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L\Downloads\"/>
    </mc:Choice>
  </mc:AlternateContent>
  <bookViews>
    <workbookView xWindow="0" yWindow="0" windowWidth="19368" windowHeight="9672"/>
  </bookViews>
  <sheets>
    <sheet name="Wind power calculation" sheetId="3" r:id="rId1"/>
  </sheets>
  <calcPr calcId="152511"/>
</workbook>
</file>

<file path=xl/calcChain.xml><?xml version="1.0" encoding="utf-8"?>
<calcChain xmlns="http://schemas.openxmlformats.org/spreadsheetml/2006/main">
  <c r="N28" i="3" l="1"/>
  <c r="L36" i="3" l="1"/>
  <c r="N39" i="3" l="1"/>
  <c r="L37" i="3"/>
  <c r="L41" i="3" s="1"/>
  <c r="L42" i="3" s="1"/>
  <c r="L43" i="3" s="1"/>
  <c r="C4" i="3"/>
  <c r="C5" i="3"/>
  <c r="C6" i="3"/>
  <c r="C7" i="3"/>
  <c r="C8" i="3"/>
  <c r="C9" i="3"/>
  <c r="C10" i="3"/>
  <c r="C11" i="3"/>
  <c r="C12" i="3"/>
  <c r="C13" i="3"/>
  <c r="C14" i="3"/>
  <c r="C15" i="3" s="1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" i="3"/>
  <c r="G6" i="3" l="1"/>
  <c r="H6" i="3" s="1"/>
  <c r="G10" i="3"/>
  <c r="H10" i="3" s="1"/>
  <c r="G14" i="3"/>
  <c r="H14" i="3" s="1"/>
  <c r="G3" i="3"/>
  <c r="H3" i="3" s="1"/>
  <c r="G7" i="3"/>
  <c r="H7" i="3" s="1"/>
  <c r="G11" i="3"/>
  <c r="H11" i="3" s="1"/>
  <c r="G15" i="3"/>
  <c r="H15" i="3" s="1"/>
  <c r="G4" i="3"/>
  <c r="H4" i="3" s="1"/>
  <c r="G8" i="3"/>
  <c r="H8" i="3" s="1"/>
  <c r="G12" i="3"/>
  <c r="H12" i="3" s="1"/>
  <c r="G5" i="3"/>
  <c r="H5" i="3" s="1"/>
  <c r="G9" i="3"/>
  <c r="H9" i="3" s="1"/>
  <c r="G13" i="3"/>
  <c r="H13" i="3" s="1"/>
  <c r="D6" i="3"/>
  <c r="D5" i="3"/>
  <c r="D3" i="3"/>
  <c r="D11" i="3"/>
  <c r="D7" i="3"/>
  <c r="D12" i="3"/>
  <c r="D8" i="3"/>
  <c r="D4" i="3"/>
  <c r="D10" i="3"/>
  <c r="D13" i="3"/>
  <c r="D9" i="3"/>
  <c r="D15" i="3"/>
  <c r="C16" i="3"/>
  <c r="G16" i="3" s="1"/>
  <c r="H16" i="3" s="1"/>
  <c r="D14" i="3"/>
  <c r="E4" i="3" l="1"/>
  <c r="F4" i="3" s="1"/>
  <c r="E8" i="3"/>
  <c r="F8" i="3" s="1"/>
  <c r="E12" i="3"/>
  <c r="F12" i="3" s="1"/>
  <c r="E16" i="3"/>
  <c r="F16" i="3" s="1"/>
  <c r="E5" i="3"/>
  <c r="F5" i="3" s="1"/>
  <c r="E9" i="3"/>
  <c r="F9" i="3" s="1"/>
  <c r="E13" i="3"/>
  <c r="F13" i="3" s="1"/>
  <c r="E6" i="3"/>
  <c r="F6" i="3" s="1"/>
  <c r="E10" i="3"/>
  <c r="F10" i="3" s="1"/>
  <c r="E14" i="3"/>
  <c r="F14" i="3" s="1"/>
  <c r="E3" i="3"/>
  <c r="F3" i="3" s="1"/>
  <c r="E7" i="3"/>
  <c r="F7" i="3" s="1"/>
  <c r="E11" i="3"/>
  <c r="F11" i="3" s="1"/>
  <c r="E15" i="3"/>
  <c r="F15" i="3" s="1"/>
  <c r="D16" i="3"/>
  <c r="C17" i="3"/>
  <c r="E17" i="3" l="1"/>
  <c r="F17" i="3" s="1"/>
  <c r="G17" i="3"/>
  <c r="H17" i="3" s="1"/>
  <c r="D17" i="3"/>
  <c r="C18" i="3"/>
  <c r="E18" i="3" l="1"/>
  <c r="F18" i="3" s="1"/>
  <c r="G18" i="3"/>
  <c r="H18" i="3" s="1"/>
  <c r="D18" i="3"/>
  <c r="C19" i="3"/>
  <c r="E19" i="3" l="1"/>
  <c r="F19" i="3" s="1"/>
  <c r="G19" i="3"/>
  <c r="H19" i="3" s="1"/>
  <c r="C20" i="3"/>
  <c r="D19" i="3"/>
  <c r="E20" i="3" l="1"/>
  <c r="F20" i="3" s="1"/>
  <c r="G20" i="3"/>
  <c r="H20" i="3" s="1"/>
  <c r="C21" i="3"/>
  <c r="D20" i="3"/>
  <c r="E21" i="3" l="1"/>
  <c r="F21" i="3" s="1"/>
  <c r="G21" i="3"/>
  <c r="H21" i="3" s="1"/>
  <c r="C22" i="3"/>
  <c r="D21" i="3"/>
  <c r="E22" i="3" l="1"/>
  <c r="F22" i="3" s="1"/>
  <c r="G22" i="3"/>
  <c r="H22" i="3" s="1"/>
  <c r="C23" i="3"/>
  <c r="D22" i="3"/>
  <c r="E23" i="3" l="1"/>
  <c r="F23" i="3" s="1"/>
  <c r="G23" i="3"/>
  <c r="H23" i="3" s="1"/>
  <c r="C24" i="3"/>
  <c r="D23" i="3"/>
  <c r="E24" i="3" l="1"/>
  <c r="F24" i="3" s="1"/>
  <c r="G24" i="3"/>
  <c r="H24" i="3" s="1"/>
  <c r="C25" i="3"/>
  <c r="D24" i="3"/>
  <c r="E25" i="3" l="1"/>
  <c r="F25" i="3" s="1"/>
  <c r="G25" i="3"/>
  <c r="H25" i="3" s="1"/>
  <c r="C26" i="3"/>
  <c r="D25" i="3"/>
  <c r="E26" i="3" l="1"/>
  <c r="F26" i="3" s="1"/>
  <c r="G26" i="3"/>
  <c r="H26" i="3" s="1"/>
  <c r="C27" i="3"/>
  <c r="D26" i="3"/>
  <c r="E27" i="3" l="1"/>
  <c r="F27" i="3" s="1"/>
  <c r="G27" i="3"/>
  <c r="H27" i="3" s="1"/>
  <c r="C28" i="3"/>
  <c r="D27" i="3"/>
  <c r="E28" i="3" l="1"/>
  <c r="F28" i="3" s="1"/>
  <c r="G28" i="3"/>
  <c r="H28" i="3" s="1"/>
  <c r="C29" i="3"/>
  <c r="D28" i="3"/>
  <c r="E29" i="3" l="1"/>
  <c r="F29" i="3" s="1"/>
  <c r="G29" i="3"/>
  <c r="H29" i="3" s="1"/>
  <c r="C30" i="3"/>
  <c r="D29" i="3"/>
  <c r="E30" i="3" l="1"/>
  <c r="F30" i="3" s="1"/>
  <c r="G30" i="3"/>
  <c r="H30" i="3" s="1"/>
  <c r="C31" i="3"/>
  <c r="D30" i="3"/>
  <c r="E31" i="3" l="1"/>
  <c r="F31" i="3" s="1"/>
  <c r="G31" i="3"/>
  <c r="H31" i="3" s="1"/>
  <c r="C32" i="3"/>
  <c r="D31" i="3"/>
  <c r="E32" i="3" l="1"/>
  <c r="F32" i="3" s="1"/>
  <c r="G32" i="3"/>
  <c r="H32" i="3" s="1"/>
  <c r="C33" i="3"/>
  <c r="G33" i="3" s="1"/>
  <c r="H33" i="3" s="1"/>
  <c r="D32" i="3"/>
  <c r="D33" i="3" l="1"/>
  <c r="L8" i="3" s="1"/>
  <c r="E33" i="3"/>
  <c r="F33" i="3" s="1"/>
  <c r="L46" i="3" l="1"/>
  <c r="L47" i="3" s="1"/>
</calcChain>
</file>

<file path=xl/sharedStrings.xml><?xml version="1.0" encoding="utf-8"?>
<sst xmlns="http://schemas.openxmlformats.org/spreadsheetml/2006/main" count="53" uniqueCount="47">
  <si>
    <t>W</t>
  </si>
  <si>
    <t>m</t>
  </si>
  <si>
    <t>eta</t>
  </si>
  <si>
    <t>k</t>
  </si>
  <si>
    <t>rho_air</t>
  </si>
  <si>
    <t>power</t>
  </si>
  <si>
    <t>probability</t>
  </si>
  <si>
    <t>annual_hours</t>
  </si>
  <si>
    <t>h/year</t>
  </si>
  <si>
    <t>kw/year</t>
  </si>
  <si>
    <t>Energy per year</t>
  </si>
  <si>
    <t>diameter</t>
  </si>
  <si>
    <t>Pumping parameters</t>
  </si>
  <si>
    <t xml:space="preserve">Dynamic water head </t>
  </si>
  <si>
    <t>Elevation difference</t>
  </si>
  <si>
    <t>Rated flow for irrigation system</t>
  </si>
  <si>
    <t xml:space="preserve">Minimal pressure rating </t>
  </si>
  <si>
    <t>Rated pressure for irrigation system</t>
  </si>
  <si>
    <t>bar</t>
  </si>
  <si>
    <t>m^3/s</t>
  </si>
  <si>
    <t>mCE</t>
  </si>
  <si>
    <t>Pump efficiency</t>
  </si>
  <si>
    <t>pumped water (L/h)</t>
  </si>
  <si>
    <t>Cumulated water per year</t>
  </si>
  <si>
    <t>m^3</t>
  </si>
  <si>
    <t>Cumulated water per day</t>
  </si>
  <si>
    <t xml:space="preserve">Transmission efficiency </t>
  </si>
  <si>
    <t>Water per year (m^3)</t>
  </si>
  <si>
    <t>Motor efficiency</t>
  </si>
  <si>
    <t xml:space="preserve">Steady state mechanical power </t>
  </si>
  <si>
    <t xml:space="preserve">Steady state electrical power </t>
  </si>
  <si>
    <t xml:space="preserve">Estimated startup power </t>
  </si>
  <si>
    <t>Wind speed m/s</t>
  </si>
  <si>
    <t xml:space="preserve">cumulated power per year </t>
  </si>
  <si>
    <t>lambda</t>
  </si>
  <si>
    <t>Total head</t>
  </si>
  <si>
    <t>Horizontal tubing</t>
  </si>
  <si>
    <t>It uses the rough approximation that 60m of tubing egals to 1bar of pressure drop</t>
  </si>
  <si>
    <t>M^3/day</t>
  </si>
  <si>
    <t>3 m/s</t>
  </si>
  <si>
    <t>4 m/s</t>
  </si>
  <si>
    <t>5 m/s</t>
  </si>
  <si>
    <t>6 m/s</t>
  </si>
  <si>
    <t>7 m/s</t>
  </si>
  <si>
    <t>8 m/s</t>
  </si>
  <si>
    <t>10 m/s</t>
  </si>
  <si>
    <t>9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</si>
</sst>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 applyFont="1" applyAlignment="1"/>
    <xf numFmtId="2" fontId="0" fillId="0" borderId="0" xfId="0" applyNumberFormat="1" applyFont="1" applyAlignment="1"/>
    <xf numFmtId="164" fontId="0" fillId="0" borderId="0" xfId="0" applyNumberFormat="1" applyFont="1" applyAlignment="1"/>
    <xf numFmtId="1" fontId="0" fillId="0" borderId="0" xfId="0" applyNumberFormat="1" applyFont="1" applyAlignment="1"/>
    <xf numFmtId="9" fontId="0" fillId="0" borderId="0" xfId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1" xfId="0" applyFont="1" applyBorder="1" applyAlignment="1"/>
    <xf numFmtId="20" fontId="0" fillId="0" borderId="0" xfId="0" applyNumberFormat="1" applyFont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 speed</a:t>
            </a:r>
            <a:r>
              <a:rPr lang="en-US" baseline="0"/>
              <a:t> </a:t>
            </a:r>
            <a:r>
              <a:rPr lang="en-US"/>
              <a:t>probability</a:t>
            </a:r>
          </a:p>
        </c:rich>
      </c:tx>
      <c:layout>
        <c:manualLayout>
          <c:xMode val="edge"/>
          <c:yMode val="edge"/>
          <c:x val="0.3268818897637795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proba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'Wind power calculation'!$A$3:$A$33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'Wind power calculation'!$B$3:$B$33</c:f>
              <c:numCache>
                <c:formatCode>0%</c:formatCode>
                <c:ptCount val="31"/>
                <c:pt idx="0">
                  <c:v>0</c:v>
                </c:pt>
                <c:pt idx="1">
                  <c:v>7.6863155132185876E-2</c:v>
                </c:pt>
                <c:pt idx="2">
                  <c:v>0.13634300623459383</c:v>
                </c:pt>
                <c:pt idx="3">
                  <c:v>0.1674423182570475</c:v>
                </c:pt>
                <c:pt idx="4">
                  <c:v>0.16873357569377556</c:v>
                </c:pt>
                <c:pt idx="5">
                  <c:v>0.14715177646857694</c:v>
                </c:pt>
                <c:pt idx="6">
                  <c:v>0.11372532416741847</c:v>
                </c:pt>
                <c:pt idx="7">
                  <c:v>7.8880715715785213E-2</c:v>
                </c:pt>
                <c:pt idx="8">
                  <c:v>4.9475033883711821E-2</c:v>
                </c:pt>
                <c:pt idx="9">
                  <c:v>2.8198004471270698E-2</c:v>
                </c:pt>
                <c:pt idx="10">
                  <c:v>1.4652511110987348E-2</c:v>
                </c:pt>
                <c:pt idx="11">
                  <c:v>6.9582075654022251E-3</c:v>
                </c:pt>
                <c:pt idx="12">
                  <c:v>3.0250671345066669E-3</c:v>
                </c:pt>
                <c:pt idx="13">
                  <c:v>1.2055983408607754E-3</c:v>
                </c:pt>
                <c:pt idx="14">
                  <c:v>4.4090932553368835E-4</c:v>
                </c:pt>
                <c:pt idx="15">
                  <c:v>1.480917649040152E-4</c:v>
                </c:pt>
                <c:pt idx="16">
                  <c:v>4.5712447541293073E-5</c:v>
                </c:pt>
                <c:pt idx="17">
                  <c:v>1.2974621507387781E-5</c:v>
                </c:pt>
                <c:pt idx="18">
                  <c:v>3.3877082880140821E-6</c:v>
                </c:pt>
                <c:pt idx="19">
                  <c:v>8.1401286602455394E-7</c:v>
                </c:pt>
                <c:pt idx="20">
                  <c:v>1.8005627955081493E-7</c:v>
                </c:pt>
                <c:pt idx="21">
                  <c:v>3.6673690958107907E-8</c:v>
                </c:pt>
                <c:pt idx="22">
                  <c:v>6.8797316443061385E-9</c:v>
                </c:pt>
                <c:pt idx="23">
                  <c:v>1.1889034462515326E-9</c:v>
                </c:pt>
                <c:pt idx="24">
                  <c:v>1.8930250705903716E-10</c:v>
                </c:pt>
                <c:pt idx="25">
                  <c:v>2.7775887729928139E-11</c:v>
                </c:pt>
                <c:pt idx="26">
                  <c:v>3.7561293900274929E-12</c:v>
                </c:pt>
                <c:pt idx="27">
                  <c:v>4.6819487864569256E-13</c:v>
                </c:pt>
                <c:pt idx="28">
                  <c:v>5.3798859108309528E-14</c:v>
                </c:pt>
                <c:pt idx="29">
                  <c:v>5.6993012555977735E-15</c:v>
                </c:pt>
                <c:pt idx="30">
                  <c:v>5.5668547925845675E-16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68303184"/>
        <c:axId val="-368307536"/>
      </c:barChart>
      <c:catAx>
        <c:axId val="-36830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68307536"/>
        <c:crosses val="autoZero"/>
        <c:auto val="1"/>
        <c:lblAlgn val="ctr"/>
        <c:lblOffset val="100"/>
        <c:noMultiLvlLbl val="0"/>
      </c:catAx>
      <c:valAx>
        <c:axId val="-36830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6830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'Wind power calculation'!$C$2</c:f>
              <c:strCache>
                <c:ptCount val="1"/>
                <c:pt idx="0">
                  <c:v>power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'Wind power calculation'!$A$3:$A$33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'Wind power calculation'!$C$3:$C$33</c:f>
              <c:numCache>
                <c:formatCode>0</c:formatCode>
                <c:ptCount val="31"/>
                <c:pt idx="0">
                  <c:v>0</c:v>
                </c:pt>
                <c:pt idx="1">
                  <c:v>0.6373034857072255</c:v>
                </c:pt>
                <c:pt idx="2">
                  <c:v>5.098427885657804</c:v>
                </c:pt>
                <c:pt idx="3">
                  <c:v>17.207194114095088</c:v>
                </c:pt>
                <c:pt idx="4">
                  <c:v>40.787423085262432</c:v>
                </c:pt>
                <c:pt idx="5">
                  <c:v>79.662935713403186</c:v>
                </c:pt>
                <c:pt idx="6">
                  <c:v>137.65755291276071</c:v>
                </c:pt>
                <c:pt idx="7">
                  <c:v>218.59509559757836</c:v>
                </c:pt>
                <c:pt idx="8">
                  <c:v>326.29938468209946</c:v>
                </c:pt>
                <c:pt idx="9">
                  <c:v>464.59424108056737</c:v>
                </c:pt>
                <c:pt idx="10">
                  <c:v>637.30348570722549</c:v>
                </c:pt>
                <c:pt idx="11">
                  <c:v>848.25093947631706</c:v>
                </c:pt>
                <c:pt idx="12">
                  <c:v>848.25093947631706</c:v>
                </c:pt>
                <c:pt idx="13">
                  <c:v>848.25093947631706</c:v>
                </c:pt>
                <c:pt idx="14">
                  <c:v>848.25093947631706</c:v>
                </c:pt>
                <c:pt idx="15">
                  <c:v>848.25093947631706</c:v>
                </c:pt>
                <c:pt idx="16">
                  <c:v>848.25093947631706</c:v>
                </c:pt>
                <c:pt idx="17">
                  <c:v>848.25093947631706</c:v>
                </c:pt>
                <c:pt idx="18">
                  <c:v>848.25093947631706</c:v>
                </c:pt>
                <c:pt idx="19">
                  <c:v>848.25093947631706</c:v>
                </c:pt>
                <c:pt idx="20">
                  <c:v>848.25093947631706</c:v>
                </c:pt>
                <c:pt idx="21">
                  <c:v>848.25093947631706</c:v>
                </c:pt>
                <c:pt idx="22">
                  <c:v>848.25093947631706</c:v>
                </c:pt>
                <c:pt idx="23">
                  <c:v>848.25093947631706</c:v>
                </c:pt>
                <c:pt idx="24">
                  <c:v>848.25093947631706</c:v>
                </c:pt>
                <c:pt idx="25">
                  <c:v>848.25093947631706</c:v>
                </c:pt>
                <c:pt idx="26">
                  <c:v>848.25093947631706</c:v>
                </c:pt>
                <c:pt idx="27">
                  <c:v>848.25093947631706</c:v>
                </c:pt>
                <c:pt idx="28">
                  <c:v>848.25093947631706</c:v>
                </c:pt>
                <c:pt idx="29">
                  <c:v>848.25093947631706</c:v>
                </c:pt>
                <c:pt idx="30">
                  <c:v>848.25093947631706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8301008"/>
        <c:axId val="-368305904"/>
      </c:lineChart>
      <c:catAx>
        <c:axId val="-36830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68305904"/>
        <c:crosses val="autoZero"/>
        <c:auto val="1"/>
        <c:lblAlgn val="ctr"/>
        <c:lblOffset val="100"/>
        <c:noMultiLvlLbl val="0"/>
      </c:catAx>
      <c:valAx>
        <c:axId val="-36830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6830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Graph</a:t>
            </a:r>
            <a:r>
              <a:rPr lang="fr-FR" baseline="0"/>
              <a:t> plot on the flow to be expected depending on windspeed mean value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'Wind power calculation'!$C$57</c:f>
              <c:strCache>
                <c:ptCount val="1"/>
                <c:pt idx="0">
                  <c:v>3 m/s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'Wind power calculation'!$C$58:$C$67</c:f>
              <c:numCache>
                <c:formatCode>General</c:formatCode>
                <c:ptCount val="10"/>
                <c:pt idx="0">
                  <c:v>22.3</c:v>
                </c:pt>
                <c:pt idx="1">
                  <c:v>13</c:v>
                </c:pt>
                <c:pt idx="2">
                  <c:v>7.1</c:v>
                </c:pt>
                <c:pt idx="3">
                  <c:v>4.9000000000000004</c:v>
                </c:pt>
                <c:pt idx="4">
                  <c:v>3.7</c:v>
                </c:pt>
                <c:pt idx="5">
                  <c:v>2.5</c:v>
                </c:pt>
                <c:pt idx="6">
                  <c:v>1.9</c:v>
                </c:pt>
                <c:pt idx="7">
                  <c:v>1.5</c:v>
                </c:pt>
                <c:pt idx="8">
                  <c:v>1.3</c:v>
                </c:pt>
                <c:pt idx="9">
                  <c:v>0.7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'Wind power calculation'!$D$57</c:f>
              <c:strCache>
                <c:ptCount val="1"/>
                <c:pt idx="0">
                  <c:v>4 m/s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'Wind power calculation'!$C$69:$C$73</c:f>
              <c:numCache>
                <c:formatCode>General</c:formatCode>
                <c:ptCount val="5"/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'Wind power calculation'!$E$57</c:f>
              <c:strCache>
                <c:ptCount val="1"/>
                <c:pt idx="0">
                  <c:v>5 m/s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'Wind power calculation'!$E$58:$E$67</c:f>
              <c:numCache>
                <c:formatCode>General</c:formatCode>
                <c:ptCount val="10"/>
                <c:pt idx="0">
                  <c:v>101</c:v>
                </c:pt>
                <c:pt idx="1">
                  <c:v>59</c:v>
                </c:pt>
                <c:pt idx="2">
                  <c:v>32.200000000000003</c:v>
                </c:pt>
                <c:pt idx="3">
                  <c:v>22.2</c:v>
                </c:pt>
                <c:pt idx="4">
                  <c:v>16.899999999999999</c:v>
                </c:pt>
                <c:pt idx="5">
                  <c:v>11.4</c:v>
                </c:pt>
                <c:pt idx="6">
                  <c:v>8.6</c:v>
                </c:pt>
                <c:pt idx="7">
                  <c:v>7</c:v>
                </c:pt>
                <c:pt idx="8">
                  <c:v>5.8</c:v>
                </c:pt>
                <c:pt idx="9">
                  <c:v>3.5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'Wind power calculation'!$F$57</c:f>
              <c:strCache>
                <c:ptCount val="1"/>
                <c:pt idx="0">
                  <c:v>6 m/s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'Wind power calculation'!$F$58:$F$67</c:f>
              <c:numCache>
                <c:formatCode>General</c:formatCode>
                <c:ptCount val="10"/>
                <c:pt idx="0">
                  <c:v>164</c:v>
                </c:pt>
                <c:pt idx="1">
                  <c:v>96</c:v>
                </c:pt>
                <c:pt idx="2">
                  <c:v>52.4</c:v>
                </c:pt>
                <c:pt idx="3">
                  <c:v>36</c:v>
                </c:pt>
                <c:pt idx="4">
                  <c:v>27.4</c:v>
                </c:pt>
                <c:pt idx="5">
                  <c:v>18.600000000000001</c:v>
                </c:pt>
                <c:pt idx="6">
                  <c:v>14</c:v>
                </c:pt>
                <c:pt idx="7">
                  <c:v>11.3</c:v>
                </c:pt>
                <c:pt idx="8">
                  <c:v>9.4</c:v>
                </c:pt>
                <c:pt idx="9">
                  <c:v>5.7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'Wind power calculation'!$G$57</c:f>
              <c:strCache>
                <c:ptCount val="1"/>
                <c:pt idx="0">
                  <c:v>7 m/s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'Wind power calculation'!$G$58:$G$67</c:f>
              <c:numCache>
                <c:formatCode>General</c:formatCode>
                <c:ptCount val="10"/>
                <c:pt idx="0">
                  <c:v>234</c:v>
                </c:pt>
                <c:pt idx="1">
                  <c:v>136.6</c:v>
                </c:pt>
                <c:pt idx="2">
                  <c:v>74.7</c:v>
                </c:pt>
                <c:pt idx="3">
                  <c:v>51.3</c:v>
                </c:pt>
                <c:pt idx="4">
                  <c:v>39.1</c:v>
                </c:pt>
                <c:pt idx="5">
                  <c:v>26.5</c:v>
                </c:pt>
                <c:pt idx="6">
                  <c:v>20</c:v>
                </c:pt>
                <c:pt idx="7">
                  <c:v>16.100000000000001</c:v>
                </c:pt>
                <c:pt idx="8">
                  <c:v>13.5</c:v>
                </c:pt>
                <c:pt idx="9">
                  <c:v>8.1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'Wind power calculation'!$H$57</c:f>
              <c:strCache>
                <c:ptCount val="1"/>
                <c:pt idx="0">
                  <c:v>8 m/s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'Wind power calculation'!$H$58:$H$67</c:f>
              <c:numCache>
                <c:formatCode>General</c:formatCode>
                <c:ptCount val="10"/>
                <c:pt idx="0">
                  <c:v>303</c:v>
                </c:pt>
                <c:pt idx="1">
                  <c:v>177</c:v>
                </c:pt>
                <c:pt idx="2">
                  <c:v>96</c:v>
                </c:pt>
                <c:pt idx="3">
                  <c:v>66</c:v>
                </c:pt>
                <c:pt idx="4">
                  <c:v>50</c:v>
                </c:pt>
                <c:pt idx="5">
                  <c:v>34</c:v>
                </c:pt>
                <c:pt idx="6">
                  <c:v>26</c:v>
                </c:pt>
                <c:pt idx="7">
                  <c:v>21</c:v>
                </c:pt>
                <c:pt idx="8">
                  <c:v>17.5</c:v>
                </c:pt>
                <c:pt idx="9">
                  <c:v>10.5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'Wind power calculation'!$I$57</c:f>
              <c:strCache>
                <c:ptCount val="1"/>
                <c:pt idx="0">
                  <c:v>9 m/s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'Wind power calculation'!$I$58:$I$67</c:f>
              <c:numCache>
                <c:formatCode>General</c:formatCode>
                <c:ptCount val="10"/>
                <c:pt idx="0">
                  <c:v>365</c:v>
                </c:pt>
                <c:pt idx="1">
                  <c:v>213.8</c:v>
                </c:pt>
                <c:pt idx="2">
                  <c:v>117</c:v>
                </c:pt>
                <c:pt idx="3">
                  <c:v>80.3</c:v>
                </c:pt>
                <c:pt idx="4">
                  <c:v>61.2</c:v>
                </c:pt>
                <c:pt idx="5">
                  <c:v>41.5</c:v>
                </c:pt>
                <c:pt idx="6">
                  <c:v>31.4</c:v>
                </c:pt>
                <c:pt idx="7">
                  <c:v>25.2</c:v>
                </c:pt>
                <c:pt idx="8">
                  <c:v>21</c:v>
                </c:pt>
                <c:pt idx="9">
                  <c:v>12.7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'Wind power calculation'!$J$57</c:f>
              <c:strCache>
                <c:ptCount val="1"/>
                <c:pt idx="0">
                  <c:v>10 m/s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'Wind power calculation'!$J$58:$J$67</c:f>
              <c:numCache>
                <c:formatCode>General</c:formatCode>
                <c:ptCount val="10"/>
                <c:pt idx="0">
                  <c:v>421</c:v>
                </c:pt>
                <c:pt idx="1">
                  <c:v>246.6</c:v>
                </c:pt>
                <c:pt idx="2">
                  <c:v>134.6</c:v>
                </c:pt>
                <c:pt idx="3">
                  <c:v>92.6</c:v>
                </c:pt>
                <c:pt idx="4">
                  <c:v>70.5</c:v>
                </c:pt>
                <c:pt idx="5">
                  <c:v>47.8</c:v>
                </c:pt>
                <c:pt idx="6">
                  <c:v>36.159999999999997</c:v>
                </c:pt>
                <c:pt idx="7">
                  <c:v>29</c:v>
                </c:pt>
                <c:pt idx="8">
                  <c:v>24.3</c:v>
                </c:pt>
                <c:pt idx="9">
                  <c:v>14.68</c:v>
                </c:pt>
              </c:numCache>
            </c:numRef>
          </c:xVal>
          <c:yVal>
            <c:numRef>
              <c:f>'Wind power calculation'!$B$58:$B$67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200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8131056"/>
        <c:axId val="-318128336"/>
      </c:scatterChart>
      <c:valAx>
        <c:axId val="-31813105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Q Flow</a:t>
                </a:r>
                <a:r>
                  <a:rPr lang="fr-FR" baseline="0"/>
                  <a:t> (m^3/day)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18128336"/>
        <c:crosses val="autoZero"/>
        <c:crossBetween val="midCat"/>
        <c:majorUnit val="5"/>
      </c:valAx>
      <c:valAx>
        <c:axId val="-31812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 Total water Head (m</a:t>
                </a:r>
                <a:r>
                  <a:rPr lang="fr-FR" baseline="0"/>
                  <a:t> 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181310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678180</xdr:colOff>
      <xdr:row>9</xdr:row>
      <xdr:rowOff>76200</xdr:rowOff>
    </xdr:from>
    <xdr:to>
      <xdr:col>14</xdr:col>
      <xdr:colOff>60960</xdr:colOff>
      <xdr:row>25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</xdr:colOff>
      <xdr:row>9</xdr:row>
      <xdr:rowOff>64770</xdr:rowOff>
    </xdr:from>
    <xdr:to>
      <xdr:col>20</xdr:col>
      <xdr:colOff>624840</xdr:colOff>
      <xdr:row>25</xdr:row>
      <xdr:rowOff>125730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348342</xdr:colOff>
      <xdr:row>49</xdr:row>
      <xdr:rowOff>97973</xdr:rowOff>
    </xdr:from>
    <xdr:to>
      <xdr:col>17</xdr:col>
      <xdr:colOff>457200</xdr:colOff>
      <xdr:row>80</xdr:row>
      <xdr:rowOff>108858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33" zoomScale="70" zoomScaleNormal="70" workbookViewId="0">
      <selection activeCell="I50" sqref="I50"/>
    </sheetView>
  </sheetViews>
  <sheetFormatPr baseColWidth="10" defaultRowHeight="13.2" x14ac:dyDescent="0.25"/>
  <cols>
    <col min="1" max="1" width="14.77734375" customWidth="1"/>
    <col min="2" max="2" width="19.77734375" customWidth="1"/>
    <col min="3" max="3" width="28.21875" customWidth="1"/>
    <col min="4" max="4" width="11.6640625" bestFit="1" customWidth="1"/>
    <col min="6" max="6" width="19.109375" customWidth="1"/>
    <col min="7" max="7" width="14.21875" customWidth="1"/>
    <col min="8" max="8" width="31.5546875" customWidth="1"/>
    <col min="11" max="11" width="31.5546875" customWidth="1"/>
  </cols>
  <sheetData>
    <row r="1" spans="1:13" x14ac:dyDescent="0.25">
      <c r="K1" s="5" t="s">
        <v>4</v>
      </c>
      <c r="L1">
        <v>1.2250000000000001</v>
      </c>
    </row>
    <row r="2" spans="1:13" x14ac:dyDescent="0.25">
      <c r="A2" s="5" t="s">
        <v>32</v>
      </c>
      <c r="B2" s="5" t="s">
        <v>6</v>
      </c>
      <c r="C2" s="5" t="s">
        <v>5</v>
      </c>
      <c r="D2" s="5" t="s">
        <v>10</v>
      </c>
      <c r="E2" s="5"/>
      <c r="F2" s="5" t="s">
        <v>22</v>
      </c>
      <c r="H2" s="5" t="s">
        <v>27</v>
      </c>
      <c r="K2" s="5" t="s">
        <v>11</v>
      </c>
      <c r="L2">
        <v>2.4</v>
      </c>
    </row>
    <row r="3" spans="1:13" x14ac:dyDescent="0.25">
      <c r="A3">
        <v>0</v>
      </c>
      <c r="B3" s="4">
        <f t="shared" ref="B3:B33" si="0">_xlfn.WEIBULL.DIST(A3,$L$3,$L$4,FALSE)</f>
        <v>0</v>
      </c>
      <c r="C3" s="3">
        <f t="shared" ref="C3:C14" si="1">0.5*(A3^3)*PI()*($L$2/2)^2*$L$1*$L$5</f>
        <v>0</v>
      </c>
      <c r="D3" s="3">
        <f>B3*C3*8760/1000</f>
        <v>0</v>
      </c>
      <c r="E3">
        <f t="shared" ref="E3:E33" si="2">IF(C3&gt;$L$42,1,0)</f>
        <v>0</v>
      </c>
      <c r="F3" s="3">
        <f t="shared" ref="F3:F33" si="3">E3*$L$39*3600</f>
        <v>0</v>
      </c>
      <c r="G3">
        <f>(C3/(9.81*$L$37))*$L$30*$L$29*$L$28*3600</f>
        <v>0</v>
      </c>
      <c r="H3" s="3">
        <f>G3*8760*B3/1000</f>
        <v>0</v>
      </c>
      <c r="K3" s="5" t="s">
        <v>34</v>
      </c>
      <c r="L3">
        <v>2</v>
      </c>
    </row>
    <row r="4" spans="1:13" x14ac:dyDescent="0.25">
      <c r="A4">
        <v>1</v>
      </c>
      <c r="B4" s="4">
        <f t="shared" si="0"/>
        <v>7.6863155132185876E-2</v>
      </c>
      <c r="C4" s="3">
        <f t="shared" si="1"/>
        <v>0.6373034857072255</v>
      </c>
      <c r="D4" s="3">
        <f t="shared" ref="D4:D33" si="4">B4*C4*8760/1000</f>
        <v>0.42910997258860817</v>
      </c>
      <c r="E4">
        <f t="shared" si="2"/>
        <v>0</v>
      </c>
      <c r="F4" s="3">
        <f t="shared" si="3"/>
        <v>0</v>
      </c>
      <c r="G4">
        <f t="shared" ref="G4:G33" si="5">(C4/(9.81*$L$37))*$L$30*$L$29*$L$28*3600</f>
        <v>1.1408211894160836</v>
      </c>
      <c r="H4" s="3">
        <f t="shared" ref="H4:H33" si="6">G4*8760*B4/1000</f>
        <v>0.76813913668711742</v>
      </c>
      <c r="K4" s="5" t="s">
        <v>3</v>
      </c>
      <c r="L4">
        <v>5</v>
      </c>
    </row>
    <row r="5" spans="1:13" x14ac:dyDescent="0.25">
      <c r="A5">
        <v>2</v>
      </c>
      <c r="B5" s="4">
        <f t="shared" si="0"/>
        <v>0.13634300623459383</v>
      </c>
      <c r="C5" s="3">
        <f t="shared" si="1"/>
        <v>5.098427885657804</v>
      </c>
      <c r="D5" s="3">
        <f t="shared" si="4"/>
        <v>6.0893824686076119</v>
      </c>
      <c r="E5">
        <f t="shared" si="2"/>
        <v>0</v>
      </c>
      <c r="F5" s="3">
        <f t="shared" si="3"/>
        <v>0</v>
      </c>
      <c r="G5">
        <f t="shared" si="5"/>
        <v>9.1265695153286686</v>
      </c>
      <c r="H5" s="3">
        <f t="shared" si="6"/>
        <v>10.900452777121256</v>
      </c>
      <c r="K5" s="5" t="s">
        <v>2</v>
      </c>
      <c r="L5">
        <v>0.23</v>
      </c>
    </row>
    <row r="6" spans="1:13" x14ac:dyDescent="0.25">
      <c r="A6">
        <v>3</v>
      </c>
      <c r="B6" s="4">
        <f t="shared" si="0"/>
        <v>0.1674423182570475</v>
      </c>
      <c r="C6" s="3">
        <f t="shared" si="1"/>
        <v>17.207194114095088</v>
      </c>
      <c r="D6" s="3">
        <f t="shared" si="4"/>
        <v>25.239421264908792</v>
      </c>
      <c r="E6">
        <f t="shared" si="2"/>
        <v>0</v>
      </c>
      <c r="F6" s="3">
        <f t="shared" si="3"/>
        <v>0</v>
      </c>
      <c r="G6">
        <f t="shared" si="5"/>
        <v>30.80217211423426</v>
      </c>
      <c r="H6" s="3">
        <f t="shared" si="6"/>
        <v>45.180463049961304</v>
      </c>
      <c r="K6" s="5" t="s">
        <v>7</v>
      </c>
      <c r="L6">
        <v>8760</v>
      </c>
      <c r="M6" t="s">
        <v>8</v>
      </c>
    </row>
    <row r="7" spans="1:13" x14ac:dyDescent="0.25">
      <c r="A7">
        <v>4</v>
      </c>
      <c r="B7" s="4">
        <f t="shared" si="0"/>
        <v>0.16873357569377556</v>
      </c>
      <c r="C7" s="3">
        <f t="shared" si="1"/>
        <v>40.787423085262432</v>
      </c>
      <c r="D7" s="3">
        <f t="shared" si="4"/>
        <v>60.288139806877908</v>
      </c>
      <c r="E7">
        <f t="shared" si="2"/>
        <v>0</v>
      </c>
      <c r="F7" s="3">
        <f t="shared" si="3"/>
        <v>0</v>
      </c>
      <c r="G7">
        <f t="shared" si="5"/>
        <v>73.012556122629348</v>
      </c>
      <c r="H7" s="3">
        <f t="shared" si="6"/>
        <v>107.92030626639612</v>
      </c>
    </row>
    <row r="8" spans="1:13" x14ac:dyDescent="0.25">
      <c r="A8">
        <v>5</v>
      </c>
      <c r="B8" s="4">
        <f t="shared" si="0"/>
        <v>0.14715177646857694</v>
      </c>
      <c r="C8" s="3">
        <f t="shared" si="1"/>
        <v>79.662935713403186</v>
      </c>
      <c r="D8" s="3">
        <f t="shared" si="4"/>
        <v>102.68947237822084</v>
      </c>
      <c r="E8">
        <f t="shared" si="2"/>
        <v>0</v>
      </c>
      <c r="F8" s="3">
        <f t="shared" si="3"/>
        <v>0</v>
      </c>
      <c r="G8">
        <f t="shared" si="5"/>
        <v>142.60264867701042</v>
      </c>
      <c r="H8" s="3">
        <f t="shared" si="6"/>
        <v>183.82188179785089</v>
      </c>
      <c r="K8" s="5" t="s">
        <v>33</v>
      </c>
      <c r="L8" s="3">
        <f>SUM(D3:D33)</f>
        <v>908.89116707498044</v>
      </c>
      <c r="M8" t="s">
        <v>9</v>
      </c>
    </row>
    <row r="9" spans="1:13" x14ac:dyDescent="0.25">
      <c r="A9">
        <v>6</v>
      </c>
      <c r="B9" s="4">
        <f t="shared" si="0"/>
        <v>0.11372532416741847</v>
      </c>
      <c r="C9" s="3">
        <f t="shared" si="1"/>
        <v>137.65755291276071</v>
      </c>
      <c r="D9" s="3">
        <f t="shared" si="4"/>
        <v>137.13911250289209</v>
      </c>
      <c r="E9">
        <f t="shared" si="2"/>
        <v>0</v>
      </c>
      <c r="F9" s="3">
        <f t="shared" si="3"/>
        <v>0</v>
      </c>
      <c r="G9">
        <f t="shared" si="5"/>
        <v>246.41737691387408</v>
      </c>
      <c r="H9" s="3">
        <f t="shared" si="6"/>
        <v>245.48932957333375</v>
      </c>
    </row>
    <row r="10" spans="1:13" x14ac:dyDescent="0.25">
      <c r="A10">
        <v>7</v>
      </c>
      <c r="B10" s="4">
        <f t="shared" si="0"/>
        <v>7.8880715715785213E-2</v>
      </c>
      <c r="C10" s="3">
        <f t="shared" si="1"/>
        <v>218.59509559757836</v>
      </c>
      <c r="D10" s="3">
        <f t="shared" si="4"/>
        <v>151.04813331202982</v>
      </c>
      <c r="E10">
        <f t="shared" si="2"/>
        <v>0</v>
      </c>
      <c r="F10" s="3">
        <f t="shared" si="3"/>
        <v>0</v>
      </c>
      <c r="G10">
        <f t="shared" si="5"/>
        <v>391.30166796971662</v>
      </c>
      <c r="H10" s="3">
        <f t="shared" si="6"/>
        <v>270.3875233208305</v>
      </c>
    </row>
    <row r="11" spans="1:13" x14ac:dyDescent="0.25">
      <c r="A11">
        <v>8</v>
      </c>
      <c r="B11" s="4">
        <f t="shared" si="0"/>
        <v>4.9475033883711821E-2</v>
      </c>
      <c r="C11" s="3">
        <f t="shared" si="1"/>
        <v>326.29938468209946</v>
      </c>
      <c r="D11" s="3">
        <f t="shared" si="4"/>
        <v>141.41857647321919</v>
      </c>
      <c r="E11">
        <f t="shared" si="2"/>
        <v>0</v>
      </c>
      <c r="F11" s="3">
        <f t="shared" si="3"/>
        <v>0</v>
      </c>
      <c r="G11">
        <f t="shared" si="5"/>
        <v>584.10044898103479</v>
      </c>
      <c r="H11" s="3">
        <f t="shared" si="6"/>
        <v>253.14989206229311</v>
      </c>
    </row>
    <row r="12" spans="1:13" x14ac:dyDescent="0.25">
      <c r="A12">
        <v>9</v>
      </c>
      <c r="B12" s="4">
        <f t="shared" si="0"/>
        <v>2.8198004471270698E-2</v>
      </c>
      <c r="C12" s="3">
        <f t="shared" si="1"/>
        <v>464.59424108056737</v>
      </c>
      <c r="D12" s="3">
        <f t="shared" si="4"/>
        <v>114.76152306889216</v>
      </c>
      <c r="E12">
        <f t="shared" si="2"/>
        <v>0</v>
      </c>
      <c r="F12" s="3">
        <f t="shared" si="3"/>
        <v>0</v>
      </c>
      <c r="G12">
        <f t="shared" si="5"/>
        <v>831.6586470843248</v>
      </c>
      <c r="H12" s="3">
        <f t="shared" si="6"/>
        <v>205.43176082171945</v>
      </c>
    </row>
    <row r="13" spans="1:13" x14ac:dyDescent="0.25">
      <c r="A13">
        <v>10</v>
      </c>
      <c r="B13" s="4">
        <f t="shared" si="0"/>
        <v>1.4652511110987348E-2</v>
      </c>
      <c r="C13" s="3">
        <f t="shared" si="1"/>
        <v>637.30348570722549</v>
      </c>
      <c r="D13" s="3">
        <f t="shared" si="4"/>
        <v>81.801724511269725</v>
      </c>
      <c r="E13">
        <f t="shared" si="2"/>
        <v>1</v>
      </c>
      <c r="F13" s="3">
        <f t="shared" si="3"/>
        <v>1080</v>
      </c>
      <c r="G13">
        <f t="shared" si="5"/>
        <v>1140.8211894160834</v>
      </c>
      <c r="H13" s="3">
        <f t="shared" si="6"/>
        <v>146.4312415452641</v>
      </c>
    </row>
    <row r="14" spans="1:13" x14ac:dyDescent="0.25">
      <c r="A14">
        <v>11</v>
      </c>
      <c r="B14" s="4">
        <f t="shared" si="0"/>
        <v>6.9582075654022251E-3</v>
      </c>
      <c r="C14" s="3">
        <f t="shared" si="1"/>
        <v>848.25093947631706</v>
      </c>
      <c r="D14" s="3">
        <f t="shared" si="4"/>
        <v>51.704201474751208</v>
      </c>
      <c r="E14">
        <f t="shared" si="2"/>
        <v>1</v>
      </c>
      <c r="F14" s="3">
        <f t="shared" si="3"/>
        <v>1080</v>
      </c>
      <c r="G14">
        <f t="shared" si="5"/>
        <v>1518.433003112807</v>
      </c>
      <c r="H14" s="3">
        <f t="shared" si="6"/>
        <v>92.554410805987757</v>
      </c>
    </row>
    <row r="15" spans="1:13" x14ac:dyDescent="0.25">
      <c r="A15">
        <v>12</v>
      </c>
      <c r="B15" s="4">
        <f t="shared" si="0"/>
        <v>3.0250671345066669E-3</v>
      </c>
      <c r="C15" s="3">
        <f>C14</f>
        <v>848.25093947631706</v>
      </c>
      <c r="D15" s="3">
        <f t="shared" si="4"/>
        <v>22.478300500100083</v>
      </c>
      <c r="E15">
        <f t="shared" si="2"/>
        <v>1</v>
      </c>
      <c r="F15" s="3">
        <f t="shared" si="3"/>
        <v>1080</v>
      </c>
      <c r="G15">
        <f t="shared" si="5"/>
        <v>1518.433003112807</v>
      </c>
      <c r="H15" s="3">
        <f t="shared" si="6"/>
        <v>40.237849137321277</v>
      </c>
    </row>
    <row r="16" spans="1:13" x14ac:dyDescent="0.25">
      <c r="A16">
        <v>13</v>
      </c>
      <c r="B16" s="4">
        <f t="shared" si="0"/>
        <v>1.2055983408607754E-3</v>
      </c>
      <c r="C16" s="3">
        <f t="shared" ref="C16:C33" si="7">C15</f>
        <v>848.25093947631706</v>
      </c>
      <c r="D16" s="3">
        <f t="shared" si="4"/>
        <v>8.9584133453322767</v>
      </c>
      <c r="E16">
        <f t="shared" si="2"/>
        <v>1</v>
      </c>
      <c r="F16" s="3">
        <f t="shared" si="3"/>
        <v>1080</v>
      </c>
      <c r="G16">
        <f t="shared" si="5"/>
        <v>1518.433003112807</v>
      </c>
      <c r="H16" s="3">
        <f t="shared" si="6"/>
        <v>16.036233909126754</v>
      </c>
    </row>
    <row r="17" spans="1:14" x14ac:dyDescent="0.25">
      <c r="A17">
        <v>14</v>
      </c>
      <c r="B17" s="4">
        <f t="shared" si="0"/>
        <v>4.4090932553368835E-4</v>
      </c>
      <c r="C17" s="3">
        <f t="shared" si="7"/>
        <v>848.25093947631706</v>
      </c>
      <c r="D17" s="3">
        <f t="shared" si="4"/>
        <v>3.2762553265645074</v>
      </c>
      <c r="E17">
        <f t="shared" si="2"/>
        <v>1</v>
      </c>
      <c r="F17" s="3">
        <f t="shared" si="3"/>
        <v>1080</v>
      </c>
      <c r="G17">
        <f t="shared" si="5"/>
        <v>1518.433003112807</v>
      </c>
      <c r="H17" s="3">
        <f t="shared" si="6"/>
        <v>5.8647435363301108</v>
      </c>
    </row>
    <row r="18" spans="1:14" x14ac:dyDescent="0.25">
      <c r="A18">
        <v>15</v>
      </c>
      <c r="B18" s="4">
        <f t="shared" si="0"/>
        <v>1.480917649040152E-4</v>
      </c>
      <c r="C18" s="3">
        <f t="shared" si="7"/>
        <v>848.25093947631706</v>
      </c>
      <c r="D18" s="3">
        <f t="shared" si="4"/>
        <v>1.1004222534867822</v>
      </c>
      <c r="E18">
        <f t="shared" si="2"/>
        <v>1</v>
      </c>
      <c r="F18" s="3">
        <f t="shared" si="3"/>
        <v>1080</v>
      </c>
      <c r="G18">
        <f t="shared" si="5"/>
        <v>1518.433003112807</v>
      </c>
      <c r="H18" s="3">
        <f t="shared" si="6"/>
        <v>1.9698386282786413</v>
      </c>
    </row>
    <row r="19" spans="1:14" x14ac:dyDescent="0.25">
      <c r="A19">
        <v>16</v>
      </c>
      <c r="B19" s="4">
        <f t="shared" si="0"/>
        <v>4.5712447541293073E-5</v>
      </c>
      <c r="C19" s="3">
        <f t="shared" si="7"/>
        <v>848.25093947631706</v>
      </c>
      <c r="D19" s="3">
        <f t="shared" si="4"/>
        <v>0.33967448877653406</v>
      </c>
      <c r="E19">
        <f t="shared" si="2"/>
        <v>1</v>
      </c>
      <c r="F19" s="3">
        <f t="shared" si="3"/>
        <v>1080</v>
      </c>
      <c r="G19">
        <f t="shared" si="5"/>
        <v>1518.433003112807</v>
      </c>
      <c r="H19" s="3">
        <f t="shared" si="6"/>
        <v>0.60804289163791769</v>
      </c>
    </row>
    <row r="20" spans="1:14" x14ac:dyDescent="0.25">
      <c r="A20">
        <v>17</v>
      </c>
      <c r="B20" s="4">
        <f t="shared" si="0"/>
        <v>1.2974621507387781E-5</v>
      </c>
      <c r="C20" s="3">
        <f t="shared" si="7"/>
        <v>848.25093947631706</v>
      </c>
      <c r="D20" s="3">
        <f t="shared" si="4"/>
        <v>9.6410237575003901E-2</v>
      </c>
      <c r="E20">
        <f t="shared" si="2"/>
        <v>1</v>
      </c>
      <c r="F20" s="3">
        <f t="shared" si="3"/>
        <v>1080</v>
      </c>
      <c r="G20">
        <f t="shared" si="5"/>
        <v>1518.433003112807</v>
      </c>
      <c r="H20" s="3">
        <f t="shared" si="6"/>
        <v>0.17258157905750204</v>
      </c>
    </row>
    <row r="21" spans="1:14" x14ac:dyDescent="0.25">
      <c r="A21">
        <v>18</v>
      </c>
      <c r="B21" s="4">
        <f t="shared" si="0"/>
        <v>3.3877082880140821E-6</v>
      </c>
      <c r="C21" s="3">
        <f t="shared" si="7"/>
        <v>848.25093947631706</v>
      </c>
      <c r="D21" s="3">
        <f t="shared" si="4"/>
        <v>2.5172970224701739E-2</v>
      </c>
      <c r="E21">
        <f t="shared" si="2"/>
        <v>1</v>
      </c>
      <c r="F21" s="3">
        <f t="shared" si="3"/>
        <v>1080</v>
      </c>
      <c r="G21">
        <f t="shared" si="5"/>
        <v>1518.433003112807</v>
      </c>
      <c r="H21" s="3">
        <f t="shared" si="6"/>
        <v>4.5061510688288869E-2</v>
      </c>
    </row>
    <row r="22" spans="1:14" x14ac:dyDescent="0.25">
      <c r="A22">
        <v>19</v>
      </c>
      <c r="B22" s="4">
        <f t="shared" si="0"/>
        <v>8.1401286602455394E-7</v>
      </c>
      <c r="C22" s="3">
        <f t="shared" si="7"/>
        <v>848.25093947631706</v>
      </c>
      <c r="D22" s="3">
        <f t="shared" si="4"/>
        <v>6.0486676823559632E-3</v>
      </c>
      <c r="E22">
        <f t="shared" si="2"/>
        <v>1</v>
      </c>
      <c r="F22" s="3">
        <f t="shared" si="3"/>
        <v>1080</v>
      </c>
      <c r="G22">
        <f t="shared" si="5"/>
        <v>1518.433003112807</v>
      </c>
      <c r="H22" s="3">
        <f t="shared" si="6"/>
        <v>1.0827570246395907E-2</v>
      </c>
    </row>
    <row r="23" spans="1:14" x14ac:dyDescent="0.25">
      <c r="A23">
        <v>20</v>
      </c>
      <c r="B23" s="4">
        <f t="shared" si="0"/>
        <v>1.8005627955081493E-7</v>
      </c>
      <c r="C23" s="3">
        <f t="shared" si="7"/>
        <v>848.25093947631706</v>
      </c>
      <c r="D23" s="3">
        <f t="shared" si="4"/>
        <v>1.3379402765992809E-3</v>
      </c>
      <c r="E23">
        <f t="shared" si="2"/>
        <v>1</v>
      </c>
      <c r="F23" s="3">
        <f t="shared" si="3"/>
        <v>1080</v>
      </c>
      <c r="G23">
        <f t="shared" si="5"/>
        <v>1518.433003112807</v>
      </c>
      <c r="H23" s="3">
        <f t="shared" si="6"/>
        <v>2.395013760239928E-3</v>
      </c>
    </row>
    <row r="24" spans="1:14" x14ac:dyDescent="0.25">
      <c r="A24">
        <v>21</v>
      </c>
      <c r="B24" s="4">
        <f t="shared" si="0"/>
        <v>3.6673690958107907E-8</v>
      </c>
      <c r="C24" s="3">
        <f t="shared" si="7"/>
        <v>848.25093947631706</v>
      </c>
      <c r="D24" s="3">
        <f t="shared" si="4"/>
        <v>2.7251039700928531E-4</v>
      </c>
      <c r="E24">
        <f t="shared" si="2"/>
        <v>1</v>
      </c>
      <c r="F24" s="3">
        <f t="shared" si="3"/>
        <v>1080</v>
      </c>
      <c r="G24">
        <f t="shared" si="5"/>
        <v>1518.433003112807</v>
      </c>
      <c r="H24" s="3">
        <f t="shared" si="6"/>
        <v>4.8781411402353691E-4</v>
      </c>
    </row>
    <row r="25" spans="1:14" x14ac:dyDescent="0.25">
      <c r="A25">
        <v>22</v>
      </c>
      <c r="B25" s="4">
        <f t="shared" si="0"/>
        <v>6.8797316443061385E-9</v>
      </c>
      <c r="C25" s="3">
        <f t="shared" si="7"/>
        <v>848.25093947631706</v>
      </c>
      <c r="D25" s="3">
        <f t="shared" si="4"/>
        <v>5.1121072156298034E-5</v>
      </c>
      <c r="E25">
        <f t="shared" si="2"/>
        <v>1</v>
      </c>
      <c r="F25" s="3">
        <f t="shared" si="3"/>
        <v>1080</v>
      </c>
      <c r="G25">
        <f t="shared" si="5"/>
        <v>1518.433003112807</v>
      </c>
      <c r="H25" s="3">
        <f t="shared" si="6"/>
        <v>9.1510565451960072E-5</v>
      </c>
    </row>
    <row r="26" spans="1:14" x14ac:dyDescent="0.25">
      <c r="A26">
        <v>23</v>
      </c>
      <c r="B26" s="4">
        <f t="shared" si="0"/>
        <v>1.1889034462515326E-9</v>
      </c>
      <c r="C26" s="3">
        <f t="shared" si="7"/>
        <v>848.25093947631706</v>
      </c>
      <c r="D26" s="3">
        <f t="shared" si="4"/>
        <v>8.8343589554103637E-6</v>
      </c>
      <c r="E26">
        <f t="shared" si="2"/>
        <v>1</v>
      </c>
      <c r="F26" s="3">
        <f t="shared" si="3"/>
        <v>1080</v>
      </c>
      <c r="G26">
        <f t="shared" si="5"/>
        <v>1518.433003112807</v>
      </c>
      <c r="H26" s="3">
        <f t="shared" si="6"/>
        <v>1.5814167217453234E-5</v>
      </c>
    </row>
    <row r="27" spans="1:14" x14ac:dyDescent="0.25">
      <c r="A27">
        <v>24</v>
      </c>
      <c r="B27" s="4">
        <f t="shared" si="0"/>
        <v>1.8930250705903716E-10</v>
      </c>
      <c r="C27" s="3">
        <f t="shared" si="7"/>
        <v>848.25093947631706</v>
      </c>
      <c r="D27" s="3">
        <f t="shared" si="4"/>
        <v>1.4066460180525216E-6</v>
      </c>
      <c r="E27">
        <f t="shared" si="2"/>
        <v>1</v>
      </c>
      <c r="F27" s="3">
        <f t="shared" si="3"/>
        <v>1080</v>
      </c>
      <c r="G27">
        <f t="shared" si="5"/>
        <v>1518.433003112807</v>
      </c>
      <c r="H27" s="3">
        <f t="shared" si="6"/>
        <v>2.5180022067842297E-6</v>
      </c>
      <c r="K27" s="5" t="s">
        <v>12</v>
      </c>
    </row>
    <row r="28" spans="1:14" x14ac:dyDescent="0.25">
      <c r="A28">
        <v>25</v>
      </c>
      <c r="B28" s="4">
        <f t="shared" si="0"/>
        <v>2.7775887729928139E-11</v>
      </c>
      <c r="C28" s="3">
        <f t="shared" si="7"/>
        <v>848.25093947631706</v>
      </c>
      <c r="D28" s="3">
        <f t="shared" si="4"/>
        <v>2.063936842684942E-7</v>
      </c>
      <c r="E28">
        <f t="shared" si="2"/>
        <v>1</v>
      </c>
      <c r="F28" s="3">
        <f t="shared" si="3"/>
        <v>1080</v>
      </c>
      <c r="G28">
        <f t="shared" si="5"/>
        <v>1518.433003112807</v>
      </c>
      <c r="H28" s="3">
        <f t="shared" si="6"/>
        <v>3.6946022367013963E-7</v>
      </c>
      <c r="K28" s="8" t="s">
        <v>28</v>
      </c>
      <c r="L28">
        <v>0.9</v>
      </c>
      <c r="N28">
        <f>L28*L29*L30</f>
        <v>0.25380000000000003</v>
      </c>
    </row>
    <row r="29" spans="1:14" x14ac:dyDescent="0.25">
      <c r="A29">
        <v>26</v>
      </c>
      <c r="B29" s="4">
        <f t="shared" si="0"/>
        <v>3.7561293900274929E-12</v>
      </c>
      <c r="C29" s="3">
        <f t="shared" si="7"/>
        <v>848.25093947631706</v>
      </c>
      <c r="D29" s="3">
        <f t="shared" si="4"/>
        <v>2.7910588886836338E-8</v>
      </c>
      <c r="E29">
        <f t="shared" si="2"/>
        <v>1</v>
      </c>
      <c r="F29" s="3">
        <f t="shared" si="3"/>
        <v>1080</v>
      </c>
      <c r="G29">
        <f t="shared" si="5"/>
        <v>1518.433003112807</v>
      </c>
      <c r="H29" s="3">
        <f t="shared" si="6"/>
        <v>4.9962054068870368E-8</v>
      </c>
      <c r="K29" s="8" t="s">
        <v>26</v>
      </c>
      <c r="L29">
        <v>0.6</v>
      </c>
    </row>
    <row r="30" spans="1:14" x14ac:dyDescent="0.25">
      <c r="A30">
        <v>27</v>
      </c>
      <c r="B30" s="4">
        <f t="shared" si="0"/>
        <v>4.6819487864569256E-13</v>
      </c>
      <c r="C30" s="3">
        <f t="shared" si="7"/>
        <v>848.25093947631706</v>
      </c>
      <c r="D30" s="3">
        <f t="shared" si="4"/>
        <v>3.4790054920622704E-9</v>
      </c>
      <c r="E30">
        <f t="shared" si="2"/>
        <v>1</v>
      </c>
      <c r="F30" s="3">
        <f t="shared" si="3"/>
        <v>1080</v>
      </c>
      <c r="G30">
        <f t="shared" si="5"/>
        <v>1518.433003112807</v>
      </c>
      <c r="H30" s="3">
        <f t="shared" si="6"/>
        <v>6.2276815872663732E-9</v>
      </c>
      <c r="K30" t="s">
        <v>21</v>
      </c>
      <c r="L30" s="1">
        <v>0.47</v>
      </c>
    </row>
    <row r="31" spans="1:14" x14ac:dyDescent="0.25">
      <c r="A31">
        <v>28</v>
      </c>
      <c r="B31" s="4">
        <f t="shared" si="0"/>
        <v>5.3798859108309528E-14</v>
      </c>
      <c r="C31" s="3">
        <f t="shared" si="7"/>
        <v>848.25093947631706</v>
      </c>
      <c r="D31" s="3">
        <f t="shared" si="4"/>
        <v>3.9976201116486752E-10</v>
      </c>
      <c r="E31">
        <f t="shared" si="2"/>
        <v>1</v>
      </c>
      <c r="F31" s="3">
        <f t="shared" si="3"/>
        <v>1080</v>
      </c>
      <c r="G31">
        <f t="shared" si="5"/>
        <v>1518.433003112807</v>
      </c>
      <c r="H31" s="3">
        <f t="shared" si="6"/>
        <v>7.1560407763088945E-10</v>
      </c>
      <c r="K31" t="s">
        <v>13</v>
      </c>
      <c r="L31" s="3">
        <v>50</v>
      </c>
      <c r="M31" t="s">
        <v>1</v>
      </c>
    </row>
    <row r="32" spans="1:14" x14ac:dyDescent="0.25">
      <c r="A32">
        <v>29</v>
      </c>
      <c r="B32" s="4">
        <f t="shared" si="0"/>
        <v>5.6993012555977735E-15</v>
      </c>
      <c r="C32" s="3">
        <f t="shared" si="7"/>
        <v>848.25093947631706</v>
      </c>
      <c r="D32" s="3">
        <f t="shared" si="4"/>
        <v>4.2349673765113632E-11</v>
      </c>
      <c r="E32">
        <f t="shared" si="2"/>
        <v>1</v>
      </c>
      <c r="F32" s="3">
        <f t="shared" si="3"/>
        <v>1080</v>
      </c>
      <c r="G32">
        <f t="shared" si="5"/>
        <v>1518.433003112807</v>
      </c>
      <c r="H32" s="3">
        <f t="shared" si="6"/>
        <v>7.580910238155362E-11</v>
      </c>
      <c r="K32" t="s">
        <v>14</v>
      </c>
      <c r="L32" s="3">
        <v>0</v>
      </c>
      <c r="M32" t="s">
        <v>1</v>
      </c>
    </row>
    <row r="33" spans="1:15" x14ac:dyDescent="0.25">
      <c r="A33">
        <v>30</v>
      </c>
      <c r="B33" s="4">
        <f t="shared" si="0"/>
        <v>5.5668547925845675E-16</v>
      </c>
      <c r="C33" s="3">
        <f t="shared" si="7"/>
        <v>848.25093947631706</v>
      </c>
      <c r="D33" s="3">
        <f t="shared" si="4"/>
        <v>4.1365506715785731E-12</v>
      </c>
      <c r="E33">
        <f t="shared" si="2"/>
        <v>1</v>
      </c>
      <c r="F33" s="3">
        <f t="shared" si="3"/>
        <v>1080</v>
      </c>
      <c r="G33">
        <f t="shared" si="5"/>
        <v>1518.433003112807</v>
      </c>
      <c r="H33" s="3">
        <f t="shared" si="6"/>
        <v>7.4047369315630659E-12</v>
      </c>
      <c r="K33" t="s">
        <v>36</v>
      </c>
      <c r="L33">
        <v>0</v>
      </c>
      <c r="M33" t="s">
        <v>1</v>
      </c>
      <c r="N33" t="s">
        <v>37</v>
      </c>
    </row>
    <row r="34" spans="1:15" x14ac:dyDescent="0.25">
      <c r="K34" t="s">
        <v>17</v>
      </c>
      <c r="L34" s="2">
        <v>0.2</v>
      </c>
      <c r="M34" t="s">
        <v>18</v>
      </c>
    </row>
    <row r="36" spans="1:15" x14ac:dyDescent="0.25">
      <c r="K36" s="5" t="s">
        <v>16</v>
      </c>
      <c r="L36" s="6">
        <f>(L31+L32)/10.15+L34+L33/60</f>
        <v>5.1261083743842368</v>
      </c>
      <c r="M36" s="5" t="s">
        <v>18</v>
      </c>
    </row>
    <row r="37" spans="1:15" x14ac:dyDescent="0.25">
      <c r="K37" s="5" t="s">
        <v>35</v>
      </c>
      <c r="L37" s="7">
        <f>L36*10.15</f>
        <v>52.030000000000008</v>
      </c>
      <c r="M37" s="5" t="s">
        <v>20</v>
      </c>
    </row>
    <row r="38" spans="1:15" x14ac:dyDescent="0.25">
      <c r="L38" s="3"/>
    </row>
    <row r="39" spans="1:15" x14ac:dyDescent="0.25">
      <c r="K39" t="s">
        <v>15</v>
      </c>
      <c r="L39" s="1">
        <v>0.3</v>
      </c>
      <c r="N39">
        <f>L39/1000</f>
        <v>2.9999999999999997E-4</v>
      </c>
      <c r="O39" t="s">
        <v>19</v>
      </c>
    </row>
    <row r="40" spans="1:15" x14ac:dyDescent="0.25">
      <c r="L40" s="3"/>
    </row>
    <row r="41" spans="1:15" x14ac:dyDescent="0.25">
      <c r="K41" s="8" t="s">
        <v>29</v>
      </c>
      <c r="L41" s="3">
        <f>L37*9.81*N39*1000</f>
        <v>153.12429000000003</v>
      </c>
      <c r="M41" t="s">
        <v>0</v>
      </c>
    </row>
    <row r="42" spans="1:15" x14ac:dyDescent="0.25">
      <c r="K42" s="5" t="s">
        <v>30</v>
      </c>
      <c r="L42" s="7">
        <f>L41/(L30*L29*L28)</f>
        <v>603.32659574468107</v>
      </c>
      <c r="M42" s="5" t="s">
        <v>0</v>
      </c>
    </row>
    <row r="43" spans="1:15" x14ac:dyDescent="0.25">
      <c r="K43" s="5" t="s">
        <v>31</v>
      </c>
      <c r="L43" s="7">
        <f>L42*5.1</f>
        <v>3076.9656382978733</v>
      </c>
      <c r="M43" s="5" t="s">
        <v>0</v>
      </c>
    </row>
    <row r="46" spans="1:15" x14ac:dyDescent="0.25">
      <c r="K46" s="8" t="s">
        <v>23</v>
      </c>
      <c r="L46" s="3">
        <f>SUM(H3:H33)</f>
        <v>1626.9835730171903</v>
      </c>
      <c r="M46" s="8" t="s">
        <v>24</v>
      </c>
    </row>
    <row r="47" spans="1:15" x14ac:dyDescent="0.25">
      <c r="K47" s="8" t="s">
        <v>25</v>
      </c>
      <c r="L47" s="1">
        <f>L46/365</f>
        <v>4.4574892411429872</v>
      </c>
      <c r="M47" s="8" t="s">
        <v>24</v>
      </c>
    </row>
    <row r="52" spans="1:14" x14ac:dyDescent="0.25">
      <c r="A52" s="9"/>
      <c r="B52" s="9"/>
      <c r="C52" s="5"/>
      <c r="D52" s="5"/>
    </row>
    <row r="55" spans="1:14" x14ac:dyDescent="0.25">
      <c r="B55" s="8" t="s">
        <v>38</v>
      </c>
    </row>
    <row r="57" spans="1:14" x14ac:dyDescent="0.25">
      <c r="B57" s="10"/>
      <c r="C57" s="10" t="s">
        <v>39</v>
      </c>
      <c r="D57" s="10" t="s">
        <v>40</v>
      </c>
      <c r="E57" s="10" t="s">
        <v>41</v>
      </c>
      <c r="F57" s="10" t="s">
        <v>42</v>
      </c>
      <c r="G57" s="10" t="s">
        <v>43</v>
      </c>
      <c r="H57" s="10" t="s">
        <v>44</v>
      </c>
      <c r="I57" s="10" t="s">
        <v>46</v>
      </c>
      <c r="J57" s="10" t="s">
        <v>45</v>
      </c>
    </row>
    <row r="58" spans="1:14" x14ac:dyDescent="0.25">
      <c r="B58" s="10">
        <v>5</v>
      </c>
      <c r="C58" s="11">
        <v>22.3</v>
      </c>
      <c r="D58" s="11">
        <v>53</v>
      </c>
      <c r="E58" s="11">
        <v>101</v>
      </c>
      <c r="F58" s="11">
        <v>164</v>
      </c>
      <c r="G58" s="11">
        <v>234</v>
      </c>
      <c r="H58" s="11">
        <v>303</v>
      </c>
      <c r="I58" s="11">
        <v>365</v>
      </c>
      <c r="J58" s="11">
        <v>421</v>
      </c>
    </row>
    <row r="59" spans="1:14" x14ac:dyDescent="0.25">
      <c r="B59" s="10">
        <v>10</v>
      </c>
      <c r="C59" s="11">
        <v>13</v>
      </c>
      <c r="D59" s="11">
        <v>30.8</v>
      </c>
      <c r="E59" s="11">
        <v>59</v>
      </c>
      <c r="F59" s="11">
        <v>96</v>
      </c>
      <c r="G59" s="11">
        <v>136.6</v>
      </c>
      <c r="H59" s="11">
        <v>177</v>
      </c>
      <c r="I59" s="11">
        <v>213.8</v>
      </c>
      <c r="J59" s="11">
        <v>246.6</v>
      </c>
    </row>
    <row r="60" spans="1:14" x14ac:dyDescent="0.25">
      <c r="B60" s="10">
        <v>20</v>
      </c>
      <c r="C60" s="11">
        <v>7.1</v>
      </c>
      <c r="D60" s="11">
        <v>16.8</v>
      </c>
      <c r="E60" s="11">
        <v>32.200000000000003</v>
      </c>
      <c r="F60" s="11">
        <v>52.4</v>
      </c>
      <c r="G60" s="11">
        <v>74.7</v>
      </c>
      <c r="H60" s="11">
        <v>96</v>
      </c>
      <c r="I60" s="11">
        <v>117</v>
      </c>
      <c r="J60" s="11">
        <v>134.6</v>
      </c>
    </row>
    <row r="61" spans="1:14" x14ac:dyDescent="0.25">
      <c r="B61" s="10">
        <v>30</v>
      </c>
      <c r="C61" s="11">
        <v>4.9000000000000004</v>
      </c>
      <c r="D61" s="11">
        <v>11.6</v>
      </c>
      <c r="E61" s="11">
        <v>22.2</v>
      </c>
      <c r="F61" s="11">
        <v>36</v>
      </c>
      <c r="G61" s="11">
        <v>51.3</v>
      </c>
      <c r="H61" s="11">
        <v>66</v>
      </c>
      <c r="I61" s="11">
        <v>80.3</v>
      </c>
      <c r="J61" s="11">
        <v>92.6</v>
      </c>
    </row>
    <row r="62" spans="1:14" x14ac:dyDescent="0.25">
      <c r="B62" s="10">
        <v>40</v>
      </c>
      <c r="C62" s="11">
        <v>3.7</v>
      </c>
      <c r="D62" s="11">
        <v>8.8000000000000007</v>
      </c>
      <c r="E62" s="11">
        <v>16.899999999999999</v>
      </c>
      <c r="F62" s="11">
        <v>27.4</v>
      </c>
      <c r="G62" s="11">
        <v>39.1</v>
      </c>
      <c r="H62" s="11">
        <v>50</v>
      </c>
      <c r="I62" s="11">
        <v>61.2</v>
      </c>
      <c r="J62" s="11">
        <v>70.5</v>
      </c>
      <c r="K62" s="5"/>
      <c r="L62" s="5"/>
      <c r="M62" s="5"/>
      <c r="N62" s="5"/>
    </row>
    <row r="63" spans="1:14" x14ac:dyDescent="0.25">
      <c r="B63" s="10">
        <v>60</v>
      </c>
      <c r="C63" s="11">
        <v>2.5</v>
      </c>
      <c r="D63" s="11">
        <v>5.9</v>
      </c>
      <c r="E63" s="11">
        <v>11.4</v>
      </c>
      <c r="F63" s="11">
        <v>18.600000000000001</v>
      </c>
      <c r="G63" s="11">
        <v>26.5</v>
      </c>
      <c r="H63" s="11">
        <v>34</v>
      </c>
      <c r="I63" s="11">
        <v>41.5</v>
      </c>
      <c r="J63" s="11">
        <v>47.8</v>
      </c>
      <c r="K63" s="1"/>
      <c r="L63" s="1"/>
      <c r="M63" s="1"/>
      <c r="N63" s="1"/>
    </row>
    <row r="64" spans="1:14" x14ac:dyDescent="0.25">
      <c r="B64" s="10">
        <v>80</v>
      </c>
      <c r="C64" s="11">
        <v>1.9</v>
      </c>
      <c r="D64" s="11">
        <v>4.5</v>
      </c>
      <c r="E64" s="11">
        <v>8.6</v>
      </c>
      <c r="F64" s="11">
        <v>14</v>
      </c>
      <c r="G64" s="11">
        <v>20</v>
      </c>
      <c r="H64" s="11">
        <v>26</v>
      </c>
      <c r="I64" s="11">
        <v>31.4</v>
      </c>
      <c r="J64" s="11">
        <v>36.159999999999997</v>
      </c>
      <c r="K64" s="1"/>
      <c r="L64" s="1"/>
      <c r="M64" s="1"/>
      <c r="N64" s="1"/>
    </row>
    <row r="65" spans="2:16" x14ac:dyDescent="0.25">
      <c r="B65" s="10">
        <v>100</v>
      </c>
      <c r="C65" s="11">
        <v>1.5</v>
      </c>
      <c r="D65" s="11">
        <v>3.6</v>
      </c>
      <c r="E65" s="11">
        <v>7</v>
      </c>
      <c r="F65" s="11">
        <v>11.3</v>
      </c>
      <c r="G65" s="11">
        <v>16.100000000000001</v>
      </c>
      <c r="H65" s="11">
        <v>21</v>
      </c>
      <c r="I65" s="11">
        <v>25.2</v>
      </c>
      <c r="J65" s="11">
        <v>29</v>
      </c>
      <c r="K65" s="1"/>
      <c r="L65" s="1"/>
      <c r="M65" s="1"/>
      <c r="N65" s="1"/>
    </row>
    <row r="66" spans="2:16" x14ac:dyDescent="0.25">
      <c r="B66" s="10">
        <v>120</v>
      </c>
      <c r="C66" s="11">
        <v>1.3</v>
      </c>
      <c r="D66" s="11">
        <v>3</v>
      </c>
      <c r="E66" s="11">
        <v>5.8</v>
      </c>
      <c r="F66" s="11">
        <v>9.4</v>
      </c>
      <c r="G66" s="11">
        <v>13.5</v>
      </c>
      <c r="H66" s="11">
        <v>17.5</v>
      </c>
      <c r="I66" s="11">
        <v>21</v>
      </c>
      <c r="J66" s="11">
        <v>24.3</v>
      </c>
      <c r="K66" s="1"/>
      <c r="L66" s="1"/>
      <c r="M66" s="1"/>
      <c r="N66" s="1"/>
    </row>
    <row r="67" spans="2:16" x14ac:dyDescent="0.25">
      <c r="B67" s="10">
        <v>200</v>
      </c>
      <c r="C67" s="11">
        <v>0.7</v>
      </c>
      <c r="D67" s="11">
        <v>1.8</v>
      </c>
      <c r="E67" s="11">
        <v>3.5</v>
      </c>
      <c r="F67" s="11">
        <v>5.7</v>
      </c>
      <c r="G67" s="11">
        <v>8.1</v>
      </c>
      <c r="H67" s="11">
        <v>10.5</v>
      </c>
      <c r="I67" s="11">
        <v>12.7</v>
      </c>
      <c r="J67" s="11">
        <v>14.68</v>
      </c>
      <c r="K67" s="1"/>
      <c r="L67" s="1"/>
      <c r="M67" s="1"/>
      <c r="N67" s="1"/>
    </row>
    <row r="68" spans="2:16" x14ac:dyDescent="0.25">
      <c r="K68" s="1"/>
      <c r="L68" s="1"/>
      <c r="M68" s="1"/>
      <c r="N68" s="1"/>
    </row>
    <row r="69" spans="2:16" x14ac:dyDescent="0.25">
      <c r="I69" s="5"/>
      <c r="J69" s="1"/>
      <c r="K69" s="1"/>
      <c r="L69" s="1"/>
      <c r="M69" s="1"/>
      <c r="N69" s="1"/>
    </row>
    <row r="70" spans="2:16" x14ac:dyDescent="0.25">
      <c r="I70" s="5"/>
      <c r="J70" s="1"/>
      <c r="K70" s="1"/>
      <c r="L70" s="1"/>
      <c r="M70" s="1"/>
      <c r="N70" s="1"/>
    </row>
    <row r="71" spans="2:16" x14ac:dyDescent="0.25"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5"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5"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5"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5"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5"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5">
      <c r="H77" s="5"/>
      <c r="I77" s="5"/>
      <c r="J77" s="5"/>
      <c r="K77" s="5"/>
      <c r="L77" s="5"/>
      <c r="M77" s="5"/>
      <c r="N77" s="5"/>
      <c r="O77" s="5"/>
      <c r="P77" s="5"/>
    </row>
    <row r="78" spans="2:16" x14ac:dyDescent="0.25">
      <c r="H78" s="5"/>
      <c r="I78" s="5"/>
      <c r="J78" s="5"/>
      <c r="K78" s="5"/>
      <c r="L78" s="5"/>
      <c r="M78" s="5"/>
      <c r="N78" s="5"/>
      <c r="O78" s="5"/>
      <c r="P78" s="5"/>
    </row>
    <row r="79" spans="2:16" x14ac:dyDescent="0.25">
      <c r="H79" s="5"/>
      <c r="I79" s="5"/>
      <c r="J79" s="5"/>
      <c r="K79" s="5"/>
      <c r="L79" s="5"/>
      <c r="M79" s="5"/>
      <c r="N79" s="5"/>
      <c r="O79" s="5"/>
      <c r="P79" s="5"/>
    </row>
    <row r="80" spans="2:16" x14ac:dyDescent="0.25">
      <c r="H80" s="5"/>
      <c r="I80" s="5"/>
      <c r="J80" s="5"/>
      <c r="K80" s="5"/>
      <c r="L80" s="5"/>
      <c r="M80" s="5"/>
      <c r="N80" s="5"/>
      <c r="O80" s="5"/>
      <c r="P80" s="5"/>
    </row>
    <row r="81" spans="8:16" x14ac:dyDescent="0.25">
      <c r="H81" s="5"/>
      <c r="I81" s="5"/>
      <c r="J81" s="5"/>
      <c r="K81" s="5"/>
      <c r="L81" s="5"/>
      <c r="M81" s="5"/>
      <c r="N81" s="5"/>
      <c r="O81" s="5"/>
      <c r="P81" s="5"/>
    </row>
    <row r="82" spans="8:16" x14ac:dyDescent="0.25">
      <c r="H82" s="5"/>
      <c r="I82" s="5"/>
      <c r="J82" s="5"/>
      <c r="K82" s="5"/>
      <c r="L82" s="5"/>
      <c r="M82" s="5"/>
      <c r="N82" s="5"/>
      <c r="O82" s="5"/>
      <c r="P82" s="5"/>
    </row>
    <row r="83" spans="8:16" x14ac:dyDescent="0.25">
      <c r="H83" s="5"/>
      <c r="I83" s="5"/>
      <c r="J83" s="5"/>
      <c r="K83" s="5"/>
      <c r="L83" s="5"/>
      <c r="M83" s="5"/>
      <c r="N83" s="5"/>
      <c r="O83" s="5"/>
      <c r="P83" s="5"/>
    </row>
    <row r="84" spans="8:16" x14ac:dyDescent="0.25">
      <c r="H84" s="5"/>
      <c r="I84" s="5"/>
      <c r="J84" s="5"/>
      <c r="K84" s="5"/>
      <c r="L84" s="5"/>
      <c r="M84" s="5"/>
      <c r="N84" s="5"/>
      <c r="O84" s="5"/>
      <c r="P84" s="5"/>
    </row>
    <row r="85" spans="8:16" x14ac:dyDescent="0.25">
      <c r="H85" s="5"/>
      <c r="I85" s="5"/>
      <c r="J85" s="5"/>
      <c r="K85" s="5"/>
      <c r="L85" s="5"/>
      <c r="M85" s="5"/>
      <c r="N85" s="5"/>
      <c r="O85" s="5"/>
      <c r="P85" s="5"/>
    </row>
    <row r="86" spans="8:16" x14ac:dyDescent="0.25">
      <c r="H86" s="5"/>
      <c r="I86" s="5"/>
      <c r="J86" s="5"/>
      <c r="K86" s="5"/>
      <c r="L86" s="5"/>
      <c r="M86" s="5"/>
      <c r="N86" s="5"/>
      <c r="O86" s="5"/>
      <c r="P86" s="5"/>
    </row>
    <row r="87" spans="8:16" x14ac:dyDescent="0.25">
      <c r="H87" s="5"/>
      <c r="I87" s="5"/>
      <c r="J87" s="5"/>
      <c r="K87" s="5"/>
      <c r="L87" s="5"/>
      <c r="M87" s="5"/>
      <c r="N87" s="5"/>
      <c r="O87" s="5"/>
      <c r="P87" s="5"/>
    </row>
    <row r="95" spans="8:16" x14ac:dyDescent="0.25">
      <c r="J95" s="1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Wind power 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</dc:creator>
  <cp:lastModifiedBy>Utilisateur Windows</cp:lastModifiedBy>
  <dcterms:created xsi:type="dcterms:W3CDTF">2019-02-04T23:15:15Z</dcterms:created>
  <dcterms:modified xsi:type="dcterms:W3CDTF">2019-02-04T23:16:38Z</dcterms:modified>
</cp:coreProperties>
</file>