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feiffer/Documents/Wayne/Performance/BioPhylo/RAxML/"/>
    </mc:Choice>
  </mc:AlternateContent>
  <xr:revisionPtr revIDLastSave="0" documentId="13_ncr:1_{EF55A29B-AEAE-DB41-960C-ED7DB4EEE4A8}" xr6:coauthVersionLast="45" xr6:coauthVersionMax="45" xr10:uidLastSave="{00000000-0000-0000-0000-000000000000}"/>
  <bookViews>
    <workbookView xWindow="180" yWindow="500" windowWidth="26240" windowHeight="20700" tabRatio="500" xr2:uid="{00000000-000D-0000-FFFF-FFFF00000000}"/>
  </bookViews>
  <sheets>
    <sheet name="1.1.0 vs 1.1.0.fast" sheetId="5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6" i="5" l="1"/>
  <c r="M45" i="5"/>
  <c r="M41" i="5"/>
  <c r="M40" i="5"/>
  <c r="M35" i="5"/>
  <c r="M36" i="5"/>
  <c r="M30" i="5"/>
  <c r="M31" i="5"/>
  <c r="M26" i="5"/>
  <c r="M25" i="5"/>
  <c r="M20" i="5"/>
  <c r="M21" i="5"/>
  <c r="M16" i="5"/>
  <c r="M15" i="5"/>
  <c r="M11" i="5"/>
  <c r="M10" i="5"/>
  <c r="P46" i="5" l="1"/>
  <c r="P45" i="5"/>
  <c r="P31" i="5"/>
  <c r="P30" i="5"/>
  <c r="P41" i="5"/>
  <c r="P40" i="5"/>
  <c r="P36" i="5"/>
  <c r="P35" i="5"/>
  <c r="P26" i="5"/>
  <c r="P25" i="5"/>
  <c r="P21" i="5"/>
  <c r="P20" i="5"/>
  <c r="P16" i="5"/>
  <c r="P15" i="5"/>
  <c r="P11" i="5"/>
  <c r="P10" i="5"/>
  <c r="P49" i="5" l="1"/>
  <c r="P48" i="5"/>
</calcChain>
</file>

<file path=xl/sharedStrings.xml><?xml version="1.0" encoding="utf-8"?>
<sst xmlns="http://schemas.openxmlformats.org/spreadsheetml/2006/main" count="99" uniqueCount="57">
  <si>
    <t>run time (s)</t>
  </si>
  <si>
    <t>RDPII_218.phy</t>
  </si>
  <si>
    <t>SALAMIN_404.phy</t>
  </si>
  <si>
    <t>POULAKAKIS_125.phy</t>
  </si>
  <si>
    <t>Taxa</t>
  </si>
  <si>
    <t>Sites</t>
  </si>
  <si>
    <t>Partitions</t>
  </si>
  <si>
    <t>Patterns</t>
  </si>
  <si>
    <t>Model</t>
  </si>
  <si>
    <t>GOTTSCHLING_140.phy</t>
  </si>
  <si>
    <t>GTR+G+F</t>
  </si>
  <si>
    <t>125.34part</t>
  </si>
  <si>
    <t>Data set</t>
  </si>
  <si>
    <t>Data type</t>
  </si>
  <si>
    <t>DNA</t>
  </si>
  <si>
    <t>AA</t>
  </si>
  <si>
    <t>LG+G</t>
  </si>
  <si>
    <t>WAG+G</t>
  </si>
  <si>
    <t>Search</t>
  </si>
  <si>
    <t>speedup</t>
  </si>
  <si>
    <t>9175A</t>
  </si>
  <si>
    <t xml:space="preserve"> --search1</t>
  </si>
  <si>
    <t xml:space="preserve"> --threads</t>
  </si>
  <si>
    <t>Bin DNA8: &lt;4,000 patterns; use 8 threads</t>
  </si>
  <si>
    <t>52E0C</t>
  </si>
  <si>
    <t>Bin DNA16: 4,000 to 9,999 patterns; use 16 threads</t>
  </si>
  <si>
    <t>Bin DNA32: 10,000 to 59,999 patterns; use 32 threads</t>
  </si>
  <si>
    <t>140.AA</t>
  </si>
  <si>
    <t>83F06.AA</t>
  </si>
  <si>
    <t>Bin AA48: 10,000 to 39,999 patterns; use 48 threads</t>
  </si>
  <si>
    <t>Bin AA128: ≥40,000 patterns; use 128 Pthreads</t>
  </si>
  <si>
    <t>Bin AA12: &lt;1,500 patterns; use 8 threads</t>
  </si>
  <si>
    <t>Bin DNA128: ≥200,000 patterns; use 128 threads</t>
  </si>
  <si>
    <t>78B32.AA.649part</t>
  </si>
  <si>
    <t xml:space="preserve"> --tree pars{1}</t>
  </si>
  <si>
    <t>Run times of RAxML-NG for single searches on Expanse</t>
  </si>
  <si>
    <t>final score</t>
  </si>
  <si>
    <t>/expanse/projects/ngbt/opt/benchmarks/RAxML-NG-1.1.0_expanse</t>
  </si>
  <si>
    <t>1.1.0.fast</t>
  </si>
  <si>
    <t>/expanse/projects/ngbt/opt/benchmarks/RAxML-NG-1.1.0.fast_expanse</t>
  </si>
  <si>
    <t>1.1.0-to-</t>
  </si>
  <si>
    <t>1.1.0 pin</t>
  </si>
  <si>
    <t>setaff errors ^</t>
  </si>
  <si>
    <t>Bin DNA64: 60,000 to 199,999 patterns; use 64 threads</t>
  </si>
  <si>
    <t>1.1.0 affall</t>
  </si>
  <si>
    <t>Average</t>
  </si>
  <si>
    <t>Median</t>
  </si>
  <si>
    <t>1.1.0.affall</t>
  </si>
  <si>
    <t>Each Expanse compute node has</t>
  </si>
  <si>
    <t xml:space="preserve">  with 256 GB of memory</t>
  </si>
  <si>
    <t xml:space="preserve">  two 64-core AMD Rome processors (EPYC 7742) running at 2.25 GHz</t>
  </si>
  <si>
    <t>median</t>
  </si>
  <si>
    <t>2 of 3 Slow</t>
  </si>
  <si>
    <t>1 of 3 Slow</t>
  </si>
  <si>
    <t>3 of 3 Slow</t>
  </si>
  <si>
    <t>max time/</t>
  </si>
  <si>
    <t>min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</si>
</sst>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0" fontId="4" fillId="0" borderId="0" xfId="0" applyFont="1"/>
    <xf numFmtId="3" fontId="4" fillId="2" borderId="0" xfId="0" applyNumberFormat="1" applyFont="1" applyFill="1"/>
    <xf numFmtId="1" fontId="4" fillId="2" borderId="0" xfId="0" applyNumberFormat="1" applyFont="1" applyFill="1"/>
    <xf numFmtId="3" fontId="4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0" fillId="0" borderId="0" xfId="0" applyFill="1"/>
    <xf numFmtId="3" fontId="4" fillId="0" borderId="0" xfId="0" applyNumberFormat="1" applyFont="1" applyFill="1"/>
    <xf numFmtId="0" fontId="0" fillId="0" borderId="0" xfId="0" applyFont="1" applyFill="1" applyAlignment="1">
      <alignment horizontal="right"/>
    </xf>
    <xf numFmtId="0" fontId="4" fillId="0" borderId="0" xfId="0" applyFont="1" applyFill="1"/>
    <xf numFmtId="0" fontId="0" fillId="0" borderId="0" xfId="0" applyFont="1" applyFill="1"/>
    <xf numFmtId="1" fontId="4" fillId="0" borderId="0" xfId="0" applyNumberFormat="1" applyFont="1" applyFill="1"/>
    <xf numFmtId="0" fontId="5" fillId="0" borderId="0" xfId="0" applyFont="1" applyAlignment="1">
      <alignment horizontal="left"/>
    </xf>
    <xf numFmtId="0" fontId="5" fillId="0" borderId="0" xfId="0" applyFont="1"/>
    <xf numFmtId="164" fontId="4" fillId="0" borderId="0" xfId="0" applyNumberFormat="1" applyFont="1" applyFill="1"/>
    <xf numFmtId="2" fontId="4" fillId="0" borderId="0" xfId="0" applyNumberFormat="1" applyFont="1"/>
    <xf numFmtId="0" fontId="6" fillId="0" borderId="0" xfId="0" applyFont="1" applyAlignment="1">
      <alignment horizontal="right"/>
    </xf>
    <xf numFmtId="2" fontId="4" fillId="0" borderId="0" xfId="0" applyNumberFormat="1" applyFont="1" applyFill="1"/>
    <xf numFmtId="164" fontId="4" fillId="2" borderId="0" xfId="0" applyNumberFormat="1" applyFont="1" applyFill="1"/>
    <xf numFmtId="0" fontId="7" fillId="0" borderId="0" xfId="0" applyFont="1" applyFill="1"/>
    <xf numFmtId="3" fontId="6" fillId="0" borderId="0" xfId="0" applyNumberFormat="1" applyFont="1"/>
    <xf numFmtId="164" fontId="4" fillId="0" borderId="0" xfId="0" applyNumberFormat="1" applyFont="1" applyAlignment="1">
      <alignment horizontal="right"/>
    </xf>
    <xf numFmtId="0" fontId="5" fillId="0" borderId="0" xfId="0" applyFont="1" applyFill="1"/>
    <xf numFmtId="3" fontId="0" fillId="0" borderId="0" xfId="0" applyNumberFormat="1" applyFill="1"/>
    <xf numFmtId="164" fontId="4" fillId="3" borderId="0" xfId="0" applyNumberFormat="1" applyFont="1" applyFill="1" applyAlignment="1">
      <alignment horizontal="right"/>
    </xf>
    <xf numFmtId="1" fontId="4" fillId="3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right"/>
    </xf>
    <xf numFmtId="2" fontId="0" fillId="0" borderId="0" xfId="0" applyNumberFormat="1" applyFill="1"/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C2285-C0BC-4B4B-8D4D-F3B7A0AA4DA5}">
  <dimension ref="A1:S50"/>
  <sheetViews>
    <sheetView tabSelected="1" zoomScaleNormal="100" workbookViewId="0"/>
  </sheetViews>
  <sheetFormatPr baseColWidth="10" defaultRowHeight="16" x14ac:dyDescent="0.2"/>
  <cols>
    <col min="1" max="1" width="25.83203125" style="4" customWidth="1"/>
    <col min="2" max="2" width="10.83203125" style="16"/>
    <col min="3" max="6" width="10.83203125" style="4" customWidth="1"/>
    <col min="7" max="7" width="12.83203125" style="16" customWidth="1"/>
    <col min="8" max="8" width="12.83203125" style="8" customWidth="1"/>
    <col min="9" max="9" width="10.83203125" style="5"/>
    <col min="10" max="10" width="11.83203125" style="4" customWidth="1"/>
    <col min="11" max="11" width="12.83203125" style="4" customWidth="1"/>
    <col min="12" max="14" width="11.83203125" style="4" customWidth="1"/>
    <col min="15" max="15" width="11.83203125" style="12" customWidth="1"/>
    <col min="16" max="16" width="11.83203125" customWidth="1"/>
  </cols>
  <sheetData>
    <row r="1" spans="1:16" x14ac:dyDescent="0.2">
      <c r="A1" s="27" t="s">
        <v>35</v>
      </c>
      <c r="C1" s="1"/>
      <c r="D1" s="1"/>
      <c r="E1" s="1"/>
      <c r="F1" s="1"/>
      <c r="I1" s="2"/>
      <c r="J1" s="1"/>
      <c r="K1" s="1"/>
      <c r="L1" s="1"/>
      <c r="M1" s="1"/>
      <c r="N1" s="1"/>
    </row>
    <row r="2" spans="1:16" x14ac:dyDescent="0.2">
      <c r="A2" s="1" t="s">
        <v>37</v>
      </c>
      <c r="C2" s="1"/>
      <c r="D2" s="1"/>
      <c r="E2" s="1"/>
      <c r="F2" s="1"/>
      <c r="I2" s="2"/>
      <c r="J2" s="1"/>
      <c r="K2" s="1"/>
      <c r="L2" s="1"/>
      <c r="M2" s="1"/>
      <c r="N2" s="1"/>
    </row>
    <row r="3" spans="1:16" x14ac:dyDescent="0.2">
      <c r="A3" s="3" t="s">
        <v>39</v>
      </c>
      <c r="C3" s="3"/>
      <c r="D3" s="3"/>
      <c r="E3" s="3"/>
      <c r="F3" s="3"/>
      <c r="I3" s="2"/>
      <c r="O3" s="2"/>
    </row>
    <row r="4" spans="1:16" x14ac:dyDescent="0.2">
      <c r="A4" s="3"/>
      <c r="C4" s="3"/>
      <c r="D4" s="3"/>
      <c r="E4" s="3"/>
      <c r="F4" s="3"/>
      <c r="I4" s="2"/>
      <c r="J4" s="2" t="s">
        <v>44</v>
      </c>
      <c r="K4" s="2" t="s">
        <v>41</v>
      </c>
      <c r="L4" s="2" t="s">
        <v>38</v>
      </c>
      <c r="M4" s="2" t="s">
        <v>38</v>
      </c>
      <c r="P4" s="2" t="s">
        <v>40</v>
      </c>
    </row>
    <row r="5" spans="1:16" x14ac:dyDescent="0.2">
      <c r="A5" s="3"/>
      <c r="C5" s="3"/>
      <c r="D5" s="3"/>
      <c r="E5" s="3"/>
      <c r="F5" s="3"/>
      <c r="I5" s="2"/>
      <c r="J5" s="8" t="s">
        <v>51</v>
      </c>
      <c r="K5" s="8" t="s">
        <v>51</v>
      </c>
      <c r="L5" s="8" t="s">
        <v>51</v>
      </c>
      <c r="M5" s="8" t="s">
        <v>55</v>
      </c>
      <c r="N5" s="2" t="s">
        <v>47</v>
      </c>
      <c r="O5" s="2" t="s">
        <v>38</v>
      </c>
      <c r="P5" s="8" t="s">
        <v>38</v>
      </c>
    </row>
    <row r="6" spans="1:16" x14ac:dyDescent="0.2">
      <c r="A6" s="3" t="s">
        <v>12</v>
      </c>
      <c r="B6" s="8" t="s">
        <v>13</v>
      </c>
      <c r="C6" s="2" t="s">
        <v>4</v>
      </c>
      <c r="D6" s="2" t="s">
        <v>5</v>
      </c>
      <c r="E6" s="2" t="s">
        <v>7</v>
      </c>
      <c r="F6" s="2" t="s">
        <v>6</v>
      </c>
      <c r="G6" s="8" t="s">
        <v>8</v>
      </c>
      <c r="H6" s="8" t="s">
        <v>18</v>
      </c>
      <c r="I6" s="2" t="s">
        <v>22</v>
      </c>
      <c r="J6" s="2" t="s">
        <v>0</v>
      </c>
      <c r="K6" s="2" t="s">
        <v>0</v>
      </c>
      <c r="L6" s="2" t="s">
        <v>0</v>
      </c>
      <c r="M6" s="2" t="s">
        <v>56</v>
      </c>
      <c r="N6" s="2" t="s">
        <v>36</v>
      </c>
      <c r="O6" s="2" t="s">
        <v>36</v>
      </c>
      <c r="P6" s="2" t="s">
        <v>19</v>
      </c>
    </row>
    <row r="7" spans="1:16" x14ac:dyDescent="0.2">
      <c r="P7" s="30"/>
    </row>
    <row r="8" spans="1:16" x14ac:dyDescent="0.2">
      <c r="A8" s="28" t="s">
        <v>23</v>
      </c>
      <c r="B8" s="8"/>
      <c r="C8" s="3"/>
      <c r="D8" s="3"/>
      <c r="E8" s="3"/>
      <c r="F8" s="3"/>
      <c r="G8" s="8"/>
      <c r="I8" s="2"/>
      <c r="J8" s="2"/>
      <c r="K8" s="2"/>
      <c r="L8" s="2"/>
      <c r="M8" s="2"/>
      <c r="N8" s="2"/>
      <c r="P8" s="30"/>
    </row>
    <row r="9" spans="1:16" x14ac:dyDescent="0.2">
      <c r="A9" s="3"/>
      <c r="B9" s="8"/>
      <c r="C9" s="3"/>
      <c r="D9" s="3"/>
      <c r="E9" s="3"/>
      <c r="F9" s="3"/>
      <c r="G9" s="8"/>
      <c r="I9" s="2"/>
      <c r="J9" s="2"/>
      <c r="K9" s="2"/>
      <c r="L9" s="2"/>
      <c r="M9" s="2"/>
      <c r="N9" s="2"/>
      <c r="P9" s="30"/>
    </row>
    <row r="10" spans="1:16" x14ac:dyDescent="0.2">
      <c r="A10" s="9">
        <v>218</v>
      </c>
      <c r="B10" s="8" t="s">
        <v>14</v>
      </c>
      <c r="C10" s="15">
        <v>218</v>
      </c>
      <c r="D10" s="15">
        <v>2294</v>
      </c>
      <c r="E10" s="15">
        <v>1846</v>
      </c>
      <c r="F10" s="15">
        <v>1</v>
      </c>
      <c r="G10" s="8" t="s">
        <v>10</v>
      </c>
      <c r="H10" s="19" t="s">
        <v>21</v>
      </c>
      <c r="I10" s="19">
        <v>8</v>
      </c>
      <c r="J10" s="33">
        <v>78.650999999999996</v>
      </c>
      <c r="K10" s="39" t="s">
        <v>53</v>
      </c>
      <c r="L10" s="33">
        <v>59.636000000000003</v>
      </c>
      <c r="M10" s="32">
        <f>85.619/42.511</f>
        <v>2.0140434240549503</v>
      </c>
      <c r="N10" s="22">
        <v>-134188.90059400001</v>
      </c>
      <c r="O10" s="11">
        <v>-134191.09464200001</v>
      </c>
      <c r="P10" s="30">
        <f t="shared" ref="P10:P11" si="0">J10/L10</f>
        <v>1.3188510295794484</v>
      </c>
    </row>
    <row r="11" spans="1:16" s="21" customFormat="1" x14ac:dyDescent="0.2">
      <c r="A11" s="6" t="s">
        <v>1</v>
      </c>
      <c r="H11" s="24" t="s">
        <v>34</v>
      </c>
      <c r="I11" s="19">
        <v>8</v>
      </c>
      <c r="J11" s="33">
        <v>90.912000000000006</v>
      </c>
      <c r="K11" s="39" t="s">
        <v>52</v>
      </c>
      <c r="L11" s="33">
        <v>56.594000000000001</v>
      </c>
      <c r="M11" s="32">
        <f>79.23/53.692</f>
        <v>1.4756388288758102</v>
      </c>
      <c r="N11" s="22">
        <v>-134154.93716199999</v>
      </c>
      <c r="O11" s="22">
        <v>-134160.13246399999</v>
      </c>
      <c r="P11" s="30">
        <f t="shared" si="0"/>
        <v>1.6063893698978691</v>
      </c>
    </row>
    <row r="12" spans="1:16" s="21" customFormat="1" x14ac:dyDescent="0.2">
      <c r="H12" s="24"/>
      <c r="I12" s="19"/>
      <c r="J12" s="29"/>
      <c r="K12" s="39" t="s">
        <v>42</v>
      </c>
      <c r="L12" s="29"/>
      <c r="M12" s="32"/>
      <c r="N12" s="22"/>
      <c r="O12" s="22"/>
      <c r="P12" s="32"/>
    </row>
    <row r="13" spans="1:16" x14ac:dyDescent="0.2">
      <c r="A13" s="28" t="s">
        <v>25</v>
      </c>
      <c r="B13" s="8"/>
      <c r="C13" s="15"/>
      <c r="D13" s="15"/>
      <c r="E13" s="15"/>
      <c r="F13" s="15"/>
      <c r="G13" s="8"/>
      <c r="I13" s="19"/>
      <c r="J13" s="38"/>
      <c r="K13" s="38"/>
      <c r="L13" s="38"/>
      <c r="M13" s="42"/>
      <c r="N13" s="38"/>
      <c r="O13" s="11"/>
      <c r="P13" s="32"/>
    </row>
    <row r="14" spans="1:16" x14ac:dyDescent="0.2">
      <c r="A14" s="28"/>
      <c r="B14" s="8"/>
      <c r="C14" s="15"/>
      <c r="D14" s="15"/>
      <c r="E14" s="15"/>
      <c r="F14" s="15"/>
      <c r="G14" s="8"/>
      <c r="I14" s="19"/>
      <c r="J14" s="38"/>
      <c r="K14" s="38"/>
      <c r="L14" s="38"/>
      <c r="M14" s="42"/>
      <c r="N14" s="38"/>
      <c r="O14" s="11"/>
      <c r="P14" s="32"/>
    </row>
    <row r="15" spans="1:16" s="21" customFormat="1" x14ac:dyDescent="0.2">
      <c r="A15" s="9">
        <v>404</v>
      </c>
      <c r="B15" s="8" t="s">
        <v>14</v>
      </c>
      <c r="C15" s="10">
        <v>404</v>
      </c>
      <c r="D15" s="10">
        <v>13158</v>
      </c>
      <c r="E15" s="10">
        <v>7429</v>
      </c>
      <c r="F15" s="10">
        <v>1</v>
      </c>
      <c r="G15" s="19" t="s">
        <v>10</v>
      </c>
      <c r="H15" s="31" t="s">
        <v>21</v>
      </c>
      <c r="I15" s="19">
        <v>16</v>
      </c>
      <c r="J15" s="13">
        <v>489.53199999999998</v>
      </c>
      <c r="K15" s="22">
        <v>538.30999999999995</v>
      </c>
      <c r="L15" s="13">
        <v>330.35</v>
      </c>
      <c r="M15" s="32">
        <f>336.882/327.999</f>
        <v>1.0270823996414622</v>
      </c>
      <c r="N15" s="22">
        <v>-156087.99971800001</v>
      </c>
      <c r="O15" s="22">
        <v>-156161.21118300001</v>
      </c>
      <c r="P15" s="30">
        <f t="shared" ref="P15:P16" si="1">J15/L15</f>
        <v>1.4818586347812923</v>
      </c>
    </row>
    <row r="16" spans="1:16" s="21" customFormat="1" x14ac:dyDescent="0.2">
      <c r="A16" s="9" t="s">
        <v>2</v>
      </c>
      <c r="B16" s="8"/>
      <c r="C16" s="10"/>
      <c r="D16" s="10"/>
      <c r="E16" s="10"/>
      <c r="F16" s="10"/>
      <c r="G16" s="19"/>
      <c r="H16" s="24" t="s">
        <v>34</v>
      </c>
      <c r="I16" s="19">
        <v>16</v>
      </c>
      <c r="J16" s="13">
        <v>255.61500000000001</v>
      </c>
      <c r="K16" s="22">
        <v>289.625</v>
      </c>
      <c r="L16" s="13">
        <v>247.517</v>
      </c>
      <c r="M16" s="32">
        <f>274.969/247.487</f>
        <v>1.1110442164638952</v>
      </c>
      <c r="N16" s="22">
        <v>-156103.148667</v>
      </c>
      <c r="O16" s="22">
        <v>-156103.14949800001</v>
      </c>
      <c r="P16" s="30">
        <f t="shared" si="1"/>
        <v>1.032716944694708</v>
      </c>
    </row>
    <row r="17" spans="1:16" s="21" customFormat="1" x14ac:dyDescent="0.2">
      <c r="A17" s="18"/>
      <c r="B17" s="19"/>
      <c r="C17" s="20"/>
      <c r="D17" s="20"/>
      <c r="E17" s="20"/>
      <c r="F17" s="20"/>
      <c r="G17" s="19"/>
      <c r="H17" s="19"/>
      <c r="I17" s="17"/>
      <c r="K17" s="39" t="s">
        <v>42</v>
      </c>
      <c r="M17" s="42"/>
      <c r="N17" s="38"/>
      <c r="O17" s="22"/>
      <c r="P17" s="30"/>
    </row>
    <row r="18" spans="1:16" x14ac:dyDescent="0.2">
      <c r="A18" s="28" t="s">
        <v>26</v>
      </c>
      <c r="B18" s="8"/>
      <c r="C18" s="15"/>
      <c r="D18" s="15"/>
      <c r="E18" s="15"/>
      <c r="F18" s="15"/>
      <c r="G18" s="8"/>
      <c r="I18" s="23"/>
      <c r="J18" s="21"/>
      <c r="K18" s="21"/>
      <c r="L18" s="21"/>
      <c r="M18" s="42"/>
      <c r="N18" s="38"/>
      <c r="O18" s="11"/>
      <c r="P18" s="30"/>
    </row>
    <row r="19" spans="1:16" x14ac:dyDescent="0.2">
      <c r="A19" s="7"/>
      <c r="B19" s="8"/>
      <c r="C19" s="15"/>
      <c r="D19" s="15"/>
      <c r="E19" s="15"/>
      <c r="F19" s="15"/>
      <c r="G19" s="8"/>
      <c r="I19" s="23"/>
      <c r="J19" s="21"/>
      <c r="K19" s="21"/>
      <c r="L19" s="21"/>
      <c r="M19" s="42"/>
      <c r="N19" s="38"/>
      <c r="O19" s="11"/>
      <c r="P19" s="30"/>
    </row>
    <row r="20" spans="1:16" s="21" customFormat="1" x14ac:dyDescent="0.2">
      <c r="A20" s="12" t="s">
        <v>11</v>
      </c>
      <c r="B20" s="8" t="s">
        <v>14</v>
      </c>
      <c r="C20" s="10">
        <v>125</v>
      </c>
      <c r="D20" s="10">
        <v>29149</v>
      </c>
      <c r="E20" s="10">
        <v>19839</v>
      </c>
      <c r="F20" s="10">
        <v>34</v>
      </c>
      <c r="G20" s="8" t="s">
        <v>10</v>
      </c>
      <c r="H20" s="31" t="s">
        <v>21</v>
      </c>
      <c r="I20" s="19">
        <v>32</v>
      </c>
      <c r="J20" s="33">
        <v>80.135999999999996</v>
      </c>
      <c r="K20" s="29">
        <v>134.53800000000001</v>
      </c>
      <c r="L20" s="33">
        <v>70.254999999999995</v>
      </c>
      <c r="M20" s="32">
        <f>83.841/68.274</f>
        <v>1.2280077335442481</v>
      </c>
      <c r="N20" s="22">
        <v>-810238.64980899997</v>
      </c>
      <c r="O20" s="22">
        <v>-810243.26844999997</v>
      </c>
      <c r="P20" s="30">
        <f>J20/L20</f>
        <v>1.1406447939648423</v>
      </c>
    </row>
    <row r="21" spans="1:16" x14ac:dyDescent="0.2">
      <c r="A21" s="9" t="s">
        <v>3</v>
      </c>
      <c r="B21" s="8"/>
      <c r="C21" s="10"/>
      <c r="D21" s="10"/>
      <c r="E21" s="10"/>
      <c r="F21" s="10"/>
      <c r="H21" s="24" t="s">
        <v>34</v>
      </c>
      <c r="I21" s="19">
        <v>32</v>
      </c>
      <c r="J21" s="33">
        <v>64.096999999999994</v>
      </c>
      <c r="K21" s="39" t="s">
        <v>53</v>
      </c>
      <c r="L21" s="33">
        <v>52.091000000000001</v>
      </c>
      <c r="M21" s="32">
        <f>58.443/50.788</f>
        <v>1.1507245806095929</v>
      </c>
      <c r="N21" s="22">
        <v>-810379.68719700002</v>
      </c>
      <c r="O21" s="11">
        <v>-810379.689549</v>
      </c>
      <c r="P21" s="30">
        <f>J21/L21</f>
        <v>1.2304812731565913</v>
      </c>
    </row>
    <row r="22" spans="1:16" x14ac:dyDescent="0.2">
      <c r="B22" s="8"/>
      <c r="C22" s="10"/>
      <c r="D22" s="10"/>
      <c r="E22" s="10"/>
      <c r="F22" s="10"/>
      <c r="G22" s="8"/>
      <c r="I22" s="19"/>
      <c r="J22" s="29"/>
      <c r="K22" s="39" t="s">
        <v>42</v>
      </c>
      <c r="L22" s="29"/>
      <c r="M22" s="32"/>
      <c r="N22" s="22"/>
      <c r="O22" s="11"/>
      <c r="P22" s="30"/>
    </row>
    <row r="23" spans="1:16" x14ac:dyDescent="0.2">
      <c r="A23" s="37" t="s">
        <v>43</v>
      </c>
      <c r="B23" s="8"/>
      <c r="C23" s="10"/>
      <c r="D23" s="10"/>
      <c r="E23" s="10"/>
      <c r="F23" s="10"/>
      <c r="G23" s="8"/>
      <c r="I23" s="19"/>
      <c r="J23" s="29"/>
      <c r="K23" s="29"/>
      <c r="L23" s="29"/>
      <c r="M23" s="32"/>
      <c r="N23" s="22"/>
      <c r="O23" s="11"/>
      <c r="P23" s="30"/>
    </row>
    <row r="24" spans="1:16" x14ac:dyDescent="0.2">
      <c r="A24" s="34"/>
      <c r="B24" s="19"/>
      <c r="C24" s="22"/>
      <c r="D24" s="22"/>
      <c r="E24" s="22"/>
      <c r="F24" s="22"/>
      <c r="G24" s="19"/>
      <c r="H24" s="19"/>
      <c r="I24" s="19"/>
      <c r="J24" s="21"/>
      <c r="K24" s="21"/>
      <c r="L24" s="21"/>
      <c r="M24" s="42"/>
      <c r="N24" s="38"/>
      <c r="O24" s="20"/>
      <c r="P24" s="30"/>
    </row>
    <row r="25" spans="1:16" x14ac:dyDescent="0.2">
      <c r="A25" s="12" t="s">
        <v>24</v>
      </c>
      <c r="B25" s="8" t="s">
        <v>14</v>
      </c>
      <c r="C25" s="12">
        <v>45</v>
      </c>
      <c r="D25" s="11">
        <v>1309295</v>
      </c>
      <c r="E25" s="35">
        <v>168565</v>
      </c>
      <c r="F25" s="12">
        <v>1</v>
      </c>
      <c r="G25" s="8" t="s">
        <v>10</v>
      </c>
      <c r="H25" s="31" t="s">
        <v>21</v>
      </c>
      <c r="I25" s="19">
        <v>64</v>
      </c>
      <c r="J25" s="33">
        <v>55.417000000000002</v>
      </c>
      <c r="K25" s="29">
        <v>49.024000000000001</v>
      </c>
      <c r="L25" s="33">
        <v>49.317999999999998</v>
      </c>
      <c r="M25" s="32">
        <f>54.068/49.226</f>
        <v>1.0983626538820948</v>
      </c>
      <c r="N25" s="22">
        <v>-2469101.4101140001</v>
      </c>
      <c r="O25" s="20">
        <v>-2469101.4136870001</v>
      </c>
      <c r="P25" s="30">
        <f>J25/L25</f>
        <v>1.1236668153615315</v>
      </c>
    </row>
    <row r="26" spans="1:16" x14ac:dyDescent="0.2">
      <c r="A26" s="12"/>
      <c r="B26" s="12"/>
      <c r="C26" s="12"/>
      <c r="D26" s="12"/>
      <c r="E26" s="12"/>
      <c r="F26" s="12"/>
      <c r="G26" s="19"/>
      <c r="H26" s="24" t="s">
        <v>34</v>
      </c>
      <c r="I26" s="19">
        <v>64</v>
      </c>
      <c r="J26" s="33">
        <v>58.374000000000002</v>
      </c>
      <c r="K26" s="39" t="s">
        <v>53</v>
      </c>
      <c r="L26" s="33">
        <v>32.256999999999998</v>
      </c>
      <c r="M26" s="32">
        <f>33.572/32.093</f>
        <v>1.0460848160034899</v>
      </c>
      <c r="N26" s="22">
        <v>-2469101.4101140001</v>
      </c>
      <c r="O26" s="20">
        <v>-2469101.4120479999</v>
      </c>
      <c r="P26" s="30">
        <f>J26/L26</f>
        <v>1.8096537185727131</v>
      </c>
    </row>
    <row r="27" spans="1:16" x14ac:dyDescent="0.2">
      <c r="A27" s="34"/>
      <c r="B27" s="19"/>
      <c r="C27" s="22"/>
      <c r="D27" s="22"/>
      <c r="E27" s="22"/>
      <c r="F27" s="22"/>
      <c r="G27" s="19"/>
      <c r="H27" s="19"/>
      <c r="I27" s="19"/>
      <c r="J27" s="21"/>
      <c r="K27" s="39" t="s">
        <v>42</v>
      </c>
      <c r="L27" s="21"/>
      <c r="M27" s="42"/>
      <c r="N27" s="38"/>
      <c r="O27" s="20"/>
      <c r="P27" s="30"/>
    </row>
    <row r="28" spans="1:16" x14ac:dyDescent="0.2">
      <c r="A28" s="37" t="s">
        <v>32</v>
      </c>
      <c r="B28" s="19"/>
      <c r="C28" s="22"/>
      <c r="D28" s="22"/>
      <c r="E28" s="22"/>
      <c r="F28" s="22"/>
      <c r="G28" s="19"/>
      <c r="H28" s="19"/>
      <c r="I28" s="19"/>
      <c r="J28" s="22"/>
      <c r="K28" s="22"/>
      <c r="L28" s="22"/>
      <c r="M28" s="32"/>
      <c r="N28" s="22"/>
      <c r="O28" s="22"/>
      <c r="P28" s="30"/>
    </row>
    <row r="29" spans="1:16" x14ac:dyDescent="0.2">
      <c r="A29" s="34"/>
      <c r="B29" s="19"/>
      <c r="C29" s="22"/>
      <c r="D29" s="22"/>
      <c r="E29" s="22"/>
      <c r="F29" s="22"/>
      <c r="G29" s="19"/>
      <c r="H29" s="19"/>
      <c r="I29" s="19"/>
      <c r="J29" s="22"/>
      <c r="K29" s="22"/>
      <c r="L29" s="22"/>
      <c r="M29" s="32"/>
      <c r="N29" s="22"/>
      <c r="O29" s="22"/>
      <c r="P29" s="30"/>
    </row>
    <row r="30" spans="1:16" x14ac:dyDescent="0.2">
      <c r="A30" s="24" t="s">
        <v>20</v>
      </c>
      <c r="B30" s="8" t="s">
        <v>14</v>
      </c>
      <c r="C30" s="10">
        <v>74</v>
      </c>
      <c r="D30" s="10">
        <v>7781453</v>
      </c>
      <c r="E30" s="10">
        <v>664883</v>
      </c>
      <c r="F30" s="10">
        <v>1</v>
      </c>
      <c r="G30" s="8" t="s">
        <v>10</v>
      </c>
      <c r="H30" s="31" t="s">
        <v>21</v>
      </c>
      <c r="I30" s="19">
        <v>128</v>
      </c>
      <c r="J30" s="13">
        <v>324.72300000000001</v>
      </c>
      <c r="K30" s="22">
        <v>323.22199999999998</v>
      </c>
      <c r="L30" s="13">
        <v>340.43799999999999</v>
      </c>
      <c r="M30" s="32">
        <f>343.516/313.67</f>
        <v>1.0951509548251348</v>
      </c>
      <c r="N30" s="22">
        <v>-13346338.996495999</v>
      </c>
      <c r="O30" s="11">
        <v>-13346338.996461</v>
      </c>
      <c r="P30" s="30">
        <f>J30/L30</f>
        <v>0.95383887815108781</v>
      </c>
    </row>
    <row r="31" spans="1:16" x14ac:dyDescent="0.2">
      <c r="A31" s="24"/>
      <c r="B31" s="8"/>
      <c r="C31" s="10"/>
      <c r="D31" s="10"/>
      <c r="E31" s="10"/>
      <c r="F31" s="10"/>
      <c r="G31" s="19"/>
      <c r="H31" s="24" t="s">
        <v>34</v>
      </c>
      <c r="I31" s="19">
        <v>128</v>
      </c>
      <c r="J31" s="14">
        <v>254.39099999999999</v>
      </c>
      <c r="K31" s="22">
        <v>251.35300000000001</v>
      </c>
      <c r="L31" s="13">
        <v>245.565</v>
      </c>
      <c r="M31" s="32">
        <f>248.161/245.565</f>
        <v>1.0105715391036996</v>
      </c>
      <c r="N31" s="22">
        <v>-13346530.918059001</v>
      </c>
      <c r="O31" s="11">
        <v>-13346530.918528</v>
      </c>
      <c r="P31" s="30">
        <f>J31/L31</f>
        <v>1.0359416040559526</v>
      </c>
    </row>
    <row r="32" spans="1:16" x14ac:dyDescent="0.2">
      <c r="A32" s="24"/>
      <c r="B32" s="8"/>
      <c r="C32" s="10"/>
      <c r="D32" s="10"/>
      <c r="E32" s="10"/>
      <c r="F32" s="10"/>
      <c r="G32" s="19"/>
      <c r="H32" s="19"/>
      <c r="I32" s="19"/>
      <c r="J32" s="26"/>
      <c r="K32" s="26"/>
      <c r="L32" s="26"/>
      <c r="M32" s="32"/>
      <c r="N32" s="22"/>
      <c r="O32" s="22"/>
      <c r="P32" s="30"/>
    </row>
    <row r="33" spans="1:16" x14ac:dyDescent="0.2">
      <c r="A33" s="28" t="s">
        <v>31</v>
      </c>
      <c r="B33" s="8"/>
      <c r="C33" s="10"/>
      <c r="D33" s="10"/>
      <c r="E33" s="10"/>
      <c r="F33" s="10"/>
      <c r="G33" s="8"/>
      <c r="I33" s="23"/>
      <c r="J33" s="22"/>
      <c r="K33" s="22"/>
      <c r="L33" s="22"/>
      <c r="M33" s="32"/>
      <c r="N33" s="22"/>
      <c r="O33" s="11"/>
      <c r="P33" s="30"/>
    </row>
    <row r="34" spans="1:16" x14ac:dyDescent="0.2">
      <c r="A34" s="12"/>
      <c r="B34" s="8"/>
      <c r="C34" s="10"/>
      <c r="D34" s="10"/>
      <c r="E34" s="10"/>
      <c r="F34" s="10"/>
      <c r="G34" s="8"/>
      <c r="I34" s="23"/>
      <c r="J34" s="22"/>
      <c r="K34" s="22"/>
      <c r="L34" s="22"/>
      <c r="M34" s="32"/>
      <c r="N34" s="22"/>
      <c r="O34" s="11"/>
      <c r="P34" s="30"/>
    </row>
    <row r="35" spans="1:16" x14ac:dyDescent="0.2">
      <c r="A35" s="9" t="s">
        <v>27</v>
      </c>
      <c r="B35" s="8" t="s">
        <v>15</v>
      </c>
      <c r="C35" s="10">
        <v>140</v>
      </c>
      <c r="D35" s="10">
        <v>1104</v>
      </c>
      <c r="E35" s="10">
        <v>1041</v>
      </c>
      <c r="F35" s="10">
        <v>1</v>
      </c>
      <c r="G35" s="8" t="s">
        <v>17</v>
      </c>
      <c r="H35" s="31" t="s">
        <v>21</v>
      </c>
      <c r="I35" s="19">
        <v>8</v>
      </c>
      <c r="J35" s="14">
        <v>112.88800000000001</v>
      </c>
      <c r="K35" s="40" t="s">
        <v>53</v>
      </c>
      <c r="L35" s="14">
        <v>118.61799999999999</v>
      </c>
      <c r="M35" s="32">
        <f>122.024/105.885</f>
        <v>1.1524200783869292</v>
      </c>
      <c r="N35" s="22">
        <v>-121809.51167399999</v>
      </c>
      <c r="O35" s="11">
        <v>-121809.547286</v>
      </c>
      <c r="P35" s="30">
        <f>J35/L35</f>
        <v>0.95169367212396105</v>
      </c>
    </row>
    <row r="36" spans="1:16" x14ac:dyDescent="0.2">
      <c r="A36" s="12" t="s">
        <v>9</v>
      </c>
      <c r="B36" s="8"/>
      <c r="C36" s="10"/>
      <c r="D36" s="10"/>
      <c r="E36" s="10"/>
      <c r="F36" s="10"/>
      <c r="G36" s="8"/>
      <c r="H36" s="24" t="s">
        <v>34</v>
      </c>
      <c r="I36" s="19">
        <v>8</v>
      </c>
      <c r="J36" s="14">
        <v>91.900999999999996</v>
      </c>
      <c r="K36" s="40" t="s">
        <v>52</v>
      </c>
      <c r="L36" s="14">
        <v>101.551</v>
      </c>
      <c r="M36" s="32">
        <f>117.798/92.411</f>
        <v>1.2747183776823106</v>
      </c>
      <c r="N36" s="22">
        <v>-121809.51167399999</v>
      </c>
      <c r="O36" s="11">
        <v>-121809.49892500001</v>
      </c>
      <c r="P36" s="30">
        <f>J36/L36</f>
        <v>0.9049738555011767</v>
      </c>
    </row>
    <row r="37" spans="1:16" x14ac:dyDescent="0.2">
      <c r="A37" s="6"/>
      <c r="B37" s="8"/>
      <c r="C37" s="15"/>
      <c r="D37" s="15"/>
      <c r="E37" s="15"/>
      <c r="F37" s="15"/>
      <c r="G37" s="8"/>
      <c r="I37" s="19"/>
      <c r="J37" s="22"/>
      <c r="K37" s="39" t="s">
        <v>42</v>
      </c>
      <c r="L37" s="22"/>
      <c r="M37" s="32"/>
      <c r="N37" s="22"/>
      <c r="O37" s="11"/>
      <c r="P37" s="30"/>
    </row>
    <row r="38" spans="1:16" x14ac:dyDescent="0.2">
      <c r="A38" s="28" t="s">
        <v>29</v>
      </c>
      <c r="B38" s="8"/>
      <c r="C38" s="15"/>
      <c r="D38" s="15"/>
      <c r="E38" s="15"/>
      <c r="F38" s="15"/>
      <c r="G38" s="8"/>
      <c r="I38" s="19"/>
      <c r="J38" s="22"/>
      <c r="K38" s="22"/>
      <c r="L38" s="22"/>
      <c r="M38" s="32"/>
      <c r="N38" s="22"/>
      <c r="O38" s="11"/>
      <c r="P38" s="30"/>
    </row>
    <row r="39" spans="1:16" x14ac:dyDescent="0.2">
      <c r="A39" s="7"/>
      <c r="B39" s="8"/>
      <c r="C39" s="15"/>
      <c r="D39" s="15"/>
      <c r="E39" s="15"/>
      <c r="F39" s="15"/>
      <c r="G39" s="8"/>
      <c r="I39" s="19"/>
      <c r="J39" s="21"/>
      <c r="K39" s="21"/>
      <c r="L39" s="21"/>
      <c r="M39" s="42"/>
      <c r="O39" s="11"/>
      <c r="P39" s="30"/>
    </row>
    <row r="40" spans="1:16" x14ac:dyDescent="0.2">
      <c r="A40" s="7" t="s">
        <v>28</v>
      </c>
      <c r="B40" s="8" t="s">
        <v>15</v>
      </c>
      <c r="C40" s="15">
        <v>143</v>
      </c>
      <c r="D40" s="15">
        <v>43778</v>
      </c>
      <c r="E40" s="15">
        <v>18044</v>
      </c>
      <c r="F40" s="15">
        <v>1</v>
      </c>
      <c r="G40" s="8" t="s">
        <v>16</v>
      </c>
      <c r="H40" s="31" t="s">
        <v>21</v>
      </c>
      <c r="I40" s="19">
        <v>48</v>
      </c>
      <c r="J40" s="13">
        <v>1498.2090000000001</v>
      </c>
      <c r="K40" s="22">
        <v>1586.239</v>
      </c>
      <c r="L40" s="13">
        <v>660.202</v>
      </c>
      <c r="M40" s="32">
        <f>762.602/619.373</f>
        <v>1.2312483753731596</v>
      </c>
      <c r="N40" s="22">
        <v>-209071.90398599999</v>
      </c>
      <c r="O40" s="11">
        <v>-209408.59606899999</v>
      </c>
      <c r="P40" s="30">
        <f>J40/L40</f>
        <v>2.2693190871884665</v>
      </c>
    </row>
    <row r="41" spans="1:16" x14ac:dyDescent="0.2">
      <c r="A41" s="7"/>
      <c r="B41" s="8"/>
      <c r="C41" s="15"/>
      <c r="D41" s="15"/>
      <c r="E41" s="15"/>
      <c r="F41" s="15"/>
      <c r="G41" s="8"/>
      <c r="H41" s="24" t="s">
        <v>34</v>
      </c>
      <c r="I41" s="19">
        <v>48</v>
      </c>
      <c r="J41" s="13">
        <v>607.173</v>
      </c>
      <c r="K41" s="41" t="s">
        <v>54</v>
      </c>
      <c r="L41" s="13">
        <v>392.48399999999998</v>
      </c>
      <c r="M41" s="32">
        <f>392.992/379.626</f>
        <v>1.0352083366260478</v>
      </c>
      <c r="N41" s="22">
        <v>-209197.42641399999</v>
      </c>
      <c r="O41" s="11">
        <v>-209192.60967500001</v>
      </c>
      <c r="P41" s="30">
        <f>J41/L41</f>
        <v>1.54700064206439</v>
      </c>
    </row>
    <row r="42" spans="1:16" x14ac:dyDescent="0.2">
      <c r="A42" s="7"/>
      <c r="B42" s="8"/>
      <c r="C42" s="15"/>
      <c r="D42" s="15"/>
      <c r="E42" s="15"/>
      <c r="F42" s="15"/>
      <c r="G42" s="8"/>
      <c r="H42" s="24"/>
      <c r="I42" s="19"/>
      <c r="J42" s="22"/>
      <c r="K42" s="39" t="s">
        <v>42</v>
      </c>
      <c r="L42" s="22"/>
      <c r="M42" s="32"/>
      <c r="N42" s="22"/>
      <c r="O42" s="22"/>
      <c r="P42" s="30"/>
    </row>
    <row r="43" spans="1:16" x14ac:dyDescent="0.2">
      <c r="A43" s="28" t="s">
        <v>30</v>
      </c>
      <c r="B43" s="8"/>
      <c r="C43" s="15"/>
      <c r="D43" s="15"/>
      <c r="E43" s="15"/>
      <c r="F43" s="15"/>
      <c r="G43" s="8"/>
      <c r="I43" s="19"/>
      <c r="J43" s="22"/>
      <c r="K43" s="22"/>
      <c r="L43" s="22"/>
      <c r="M43" s="32"/>
      <c r="N43" s="22"/>
      <c r="O43" s="11"/>
      <c r="P43" s="30"/>
    </row>
    <row r="44" spans="1:16" x14ac:dyDescent="0.2">
      <c r="A44" s="7"/>
      <c r="B44" s="8"/>
      <c r="C44" s="15"/>
      <c r="D44" s="15"/>
      <c r="E44" s="15"/>
      <c r="F44" s="15"/>
      <c r="G44" s="8"/>
      <c r="I44" s="19"/>
      <c r="J44" s="22"/>
      <c r="K44" s="22"/>
      <c r="L44" s="22"/>
      <c r="M44" s="32"/>
      <c r="N44" s="22"/>
      <c r="O44" s="11"/>
      <c r="P44" s="30"/>
    </row>
    <row r="45" spans="1:16" x14ac:dyDescent="0.2">
      <c r="A45" s="12" t="s">
        <v>33</v>
      </c>
      <c r="B45" s="8" t="s">
        <v>15</v>
      </c>
      <c r="C45" s="11">
        <v>68</v>
      </c>
      <c r="D45" s="22">
        <v>284263</v>
      </c>
      <c r="E45" s="11">
        <v>231671</v>
      </c>
      <c r="F45" s="11">
        <v>649</v>
      </c>
      <c r="G45" s="36" t="s">
        <v>16</v>
      </c>
      <c r="H45" s="31" t="s">
        <v>21</v>
      </c>
      <c r="I45" s="19">
        <v>128</v>
      </c>
      <c r="J45" s="13">
        <v>787.91200000000003</v>
      </c>
      <c r="K45" s="22">
        <v>764.702</v>
      </c>
      <c r="L45" s="13">
        <v>787.55799999999999</v>
      </c>
      <c r="M45" s="32">
        <f>788.042/786.635</f>
        <v>1.0017886313220237</v>
      </c>
      <c r="N45" s="22">
        <v>-5726344.0053049996</v>
      </c>
      <c r="O45" s="22">
        <v>-5726343.6470860001</v>
      </c>
      <c r="P45" s="30">
        <f>J45/L45</f>
        <v>1.0004494907041768</v>
      </c>
    </row>
    <row r="46" spans="1:16" x14ac:dyDescent="0.2">
      <c r="A46" s="12"/>
      <c r="B46" s="8"/>
      <c r="C46" s="12"/>
      <c r="D46" s="12"/>
      <c r="E46" s="12"/>
      <c r="F46" s="12"/>
      <c r="G46" s="8"/>
      <c r="H46" s="24" t="s">
        <v>34</v>
      </c>
      <c r="I46" s="19">
        <v>128</v>
      </c>
      <c r="J46" s="13">
        <v>711.16700000000003</v>
      </c>
      <c r="K46" s="22">
        <v>681.44200000000001</v>
      </c>
      <c r="L46" s="13">
        <v>664.25699999999995</v>
      </c>
      <c r="M46" s="32">
        <f>700.992/663.223</f>
        <v>1.0569476631540222</v>
      </c>
      <c r="N46" s="22">
        <v>-5726343.6207499998</v>
      </c>
      <c r="O46" s="22">
        <v>-5726344.0055999998</v>
      </c>
      <c r="P46" s="30">
        <f>J46/L46</f>
        <v>1.0706202569186325</v>
      </c>
    </row>
    <row r="47" spans="1:16" x14ac:dyDescent="0.2">
      <c r="A47" s="12"/>
      <c r="J47" s="22"/>
      <c r="K47" s="22"/>
      <c r="L47" s="22"/>
      <c r="M47" s="22"/>
      <c r="N47" s="22"/>
    </row>
    <row r="48" spans="1:16" x14ac:dyDescent="0.2">
      <c r="A48" s="12" t="s">
        <v>48</v>
      </c>
      <c r="I48" s="19"/>
      <c r="J48" s="25"/>
      <c r="K48" s="25"/>
      <c r="L48" s="25"/>
      <c r="M48" s="25"/>
      <c r="N48" s="25"/>
      <c r="O48" s="19" t="s">
        <v>46</v>
      </c>
      <c r="P48" s="30">
        <f>MEDIAN(P10:P46)</f>
        <v>1.1321558046631868</v>
      </c>
    </row>
    <row r="49" spans="1:19" s="16" customFormat="1" x14ac:dyDescent="0.2">
      <c r="A49" s="9" t="s">
        <v>50</v>
      </c>
      <c r="C49" s="4"/>
      <c r="D49" s="4"/>
      <c r="E49" s="4"/>
      <c r="F49" s="4"/>
      <c r="H49" s="8"/>
      <c r="I49" s="5"/>
      <c r="J49" s="4"/>
      <c r="K49" s="4"/>
      <c r="L49" s="4"/>
      <c r="M49" s="4"/>
      <c r="N49" s="4"/>
      <c r="O49" s="19" t="s">
        <v>45</v>
      </c>
      <c r="P49" s="32">
        <f>AVERAGE(P10:P46)</f>
        <v>1.2798812541698026</v>
      </c>
      <c r="Q49"/>
      <c r="R49"/>
      <c r="S49"/>
    </row>
    <row r="50" spans="1:19" x14ac:dyDescent="0.2">
      <c r="A50" s="12" t="s">
        <v>49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1.1.0 vs 1.1.0.fast</vt:lpstr>
    </vt:vector>
  </TitlesOfParts>
  <Company>SDSC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Pfeiffer</dc:creator>
  <cp:lastModifiedBy>Microsoft Office User</cp:lastModifiedBy>
  <dcterms:created xsi:type="dcterms:W3CDTF">2014-06-25T16:55:17Z</dcterms:created>
  <dcterms:modified xsi:type="dcterms:W3CDTF">2022-07-24T03:59:47Z</dcterms:modified>
</cp:coreProperties>
</file>