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firstSheet="2" activeTab="2"/>
  </bookViews>
  <sheets>
    <sheet name="Sheet1" sheetId="1" state="hidden" r:id="rId1"/>
    <sheet name="Sheet2" sheetId="2" state="hidden" r:id="rId2"/>
    <sheet name="Weld Deposit" sheetId="3" r:id="rId3"/>
    <sheet name="Wire  Electrode Calculation" sheetId="4" r:id="rId4"/>
  </sheets>
  <definedNames>
    <definedName name="\p">#N/A</definedName>
    <definedName name="_xlnm.Print_Titles" localSheetId="0">'Sheet1'!$1:$6</definedName>
    <definedName name="Ref_Electrode">#REF!</definedName>
  </definedNames>
  <calcPr fullCalcOnLoad="1"/>
</workbook>
</file>

<file path=xl/sharedStrings.xml><?xml version="1.0" encoding="utf-8"?>
<sst xmlns="http://schemas.openxmlformats.org/spreadsheetml/2006/main" count="117" uniqueCount="77">
  <si>
    <t>BEVEL TYPE</t>
  </si>
  <si>
    <t>V</t>
  </si>
  <si>
    <t>X</t>
  </si>
  <si>
    <t>IN</t>
  </si>
  <si>
    <t>OUT</t>
  </si>
  <si>
    <t>R- GAP</t>
  </si>
  <si>
    <t>R- FACE</t>
  </si>
  <si>
    <t>DEG</t>
  </si>
  <si>
    <t>BACK CHIP FACTOR</t>
  </si>
  <si>
    <t>SP. GRAVITY</t>
  </si>
  <si>
    <t>THICKNESS</t>
  </si>
  <si>
    <t>LONG. SEAM (Kg/m)</t>
  </si>
  <si>
    <t>R-GAP</t>
  </si>
  <si>
    <t>DEG.</t>
  </si>
  <si>
    <t>BACK CHIP FAC.</t>
  </si>
  <si>
    <t>for nozzles</t>
  </si>
  <si>
    <t>T4</t>
  </si>
  <si>
    <t xml:space="preserve">TAN  </t>
  </si>
  <si>
    <t>T5</t>
  </si>
  <si>
    <t>A1</t>
  </si>
  <si>
    <t>A5</t>
  </si>
  <si>
    <t>A</t>
  </si>
  <si>
    <t>WT.</t>
  </si>
  <si>
    <t>ID IN MM</t>
  </si>
  <si>
    <t>DESCON ENGINEERING LIMITED</t>
  </si>
  <si>
    <t>WELD DEPOSIT LIST</t>
  </si>
  <si>
    <t>mm</t>
  </si>
  <si>
    <t>BUTT WELDING DEPOSIT CALCULATIONS</t>
  </si>
  <si>
    <t>TOTAL BUTT WELD LENGTH</t>
  </si>
  <si>
    <t>NO. OF LONGITUDINAL JOINTS</t>
  </si>
  <si>
    <t>NO. OF CIRCUMFERENTIAL JOINTS</t>
  </si>
  <si>
    <t>VESSEL DETAIL</t>
  </si>
  <si>
    <t>WELDING DETAIL</t>
  </si>
  <si>
    <t>Degree</t>
  </si>
  <si>
    <t>CS</t>
  </si>
  <si>
    <t>SPECIFIC GRAVITY</t>
  </si>
  <si>
    <t>Mtr.</t>
  </si>
  <si>
    <t>WELDING DEPOSIT</t>
  </si>
  <si>
    <r>
      <t xml:space="preserve">MATERIAL OF VESSEL </t>
    </r>
    <r>
      <rPr>
        <sz val="10"/>
        <color indexed="10"/>
        <rFont val="Arial"/>
        <family val="2"/>
      </rPr>
      <t>(CS, SS, ALLOY, ALU)</t>
    </r>
  </si>
  <si>
    <r>
      <t xml:space="preserve">BEVEL TYPE  </t>
    </r>
    <r>
      <rPr>
        <sz val="10"/>
        <color indexed="10"/>
        <rFont val="Arial"/>
        <family val="2"/>
      </rPr>
      <t>( V  or  X  )</t>
    </r>
  </si>
  <si>
    <r>
      <t xml:space="preserve">WELDING TYPE </t>
    </r>
    <r>
      <rPr>
        <sz val="10"/>
        <color indexed="10"/>
        <rFont val="Arial"/>
        <family val="2"/>
      </rPr>
      <t>(SMAW or SAW)</t>
    </r>
  </si>
  <si>
    <r>
      <t xml:space="preserve">R - GAP </t>
    </r>
    <r>
      <rPr>
        <sz val="10"/>
        <color indexed="10"/>
        <rFont val="Arial"/>
        <family val="2"/>
      </rPr>
      <t>(mm)</t>
    </r>
  </si>
  <si>
    <r>
      <t xml:space="preserve">R - FACE </t>
    </r>
    <r>
      <rPr>
        <sz val="10"/>
        <color indexed="10"/>
        <rFont val="Arial"/>
        <family val="2"/>
      </rPr>
      <t xml:space="preserve"> (mm)</t>
    </r>
  </si>
  <si>
    <r>
      <t xml:space="preserve">ANGLE </t>
    </r>
    <r>
      <rPr>
        <sz val="10"/>
        <color indexed="10"/>
        <rFont val="Arial"/>
        <family val="2"/>
      </rPr>
      <t>(DEGREE)</t>
    </r>
  </si>
  <si>
    <r>
      <t xml:space="preserve">THICKNESS </t>
    </r>
    <r>
      <rPr>
        <sz val="10"/>
        <color indexed="10"/>
        <rFont val="Arial"/>
        <family val="2"/>
      </rPr>
      <t>(mm)</t>
    </r>
  </si>
  <si>
    <r>
      <t xml:space="preserve">INSIDE DIAMETER </t>
    </r>
    <r>
      <rPr>
        <sz val="10"/>
        <color indexed="10"/>
        <rFont val="Arial"/>
        <family val="2"/>
      </rPr>
      <t>(mm)</t>
    </r>
  </si>
  <si>
    <r>
      <t xml:space="preserve">LENGTH (SEAM TO SEAM) </t>
    </r>
    <r>
      <rPr>
        <sz val="10"/>
        <color indexed="10"/>
        <rFont val="Arial"/>
        <family val="2"/>
      </rPr>
      <t>(mm)</t>
    </r>
  </si>
  <si>
    <t>WELDING WIRE/ELECTRODE CALCULATION FOR PIPES PER JOINT</t>
  </si>
  <si>
    <t>PIPE DIA NOMINAL</t>
  </si>
  <si>
    <t>Inches</t>
  </si>
  <si>
    <t>OUTER DIA</t>
  </si>
  <si>
    <t>WALL THICKNESS</t>
  </si>
  <si>
    <t xml:space="preserve">UNIT WEIGHT OF PIPE </t>
  </si>
  <si>
    <t>KG./M</t>
  </si>
  <si>
    <t>BEVEL ANGLE  ß°</t>
  </si>
  <si>
    <t>°</t>
  </si>
  <si>
    <t>BEVEL ANGLE  ð°</t>
  </si>
  <si>
    <t>ROOT  PASS GTAW=1</t>
  </si>
  <si>
    <t>OTHER PASSES</t>
  </si>
  <si>
    <t>ROOT  PASS X-AREA</t>
  </si>
  <si>
    <t>mm2</t>
  </si>
  <si>
    <t>OTHER PASSES  X-AREA</t>
  </si>
  <si>
    <t>WIRE/ELECTRODE WASTAGE FACTOR</t>
  </si>
  <si>
    <t>TIG  WIRE WELD DEPOSIT FACTOR</t>
  </si>
  <si>
    <t>ELECTRODE WELD DEPOSIT FACTOR AT OTHER PASSES</t>
  </si>
  <si>
    <t>TIG WIRE ROOT PASS/JOINT</t>
  </si>
  <si>
    <t>KG</t>
  </si>
  <si>
    <t>ELECTRODE AT OTHER PASSES/JOINT</t>
  </si>
  <si>
    <t>ELECTRODE WELD DEPOSIT FACTOR AT ROOT</t>
  </si>
  <si>
    <t>ELECTRODE  AT ROOT PASS/JOINT</t>
  </si>
  <si>
    <t>Please enter</t>
  </si>
  <si>
    <t>Pipe  Dia</t>
  </si>
  <si>
    <t>Wall Thickness</t>
  </si>
  <si>
    <t>Type of Root Pass (Select 1 or  0)</t>
  </si>
  <si>
    <t>Type of Other Passes (Select 1 or  0)</t>
  </si>
  <si>
    <t>To Get Wire/Electrode Quantity</t>
  </si>
  <si>
    <t>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</si>
</sst>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&quot;\&quot;#,##0;[Red]&quot;\&quot;\-#,##0"/>
    <numFmt numFmtId="169" formatCode="#\ ??/16"/>
  </numFmts>
  <fonts count="51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6"/>
      <color indexed="12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sz val="10"/>
      <color indexed="18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6" xfId="0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2" fontId="3" fillId="33" borderId="18" xfId="0" applyNumberFormat="1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33" borderId="12" xfId="0" applyNumberFormat="1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33" borderId="51" xfId="0" applyFill="1" applyBorder="1" applyAlignment="1" applyProtection="1">
      <alignment horizontal="center"/>
      <protection hidden="1"/>
    </xf>
    <xf numFmtId="2" fontId="0" fillId="33" borderId="40" xfId="0" applyNumberFormat="1" applyFill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2" fontId="0" fillId="33" borderId="18" xfId="0" applyNumberFormat="1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165" fontId="0" fillId="33" borderId="12" xfId="0" applyNumberFormat="1" applyFill="1" applyBorder="1" applyAlignment="1" applyProtection="1">
      <alignment horizontal="center"/>
      <protection hidden="1"/>
    </xf>
    <xf numFmtId="2" fontId="3" fillId="34" borderId="52" xfId="0" applyNumberFormat="1" applyFont="1" applyFill="1" applyBorder="1" applyAlignment="1" applyProtection="1">
      <alignment horizontal="center"/>
      <protection hidden="1"/>
    </xf>
    <xf numFmtId="0" fontId="3" fillId="34" borderId="51" xfId="0" applyFont="1" applyFill="1" applyBorder="1" applyAlignment="1" applyProtection="1">
      <alignment horizontal="center"/>
      <protection hidden="1"/>
    </xf>
    <xf numFmtId="2" fontId="3" fillId="34" borderId="40" xfId="0" applyNumberFormat="1" applyFont="1" applyFill="1" applyBorder="1" applyAlignment="1" applyProtection="1">
      <alignment horizontal="center"/>
      <protection hidden="1"/>
    </xf>
    <xf numFmtId="2" fontId="3" fillId="34" borderId="18" xfId="0" applyNumberFormat="1" applyFont="1" applyFill="1" applyBorder="1" applyAlignment="1" applyProtection="1">
      <alignment horizontal="center"/>
      <protection hidden="1"/>
    </xf>
    <xf numFmtId="0" fontId="3" fillId="34" borderId="19" xfId="0" applyFont="1" applyFill="1" applyBorder="1" applyAlignment="1" applyProtection="1">
      <alignment horizontal="center"/>
      <protection hidden="1"/>
    </xf>
    <xf numFmtId="165" fontId="0" fillId="33" borderId="40" xfId="0" applyNumberFormat="1" applyFill="1" applyBorder="1" applyAlignment="1" applyProtection="1">
      <alignment horizontal="center"/>
      <protection hidden="1"/>
    </xf>
    <xf numFmtId="0" fontId="4" fillId="33" borderId="51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53" xfId="0" applyFont="1" applyBorder="1" applyAlignment="1">
      <alignment horizontal="left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left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7" xfId="0" applyFont="1" applyBorder="1" applyAlignment="1">
      <alignment horizontal="left"/>
    </xf>
    <xf numFmtId="43" fontId="11" fillId="0" borderId="57" xfId="0" applyNumberFormat="1" applyFont="1" applyFill="1" applyBorder="1" applyAlignment="1" applyProtection="1">
      <alignment/>
      <protection locked="0"/>
    </xf>
    <xf numFmtId="0" fontId="0" fillId="0" borderId="57" xfId="0" applyFont="1" applyBorder="1" applyAlignment="1">
      <alignment/>
    </xf>
    <xf numFmtId="43" fontId="0" fillId="0" borderId="57" xfId="42" applyFont="1" applyFill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5" fillId="0" borderId="57" xfId="42" applyNumberFormat="1" applyFont="1" applyFill="1" applyBorder="1" applyAlignment="1" applyProtection="1">
      <alignment horizontal="center"/>
      <protection/>
    </xf>
    <xf numFmtId="0" fontId="5" fillId="0" borderId="57" xfId="0" applyNumberFormat="1" applyFont="1" applyFill="1" applyBorder="1" applyAlignment="1" applyProtection="1">
      <alignment horizontal="center"/>
      <protection/>
    </xf>
    <xf numFmtId="0" fontId="12" fillId="0" borderId="57" xfId="0" applyNumberFormat="1" applyFont="1" applyFill="1" applyBorder="1" applyAlignment="1" applyProtection="1">
      <alignment horizontal="center"/>
      <protection locked="0"/>
    </xf>
    <xf numFmtId="43" fontId="0" fillId="0" borderId="57" xfId="42" applyNumberFormat="1" applyFont="1" applyBorder="1" applyAlignment="1">
      <alignment horizontal="left"/>
    </xf>
    <xf numFmtId="43" fontId="0" fillId="0" borderId="58" xfId="42" applyNumberFormat="1" applyFont="1" applyBorder="1" applyAlignment="1">
      <alignment horizontal="left"/>
    </xf>
    <xf numFmtId="167" fontId="5" fillId="0" borderId="57" xfId="42" applyNumberFormat="1" applyFont="1" applyFill="1" applyBorder="1" applyAlignment="1" applyProtection="1">
      <alignment horizontal="center"/>
      <protection/>
    </xf>
    <xf numFmtId="43" fontId="5" fillId="0" borderId="57" xfId="0" applyNumberFormat="1" applyFont="1" applyFill="1" applyBorder="1" applyAlignment="1" applyProtection="1">
      <alignment horizontal="center"/>
      <protection/>
    </xf>
    <xf numFmtId="9" fontId="5" fillId="0" borderId="57" xfId="61" applyFont="1" applyBorder="1" applyAlignment="1" applyProtection="1">
      <alignment horizontal="center"/>
      <protection/>
    </xf>
    <xf numFmtId="9" fontId="5" fillId="0" borderId="57" xfId="61" applyFont="1" applyFill="1" applyBorder="1" applyAlignment="1" applyProtection="1">
      <alignment horizontal="center"/>
      <protection/>
    </xf>
    <xf numFmtId="167" fontId="13" fillId="35" borderId="57" xfId="42" applyNumberFormat="1" applyFont="1" applyFill="1" applyBorder="1" applyAlignment="1" applyProtection="1">
      <alignment horizontal="center"/>
      <protection/>
    </xf>
    <xf numFmtId="167" fontId="13" fillId="35" borderId="57" xfId="0" applyNumberFormat="1" applyFont="1" applyFill="1" applyBorder="1" applyAlignment="1" applyProtection="1">
      <alignment horizontal="center"/>
      <protection/>
    </xf>
    <xf numFmtId="0" fontId="0" fillId="0" borderId="57" xfId="42" applyNumberFormat="1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167" fontId="13" fillId="35" borderId="60" xfId="42" applyNumberFormat="1" applyFont="1" applyFill="1" applyBorder="1" applyAlignment="1" applyProtection="1">
      <alignment horizontal="center"/>
      <protection/>
    </xf>
    <xf numFmtId="0" fontId="0" fillId="0" borderId="60" xfId="0" applyFont="1" applyBorder="1" applyAlignment="1">
      <alignment horizontal="left"/>
    </xf>
    <xf numFmtId="0" fontId="0" fillId="0" borderId="60" xfId="0" applyFont="1" applyBorder="1" applyAlignment="1">
      <alignment/>
    </xf>
    <xf numFmtId="167" fontId="13" fillId="35" borderId="60" xfId="0" applyNumberFormat="1" applyFont="1" applyFill="1" applyBorder="1" applyAlignment="1" applyProtection="1">
      <alignment horizontal="center"/>
      <protection/>
    </xf>
    <xf numFmtId="0" fontId="0" fillId="0" borderId="6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7" fontId="14" fillId="0" borderId="0" xfId="42" applyNumberFormat="1" applyFont="1" applyFill="1" applyBorder="1" applyAlignment="1" applyProtection="1">
      <alignment horizontal="center"/>
      <protection/>
    </xf>
    <xf numFmtId="167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43" fontId="0" fillId="0" borderId="0" xfId="42" applyAlignment="1" applyProtection="1">
      <alignment horizontal="center"/>
      <protection/>
    </xf>
    <xf numFmtId="167" fontId="0" fillId="0" borderId="0" xfId="42" applyNumberFormat="1" applyAlignment="1" applyProtection="1">
      <alignment/>
      <protection/>
    </xf>
    <xf numFmtId="43" fontId="0" fillId="0" borderId="0" xfId="42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0" xfId="0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7" xfId="0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74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63" xfId="0" applyBorder="1" applyAlignment="1" applyProtection="1">
      <alignment horizontal="left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6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Œ…‹æØ‚è [0.00]_Table5" xfId="58"/>
    <cellStyle name="Œ…‹æØ‚è_Table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552825" y="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55282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48125" y="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257175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39243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4010025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6" name="Line 27"/>
        <xdr:cNvSpPr>
          <a:spLocks/>
        </xdr:cNvSpPr>
      </xdr:nvSpPr>
      <xdr:spPr>
        <a:xfrm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7" name="Line 28"/>
        <xdr:cNvSpPr>
          <a:spLocks/>
        </xdr:cNvSpPr>
      </xdr:nvSpPr>
      <xdr:spPr>
        <a:xfrm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8" name="Line 29"/>
        <xdr:cNvSpPr>
          <a:spLocks/>
        </xdr:cNvSpPr>
      </xdr:nvSpPr>
      <xdr:spPr>
        <a:xfrm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9" name="Line 30"/>
        <xdr:cNvSpPr>
          <a:spLocks/>
        </xdr:cNvSpPr>
      </xdr:nvSpPr>
      <xdr:spPr>
        <a:xfrm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0" name="Line 31"/>
        <xdr:cNvSpPr>
          <a:spLocks/>
        </xdr:cNvSpPr>
      </xdr:nvSpPr>
      <xdr:spPr>
        <a:xfrm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1" name="Line 32"/>
        <xdr:cNvSpPr>
          <a:spLocks/>
        </xdr:cNvSpPr>
      </xdr:nvSpPr>
      <xdr:spPr>
        <a:xfrm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303847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3552825" y="904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5" name="Line 36"/>
        <xdr:cNvSpPr>
          <a:spLocks/>
        </xdr:cNvSpPr>
      </xdr:nvSpPr>
      <xdr:spPr>
        <a:xfrm flipV="1">
          <a:off x="3038475" y="419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6" name="Line 37"/>
        <xdr:cNvSpPr>
          <a:spLocks/>
        </xdr:cNvSpPr>
      </xdr:nvSpPr>
      <xdr:spPr>
        <a:xfrm>
          <a:off x="3038475" y="419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7" name="Line 38"/>
        <xdr:cNvSpPr>
          <a:spLocks/>
        </xdr:cNvSpPr>
      </xdr:nvSpPr>
      <xdr:spPr>
        <a:xfrm>
          <a:off x="3552825" y="257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39"/>
        <xdr:cNvSpPr>
          <a:spLocks/>
        </xdr:cNvSpPr>
      </xdr:nvSpPr>
      <xdr:spPr>
        <a:xfrm>
          <a:off x="3552825" y="742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40"/>
        <xdr:cNvSpPr>
          <a:spLocks/>
        </xdr:cNvSpPr>
      </xdr:nvSpPr>
      <xdr:spPr>
        <a:xfrm>
          <a:off x="3552825" y="742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0" name="Line 41"/>
        <xdr:cNvSpPr>
          <a:spLocks/>
        </xdr:cNvSpPr>
      </xdr:nvSpPr>
      <xdr:spPr>
        <a:xfrm>
          <a:off x="61436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8"/>
  <sheetViews>
    <sheetView zoomScalePageLayoutView="0" workbookViewId="0" topLeftCell="B1">
      <pane xSplit="2" ySplit="12" topLeftCell="BD13" activePane="bottomRight" state="frozen"/>
      <selection pane="topLeft" activeCell="B1" sqref="B1"/>
      <selection pane="topRight" activeCell="D1" sqref="D1"/>
      <selection pane="bottomLeft" activeCell="B13" sqref="B13"/>
      <selection pane="bottomRight" activeCell="BQ11" sqref="BQ11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12.140625" style="0" customWidth="1"/>
    <col min="4" max="16" width="5.7109375" style="1" customWidth="1"/>
    <col min="17" max="17" width="6.421875" style="1" customWidth="1"/>
    <col min="18" max="49" width="5.7109375" style="1" customWidth="1"/>
    <col min="50" max="50" width="1.1484375" style="1" customWidth="1"/>
    <col min="51" max="54" width="5.7109375" style="1" hidden="1" customWidth="1"/>
    <col min="55" max="82" width="5.7109375" style="1" customWidth="1"/>
    <col min="83" max="123" width="5.7109375" style="0" customWidth="1"/>
  </cols>
  <sheetData>
    <row r="1" spans="2:70" ht="20.25">
      <c r="B1" s="131" t="s">
        <v>24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</row>
    <row r="2" spans="2:70" ht="18.75" thickBot="1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</row>
    <row r="3" spans="4:12" ht="30" customHeight="1" thickBot="1">
      <c r="D3" s="157" t="s">
        <v>0</v>
      </c>
      <c r="E3" s="138"/>
      <c r="F3" s="12" t="s">
        <v>5</v>
      </c>
      <c r="G3" s="13" t="s">
        <v>6</v>
      </c>
      <c r="H3" s="2" t="s">
        <v>7</v>
      </c>
      <c r="I3" s="137" t="s">
        <v>8</v>
      </c>
      <c r="J3" s="156"/>
      <c r="K3" s="137" t="s">
        <v>9</v>
      </c>
      <c r="L3" s="138"/>
    </row>
    <row r="4" spans="4:12" ht="12.75">
      <c r="D4" s="14" t="s">
        <v>1</v>
      </c>
      <c r="E4" s="5" t="s">
        <v>3</v>
      </c>
      <c r="F4" s="3">
        <v>2</v>
      </c>
      <c r="G4" s="4">
        <v>2</v>
      </c>
      <c r="H4" s="4">
        <v>60</v>
      </c>
      <c r="I4" s="133">
        <v>1.4</v>
      </c>
      <c r="J4" s="134"/>
      <c r="K4" s="133">
        <v>7.85</v>
      </c>
      <c r="L4" s="139"/>
    </row>
    <row r="5" spans="4:12" ht="12.75">
      <c r="D5" s="15" t="s">
        <v>2</v>
      </c>
      <c r="E5" s="8" t="s">
        <v>3</v>
      </c>
      <c r="F5" s="6">
        <v>2</v>
      </c>
      <c r="G5" s="7">
        <v>2</v>
      </c>
      <c r="H5" s="7">
        <v>60</v>
      </c>
      <c r="I5" s="140">
        <v>1.6</v>
      </c>
      <c r="J5" s="154"/>
      <c r="K5" s="140">
        <v>7.85</v>
      </c>
      <c r="L5" s="141"/>
    </row>
    <row r="6" spans="4:12" ht="13.5" thickBot="1">
      <c r="D6" s="16"/>
      <c r="E6" s="11" t="s">
        <v>4</v>
      </c>
      <c r="F6" s="9">
        <v>2</v>
      </c>
      <c r="G6" s="10">
        <v>2</v>
      </c>
      <c r="H6" s="10">
        <v>60</v>
      </c>
      <c r="I6" s="135">
        <v>1.6</v>
      </c>
      <c r="J6" s="155"/>
      <c r="K6" s="135">
        <v>7.85</v>
      </c>
      <c r="L6" s="136"/>
    </row>
    <row r="7" spans="4:12" ht="4.5" customHeight="1">
      <c r="D7" s="17"/>
      <c r="E7" s="17"/>
      <c r="F7" s="17"/>
      <c r="G7" s="17"/>
      <c r="H7" s="17"/>
      <c r="I7" s="17"/>
      <c r="J7" s="17"/>
      <c r="K7" s="17"/>
      <c r="L7" s="17"/>
    </row>
    <row r="8" spans="3:70" ht="12.75">
      <c r="C8" t="s">
        <v>12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2</v>
      </c>
      <c r="J8" s="17">
        <v>2</v>
      </c>
      <c r="K8" s="17">
        <v>2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>
        <v>2</v>
      </c>
      <c r="S8" s="17">
        <v>2</v>
      </c>
      <c r="T8" s="17">
        <v>2</v>
      </c>
      <c r="U8" s="17">
        <v>2</v>
      </c>
      <c r="V8" s="17">
        <v>2</v>
      </c>
      <c r="W8" s="17">
        <v>2</v>
      </c>
      <c r="X8" s="17">
        <v>2</v>
      </c>
      <c r="Y8" s="17">
        <v>2</v>
      </c>
      <c r="Z8" s="17">
        <v>2</v>
      </c>
      <c r="AA8" s="17">
        <v>2</v>
      </c>
      <c r="AB8" s="17">
        <v>2</v>
      </c>
      <c r="AC8" s="17">
        <v>2</v>
      </c>
      <c r="AD8" s="17">
        <v>2</v>
      </c>
      <c r="AE8" s="17">
        <v>2</v>
      </c>
      <c r="AF8" s="17">
        <v>2</v>
      </c>
      <c r="AG8" s="17">
        <v>2</v>
      </c>
      <c r="AH8" s="17">
        <v>2</v>
      </c>
      <c r="AI8" s="17">
        <v>2</v>
      </c>
      <c r="AJ8" s="17">
        <v>2</v>
      </c>
      <c r="AK8" s="17">
        <v>2</v>
      </c>
      <c r="AL8" s="17">
        <v>2</v>
      </c>
      <c r="AM8" s="17">
        <v>2</v>
      </c>
      <c r="AN8" s="17">
        <v>2</v>
      </c>
      <c r="AO8" s="17">
        <v>2</v>
      </c>
      <c r="AP8" s="17">
        <v>2</v>
      </c>
      <c r="AQ8" s="17">
        <v>2</v>
      </c>
      <c r="AR8" s="17">
        <v>2</v>
      </c>
      <c r="AS8" s="17">
        <v>2</v>
      </c>
      <c r="AT8" s="17">
        <v>2</v>
      </c>
      <c r="AU8" s="17">
        <v>2</v>
      </c>
      <c r="AV8" s="17">
        <v>2</v>
      </c>
      <c r="AW8" s="17">
        <v>2</v>
      </c>
      <c r="AX8" s="17">
        <v>2</v>
      </c>
      <c r="AY8" s="17">
        <v>2</v>
      </c>
      <c r="AZ8" s="17">
        <v>2</v>
      </c>
      <c r="BA8" s="17">
        <v>2</v>
      </c>
      <c r="BB8" s="17">
        <v>2</v>
      </c>
      <c r="BC8" s="17">
        <v>2</v>
      </c>
      <c r="BD8" s="17">
        <v>2</v>
      </c>
      <c r="BE8" s="17">
        <v>2</v>
      </c>
      <c r="BF8" s="17">
        <v>2</v>
      </c>
      <c r="BG8" s="17">
        <v>2</v>
      </c>
      <c r="BH8" s="17">
        <v>2</v>
      </c>
      <c r="BI8" s="17">
        <v>2</v>
      </c>
      <c r="BJ8" s="17">
        <v>2</v>
      </c>
      <c r="BK8" s="17">
        <v>2</v>
      </c>
      <c r="BL8" s="17">
        <v>2</v>
      </c>
      <c r="BM8" s="17">
        <v>2</v>
      </c>
      <c r="BN8" s="17">
        <v>2</v>
      </c>
      <c r="BO8" s="17">
        <v>2</v>
      </c>
      <c r="BP8" s="17">
        <v>2</v>
      </c>
      <c r="BQ8" s="17">
        <v>2</v>
      </c>
      <c r="BR8" s="17">
        <v>2</v>
      </c>
    </row>
    <row r="9" spans="3:70" ht="12.75">
      <c r="C9" t="s">
        <v>6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>
        <v>2</v>
      </c>
      <c r="AE9" s="17">
        <v>2</v>
      </c>
      <c r="AF9" s="17">
        <v>2</v>
      </c>
      <c r="AG9" s="17">
        <v>2</v>
      </c>
      <c r="AH9" s="17">
        <v>2</v>
      </c>
      <c r="AI9" s="17">
        <v>2</v>
      </c>
      <c r="AJ9" s="17">
        <v>2</v>
      </c>
      <c r="AK9" s="17">
        <v>2</v>
      </c>
      <c r="AL9" s="17">
        <v>2</v>
      </c>
      <c r="AM9" s="17">
        <v>2</v>
      </c>
      <c r="AN9" s="17">
        <v>2</v>
      </c>
      <c r="AO9" s="17">
        <v>2</v>
      </c>
      <c r="AP9" s="17">
        <v>2</v>
      </c>
      <c r="AQ9" s="17">
        <v>2</v>
      </c>
      <c r="AR9" s="17">
        <v>2</v>
      </c>
      <c r="AS9" s="17">
        <v>2</v>
      </c>
      <c r="AT9" s="17">
        <v>2</v>
      </c>
      <c r="AU9" s="17">
        <v>2</v>
      </c>
      <c r="AV9" s="17">
        <v>2</v>
      </c>
      <c r="AW9" s="17">
        <v>2</v>
      </c>
      <c r="AX9" s="17">
        <v>2</v>
      </c>
      <c r="AY9" s="17">
        <v>2</v>
      </c>
      <c r="AZ9" s="17">
        <v>2</v>
      </c>
      <c r="BA9" s="17">
        <v>2</v>
      </c>
      <c r="BB9" s="17">
        <v>2</v>
      </c>
      <c r="BC9" s="17">
        <v>2</v>
      </c>
      <c r="BD9" s="17">
        <v>2</v>
      </c>
      <c r="BE9" s="17">
        <v>2</v>
      </c>
      <c r="BF9" s="17">
        <v>2</v>
      </c>
      <c r="BG9" s="17">
        <v>2</v>
      </c>
      <c r="BH9" s="17">
        <v>2</v>
      </c>
      <c r="BI9" s="17">
        <v>2</v>
      </c>
      <c r="BJ9" s="17">
        <v>2</v>
      </c>
      <c r="BK9" s="17">
        <v>2</v>
      </c>
      <c r="BL9" s="17">
        <v>2</v>
      </c>
      <c r="BM9" s="17">
        <v>2</v>
      </c>
      <c r="BN9" s="17">
        <v>2</v>
      </c>
      <c r="BO9" s="17">
        <v>2</v>
      </c>
      <c r="BP9" s="17">
        <v>2</v>
      </c>
      <c r="BQ9" s="17">
        <v>2</v>
      </c>
      <c r="BR9" s="17">
        <v>2</v>
      </c>
    </row>
    <row r="10" spans="3:70" ht="12.75">
      <c r="C10" t="s">
        <v>13</v>
      </c>
      <c r="D10" s="17">
        <v>60</v>
      </c>
      <c r="E10" s="17">
        <v>60</v>
      </c>
      <c r="F10" s="17">
        <v>60</v>
      </c>
      <c r="G10" s="17">
        <v>60</v>
      </c>
      <c r="H10" s="17">
        <v>60</v>
      </c>
      <c r="I10" s="17">
        <v>60</v>
      </c>
      <c r="J10" s="17">
        <v>60</v>
      </c>
      <c r="K10" s="17">
        <v>60</v>
      </c>
      <c r="L10" s="17">
        <v>60</v>
      </c>
      <c r="M10" s="17">
        <v>60</v>
      </c>
      <c r="N10" s="17">
        <v>60</v>
      </c>
      <c r="O10" s="17">
        <v>60</v>
      </c>
      <c r="P10" s="17">
        <v>60</v>
      </c>
      <c r="Q10" s="17">
        <v>60</v>
      </c>
      <c r="R10" s="17">
        <v>60</v>
      </c>
      <c r="S10" s="17">
        <v>60</v>
      </c>
      <c r="T10" s="17">
        <v>60</v>
      </c>
      <c r="U10" s="17">
        <v>60</v>
      </c>
      <c r="V10" s="17">
        <v>60</v>
      </c>
      <c r="W10" s="17">
        <v>60</v>
      </c>
      <c r="X10" s="17">
        <v>60</v>
      </c>
      <c r="Y10" s="17">
        <v>60</v>
      </c>
      <c r="Z10" s="17">
        <v>60</v>
      </c>
      <c r="AA10" s="17">
        <v>60</v>
      </c>
      <c r="AB10" s="17">
        <v>60</v>
      </c>
      <c r="AC10" s="17">
        <v>60</v>
      </c>
      <c r="AD10" s="17">
        <v>60</v>
      </c>
      <c r="AE10" s="17">
        <v>60</v>
      </c>
      <c r="AF10" s="17">
        <v>60</v>
      </c>
      <c r="AG10" s="17">
        <v>60</v>
      </c>
      <c r="AH10" s="17">
        <v>60</v>
      </c>
      <c r="AI10" s="17">
        <v>60</v>
      </c>
      <c r="AJ10" s="17">
        <v>60</v>
      </c>
      <c r="AK10" s="17">
        <v>60</v>
      </c>
      <c r="AL10" s="17">
        <v>60</v>
      </c>
      <c r="AM10" s="17">
        <v>60</v>
      </c>
      <c r="AN10" s="17">
        <v>60</v>
      </c>
      <c r="AO10" s="17">
        <v>60</v>
      </c>
      <c r="AP10" s="17">
        <v>60</v>
      </c>
      <c r="AQ10" s="17">
        <v>60</v>
      </c>
      <c r="AR10" s="17">
        <v>60</v>
      </c>
      <c r="AS10" s="17">
        <v>60</v>
      </c>
      <c r="AT10" s="17">
        <v>60</v>
      </c>
      <c r="AU10" s="17">
        <v>60</v>
      </c>
      <c r="AV10" s="17">
        <v>60</v>
      </c>
      <c r="AW10" s="17">
        <v>60</v>
      </c>
      <c r="AX10" s="17">
        <v>60</v>
      </c>
      <c r="AY10" s="17">
        <v>60</v>
      </c>
      <c r="AZ10" s="17">
        <v>60</v>
      </c>
      <c r="BA10" s="17">
        <v>60</v>
      </c>
      <c r="BB10" s="17">
        <v>60</v>
      </c>
      <c r="BC10" s="17">
        <v>60</v>
      </c>
      <c r="BD10" s="17">
        <v>60</v>
      </c>
      <c r="BE10" s="17">
        <v>60</v>
      </c>
      <c r="BF10" s="17">
        <v>60</v>
      </c>
      <c r="BG10" s="17">
        <v>60</v>
      </c>
      <c r="BH10" s="17">
        <v>60</v>
      </c>
      <c r="BI10" s="17">
        <v>60</v>
      </c>
      <c r="BJ10" s="17">
        <v>60</v>
      </c>
      <c r="BK10" s="17">
        <v>60</v>
      </c>
      <c r="BL10" s="17">
        <v>60</v>
      </c>
      <c r="BM10" s="17">
        <v>60</v>
      </c>
      <c r="BN10" s="17">
        <v>60</v>
      </c>
      <c r="BO10" s="17">
        <v>60</v>
      </c>
      <c r="BP10" s="17">
        <v>60</v>
      </c>
      <c r="BQ10" s="17">
        <v>60</v>
      </c>
      <c r="BR10" s="17">
        <v>60</v>
      </c>
    </row>
    <row r="11" spans="3:70" ht="12.75">
      <c r="C11" t="s">
        <v>14</v>
      </c>
      <c r="D11" s="17">
        <v>1.4</v>
      </c>
      <c r="E11" s="17">
        <v>1.4</v>
      </c>
      <c r="F11" s="17">
        <v>1.4</v>
      </c>
      <c r="G11" s="17">
        <v>1.4</v>
      </c>
      <c r="H11" s="17">
        <v>1.4</v>
      </c>
      <c r="I11" s="17">
        <v>1.4</v>
      </c>
      <c r="J11" s="17">
        <v>1.4</v>
      </c>
      <c r="K11" s="17">
        <v>1.4</v>
      </c>
      <c r="L11" s="17">
        <v>1.4</v>
      </c>
      <c r="M11" s="17">
        <v>1.4</v>
      </c>
      <c r="N11" s="17">
        <v>1.4</v>
      </c>
      <c r="O11" s="17">
        <v>1.4</v>
      </c>
      <c r="P11" s="17">
        <v>1.4</v>
      </c>
      <c r="Q11" s="17">
        <v>1.587</v>
      </c>
      <c r="R11" s="17">
        <v>1.588</v>
      </c>
      <c r="S11" s="17">
        <v>1.594</v>
      </c>
      <c r="T11" s="17">
        <v>1.596</v>
      </c>
      <c r="U11" s="17">
        <v>1.598</v>
      </c>
      <c r="V11" s="17">
        <v>1.601</v>
      </c>
      <c r="W11" s="17">
        <v>1.602</v>
      </c>
      <c r="X11" s="17">
        <v>1.6035</v>
      </c>
      <c r="Y11" s="17">
        <v>1.6045</v>
      </c>
      <c r="Z11" s="17">
        <f>Y11+0.001</f>
        <v>1.6055</v>
      </c>
      <c r="AA11" s="17">
        <f aca="true" t="shared" si="0" ref="AA11:AF11">Z11+0.001</f>
        <v>1.6064999999999998</v>
      </c>
      <c r="AB11" s="17">
        <f t="shared" si="0"/>
        <v>1.6074999999999997</v>
      </c>
      <c r="AC11" s="17">
        <f>AB11+0.001</f>
        <v>1.6084999999999996</v>
      </c>
      <c r="AD11" s="17">
        <f t="shared" si="0"/>
        <v>1.6094999999999995</v>
      </c>
      <c r="AE11" s="17">
        <f>AD11+0.0005</f>
        <v>1.6099999999999994</v>
      </c>
      <c r="AF11" s="17">
        <f t="shared" si="0"/>
        <v>1.6109999999999993</v>
      </c>
      <c r="AG11" s="17">
        <f>AF11+0.0001</f>
        <v>1.6110999999999993</v>
      </c>
      <c r="AH11" s="17">
        <f>AG11+0.0002</f>
        <v>1.6112999999999993</v>
      </c>
      <c r="AI11" s="17">
        <f>AH11+0.0002</f>
        <v>1.6114999999999993</v>
      </c>
      <c r="AJ11" s="17">
        <f>AI11+0.0002</f>
        <v>1.6116999999999992</v>
      </c>
      <c r="AK11" s="17">
        <f>AJ11+0.0002</f>
        <v>1.6118999999999992</v>
      </c>
      <c r="AL11" s="17">
        <f>AK11+0.0003</f>
        <v>1.6121999999999992</v>
      </c>
      <c r="AM11" s="17">
        <f>AL11+0.0009</f>
        <v>1.613099999999999</v>
      </c>
      <c r="AN11" s="17">
        <f>AM11+0.0009</f>
        <v>1.613999999999999</v>
      </c>
      <c r="AO11" s="17">
        <f>AN11+0.0001</f>
        <v>1.614099999999999</v>
      </c>
      <c r="AP11" s="17">
        <f>AO11+0.0009</f>
        <v>1.6149999999999989</v>
      </c>
      <c r="AQ11" s="17">
        <f>AP11+0</f>
        <v>1.6149999999999989</v>
      </c>
      <c r="AR11" s="17">
        <v>1.615</v>
      </c>
      <c r="AS11" s="17">
        <v>1.615</v>
      </c>
      <c r="AT11" s="17">
        <v>1.615</v>
      </c>
      <c r="AU11" s="17">
        <v>1.616</v>
      </c>
      <c r="AV11" s="17">
        <v>1.616</v>
      </c>
      <c r="AW11" s="17">
        <v>1.616</v>
      </c>
      <c r="AX11" s="17">
        <v>1.616</v>
      </c>
      <c r="AY11" s="17">
        <v>1.616</v>
      </c>
      <c r="AZ11" s="17">
        <v>1.617</v>
      </c>
      <c r="BA11" s="17">
        <v>1.617</v>
      </c>
      <c r="BB11" s="17">
        <v>1.617</v>
      </c>
      <c r="BC11" s="17">
        <v>1.617</v>
      </c>
      <c r="BD11" s="17">
        <v>1.617</v>
      </c>
      <c r="BE11" s="17">
        <v>1.618</v>
      </c>
      <c r="BF11" s="17">
        <v>1.618</v>
      </c>
      <c r="BG11" s="17">
        <v>1.618</v>
      </c>
      <c r="BH11" s="17">
        <v>1.618</v>
      </c>
      <c r="BI11" s="17">
        <v>1.618</v>
      </c>
      <c r="BJ11" s="17">
        <v>1.619</v>
      </c>
      <c r="BK11" s="17">
        <v>1.619</v>
      </c>
      <c r="BL11" s="17">
        <v>1.619</v>
      </c>
      <c r="BM11" s="17">
        <v>1.619</v>
      </c>
      <c r="BN11" s="17">
        <v>1.619</v>
      </c>
      <c r="BO11" s="17">
        <v>1.62</v>
      </c>
      <c r="BP11" s="17">
        <v>1.62</v>
      </c>
      <c r="BQ11" s="17">
        <v>1.62</v>
      </c>
      <c r="BR11" s="17">
        <v>1.62</v>
      </c>
    </row>
    <row r="12" spans="3:70" ht="12.75">
      <c r="C12" t="s">
        <v>9</v>
      </c>
      <c r="D12" s="17">
        <v>7.85</v>
      </c>
      <c r="E12" s="17">
        <v>7.85</v>
      </c>
      <c r="F12" s="17">
        <v>7.85</v>
      </c>
      <c r="G12" s="17">
        <v>7.85</v>
      </c>
      <c r="H12" s="17">
        <v>7.85</v>
      </c>
      <c r="I12" s="17">
        <v>7.85</v>
      </c>
      <c r="J12" s="17">
        <v>7.85</v>
      </c>
      <c r="K12" s="17">
        <v>7.85</v>
      </c>
      <c r="L12" s="17">
        <v>7.85</v>
      </c>
      <c r="M12" s="17">
        <v>7.85</v>
      </c>
      <c r="N12" s="17">
        <v>7.85</v>
      </c>
      <c r="O12" s="17">
        <v>7.85</v>
      </c>
      <c r="P12" s="17">
        <v>7.85</v>
      </c>
      <c r="Q12" s="17">
        <v>7.85</v>
      </c>
      <c r="R12" s="17">
        <v>7.85</v>
      </c>
      <c r="S12" s="17">
        <v>7.85</v>
      </c>
      <c r="T12" s="17">
        <v>7.85</v>
      </c>
      <c r="U12" s="17">
        <v>7.85</v>
      </c>
      <c r="V12" s="17">
        <v>7.85</v>
      </c>
      <c r="W12" s="17">
        <v>7.85</v>
      </c>
      <c r="X12" s="17">
        <v>7.85</v>
      </c>
      <c r="Y12" s="17">
        <v>7.85</v>
      </c>
      <c r="Z12" s="17">
        <v>7.85</v>
      </c>
      <c r="AA12" s="17">
        <v>7.85</v>
      </c>
      <c r="AB12" s="17">
        <v>7.85</v>
      </c>
      <c r="AC12" s="17">
        <v>7.85</v>
      </c>
      <c r="AD12" s="17">
        <v>7.85</v>
      </c>
      <c r="AE12" s="17">
        <v>7.85</v>
      </c>
      <c r="AF12" s="17">
        <v>7.85</v>
      </c>
      <c r="AG12" s="17">
        <v>7.85</v>
      </c>
      <c r="AH12" s="17">
        <v>7.85</v>
      </c>
      <c r="AI12" s="17">
        <v>7.85</v>
      </c>
      <c r="AJ12" s="17">
        <v>7.85</v>
      </c>
      <c r="AK12" s="17">
        <v>7.85</v>
      </c>
      <c r="AL12" s="17">
        <v>7.85</v>
      </c>
      <c r="AM12" s="17">
        <v>7.85</v>
      </c>
      <c r="AN12" s="17">
        <v>7.85</v>
      </c>
      <c r="AO12" s="17">
        <v>7.85</v>
      </c>
      <c r="AP12" s="17">
        <v>7.85</v>
      </c>
      <c r="AQ12" s="17">
        <v>7.85</v>
      </c>
      <c r="AR12" s="17">
        <v>7.85</v>
      </c>
      <c r="AS12" s="17">
        <v>7.85</v>
      </c>
      <c r="AT12" s="17">
        <v>7.85</v>
      </c>
      <c r="AU12" s="17">
        <v>7.85</v>
      </c>
      <c r="AV12" s="17">
        <v>7.85</v>
      </c>
      <c r="AW12" s="17">
        <v>7.85</v>
      </c>
      <c r="AX12" s="17">
        <v>7.85</v>
      </c>
      <c r="AY12" s="17">
        <v>7.85</v>
      </c>
      <c r="AZ12" s="17">
        <v>7.85</v>
      </c>
      <c r="BA12" s="17">
        <v>7.85</v>
      </c>
      <c r="BB12" s="17">
        <v>7.85</v>
      </c>
      <c r="BC12" s="17">
        <v>7.85</v>
      </c>
      <c r="BD12" s="17">
        <v>7.85</v>
      </c>
      <c r="BE12" s="17">
        <v>7.85</v>
      </c>
      <c r="BF12" s="17">
        <v>7.85</v>
      </c>
      <c r="BG12" s="17">
        <v>7.85</v>
      </c>
      <c r="BH12" s="17">
        <v>7.85</v>
      </c>
      <c r="BI12" s="17">
        <v>7.85</v>
      </c>
      <c r="BJ12" s="17">
        <v>7.85</v>
      </c>
      <c r="BK12" s="17">
        <v>7.85</v>
      </c>
      <c r="BL12" s="17">
        <v>7.85</v>
      </c>
      <c r="BM12" s="17">
        <v>7.85</v>
      </c>
      <c r="BN12" s="17">
        <v>7.85</v>
      </c>
      <c r="BO12" s="17">
        <v>7.85</v>
      </c>
      <c r="BP12" s="17">
        <v>7.85</v>
      </c>
      <c r="BQ12" s="17">
        <v>7.85</v>
      </c>
      <c r="BR12" s="17">
        <v>7.85</v>
      </c>
    </row>
    <row r="14" ht="13.5" thickBot="1"/>
    <row r="15" spans="1:81" s="33" customFormat="1" ht="13.5" thickBot="1">
      <c r="A15" s="31"/>
      <c r="B15" s="153" t="s">
        <v>10</v>
      </c>
      <c r="C15" s="133"/>
      <c r="D15" s="37">
        <v>6</v>
      </c>
      <c r="E15" s="2">
        <f>D15+2</f>
        <v>8</v>
      </c>
      <c r="F15" s="2">
        <f aca="true" t="shared" si="1" ref="F15:BR15">E15+2</f>
        <v>10</v>
      </c>
      <c r="G15" s="2">
        <f t="shared" si="1"/>
        <v>12</v>
      </c>
      <c r="H15" s="2">
        <f t="shared" si="1"/>
        <v>14</v>
      </c>
      <c r="I15" s="2">
        <f t="shared" si="1"/>
        <v>16</v>
      </c>
      <c r="J15" s="2">
        <f t="shared" si="1"/>
        <v>18</v>
      </c>
      <c r="K15" s="2">
        <f>J15+2</f>
        <v>20</v>
      </c>
      <c r="L15" s="2">
        <f t="shared" si="1"/>
        <v>22</v>
      </c>
      <c r="M15" s="2">
        <f t="shared" si="1"/>
        <v>24</v>
      </c>
      <c r="N15" s="2">
        <f t="shared" si="1"/>
        <v>26</v>
      </c>
      <c r="O15" s="2">
        <f t="shared" si="1"/>
        <v>28</v>
      </c>
      <c r="P15" s="39">
        <v>30</v>
      </c>
      <c r="Q15" s="37">
        <v>16</v>
      </c>
      <c r="R15" s="2">
        <f t="shared" si="1"/>
        <v>18</v>
      </c>
      <c r="S15" s="2">
        <f t="shared" si="1"/>
        <v>20</v>
      </c>
      <c r="T15" s="2">
        <f t="shared" si="1"/>
        <v>22</v>
      </c>
      <c r="U15" s="2">
        <f t="shared" si="1"/>
        <v>24</v>
      </c>
      <c r="V15" s="2">
        <f t="shared" si="1"/>
        <v>26</v>
      </c>
      <c r="W15" s="2">
        <f t="shared" si="1"/>
        <v>28</v>
      </c>
      <c r="X15" s="2">
        <f t="shared" si="1"/>
        <v>30</v>
      </c>
      <c r="Y15" s="2">
        <f t="shared" si="1"/>
        <v>32</v>
      </c>
      <c r="Z15" s="2">
        <f t="shared" si="1"/>
        <v>34</v>
      </c>
      <c r="AA15" s="2">
        <f t="shared" si="1"/>
        <v>36</v>
      </c>
      <c r="AB15" s="2">
        <f t="shared" si="1"/>
        <v>38</v>
      </c>
      <c r="AC15" s="2">
        <f t="shared" si="1"/>
        <v>40</v>
      </c>
      <c r="AD15" s="2">
        <f t="shared" si="1"/>
        <v>42</v>
      </c>
      <c r="AE15" s="2">
        <f t="shared" si="1"/>
        <v>44</v>
      </c>
      <c r="AF15" s="2">
        <f t="shared" si="1"/>
        <v>46</v>
      </c>
      <c r="AG15" s="2">
        <f t="shared" si="1"/>
        <v>48</v>
      </c>
      <c r="AH15" s="2">
        <f t="shared" si="1"/>
        <v>50</v>
      </c>
      <c r="AI15" s="2">
        <f t="shared" si="1"/>
        <v>52</v>
      </c>
      <c r="AJ15" s="2">
        <f t="shared" si="1"/>
        <v>54</v>
      </c>
      <c r="AK15" s="2">
        <f t="shared" si="1"/>
        <v>56</v>
      </c>
      <c r="AL15" s="2">
        <f t="shared" si="1"/>
        <v>58</v>
      </c>
      <c r="AM15" s="2">
        <f t="shared" si="1"/>
        <v>60</v>
      </c>
      <c r="AN15" s="2">
        <f t="shared" si="1"/>
        <v>62</v>
      </c>
      <c r="AO15" s="2">
        <f t="shared" si="1"/>
        <v>64</v>
      </c>
      <c r="AP15" s="2">
        <f t="shared" si="1"/>
        <v>66</v>
      </c>
      <c r="AQ15" s="2">
        <f t="shared" si="1"/>
        <v>68</v>
      </c>
      <c r="AR15" s="2">
        <f t="shared" si="1"/>
        <v>70</v>
      </c>
      <c r="AS15" s="2">
        <f t="shared" si="1"/>
        <v>72</v>
      </c>
      <c r="AT15" s="2">
        <f t="shared" si="1"/>
        <v>74</v>
      </c>
      <c r="AU15" s="2">
        <f t="shared" si="1"/>
        <v>76</v>
      </c>
      <c r="AV15" s="2">
        <f t="shared" si="1"/>
        <v>78</v>
      </c>
      <c r="AW15" s="2">
        <f t="shared" si="1"/>
        <v>80</v>
      </c>
      <c r="AX15" s="2">
        <f t="shared" si="1"/>
        <v>82</v>
      </c>
      <c r="AY15" s="2">
        <f t="shared" si="1"/>
        <v>84</v>
      </c>
      <c r="AZ15" s="2">
        <f t="shared" si="1"/>
        <v>86</v>
      </c>
      <c r="BA15" s="2">
        <f t="shared" si="1"/>
        <v>88</v>
      </c>
      <c r="BB15" s="2">
        <f t="shared" si="1"/>
        <v>90</v>
      </c>
      <c r="BC15" s="2">
        <f t="shared" si="1"/>
        <v>92</v>
      </c>
      <c r="BD15" s="2">
        <f t="shared" si="1"/>
        <v>94</v>
      </c>
      <c r="BE15" s="2">
        <f t="shared" si="1"/>
        <v>96</v>
      </c>
      <c r="BF15" s="2">
        <f t="shared" si="1"/>
        <v>98</v>
      </c>
      <c r="BG15" s="2">
        <f t="shared" si="1"/>
        <v>100</v>
      </c>
      <c r="BH15" s="2">
        <f t="shared" si="1"/>
        <v>102</v>
      </c>
      <c r="BI15" s="2">
        <f t="shared" si="1"/>
        <v>104</v>
      </c>
      <c r="BJ15" s="2">
        <f t="shared" si="1"/>
        <v>106</v>
      </c>
      <c r="BK15" s="2">
        <f t="shared" si="1"/>
        <v>108</v>
      </c>
      <c r="BL15" s="2">
        <f t="shared" si="1"/>
        <v>110</v>
      </c>
      <c r="BM15" s="2">
        <f t="shared" si="1"/>
        <v>112</v>
      </c>
      <c r="BN15" s="2">
        <f t="shared" si="1"/>
        <v>114</v>
      </c>
      <c r="BO15" s="2">
        <f t="shared" si="1"/>
        <v>116</v>
      </c>
      <c r="BP15" s="2">
        <f t="shared" si="1"/>
        <v>118</v>
      </c>
      <c r="BQ15" s="2">
        <f t="shared" si="1"/>
        <v>120</v>
      </c>
      <c r="BR15" s="38">
        <f t="shared" si="1"/>
        <v>122</v>
      </c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</row>
    <row r="16" spans="1:81" s="33" customFormat="1" ht="12.75" customHeight="1" thickBot="1">
      <c r="A16" s="32"/>
      <c r="B16" s="149" t="s">
        <v>11</v>
      </c>
      <c r="C16" s="150"/>
      <c r="D16" s="142" t="s">
        <v>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42" t="s">
        <v>2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8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1:81" s="33" customFormat="1" ht="13.5" thickBot="1">
      <c r="A17" s="34"/>
      <c r="B17" s="151"/>
      <c r="C17" s="152"/>
      <c r="D17" s="35">
        <f>(((D15-D8)*(D15-D8)*TAN(D10*PI()/360)/1000000)+(D15*D9/1000000))*D12*D11*1000</f>
        <v>0.23340127133430377</v>
      </c>
      <c r="E17" s="35">
        <f>(((E15-E8)*(E15-E8)*TAN(E10*PI()/360)/1000000)+(E15*E9/1000000))*E12*E11*1000</f>
        <v>0.4042628605021836</v>
      </c>
      <c r="F17" s="35">
        <f aca="true" t="shared" si="2" ref="F17:O17">(((F15-F8)*(F15-F8)*TAN(F10*PI()/360)/1000000)+(F15*F9/1000000))*F12*F11*1000</f>
        <v>0.6258850853372151</v>
      </c>
      <c r="G17" s="35">
        <f t="shared" si="2"/>
        <v>0.8982679458393986</v>
      </c>
      <c r="H17" s="35">
        <f t="shared" si="2"/>
        <v>1.221411442008734</v>
      </c>
      <c r="I17" s="35">
        <f t="shared" si="2"/>
        <v>1.5953155738452214</v>
      </c>
      <c r="J17" s="35">
        <f t="shared" si="2"/>
        <v>2.019980341348861</v>
      </c>
      <c r="K17" s="35">
        <f t="shared" si="2"/>
        <v>2.495405744519651</v>
      </c>
      <c r="L17" s="35">
        <f t="shared" si="2"/>
        <v>3.0215917833575943</v>
      </c>
      <c r="M17" s="35">
        <f t="shared" si="2"/>
        <v>3.5985384578626887</v>
      </c>
      <c r="N17" s="35">
        <f t="shared" si="2"/>
        <v>4.226245768034937</v>
      </c>
      <c r="O17" s="35">
        <f t="shared" si="2"/>
        <v>4.904713713874335</v>
      </c>
      <c r="P17" s="40">
        <f>(((P15-P8)*(P15-P8)*TAN(P10*PI()/360)/1000000)+(P15*P9/1000000))*P12*P11*1000</f>
        <v>5.633942295380885</v>
      </c>
      <c r="Q17" s="36">
        <f>(((Q15-Q9)*(Q15-Q9)/2)*(TAN(Q10*PI()/360))+Q15*Q8)*Q12*Q11*1000/1000000</f>
        <v>1.1035292770329879</v>
      </c>
      <c r="R17" s="35">
        <f>(((R15-R9)*(R15-R9)/2)*(TAN(R10*PI()/360))+R15*R8)*R12*R11*1000/1000000</f>
        <v>1.3700018221649966</v>
      </c>
      <c r="S17" s="35">
        <f aca="true" t="shared" si="3" ref="S17:BR17">(((S15-S9)*(S15-S9)/2)*(TAN(S10*PI()/360))+S15*S8)*S12*S11*1000/1000000</f>
        <v>1.6708568417015446</v>
      </c>
      <c r="T17" s="35">
        <f t="shared" si="3"/>
        <v>1.9979365165138294</v>
      </c>
      <c r="U17" s="35">
        <f t="shared" si="3"/>
        <v>2.3548005055944925</v>
      </c>
      <c r="V17" s="35">
        <f t="shared" si="3"/>
        <v>2.743271055222833</v>
      </c>
      <c r="W17" s="35">
        <f t="shared" si="3"/>
        <v>3.158316517723816</v>
      </c>
      <c r="X17" s="35">
        <f t="shared" si="3"/>
        <v>3.604062275229732</v>
      </c>
      <c r="Y17" s="35">
        <f t="shared" si="3"/>
        <v>4.07846222567637</v>
      </c>
      <c r="Z17" s="35">
        <f t="shared" si="3"/>
        <v>4.582556497193708</v>
      </c>
      <c r="AA17" s="35">
        <f t="shared" si="3"/>
        <v>5.116399476177103</v>
      </c>
      <c r="AB17" s="35">
        <f t="shared" si="3"/>
        <v>5.680045549021913</v>
      </c>
      <c r="AC17" s="35">
        <f t="shared" si="3"/>
        <v>6.273549102123496</v>
      </c>
      <c r="AD17" s="35">
        <f t="shared" si="3"/>
        <v>6.896964521877211</v>
      </c>
      <c r="AE17" s="35">
        <f t="shared" si="3"/>
        <v>7.548002094649019</v>
      </c>
      <c r="AF17" s="35">
        <f t="shared" si="3"/>
        <v>8.2311938223097</v>
      </c>
      <c r="AG17" s="35">
        <f t="shared" si="3"/>
        <v>8.93945771093773</v>
      </c>
      <c r="AH17" s="35">
        <f t="shared" si="3"/>
        <v>9.677619188620984</v>
      </c>
      <c r="AI17" s="35">
        <f t="shared" si="3"/>
        <v>10.445178195715988</v>
      </c>
      <c r="AJ17" s="35">
        <f t="shared" si="3"/>
        <v>11.2421456095018</v>
      </c>
      <c r="AK17" s="35">
        <f t="shared" si="3"/>
        <v>12.068532307257508</v>
      </c>
      <c r="AL17" s="35">
        <f t="shared" si="3"/>
        <v>12.925150875161513</v>
      </c>
      <c r="AM17" s="35">
        <f t="shared" si="3"/>
        <v>13.816459191594308</v>
      </c>
      <c r="AN17" s="35">
        <f t="shared" si="3"/>
        <v>14.73801391609014</v>
      </c>
      <c r="AO17" s="35">
        <f t="shared" si="3"/>
        <v>15.68209144627967</v>
      </c>
      <c r="AP17" s="35">
        <f t="shared" si="3"/>
        <v>16.663803864448045</v>
      </c>
      <c r="AQ17" s="35">
        <f t="shared" si="3"/>
        <v>17.666050173226488</v>
      </c>
      <c r="AR17" s="35">
        <f t="shared" si="3"/>
        <v>18.69757449150581</v>
      </c>
      <c r="AS17" s="35">
        <f t="shared" si="3"/>
        <v>19.758376819286</v>
      </c>
      <c r="AT17" s="35">
        <f t="shared" si="3"/>
        <v>20.848457156567072</v>
      </c>
      <c r="AU17" s="35">
        <f t="shared" si="3"/>
        <v>21.98141786588979</v>
      </c>
      <c r="AV17" s="35">
        <f t="shared" si="3"/>
        <v>23.13076545211457</v>
      </c>
      <c r="AW17" s="35">
        <f t="shared" si="3"/>
        <v>24.309409176638688</v>
      </c>
      <c r="AX17" s="35">
        <f t="shared" si="3"/>
        <v>25.517349039462133</v>
      </c>
      <c r="AY17" s="35">
        <f t="shared" si="3"/>
        <v>26.754585040584907</v>
      </c>
      <c r="AZ17" s="35">
        <f t="shared" si="3"/>
        <v>28.03845698024216</v>
      </c>
      <c r="BA17" s="35">
        <f t="shared" si="3"/>
        <v>29.335087131897815</v>
      </c>
      <c r="BB17" s="35">
        <f t="shared" si="3"/>
        <v>30.661031550651245</v>
      </c>
      <c r="BC17" s="35">
        <f t="shared" si="3"/>
        <v>32.01629023650247</v>
      </c>
      <c r="BD17" s="35">
        <f t="shared" si="3"/>
        <v>33.40086318945147</v>
      </c>
      <c r="BE17" s="35">
        <f t="shared" si="3"/>
        <v>34.8362808673891</v>
      </c>
      <c r="BF17" s="35">
        <f t="shared" si="3"/>
        <v>36.280374872460165</v>
      </c>
      <c r="BG17" s="35">
        <f t="shared" si="3"/>
        <v>37.75380127342744</v>
      </c>
      <c r="BH17" s="35">
        <f t="shared" si="3"/>
        <v>39.25656007029097</v>
      </c>
      <c r="BI17" s="35">
        <f t="shared" si="3"/>
        <v>40.78865126305072</v>
      </c>
      <c r="BJ17" s="35">
        <f t="shared" si="3"/>
        <v>42.37624918721456</v>
      </c>
      <c r="BK17" s="35">
        <f t="shared" si="3"/>
        <v>43.96798833368554</v>
      </c>
      <c r="BL17" s="35">
        <f t="shared" si="3"/>
        <v>45.5890780048512</v>
      </c>
      <c r="BM17" s="35">
        <f t="shared" si="3"/>
        <v>47.23951820071156</v>
      </c>
      <c r="BN17" s="35">
        <f t="shared" si="3"/>
        <v>48.91930892126659</v>
      </c>
      <c r="BO17" s="35">
        <f t="shared" si="3"/>
        <v>50.65972159960249</v>
      </c>
      <c r="BP17" s="35">
        <f t="shared" si="3"/>
        <v>52.399287175457914</v>
      </c>
      <c r="BQ17" s="35">
        <f t="shared" si="3"/>
        <v>54.168221404806495</v>
      </c>
      <c r="BR17" s="28">
        <f t="shared" si="3"/>
        <v>55.96652428764819</v>
      </c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1:81" s="33" customFormat="1" ht="12.75">
      <c r="A18"/>
      <c r="B18" s="145" t="s">
        <v>23</v>
      </c>
      <c r="C18" s="30">
        <v>500</v>
      </c>
      <c r="D18" s="4">
        <f>($C18+D$15)*PI()*D$17/1000</f>
        <v>0.3710253699973576</v>
      </c>
      <c r="E18" s="4">
        <f>($C18+E$15)*PI()*E$17/1000</f>
        <v>0.6451748501978105</v>
      </c>
      <c r="F18" s="4">
        <f>($C18+F$15)*PI()*F$17/1000</f>
        <v>1.002800752904276</v>
      </c>
      <c r="G18" s="4">
        <f aca="true" t="shared" si="4" ref="G18:V33">($C18+G$15)*PI()*G$17/1000</f>
        <v>1.4448598935573755</v>
      </c>
      <c r="H18" s="4">
        <f t="shared" si="4"/>
        <v>1.9723090875977296</v>
      </c>
      <c r="I18" s="4">
        <f t="shared" si="4"/>
        <v>2.5861051504659587</v>
      </c>
      <c r="J18" s="4">
        <f t="shared" si="4"/>
        <v>3.287204897602685</v>
      </c>
      <c r="K18" s="4">
        <f t="shared" si="4"/>
        <v>4.0765651444485265</v>
      </c>
      <c r="L18" s="4">
        <f t="shared" si="4"/>
        <v>4.955142706444107</v>
      </c>
      <c r="M18" s="4">
        <f t="shared" si="4"/>
        <v>5.923894399030046</v>
      </c>
      <c r="N18" s="4">
        <f t="shared" si="4"/>
        <v>6.983777037646966</v>
      </c>
      <c r="O18" s="4">
        <f t="shared" si="4"/>
        <v>8.135747437735485</v>
      </c>
      <c r="P18" s="4">
        <f t="shared" si="4"/>
        <v>9.380762414736227</v>
      </c>
      <c r="Q18" s="4">
        <f t="shared" si="4"/>
        <v>1.7888891663900144</v>
      </c>
      <c r="R18" s="4">
        <f t="shared" si="4"/>
        <v>2.2294656078376187</v>
      </c>
      <c r="S18" s="4">
        <f t="shared" si="4"/>
        <v>2.7295588211267043</v>
      </c>
      <c r="T18" s="4">
        <f t="shared" si="4"/>
        <v>3.276438800326924</v>
      </c>
      <c r="U18" s="4">
        <f t="shared" si="4"/>
        <v>3.876459759779679</v>
      </c>
      <c r="V18" s="4">
        <f t="shared" si="4"/>
        <v>4.533194341988019</v>
      </c>
      <c r="W18" s="4">
        <f aca="true" t="shared" si="5" ref="W18:BR18">($C18+W$15)*PI()*W$17/1000</f>
        <v>5.238892016050408</v>
      </c>
      <c r="X18" s="4">
        <f t="shared" si="5"/>
        <v>6.0009226504791755</v>
      </c>
      <c r="Y18" s="4">
        <f t="shared" si="5"/>
        <v>6.816445225980289</v>
      </c>
      <c r="Z18" s="4">
        <f t="shared" si="5"/>
        <v>7.687744791214258</v>
      </c>
      <c r="AA18" s="4">
        <f t="shared" si="5"/>
        <v>8.615472651853118</v>
      </c>
      <c r="AB18" s="4">
        <f t="shared" si="5"/>
        <v>9.600281480448102</v>
      </c>
      <c r="AC18" s="4">
        <f t="shared" si="5"/>
        <v>10.642825316429649</v>
      </c>
      <c r="AD18" s="4">
        <f t="shared" si="5"/>
        <v>11.743759566107396</v>
      </c>
      <c r="AE18" s="4">
        <f t="shared" si="5"/>
        <v>12.899734873827372</v>
      </c>
      <c r="AF18" s="4">
        <f t="shared" si="5"/>
        <v>14.119045691173246</v>
      </c>
      <c r="AG18" s="4">
        <f t="shared" si="5"/>
        <v>15.390105800123713</v>
      </c>
      <c r="AH18" s="4">
        <f t="shared" si="5"/>
        <v>16.721725540966215</v>
      </c>
      <c r="AI18" s="4">
        <f t="shared" si="5"/>
        <v>18.113601286973896</v>
      </c>
      <c r="AJ18" s="4">
        <f t="shared" si="5"/>
        <v>19.566306099798272</v>
      </c>
      <c r="AK18" s="4">
        <f t="shared" si="5"/>
        <v>21.080413314466742</v>
      </c>
      <c r="AL18" s="4">
        <f t="shared" si="5"/>
        <v>22.657901942058476</v>
      </c>
      <c r="AM18" s="4">
        <f t="shared" si="5"/>
        <v>24.307184549164074</v>
      </c>
      <c r="AN18" s="4">
        <f t="shared" si="5"/>
        <v>26.02106997097862</v>
      </c>
      <c r="AO18" s="4">
        <f t="shared" si="5"/>
        <v>27.786443210233326</v>
      </c>
      <c r="AP18" s="4">
        <f t="shared" si="5"/>
        <v>29.63060023159873</v>
      </c>
      <c r="AQ18" s="4">
        <f t="shared" si="5"/>
        <v>31.52373499514519</v>
      </c>
      <c r="AR18" s="4">
        <f t="shared" si="5"/>
        <v>33.481892717603664</v>
      </c>
      <c r="AS18" s="4">
        <f t="shared" si="5"/>
        <v>35.50562527645148</v>
      </c>
      <c r="AT18" s="4">
        <f t="shared" si="5"/>
        <v>37.59548454916603</v>
      </c>
      <c r="AU18" s="4">
        <f t="shared" si="5"/>
        <v>39.77663666858887</v>
      </c>
      <c r="AV18" s="4">
        <f t="shared" si="5"/>
        <v>42.00178194780506</v>
      </c>
      <c r="AW18" s="4">
        <f t="shared" si="5"/>
        <v>44.29475154381311</v>
      </c>
      <c r="AX18" s="4">
        <f t="shared" si="5"/>
        <v>46.65609767581018</v>
      </c>
      <c r="AY18" s="4">
        <f t="shared" si="5"/>
        <v>49.08637256299343</v>
      </c>
      <c r="AZ18" s="4">
        <f t="shared" si="5"/>
        <v>51.61805053373362</v>
      </c>
      <c r="BA18" s="4">
        <f t="shared" si="5"/>
        <v>54.18942980488015</v>
      </c>
      <c r="BB18" s="4">
        <f t="shared" si="5"/>
        <v>56.83143816789639</v>
      </c>
      <c r="BC18" s="4">
        <f t="shared" si="5"/>
        <v>59.54462818369932</v>
      </c>
      <c r="BD18" s="4">
        <f t="shared" si="5"/>
        <v>62.32955241320586</v>
      </c>
      <c r="BE18" s="4">
        <f t="shared" si="5"/>
        <v>65.22707681462263</v>
      </c>
      <c r="BF18" s="4">
        <f t="shared" si="5"/>
        <v>68.15893918294513</v>
      </c>
      <c r="BG18" s="4">
        <f t="shared" si="5"/>
        <v>71.16423883541317</v>
      </c>
      <c r="BH18" s="4">
        <f t="shared" si="5"/>
        <v>74.24352867466358</v>
      </c>
      <c r="BI18" s="4">
        <f t="shared" si="5"/>
        <v>77.39736160333305</v>
      </c>
      <c r="BJ18" s="4">
        <f t="shared" si="5"/>
        <v>80.67612135874569</v>
      </c>
      <c r="BK18" s="4">
        <f t="shared" si="5"/>
        <v>83.98274155847476</v>
      </c>
      <c r="BL18" s="4">
        <f t="shared" si="5"/>
        <v>87.36561065182327</v>
      </c>
      <c r="BM18" s="4">
        <f t="shared" si="5"/>
        <v>90.82528188314778</v>
      </c>
      <c r="BN18" s="4">
        <f t="shared" si="5"/>
        <v>94.36230849680481</v>
      </c>
      <c r="BO18" s="4">
        <f t="shared" si="5"/>
        <v>98.03776087349266</v>
      </c>
      <c r="BP18" s="4">
        <f t="shared" si="5"/>
        <v>101.73343926784396</v>
      </c>
      <c r="BQ18" s="4">
        <f t="shared" si="5"/>
        <v>105.50818158248659</v>
      </c>
      <c r="BR18" s="27">
        <f t="shared" si="5"/>
        <v>109.36254140349685</v>
      </c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</row>
    <row r="19" spans="1:81" s="33" customFormat="1" ht="12.75">
      <c r="A19"/>
      <c r="B19" s="146"/>
      <c r="C19" s="26">
        <f>C18+100</f>
        <v>600</v>
      </c>
      <c r="D19" s="7">
        <f>(C19+D$15)*PI()*D$17/1000</f>
        <v>0.4443505419335942</v>
      </c>
      <c r="E19" s="7">
        <f aca="true" t="shared" si="6" ref="E19:F38">($C19+E$15)*PI()*E$17/1000</f>
        <v>0.772177773465096</v>
      </c>
      <c r="F19" s="7">
        <f t="shared" si="6"/>
        <v>1.1994283515129576</v>
      </c>
      <c r="G19" s="7">
        <f t="shared" si="4"/>
        <v>1.7270590915178003</v>
      </c>
      <c r="H19" s="7">
        <f t="shared" si="4"/>
        <v>2.356026808920245</v>
      </c>
      <c r="I19" s="7">
        <f t="shared" si="4"/>
        <v>3.087288319160912</v>
      </c>
      <c r="J19" s="7">
        <f t="shared" si="4"/>
        <v>3.9218004376804236</v>
      </c>
      <c r="K19" s="7">
        <f t="shared" si="4"/>
        <v>4.860519979919397</v>
      </c>
      <c r="L19" s="7">
        <f t="shared" si="4"/>
        <v>5.904403761318457</v>
      </c>
      <c r="M19" s="7">
        <f t="shared" si="4"/>
        <v>7.054408597318222</v>
      </c>
      <c r="N19" s="7">
        <f t="shared" si="4"/>
        <v>8.311491303359317</v>
      </c>
      <c r="O19" s="7">
        <f t="shared" si="4"/>
        <v>9.676608694882356</v>
      </c>
      <c r="P19" s="7">
        <f t="shared" si="4"/>
        <v>11.150717587327966</v>
      </c>
      <c r="Q19" s="7">
        <f t="shared" si="4"/>
        <v>2.1355731133648237</v>
      </c>
      <c r="R19" s="7">
        <f t="shared" si="4"/>
        <v>2.6598643738294374</v>
      </c>
      <c r="S19" s="7">
        <f t="shared" si="4"/>
        <v>3.2544739790356862</v>
      </c>
      <c r="T19" s="7">
        <f t="shared" si="4"/>
        <v>3.904109068588787</v>
      </c>
      <c r="U19" s="7">
        <f t="shared" si="4"/>
        <v>4.616242156684198</v>
      </c>
      <c r="V19" s="7">
        <f t="shared" si="4"/>
        <v>5.395018361377376</v>
      </c>
      <c r="W19" s="7">
        <f aca="true" t="shared" si="7" ref="W19:AF28">($C19+W$15)*PI()*W$17/1000</f>
        <v>6.231106413029651</v>
      </c>
      <c r="X19" s="7">
        <f t="shared" si="7"/>
        <v>7.133172207173361</v>
      </c>
      <c r="Y19" s="7">
        <f t="shared" si="7"/>
        <v>8.097731922593125</v>
      </c>
      <c r="Z19" s="7">
        <f t="shared" si="7"/>
        <v>9.127397373838651</v>
      </c>
      <c r="AA19" s="7">
        <f t="shared" si="7"/>
        <v>10.222836952571983</v>
      </c>
      <c r="AB19" s="7">
        <f t="shared" si="7"/>
        <v>11.384720417334368</v>
      </c>
      <c r="AC19" s="7">
        <f t="shared" si="7"/>
        <v>12.613718893546253</v>
      </c>
      <c r="AD19" s="7">
        <f t="shared" si="7"/>
        <v>13.910504873507286</v>
      </c>
      <c r="AE19" s="7">
        <f t="shared" si="7"/>
        <v>15.271009666810343</v>
      </c>
      <c r="AF19" s="7">
        <f t="shared" si="7"/>
        <v>16.70495149541743</v>
      </c>
      <c r="AG19" s="7">
        <f aca="true" t="shared" si="8" ref="AG19:AP28">($C19+AG$15)*PI()*AG$17/1000</f>
        <v>18.19851926729957</v>
      </c>
      <c r="AH19" s="7">
        <f t="shared" si="8"/>
        <v>19.76203927568734</v>
      </c>
      <c r="AI19" s="7">
        <f t="shared" si="8"/>
        <v>21.39505079548366</v>
      </c>
      <c r="AJ19" s="7">
        <f t="shared" si="8"/>
        <v>23.098130305538035</v>
      </c>
      <c r="AK19" s="7">
        <f t="shared" si="8"/>
        <v>24.871854558075867</v>
      </c>
      <c r="AL19" s="7">
        <f t="shared" si="8"/>
        <v>26.718457845653187</v>
      </c>
      <c r="AM19" s="7">
        <f t="shared" si="8"/>
        <v>28.64775321865766</v>
      </c>
      <c r="AN19" s="7">
        <f t="shared" si="8"/>
        <v>30.651153595707914</v>
      </c>
      <c r="AO19" s="7">
        <f t="shared" si="8"/>
        <v>32.713117538288884</v>
      </c>
      <c r="AP19" s="7">
        <f t="shared" si="8"/>
        <v>34.86568861173985</v>
      </c>
      <c r="AQ19" s="7">
        <f aca="true" t="shared" si="9" ref="AQ19:AZ28">($C19+AQ$15)*PI()*AQ$17/1000</f>
        <v>37.07368833936089</v>
      </c>
      <c r="AR19" s="7">
        <f t="shared" si="9"/>
        <v>39.35590898384992</v>
      </c>
      <c r="AS19" s="7">
        <f t="shared" si="9"/>
        <v>41.71290242268426</v>
      </c>
      <c r="AT19" s="7">
        <f t="shared" si="9"/>
        <v>44.145220533341295</v>
      </c>
      <c r="AU19" s="7">
        <f t="shared" si="9"/>
        <v>46.682302756885555</v>
      </c>
      <c r="AV19" s="7">
        <f t="shared" si="9"/>
        <v>49.268526229432226</v>
      </c>
      <c r="AW19" s="7">
        <f t="shared" si="9"/>
        <v>51.931777672056754</v>
      </c>
      <c r="AX19" s="7">
        <f t="shared" si="9"/>
        <v>54.672609303956264</v>
      </c>
      <c r="AY19" s="7">
        <f t="shared" si="9"/>
        <v>57.491573344327925</v>
      </c>
      <c r="AZ19" s="7">
        <f t="shared" si="9"/>
        <v>60.42659158044585</v>
      </c>
      <c r="BA19" s="7">
        <f aca="true" t="shared" si="10" ref="BA19:BJ28">($C19+BA$15)*PI()*BA$17/1000</f>
        <v>63.40531922747881</v>
      </c>
      <c r="BB19" s="7">
        <f t="shared" si="10"/>
        <v>66.46388531499746</v>
      </c>
      <c r="BC19" s="7">
        <f t="shared" si="10"/>
        <v>69.60284240391879</v>
      </c>
      <c r="BD19" s="7">
        <f t="shared" si="10"/>
        <v>72.8227430551597</v>
      </c>
      <c r="BE19" s="7">
        <f t="shared" si="10"/>
        <v>76.17121721976065</v>
      </c>
      <c r="BF19" s="7">
        <f t="shared" si="10"/>
        <v>79.55675509982561</v>
      </c>
      <c r="BG19" s="7">
        <f t="shared" si="10"/>
        <v>83.02494530798204</v>
      </c>
      <c r="BH19" s="7">
        <f t="shared" si="10"/>
        <v>86.57634074686685</v>
      </c>
      <c r="BI19" s="7">
        <f t="shared" si="10"/>
        <v>90.21149431911665</v>
      </c>
      <c r="BJ19" s="7">
        <f t="shared" si="10"/>
        <v>93.98901267207006</v>
      </c>
      <c r="BK19" s="7">
        <f aca="true" t="shared" si="11" ref="BK19:BR28">($C19+BK$15)*PI()*BK$17/1000</f>
        <v>97.79569247269758</v>
      </c>
      <c r="BL19" s="7">
        <f t="shared" si="11"/>
        <v>101.68784190622053</v>
      </c>
      <c r="BM19" s="7">
        <f t="shared" si="11"/>
        <v>105.66601421699545</v>
      </c>
      <c r="BN19" s="7">
        <f t="shared" si="11"/>
        <v>109.73076264937889</v>
      </c>
      <c r="BO19" s="7">
        <f t="shared" si="11"/>
        <v>113.9529817945142</v>
      </c>
      <c r="BP19" s="7">
        <f t="shared" si="11"/>
        <v>118.19516083221998</v>
      </c>
      <c r="BQ19" s="7">
        <f t="shared" si="11"/>
        <v>122.52563022482313</v>
      </c>
      <c r="BR19" s="8">
        <f t="shared" si="11"/>
        <v>126.94494355839986</v>
      </c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1:81" s="33" customFormat="1" ht="12.75">
      <c r="A20"/>
      <c r="B20" s="146"/>
      <c r="C20" s="26">
        <f>C19+100</f>
        <v>700</v>
      </c>
      <c r="D20" s="7">
        <f aca="true" t="shared" si="12" ref="D20:D68">(C20+D$15)*PI()*D$17/1000</f>
        <v>0.5176757138698309</v>
      </c>
      <c r="E20" s="7">
        <f t="shared" si="6"/>
        <v>0.8991806967323817</v>
      </c>
      <c r="F20" s="7">
        <f t="shared" si="6"/>
        <v>1.3960559501216392</v>
      </c>
      <c r="G20" s="7">
        <f t="shared" si="4"/>
        <v>2.0092582894782254</v>
      </c>
      <c r="H20" s="7">
        <f t="shared" si="4"/>
        <v>2.7397445302427603</v>
      </c>
      <c r="I20" s="7">
        <f t="shared" si="4"/>
        <v>3.5884714878558657</v>
      </c>
      <c r="J20" s="7">
        <f t="shared" si="4"/>
        <v>4.556395977758163</v>
      </c>
      <c r="K20" s="7">
        <f t="shared" si="4"/>
        <v>5.644474815390267</v>
      </c>
      <c r="L20" s="7">
        <f t="shared" si="4"/>
        <v>6.853664816192806</v>
      </c>
      <c r="M20" s="7">
        <f t="shared" si="4"/>
        <v>8.184922795606399</v>
      </c>
      <c r="N20" s="7">
        <f t="shared" si="4"/>
        <v>9.63920556907167</v>
      </c>
      <c r="O20" s="7">
        <f t="shared" si="4"/>
        <v>11.217469952029228</v>
      </c>
      <c r="P20" s="7">
        <f t="shared" si="4"/>
        <v>12.920672759919707</v>
      </c>
      <c r="Q20" s="7">
        <f aca="true" t="shared" si="13" ref="Q20:V34">($C20+Q$15)*PI()*Q$17/1000</f>
        <v>2.482257060339633</v>
      </c>
      <c r="R20" s="7">
        <f t="shared" si="13"/>
        <v>3.0902631398212557</v>
      </c>
      <c r="S20" s="7">
        <f t="shared" si="13"/>
        <v>3.7793891369446677</v>
      </c>
      <c r="T20" s="7">
        <f t="shared" si="13"/>
        <v>4.53177933685065</v>
      </c>
      <c r="U20" s="7">
        <f t="shared" si="13"/>
        <v>5.356024553588716</v>
      </c>
      <c r="V20" s="7">
        <f t="shared" si="13"/>
        <v>6.256842380766734</v>
      </c>
      <c r="W20" s="7">
        <f t="shared" si="7"/>
        <v>7.223320810008895</v>
      </c>
      <c r="X20" s="7">
        <f t="shared" si="7"/>
        <v>8.265421763867545</v>
      </c>
      <c r="Y20" s="7">
        <f t="shared" si="7"/>
        <v>9.379018619205961</v>
      </c>
      <c r="Z20" s="7">
        <f t="shared" si="7"/>
        <v>10.567049956463045</v>
      </c>
      <c r="AA20" s="7">
        <f t="shared" si="7"/>
        <v>11.830201253290847</v>
      </c>
      <c r="AB20" s="7">
        <f t="shared" si="7"/>
        <v>13.169159354220632</v>
      </c>
      <c r="AC20" s="7">
        <f t="shared" si="7"/>
        <v>14.584612470662853</v>
      </c>
      <c r="AD20" s="7">
        <f t="shared" si="7"/>
        <v>16.077250180907175</v>
      </c>
      <c r="AE20" s="7">
        <f t="shared" si="7"/>
        <v>17.642284459793313</v>
      </c>
      <c r="AF20" s="7">
        <f t="shared" si="7"/>
        <v>19.290857299661617</v>
      </c>
      <c r="AG20" s="7">
        <f t="shared" si="8"/>
        <v>21.006932734475434</v>
      </c>
      <c r="AH20" s="7">
        <f t="shared" si="8"/>
        <v>22.80235301040847</v>
      </c>
      <c r="AI20" s="7">
        <f t="shared" si="8"/>
        <v>24.676500303993425</v>
      </c>
      <c r="AJ20" s="7">
        <f t="shared" si="8"/>
        <v>26.62995451127779</v>
      </c>
      <c r="AK20" s="7">
        <f t="shared" si="8"/>
        <v>28.663295801684995</v>
      </c>
      <c r="AL20" s="7">
        <f t="shared" si="8"/>
        <v>30.7790137492479</v>
      </c>
      <c r="AM20" s="7">
        <f t="shared" si="8"/>
        <v>32.98832188815125</v>
      </c>
      <c r="AN20" s="7">
        <f t="shared" si="8"/>
        <v>35.2812372204372</v>
      </c>
      <c r="AO20" s="7">
        <f t="shared" si="8"/>
        <v>37.63979186634444</v>
      </c>
      <c r="AP20" s="7">
        <f t="shared" si="8"/>
        <v>40.10077699188096</v>
      </c>
      <c r="AQ20" s="7">
        <f t="shared" si="9"/>
        <v>42.623641683576594</v>
      </c>
      <c r="AR20" s="7">
        <f t="shared" si="9"/>
        <v>45.22992525009618</v>
      </c>
      <c r="AS20" s="7">
        <f t="shared" si="9"/>
        <v>47.920179568917035</v>
      </c>
      <c r="AT20" s="7">
        <f t="shared" si="9"/>
        <v>50.694956517516566</v>
      </c>
      <c r="AU20" s="7">
        <f t="shared" si="9"/>
        <v>53.58796884518223</v>
      </c>
      <c r="AV20" s="7">
        <f t="shared" si="9"/>
        <v>56.5352705110594</v>
      </c>
      <c r="AW20" s="7">
        <f t="shared" si="9"/>
        <v>59.56880380030039</v>
      </c>
      <c r="AX20" s="7">
        <f t="shared" si="9"/>
        <v>62.68912093210235</v>
      </c>
      <c r="AY20" s="7">
        <f t="shared" si="9"/>
        <v>65.89677412566242</v>
      </c>
      <c r="AZ20" s="7">
        <f t="shared" si="9"/>
        <v>69.23513262715807</v>
      </c>
      <c r="BA20" s="7">
        <f t="shared" si="10"/>
        <v>72.62120865007748</v>
      </c>
      <c r="BB20" s="7">
        <f t="shared" si="10"/>
        <v>76.09633246209853</v>
      </c>
      <c r="BC20" s="7">
        <f t="shared" si="10"/>
        <v>79.66105662413828</v>
      </c>
      <c r="BD20" s="7">
        <f t="shared" si="10"/>
        <v>83.31593369711356</v>
      </c>
      <c r="BE20" s="7">
        <f t="shared" si="10"/>
        <v>87.11535762489869</v>
      </c>
      <c r="BF20" s="7">
        <f t="shared" si="10"/>
        <v>90.95457101670604</v>
      </c>
      <c r="BG20" s="7">
        <f t="shared" si="10"/>
        <v>94.8856517805509</v>
      </c>
      <c r="BH20" s="7">
        <f t="shared" si="10"/>
        <v>98.90915281907009</v>
      </c>
      <c r="BI20" s="7">
        <f t="shared" si="10"/>
        <v>103.02562703490028</v>
      </c>
      <c r="BJ20" s="7">
        <f t="shared" si="10"/>
        <v>107.30190398539443</v>
      </c>
      <c r="BK20" s="7">
        <f t="shared" si="11"/>
        <v>111.6086433869204</v>
      </c>
      <c r="BL20" s="7">
        <f t="shared" si="11"/>
        <v>116.01007316061776</v>
      </c>
      <c r="BM20" s="7">
        <f t="shared" si="11"/>
        <v>120.50674655084312</v>
      </c>
      <c r="BN20" s="7">
        <f t="shared" si="11"/>
        <v>125.09921680195298</v>
      </c>
      <c r="BO20" s="7">
        <f t="shared" si="11"/>
        <v>129.86820271553572</v>
      </c>
      <c r="BP20" s="7">
        <f t="shared" si="11"/>
        <v>134.65688239659605</v>
      </c>
      <c r="BQ20" s="7">
        <f t="shared" si="11"/>
        <v>139.54307886715966</v>
      </c>
      <c r="BR20" s="8">
        <f t="shared" si="11"/>
        <v>144.5273457133029</v>
      </c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2" s="33" customFormat="1" ht="12.75">
      <c r="A21"/>
      <c r="B21" s="146"/>
      <c r="C21" s="26">
        <f>C20+100</f>
        <v>800</v>
      </c>
      <c r="D21" s="7">
        <f t="shared" si="12"/>
        <v>0.5910008858060676</v>
      </c>
      <c r="E21" s="7">
        <f t="shared" si="6"/>
        <v>1.0261836199996672</v>
      </c>
      <c r="F21" s="7">
        <f t="shared" si="6"/>
        <v>1.5926835487303206</v>
      </c>
      <c r="G21" s="7">
        <f t="shared" si="4"/>
        <v>2.2914574874386497</v>
      </c>
      <c r="H21" s="7">
        <f t="shared" si="4"/>
        <v>3.1234622515652757</v>
      </c>
      <c r="I21" s="7">
        <f t="shared" si="4"/>
        <v>4.0896546565508185</v>
      </c>
      <c r="J21" s="7">
        <f t="shared" si="4"/>
        <v>5.190991517835901</v>
      </c>
      <c r="K21" s="7">
        <f t="shared" si="4"/>
        <v>6.428429650861137</v>
      </c>
      <c r="L21" s="7">
        <f t="shared" si="4"/>
        <v>7.802925871067157</v>
      </c>
      <c r="M21" s="7">
        <f t="shared" si="4"/>
        <v>9.315436993894576</v>
      </c>
      <c r="N21" s="7">
        <f t="shared" si="4"/>
        <v>10.966919834784019</v>
      </c>
      <c r="O21" s="7">
        <f t="shared" si="4"/>
        <v>12.7583312091761</v>
      </c>
      <c r="P21" s="7">
        <f t="shared" si="4"/>
        <v>14.690627932511447</v>
      </c>
      <c r="Q21" s="7">
        <f t="shared" si="13"/>
        <v>2.828941007314442</v>
      </c>
      <c r="R21" s="7">
        <f t="shared" si="13"/>
        <v>3.520661905813074</v>
      </c>
      <c r="S21" s="7">
        <f t="shared" si="13"/>
        <v>4.304304294853649</v>
      </c>
      <c r="T21" s="7">
        <f t="shared" si="13"/>
        <v>5.159449605112513</v>
      </c>
      <c r="U21" s="7">
        <f t="shared" si="13"/>
        <v>6.095806950493235</v>
      </c>
      <c r="V21" s="7">
        <f t="shared" si="13"/>
        <v>7.118666400156091</v>
      </c>
      <c r="W21" s="7">
        <f t="shared" si="7"/>
        <v>8.215535206988138</v>
      </c>
      <c r="X21" s="7">
        <f t="shared" si="7"/>
        <v>9.397671320561729</v>
      </c>
      <c r="Y21" s="7">
        <f t="shared" si="7"/>
        <v>10.660305315818798</v>
      </c>
      <c r="Z21" s="7">
        <f t="shared" si="7"/>
        <v>12.006702539087435</v>
      </c>
      <c r="AA21" s="7">
        <f t="shared" si="7"/>
        <v>13.437565554009714</v>
      </c>
      <c r="AB21" s="7">
        <f t="shared" si="7"/>
        <v>14.953598291106896</v>
      </c>
      <c r="AC21" s="7">
        <f t="shared" si="7"/>
        <v>16.555506047779456</v>
      </c>
      <c r="AD21" s="7">
        <f t="shared" si="7"/>
        <v>18.24399548830706</v>
      </c>
      <c r="AE21" s="7">
        <f t="shared" si="7"/>
        <v>20.01355925277629</v>
      </c>
      <c r="AF21" s="7">
        <f t="shared" si="7"/>
        <v>21.876763103905798</v>
      </c>
      <c r="AG21" s="7">
        <f t="shared" si="8"/>
        <v>23.815346201651295</v>
      </c>
      <c r="AH21" s="7">
        <f t="shared" si="8"/>
        <v>25.842666745129602</v>
      </c>
      <c r="AI21" s="7">
        <f t="shared" si="8"/>
        <v>27.957949812503188</v>
      </c>
      <c r="AJ21" s="7">
        <f t="shared" si="8"/>
        <v>30.161778717017558</v>
      </c>
      <c r="AK21" s="7">
        <f t="shared" si="8"/>
        <v>32.454737045294124</v>
      </c>
      <c r="AL21" s="7">
        <f t="shared" si="8"/>
        <v>34.83956965284261</v>
      </c>
      <c r="AM21" s="7">
        <f t="shared" si="8"/>
        <v>37.32889055764483</v>
      </c>
      <c r="AN21" s="7">
        <f t="shared" si="8"/>
        <v>39.9113208451665</v>
      </c>
      <c r="AO21" s="7">
        <f t="shared" si="8"/>
        <v>42.566466194399986</v>
      </c>
      <c r="AP21" s="7">
        <f t="shared" si="8"/>
        <v>45.33586537202209</v>
      </c>
      <c r="AQ21" s="7">
        <f t="shared" si="9"/>
        <v>48.173595027792295</v>
      </c>
      <c r="AR21" s="7">
        <f t="shared" si="9"/>
        <v>51.10394151634244</v>
      </c>
      <c r="AS21" s="7">
        <f t="shared" si="9"/>
        <v>54.127456715149805</v>
      </c>
      <c r="AT21" s="7">
        <f t="shared" si="9"/>
        <v>57.24469250169182</v>
      </c>
      <c r="AU21" s="7">
        <f t="shared" si="9"/>
        <v>60.49363493347891</v>
      </c>
      <c r="AV21" s="7">
        <f t="shared" si="9"/>
        <v>63.80201479268657</v>
      </c>
      <c r="AW21" s="7">
        <f t="shared" si="9"/>
        <v>67.20582992854405</v>
      </c>
      <c r="AX21" s="7">
        <f t="shared" si="9"/>
        <v>70.70563256024843</v>
      </c>
      <c r="AY21" s="7">
        <f t="shared" si="9"/>
        <v>74.30197490699692</v>
      </c>
      <c r="AZ21" s="7">
        <f t="shared" si="9"/>
        <v>78.04367367387029</v>
      </c>
      <c r="BA21" s="7">
        <f t="shared" si="10"/>
        <v>81.83709807267614</v>
      </c>
      <c r="BB21" s="7">
        <f t="shared" si="10"/>
        <v>85.72877960919962</v>
      </c>
      <c r="BC21" s="7">
        <f t="shared" si="10"/>
        <v>89.71927084435774</v>
      </c>
      <c r="BD21" s="7">
        <f t="shared" si="10"/>
        <v>93.80912433906741</v>
      </c>
      <c r="BE21" s="7">
        <f t="shared" si="10"/>
        <v>98.05949803003672</v>
      </c>
      <c r="BF21" s="7">
        <f t="shared" si="10"/>
        <v>102.35238693358652</v>
      </c>
      <c r="BG21" s="7">
        <f t="shared" si="10"/>
        <v>106.74635825311977</v>
      </c>
      <c r="BH21" s="7">
        <f t="shared" si="10"/>
        <v>111.24196489127335</v>
      </c>
      <c r="BI21" s="7">
        <f t="shared" si="10"/>
        <v>115.8397597506839</v>
      </c>
      <c r="BJ21" s="7">
        <f t="shared" si="10"/>
        <v>120.6147952987188</v>
      </c>
      <c r="BK21" s="7">
        <f t="shared" si="11"/>
        <v>125.42159430114323</v>
      </c>
      <c r="BL21" s="7">
        <f t="shared" si="11"/>
        <v>130.33230441501505</v>
      </c>
      <c r="BM21" s="7">
        <f t="shared" si="11"/>
        <v>135.3474788846908</v>
      </c>
      <c r="BN21" s="7">
        <f t="shared" si="11"/>
        <v>140.46767095452705</v>
      </c>
      <c r="BO21" s="7">
        <f t="shared" si="11"/>
        <v>145.78342363655725</v>
      </c>
      <c r="BP21" s="7">
        <f t="shared" si="11"/>
        <v>151.11860396097208</v>
      </c>
      <c r="BQ21" s="7">
        <f t="shared" si="11"/>
        <v>156.56052750949624</v>
      </c>
      <c r="BR21" s="8">
        <f t="shared" si="11"/>
        <v>162.10974786820591</v>
      </c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</row>
    <row r="22" spans="1:82" s="33" customFormat="1" ht="12.75">
      <c r="A22"/>
      <c r="B22" s="146"/>
      <c r="C22" s="26">
        <f>C21+100</f>
        <v>900</v>
      </c>
      <c r="D22" s="7">
        <f t="shared" si="12"/>
        <v>0.6643260577423042</v>
      </c>
      <c r="E22" s="7">
        <f t="shared" si="6"/>
        <v>1.1531865432669524</v>
      </c>
      <c r="F22" s="7">
        <f t="shared" si="6"/>
        <v>1.7893111473390022</v>
      </c>
      <c r="G22" s="7">
        <f t="shared" si="4"/>
        <v>2.573656685399075</v>
      </c>
      <c r="H22" s="7">
        <f t="shared" si="4"/>
        <v>3.5071799728877915</v>
      </c>
      <c r="I22" s="7">
        <f t="shared" si="4"/>
        <v>4.590837825245772</v>
      </c>
      <c r="J22" s="7">
        <f t="shared" si="4"/>
        <v>5.825587057913639</v>
      </c>
      <c r="K22" s="7">
        <f t="shared" si="4"/>
        <v>7.212384486332009</v>
      </c>
      <c r="L22" s="7">
        <f t="shared" si="4"/>
        <v>8.752186925941507</v>
      </c>
      <c r="M22" s="7">
        <f t="shared" si="4"/>
        <v>10.445951192182752</v>
      </c>
      <c r="N22" s="7">
        <f t="shared" si="4"/>
        <v>12.294634100496369</v>
      </c>
      <c r="O22" s="7">
        <f t="shared" si="4"/>
        <v>14.299192466322973</v>
      </c>
      <c r="P22" s="7">
        <f t="shared" si="4"/>
        <v>16.460583105103186</v>
      </c>
      <c r="Q22" s="7">
        <f t="shared" si="13"/>
        <v>3.1756249542892507</v>
      </c>
      <c r="R22" s="7">
        <f t="shared" si="13"/>
        <v>3.9510606718048926</v>
      </c>
      <c r="S22" s="7">
        <f t="shared" si="13"/>
        <v>4.829219452762632</v>
      </c>
      <c r="T22" s="7">
        <f t="shared" si="13"/>
        <v>5.787119873374376</v>
      </c>
      <c r="U22" s="7">
        <f t="shared" si="13"/>
        <v>6.835589347397754</v>
      </c>
      <c r="V22" s="7">
        <f t="shared" si="13"/>
        <v>7.980490419545448</v>
      </c>
      <c r="W22" s="7">
        <f t="shared" si="7"/>
        <v>9.207749603967383</v>
      </c>
      <c r="X22" s="7">
        <f t="shared" si="7"/>
        <v>10.529920877255913</v>
      </c>
      <c r="Y22" s="7">
        <f t="shared" si="7"/>
        <v>11.941592012431633</v>
      </c>
      <c r="Z22" s="7">
        <f t="shared" si="7"/>
        <v>13.446355121711827</v>
      </c>
      <c r="AA22" s="7">
        <f t="shared" si="7"/>
        <v>15.044929854728577</v>
      </c>
      <c r="AB22" s="7">
        <f t="shared" si="7"/>
        <v>16.73803722799316</v>
      </c>
      <c r="AC22" s="7">
        <f t="shared" si="7"/>
        <v>18.526399624896058</v>
      </c>
      <c r="AD22" s="7">
        <f t="shared" si="7"/>
        <v>20.410740795706953</v>
      </c>
      <c r="AE22" s="7">
        <f t="shared" si="7"/>
        <v>22.384834045759263</v>
      </c>
      <c r="AF22" s="7">
        <f t="shared" si="7"/>
        <v>24.462668908149986</v>
      </c>
      <c r="AG22" s="7">
        <f t="shared" si="8"/>
        <v>26.62375966882715</v>
      </c>
      <c r="AH22" s="7">
        <f t="shared" si="8"/>
        <v>28.882980479850733</v>
      </c>
      <c r="AI22" s="7">
        <f t="shared" si="8"/>
        <v>31.239399321012947</v>
      </c>
      <c r="AJ22" s="7">
        <f t="shared" si="8"/>
        <v>33.693602922757314</v>
      </c>
      <c r="AK22" s="7">
        <f t="shared" si="8"/>
        <v>36.246178288903245</v>
      </c>
      <c r="AL22" s="7">
        <f t="shared" si="8"/>
        <v>38.900125556437324</v>
      </c>
      <c r="AM22" s="7">
        <f t="shared" si="8"/>
        <v>41.66945922713842</v>
      </c>
      <c r="AN22" s="7">
        <f t="shared" si="8"/>
        <v>44.54140446989579</v>
      </c>
      <c r="AO22" s="7">
        <f t="shared" si="8"/>
        <v>47.49314052245555</v>
      </c>
      <c r="AP22" s="7">
        <f t="shared" si="8"/>
        <v>50.5709537521632</v>
      </c>
      <c r="AQ22" s="7">
        <f t="shared" si="9"/>
        <v>53.723548372008004</v>
      </c>
      <c r="AR22" s="7">
        <f t="shared" si="9"/>
        <v>56.97795778258869</v>
      </c>
      <c r="AS22" s="7">
        <f t="shared" si="9"/>
        <v>60.33473386138259</v>
      </c>
      <c r="AT22" s="7">
        <f t="shared" si="9"/>
        <v>63.79442848586709</v>
      </c>
      <c r="AU22" s="7">
        <f t="shared" si="9"/>
        <v>67.39930102177559</v>
      </c>
      <c r="AV22" s="7">
        <f t="shared" si="9"/>
        <v>71.06875907431375</v>
      </c>
      <c r="AW22" s="7">
        <f t="shared" si="9"/>
        <v>74.84285605678767</v>
      </c>
      <c r="AX22" s="7">
        <f t="shared" si="9"/>
        <v>78.72214418839451</v>
      </c>
      <c r="AY22" s="7">
        <f t="shared" si="9"/>
        <v>82.70717568833139</v>
      </c>
      <c r="AZ22" s="7">
        <f t="shared" si="9"/>
        <v>86.85221472058252</v>
      </c>
      <c r="BA22" s="7">
        <f t="shared" si="10"/>
        <v>91.0529874952748</v>
      </c>
      <c r="BB22" s="7">
        <f t="shared" si="10"/>
        <v>95.36122675630071</v>
      </c>
      <c r="BC22" s="7">
        <f t="shared" si="10"/>
        <v>99.77748506457722</v>
      </c>
      <c r="BD22" s="7">
        <f t="shared" si="10"/>
        <v>104.30231498102127</v>
      </c>
      <c r="BE22" s="7">
        <f t="shared" si="10"/>
        <v>109.00363843517474</v>
      </c>
      <c r="BF22" s="7">
        <f t="shared" si="10"/>
        <v>113.75020285046698</v>
      </c>
      <c r="BG22" s="7">
        <f t="shared" si="10"/>
        <v>118.60706472568862</v>
      </c>
      <c r="BH22" s="7">
        <f t="shared" si="10"/>
        <v>123.5747769634766</v>
      </c>
      <c r="BI22" s="7">
        <f t="shared" si="10"/>
        <v>128.65389246646754</v>
      </c>
      <c r="BJ22" s="7">
        <f t="shared" si="10"/>
        <v>133.92768661204317</v>
      </c>
      <c r="BK22" s="7">
        <f t="shared" si="11"/>
        <v>139.23454521536607</v>
      </c>
      <c r="BL22" s="7">
        <f t="shared" si="11"/>
        <v>144.6545356694123</v>
      </c>
      <c r="BM22" s="7">
        <f t="shared" si="11"/>
        <v>150.1882112185385</v>
      </c>
      <c r="BN22" s="7">
        <f t="shared" si="11"/>
        <v>155.8361251071011</v>
      </c>
      <c r="BO22" s="7">
        <f t="shared" si="11"/>
        <v>161.6986445575788</v>
      </c>
      <c r="BP22" s="7">
        <f t="shared" si="11"/>
        <v>167.58032552534814</v>
      </c>
      <c r="BQ22" s="7">
        <f t="shared" si="11"/>
        <v>173.5779761518328</v>
      </c>
      <c r="BR22" s="8">
        <f t="shared" si="11"/>
        <v>179.69215002310892</v>
      </c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2" s="33" customFormat="1" ht="12.75">
      <c r="A23"/>
      <c r="B23" s="146"/>
      <c r="C23" s="26">
        <f>C22+100</f>
        <v>1000</v>
      </c>
      <c r="D23" s="7">
        <f t="shared" si="12"/>
        <v>0.7376512296785409</v>
      </c>
      <c r="E23" s="7">
        <f t="shared" si="6"/>
        <v>1.2801894665342382</v>
      </c>
      <c r="F23" s="7">
        <f t="shared" si="6"/>
        <v>1.9859387459476838</v>
      </c>
      <c r="G23" s="7">
        <f t="shared" si="4"/>
        <v>2.8558558833595</v>
      </c>
      <c r="H23" s="7">
        <f t="shared" si="4"/>
        <v>3.890897694210307</v>
      </c>
      <c r="I23" s="7">
        <f t="shared" si="4"/>
        <v>5.092020993940725</v>
      </c>
      <c r="J23" s="7">
        <f t="shared" si="4"/>
        <v>6.460182597991378</v>
      </c>
      <c r="K23" s="7">
        <f t="shared" si="4"/>
        <v>7.996339321802878</v>
      </c>
      <c r="L23" s="7">
        <f t="shared" si="4"/>
        <v>9.701447980815855</v>
      </c>
      <c r="M23" s="7">
        <f t="shared" si="4"/>
        <v>11.57646539047093</v>
      </c>
      <c r="N23" s="7">
        <f t="shared" si="4"/>
        <v>13.622348366208723</v>
      </c>
      <c r="O23" s="7">
        <f t="shared" si="4"/>
        <v>15.840053723469843</v>
      </c>
      <c r="P23" s="7">
        <f t="shared" si="4"/>
        <v>18.23053827769493</v>
      </c>
      <c r="Q23" s="7">
        <f t="shared" si="13"/>
        <v>3.52230890126406</v>
      </c>
      <c r="R23" s="7">
        <f t="shared" si="13"/>
        <v>4.38145943779671</v>
      </c>
      <c r="S23" s="7">
        <f t="shared" si="13"/>
        <v>5.354134610671613</v>
      </c>
      <c r="T23" s="7">
        <f t="shared" si="13"/>
        <v>6.414790141636239</v>
      </c>
      <c r="U23" s="7">
        <f t="shared" si="13"/>
        <v>7.575371744302273</v>
      </c>
      <c r="V23" s="7">
        <f t="shared" si="13"/>
        <v>8.842314438934805</v>
      </c>
      <c r="W23" s="7">
        <f t="shared" si="7"/>
        <v>10.199964000946625</v>
      </c>
      <c r="X23" s="7">
        <f t="shared" si="7"/>
        <v>11.662170433950097</v>
      </c>
      <c r="Y23" s="7">
        <f t="shared" si="7"/>
        <v>13.222878709044467</v>
      </c>
      <c r="Z23" s="7">
        <f t="shared" si="7"/>
        <v>14.886007704336222</v>
      </c>
      <c r="AA23" s="7">
        <f t="shared" si="7"/>
        <v>16.652294155447443</v>
      </c>
      <c r="AB23" s="7">
        <f t="shared" si="7"/>
        <v>18.522476164879425</v>
      </c>
      <c r="AC23" s="7">
        <f t="shared" si="7"/>
        <v>20.497293202012656</v>
      </c>
      <c r="AD23" s="7">
        <f t="shared" si="7"/>
        <v>22.57748610310684</v>
      </c>
      <c r="AE23" s="7">
        <f t="shared" si="7"/>
        <v>24.756108838742236</v>
      </c>
      <c r="AF23" s="7">
        <f t="shared" si="7"/>
        <v>27.04857471239417</v>
      </c>
      <c r="AG23" s="7">
        <f t="shared" si="8"/>
        <v>29.432173136003012</v>
      </c>
      <c r="AH23" s="7">
        <f t="shared" si="8"/>
        <v>31.92329421457186</v>
      </c>
      <c r="AI23" s="7">
        <f t="shared" si="8"/>
        <v>34.52084882952271</v>
      </c>
      <c r="AJ23" s="7">
        <f t="shared" si="8"/>
        <v>37.225427128497074</v>
      </c>
      <c r="AK23" s="7">
        <f t="shared" si="8"/>
        <v>40.03761953251238</v>
      </c>
      <c r="AL23" s="7">
        <f t="shared" si="8"/>
        <v>42.96068146003203</v>
      </c>
      <c r="AM23" s="7">
        <f t="shared" si="8"/>
        <v>46.010027896632</v>
      </c>
      <c r="AN23" s="7">
        <f t="shared" si="8"/>
        <v>49.171488094625076</v>
      </c>
      <c r="AO23" s="7">
        <f t="shared" si="8"/>
        <v>52.4198148505111</v>
      </c>
      <c r="AP23" s="7">
        <f t="shared" si="8"/>
        <v>55.80604213230432</v>
      </c>
      <c r="AQ23" s="7">
        <f t="shared" si="9"/>
        <v>59.273501716223706</v>
      </c>
      <c r="AR23" s="7">
        <f t="shared" si="9"/>
        <v>62.85197404883495</v>
      </c>
      <c r="AS23" s="7">
        <f t="shared" si="9"/>
        <v>66.54201100761534</v>
      </c>
      <c r="AT23" s="7">
        <f t="shared" si="9"/>
        <v>70.34416447004236</v>
      </c>
      <c r="AU23" s="7">
        <f t="shared" si="9"/>
        <v>74.30496711007227</v>
      </c>
      <c r="AV23" s="7">
        <f t="shared" si="9"/>
        <v>78.33550335594092</v>
      </c>
      <c r="AW23" s="7">
        <f t="shared" si="9"/>
        <v>82.47988218503131</v>
      </c>
      <c r="AX23" s="7">
        <f t="shared" si="9"/>
        <v>86.73865581654059</v>
      </c>
      <c r="AY23" s="7">
        <f t="shared" si="9"/>
        <v>91.11237646966589</v>
      </c>
      <c r="AZ23" s="7">
        <f t="shared" si="9"/>
        <v>95.66075576729473</v>
      </c>
      <c r="BA23" s="7">
        <f t="shared" si="10"/>
        <v>100.26887691787348</v>
      </c>
      <c r="BB23" s="7">
        <f t="shared" si="10"/>
        <v>104.99367390340178</v>
      </c>
      <c r="BC23" s="7">
        <f t="shared" si="10"/>
        <v>109.8356992847967</v>
      </c>
      <c r="BD23" s="7">
        <f t="shared" si="10"/>
        <v>114.7955056229751</v>
      </c>
      <c r="BE23" s="7">
        <f t="shared" si="10"/>
        <v>119.94777884031278</v>
      </c>
      <c r="BF23" s="7">
        <f t="shared" si="10"/>
        <v>125.14801876734742</v>
      </c>
      <c r="BG23" s="7">
        <f t="shared" si="10"/>
        <v>130.4677711982575</v>
      </c>
      <c r="BH23" s="7">
        <f t="shared" si="10"/>
        <v>135.90758903567985</v>
      </c>
      <c r="BI23" s="7">
        <f t="shared" si="10"/>
        <v>141.46802518225113</v>
      </c>
      <c r="BJ23" s="7">
        <f t="shared" si="10"/>
        <v>147.24057792536755</v>
      </c>
      <c r="BK23" s="7">
        <f t="shared" si="11"/>
        <v>153.04749612958886</v>
      </c>
      <c r="BL23" s="7">
        <f t="shared" si="11"/>
        <v>158.97676692380955</v>
      </c>
      <c r="BM23" s="7">
        <f t="shared" si="11"/>
        <v>165.02894355238615</v>
      </c>
      <c r="BN23" s="7">
        <f t="shared" si="11"/>
        <v>171.2045792596752</v>
      </c>
      <c r="BO23" s="7">
        <f t="shared" si="11"/>
        <v>177.6138654786003</v>
      </c>
      <c r="BP23" s="7">
        <f t="shared" si="11"/>
        <v>184.04204708972418</v>
      </c>
      <c r="BQ23" s="7">
        <f t="shared" si="11"/>
        <v>190.5954247941693</v>
      </c>
      <c r="BR23" s="8">
        <f t="shared" si="11"/>
        <v>197.274552178012</v>
      </c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</row>
    <row r="24" spans="1:82" s="33" customFormat="1" ht="12.75">
      <c r="A24"/>
      <c r="B24" s="146"/>
      <c r="C24" s="26">
        <f>C23+200</f>
        <v>1200</v>
      </c>
      <c r="D24" s="7">
        <f t="shared" si="12"/>
        <v>0.8843015735510142</v>
      </c>
      <c r="E24" s="7">
        <f t="shared" si="6"/>
        <v>1.534195313068809</v>
      </c>
      <c r="F24" s="7">
        <f t="shared" si="6"/>
        <v>2.3791939431650473</v>
      </c>
      <c r="G24" s="7">
        <f t="shared" si="4"/>
        <v>3.4202542792803494</v>
      </c>
      <c r="H24" s="7">
        <f t="shared" si="4"/>
        <v>4.6583331368553385</v>
      </c>
      <c r="I24" s="7">
        <f t="shared" si="4"/>
        <v>6.094387331330632</v>
      </c>
      <c r="J24" s="7">
        <f t="shared" si="4"/>
        <v>7.729373678146854</v>
      </c>
      <c r="K24" s="7">
        <f t="shared" si="4"/>
        <v>9.56424899274462</v>
      </c>
      <c r="L24" s="7">
        <f t="shared" si="4"/>
        <v>11.599970090564558</v>
      </c>
      <c r="M24" s="7">
        <f t="shared" si="4"/>
        <v>13.837493787047283</v>
      </c>
      <c r="N24" s="7">
        <f t="shared" si="4"/>
        <v>16.277776897633423</v>
      </c>
      <c r="O24" s="7">
        <f t="shared" si="4"/>
        <v>18.921776237763588</v>
      </c>
      <c r="P24" s="7">
        <f t="shared" si="4"/>
        <v>21.77044862287841</v>
      </c>
      <c r="Q24" s="7">
        <f t="shared" si="13"/>
        <v>4.215676795213678</v>
      </c>
      <c r="R24" s="7">
        <f t="shared" si="13"/>
        <v>5.242256969780348</v>
      </c>
      <c r="S24" s="7">
        <f t="shared" si="13"/>
        <v>6.403964926489576</v>
      </c>
      <c r="T24" s="7">
        <f t="shared" si="13"/>
        <v>7.670130678159964</v>
      </c>
      <c r="U24" s="7">
        <f t="shared" si="13"/>
        <v>9.054936538111312</v>
      </c>
      <c r="V24" s="7">
        <f t="shared" si="13"/>
        <v>10.56596247771352</v>
      </c>
      <c r="W24" s="7">
        <f t="shared" si="7"/>
        <v>12.184392794905113</v>
      </c>
      <c r="X24" s="7">
        <f t="shared" si="7"/>
        <v>13.926669547338465</v>
      </c>
      <c r="Y24" s="7">
        <f t="shared" si="7"/>
        <v>15.78545210227014</v>
      </c>
      <c r="Z24" s="7">
        <f t="shared" si="7"/>
        <v>17.765312869585006</v>
      </c>
      <c r="AA24" s="7">
        <f t="shared" si="7"/>
        <v>19.867022756885174</v>
      </c>
      <c r="AB24" s="7">
        <f t="shared" si="7"/>
        <v>22.091354038651957</v>
      </c>
      <c r="AC24" s="7">
        <f t="shared" si="7"/>
        <v>24.439080356245864</v>
      </c>
      <c r="AD24" s="7">
        <f t="shared" si="7"/>
        <v>26.910976717906617</v>
      </c>
      <c r="AE24" s="7">
        <f t="shared" si="7"/>
        <v>29.498658424708182</v>
      </c>
      <c r="AF24" s="7">
        <f t="shared" si="7"/>
        <v>32.22038632088254</v>
      </c>
      <c r="AG24" s="7">
        <f t="shared" si="8"/>
        <v>35.04900007035473</v>
      </c>
      <c r="AH24" s="7">
        <f t="shared" si="8"/>
        <v>38.003921684014124</v>
      </c>
      <c r="AI24" s="7">
        <f t="shared" si="8"/>
        <v>41.08374784654224</v>
      </c>
      <c r="AJ24" s="7">
        <f t="shared" si="8"/>
        <v>44.2890755399766</v>
      </c>
      <c r="AK24" s="7">
        <f t="shared" si="8"/>
        <v>47.62050201973062</v>
      </c>
      <c r="AL24" s="7">
        <f t="shared" si="8"/>
        <v>51.08179326722144</v>
      </c>
      <c r="AM24" s="7">
        <f t="shared" si="8"/>
        <v>54.691165235619174</v>
      </c>
      <c r="AN24" s="7">
        <f t="shared" si="8"/>
        <v>58.431655344083666</v>
      </c>
      <c r="AO24" s="7">
        <f t="shared" si="8"/>
        <v>62.27316350662222</v>
      </c>
      <c r="AP24" s="7">
        <f t="shared" si="8"/>
        <v>66.27621889258657</v>
      </c>
      <c r="AQ24" s="7">
        <f t="shared" si="9"/>
        <v>70.37340840465511</v>
      </c>
      <c r="AR24" s="7">
        <f t="shared" si="9"/>
        <v>74.60000658132745</v>
      </c>
      <c r="AS24" s="7">
        <f t="shared" si="9"/>
        <v>78.95656530008091</v>
      </c>
      <c r="AT24" s="7">
        <f t="shared" si="9"/>
        <v>83.44363643839289</v>
      </c>
      <c r="AU24" s="7">
        <f t="shared" si="9"/>
        <v>88.11629928666562</v>
      </c>
      <c r="AV24" s="7">
        <f t="shared" si="9"/>
        <v>92.86899191919525</v>
      </c>
      <c r="AW24" s="7">
        <f t="shared" si="9"/>
        <v>97.7539344415186</v>
      </c>
      <c r="AX24" s="7">
        <f t="shared" si="9"/>
        <v>102.77167907283275</v>
      </c>
      <c r="AY24" s="7">
        <f t="shared" si="9"/>
        <v>107.92277803233488</v>
      </c>
      <c r="AZ24" s="7">
        <f t="shared" si="9"/>
        <v>113.27783786071919</v>
      </c>
      <c r="BA24" s="7">
        <f t="shared" si="10"/>
        <v>118.7006557630708</v>
      </c>
      <c r="BB24" s="7">
        <f t="shared" si="10"/>
        <v>124.25856819760395</v>
      </c>
      <c r="BC24" s="7">
        <f t="shared" si="10"/>
        <v>129.95212772523564</v>
      </c>
      <c r="BD24" s="7">
        <f t="shared" si="10"/>
        <v>135.78188690688282</v>
      </c>
      <c r="BE24" s="7">
        <f t="shared" si="10"/>
        <v>141.83605965058882</v>
      </c>
      <c r="BF24" s="7">
        <f t="shared" si="10"/>
        <v>147.94365060110835</v>
      </c>
      <c r="BG24" s="7">
        <f t="shared" si="10"/>
        <v>154.1891841433952</v>
      </c>
      <c r="BH24" s="7">
        <f t="shared" si="10"/>
        <v>160.57321318008638</v>
      </c>
      <c r="BI24" s="7">
        <f t="shared" si="10"/>
        <v>167.09629061381835</v>
      </c>
      <c r="BJ24" s="7">
        <f t="shared" si="10"/>
        <v>173.8663605520163</v>
      </c>
      <c r="BK24" s="7">
        <f t="shared" si="11"/>
        <v>180.67339795803454</v>
      </c>
      <c r="BL24" s="7">
        <f t="shared" si="11"/>
        <v>187.62122943260405</v>
      </c>
      <c r="BM24" s="7">
        <f t="shared" si="11"/>
        <v>194.71040822008146</v>
      </c>
      <c r="BN24" s="7">
        <f t="shared" si="11"/>
        <v>201.94148756482335</v>
      </c>
      <c r="BO24" s="7">
        <f t="shared" si="11"/>
        <v>209.4443073206434</v>
      </c>
      <c r="BP24" s="7">
        <f t="shared" si="11"/>
        <v>216.96549021847625</v>
      </c>
      <c r="BQ24" s="7">
        <f t="shared" si="11"/>
        <v>224.6303220788424</v>
      </c>
      <c r="BR24" s="8">
        <f t="shared" si="11"/>
        <v>232.43935648781806</v>
      </c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</row>
    <row r="25" spans="1:82" s="33" customFormat="1" ht="12.75">
      <c r="A25"/>
      <c r="B25" s="146"/>
      <c r="C25" s="26">
        <f aca="true" t="shared" si="14" ref="C25:C66">C24+200</f>
        <v>1400</v>
      </c>
      <c r="D25" s="7">
        <f t="shared" si="12"/>
        <v>1.0309519174234874</v>
      </c>
      <c r="E25" s="7">
        <f t="shared" si="6"/>
        <v>1.7882011596033802</v>
      </c>
      <c r="F25" s="7">
        <f t="shared" si="6"/>
        <v>2.7724491403824105</v>
      </c>
      <c r="G25" s="7">
        <f t="shared" si="4"/>
        <v>3.984652675201199</v>
      </c>
      <c r="H25" s="7">
        <f t="shared" si="4"/>
        <v>5.425768579500368</v>
      </c>
      <c r="I25" s="7">
        <f t="shared" si="4"/>
        <v>7.096753668720538</v>
      </c>
      <c r="J25" s="7">
        <f t="shared" si="4"/>
        <v>8.998564758302331</v>
      </c>
      <c r="K25" s="7">
        <f t="shared" si="4"/>
        <v>11.13215866368636</v>
      </c>
      <c r="L25" s="7">
        <f t="shared" si="4"/>
        <v>13.498492200313256</v>
      </c>
      <c r="M25" s="7">
        <f t="shared" si="4"/>
        <v>16.098522183623636</v>
      </c>
      <c r="N25" s="7">
        <f t="shared" si="4"/>
        <v>18.933205429058127</v>
      </c>
      <c r="O25" s="7">
        <f t="shared" si="4"/>
        <v>22.003498752057332</v>
      </c>
      <c r="P25" s="7">
        <f t="shared" si="4"/>
        <v>25.310358968061895</v>
      </c>
      <c r="Q25" s="7">
        <f t="shared" si="13"/>
        <v>4.909044689163297</v>
      </c>
      <c r="R25" s="7">
        <f t="shared" si="13"/>
        <v>6.103054501763984</v>
      </c>
      <c r="S25" s="7">
        <f t="shared" si="13"/>
        <v>7.45379524230754</v>
      </c>
      <c r="T25" s="7">
        <f t="shared" si="13"/>
        <v>8.92547121468369</v>
      </c>
      <c r="U25" s="7">
        <f t="shared" si="13"/>
        <v>10.534501331920348</v>
      </c>
      <c r="V25" s="7">
        <f t="shared" si="13"/>
        <v>12.289610516492234</v>
      </c>
      <c r="W25" s="7">
        <f t="shared" si="7"/>
        <v>14.1688215888636</v>
      </c>
      <c r="X25" s="7">
        <f t="shared" si="7"/>
        <v>16.191168660726834</v>
      </c>
      <c r="Y25" s="7">
        <f t="shared" si="7"/>
        <v>18.348025495495815</v>
      </c>
      <c r="Z25" s="7">
        <f t="shared" si="7"/>
        <v>20.64461803483379</v>
      </c>
      <c r="AA25" s="7">
        <f t="shared" si="7"/>
        <v>23.0817513583229</v>
      </c>
      <c r="AB25" s="7">
        <f t="shared" si="7"/>
        <v>25.660231912424486</v>
      </c>
      <c r="AC25" s="7">
        <f t="shared" si="7"/>
        <v>28.380867510479067</v>
      </c>
      <c r="AD25" s="7">
        <f t="shared" si="7"/>
        <v>31.244467332706392</v>
      </c>
      <c r="AE25" s="7">
        <f t="shared" si="7"/>
        <v>34.24120801067413</v>
      </c>
      <c r="AF25" s="7">
        <f t="shared" si="7"/>
        <v>37.39219792937091</v>
      </c>
      <c r="AG25" s="7">
        <f t="shared" si="8"/>
        <v>40.66582700470645</v>
      </c>
      <c r="AH25" s="7">
        <f t="shared" si="8"/>
        <v>44.08454915345638</v>
      </c>
      <c r="AI25" s="7">
        <f t="shared" si="8"/>
        <v>47.64664686356177</v>
      </c>
      <c r="AJ25" s="7">
        <f t="shared" si="8"/>
        <v>51.35272395145612</v>
      </c>
      <c r="AK25" s="7">
        <f t="shared" si="8"/>
        <v>55.20338450694887</v>
      </c>
      <c r="AL25" s="7">
        <f t="shared" si="8"/>
        <v>59.20290507441086</v>
      </c>
      <c r="AM25" s="7">
        <f t="shared" si="8"/>
        <v>63.37230257460635</v>
      </c>
      <c r="AN25" s="7">
        <f t="shared" si="8"/>
        <v>67.69182259354226</v>
      </c>
      <c r="AO25" s="7">
        <f t="shared" si="8"/>
        <v>72.12651216273332</v>
      </c>
      <c r="AP25" s="7">
        <f t="shared" si="8"/>
        <v>76.74639565286878</v>
      </c>
      <c r="AQ25" s="7">
        <f t="shared" si="9"/>
        <v>81.47331509308653</v>
      </c>
      <c r="AR25" s="7">
        <f t="shared" si="9"/>
        <v>86.34803911381998</v>
      </c>
      <c r="AS25" s="7">
        <f t="shared" si="9"/>
        <v>91.37111959254645</v>
      </c>
      <c r="AT25" s="7">
        <f t="shared" si="9"/>
        <v>96.54310840674343</v>
      </c>
      <c r="AU25" s="7">
        <f t="shared" si="9"/>
        <v>101.92763146325898</v>
      </c>
      <c r="AV25" s="7">
        <f t="shared" si="9"/>
        <v>107.4024804824496</v>
      </c>
      <c r="AW25" s="7">
        <f t="shared" si="9"/>
        <v>113.02798669800588</v>
      </c>
      <c r="AX25" s="7">
        <f t="shared" si="9"/>
        <v>118.80470232912492</v>
      </c>
      <c r="AY25" s="7">
        <f t="shared" si="9"/>
        <v>124.73317959500386</v>
      </c>
      <c r="AZ25" s="7">
        <f t="shared" si="9"/>
        <v>130.89491995414363</v>
      </c>
      <c r="BA25" s="7">
        <f t="shared" si="10"/>
        <v>137.1324346082681</v>
      </c>
      <c r="BB25" s="7">
        <f t="shared" si="10"/>
        <v>143.52346249180613</v>
      </c>
      <c r="BC25" s="7">
        <f t="shared" si="10"/>
        <v>150.0685561656746</v>
      </c>
      <c r="BD25" s="7">
        <f t="shared" si="10"/>
        <v>156.76826819079048</v>
      </c>
      <c r="BE25" s="7">
        <f t="shared" si="10"/>
        <v>163.72434046086488</v>
      </c>
      <c r="BF25" s="7">
        <f t="shared" si="10"/>
        <v>170.73928243486927</v>
      </c>
      <c r="BG25" s="7">
        <f t="shared" si="10"/>
        <v>177.91059708853294</v>
      </c>
      <c r="BH25" s="7">
        <f t="shared" si="10"/>
        <v>185.23883732449286</v>
      </c>
      <c r="BI25" s="7">
        <f t="shared" si="10"/>
        <v>192.7245560453856</v>
      </c>
      <c r="BJ25" s="7">
        <f t="shared" si="10"/>
        <v>200.49214317866503</v>
      </c>
      <c r="BK25" s="7">
        <f t="shared" si="11"/>
        <v>208.29929978648013</v>
      </c>
      <c r="BL25" s="7">
        <f t="shared" si="11"/>
        <v>216.26569194139856</v>
      </c>
      <c r="BM25" s="7">
        <f t="shared" si="11"/>
        <v>224.39187288777688</v>
      </c>
      <c r="BN25" s="7">
        <f t="shared" si="11"/>
        <v>232.6783958699715</v>
      </c>
      <c r="BO25" s="7">
        <f t="shared" si="11"/>
        <v>241.27474916268648</v>
      </c>
      <c r="BP25" s="7">
        <f t="shared" si="11"/>
        <v>249.88893334722837</v>
      </c>
      <c r="BQ25" s="7">
        <f t="shared" si="11"/>
        <v>258.6652193635155</v>
      </c>
      <c r="BR25" s="8">
        <f t="shared" si="11"/>
        <v>267.6041607976241</v>
      </c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</row>
    <row r="26" spans="1:82" s="33" customFormat="1" ht="12.75">
      <c r="A26"/>
      <c r="B26" s="146"/>
      <c r="C26" s="26">
        <f t="shared" si="14"/>
        <v>1600</v>
      </c>
      <c r="D26" s="7">
        <f t="shared" si="12"/>
        <v>1.177602261295961</v>
      </c>
      <c r="E26" s="7">
        <f t="shared" si="6"/>
        <v>2.0422070061379514</v>
      </c>
      <c r="F26" s="7">
        <f t="shared" si="6"/>
        <v>3.1657043375997733</v>
      </c>
      <c r="G26" s="7">
        <f t="shared" si="4"/>
        <v>4.549051071122048</v>
      </c>
      <c r="H26" s="7">
        <f t="shared" si="4"/>
        <v>6.1932040221454</v>
      </c>
      <c r="I26" s="7">
        <f t="shared" si="4"/>
        <v>8.099120006110445</v>
      </c>
      <c r="J26" s="7">
        <f t="shared" si="4"/>
        <v>10.267755838457807</v>
      </c>
      <c r="K26" s="7">
        <f t="shared" si="4"/>
        <v>12.700068334628101</v>
      </c>
      <c r="L26" s="7">
        <f t="shared" si="4"/>
        <v>15.397014310061957</v>
      </c>
      <c r="M26" s="7">
        <f t="shared" si="4"/>
        <v>18.359550580199986</v>
      </c>
      <c r="N26" s="7">
        <f t="shared" si="4"/>
        <v>21.588633960482824</v>
      </c>
      <c r="O26" s="7">
        <f t="shared" si="4"/>
        <v>25.08522126635108</v>
      </c>
      <c r="P26" s="7">
        <f t="shared" si="4"/>
        <v>28.85026931324537</v>
      </c>
      <c r="Q26" s="7">
        <f t="shared" si="13"/>
        <v>5.602412583112914</v>
      </c>
      <c r="R26" s="7">
        <f t="shared" si="13"/>
        <v>6.96385203374762</v>
      </c>
      <c r="S26" s="7">
        <f t="shared" si="13"/>
        <v>8.503625558125501</v>
      </c>
      <c r="T26" s="7">
        <f t="shared" si="13"/>
        <v>10.180811751207417</v>
      </c>
      <c r="U26" s="7">
        <f t="shared" si="13"/>
        <v>12.014066125729386</v>
      </c>
      <c r="V26" s="7">
        <f t="shared" si="13"/>
        <v>14.013258555270946</v>
      </c>
      <c r="W26" s="7">
        <f t="shared" si="7"/>
        <v>16.15325038282209</v>
      </c>
      <c r="X26" s="7">
        <f t="shared" si="7"/>
        <v>18.455667774115202</v>
      </c>
      <c r="Y26" s="7">
        <f t="shared" si="7"/>
        <v>20.910598888721484</v>
      </c>
      <c r="Z26" s="7">
        <f t="shared" si="7"/>
        <v>23.523923200082574</v>
      </c>
      <c r="AA26" s="7">
        <f t="shared" si="7"/>
        <v>26.296479959760635</v>
      </c>
      <c r="AB26" s="7">
        <f t="shared" si="7"/>
        <v>29.22910978619701</v>
      </c>
      <c r="AC26" s="7">
        <f t="shared" si="7"/>
        <v>32.32265466471227</v>
      </c>
      <c r="AD26" s="7">
        <f t="shared" si="7"/>
        <v>35.57795794750617</v>
      </c>
      <c r="AE26" s="7">
        <f t="shared" si="7"/>
        <v>38.983757596640075</v>
      </c>
      <c r="AF26" s="7">
        <f t="shared" si="7"/>
        <v>42.56400953785928</v>
      </c>
      <c r="AG26" s="7">
        <f t="shared" si="8"/>
        <v>46.282653939058164</v>
      </c>
      <c r="AH26" s="7">
        <f t="shared" si="8"/>
        <v>50.16517662289864</v>
      </c>
      <c r="AI26" s="7">
        <f t="shared" si="8"/>
        <v>54.209545880581295</v>
      </c>
      <c r="AJ26" s="7">
        <f t="shared" si="8"/>
        <v>58.41637236293564</v>
      </c>
      <c r="AK26" s="7">
        <f t="shared" si="8"/>
        <v>62.78626699416713</v>
      </c>
      <c r="AL26" s="7">
        <f t="shared" si="8"/>
        <v>67.32401688160029</v>
      </c>
      <c r="AM26" s="7">
        <f t="shared" si="8"/>
        <v>72.05343991359351</v>
      </c>
      <c r="AN26" s="7">
        <f t="shared" si="8"/>
        <v>76.95198984300083</v>
      </c>
      <c r="AO26" s="7">
        <f t="shared" si="8"/>
        <v>81.97986081884443</v>
      </c>
      <c r="AP26" s="7">
        <f t="shared" si="8"/>
        <v>87.21657241315104</v>
      </c>
      <c r="AQ26" s="7">
        <f t="shared" si="9"/>
        <v>92.57322178151792</v>
      </c>
      <c r="AR26" s="7">
        <f t="shared" si="9"/>
        <v>98.09607164631248</v>
      </c>
      <c r="AS26" s="7">
        <f t="shared" si="9"/>
        <v>103.78567388501202</v>
      </c>
      <c r="AT26" s="7">
        <f t="shared" si="9"/>
        <v>109.64258037509396</v>
      </c>
      <c r="AU26" s="7">
        <f t="shared" si="9"/>
        <v>115.73896363985233</v>
      </c>
      <c r="AV26" s="7">
        <f t="shared" si="9"/>
        <v>121.93596904570394</v>
      </c>
      <c r="AW26" s="7">
        <f t="shared" si="9"/>
        <v>128.30203895449316</v>
      </c>
      <c r="AX26" s="7">
        <f t="shared" si="9"/>
        <v>134.83772558541708</v>
      </c>
      <c r="AY26" s="7">
        <f t="shared" si="9"/>
        <v>141.54358115767283</v>
      </c>
      <c r="AZ26" s="7">
        <f t="shared" si="9"/>
        <v>148.5120020475681</v>
      </c>
      <c r="BA26" s="7">
        <f t="shared" si="10"/>
        <v>155.56421345346547</v>
      </c>
      <c r="BB26" s="7">
        <f t="shared" si="10"/>
        <v>162.78835678600828</v>
      </c>
      <c r="BC26" s="7">
        <f t="shared" si="10"/>
        <v>170.18498460611355</v>
      </c>
      <c r="BD26" s="7">
        <f t="shared" si="10"/>
        <v>177.7546494746982</v>
      </c>
      <c r="BE26" s="7">
        <f t="shared" si="10"/>
        <v>185.61262127114094</v>
      </c>
      <c r="BF26" s="7">
        <f t="shared" si="10"/>
        <v>193.5349142686302</v>
      </c>
      <c r="BG26" s="7">
        <f t="shared" si="10"/>
        <v>201.63201003367064</v>
      </c>
      <c r="BH26" s="7">
        <f t="shared" si="10"/>
        <v>209.9044614688994</v>
      </c>
      <c r="BI26" s="7">
        <f t="shared" si="10"/>
        <v>218.35282147695284</v>
      </c>
      <c r="BJ26" s="7">
        <f t="shared" si="10"/>
        <v>227.11792580531375</v>
      </c>
      <c r="BK26" s="7">
        <f t="shared" si="11"/>
        <v>235.9252016149258</v>
      </c>
      <c r="BL26" s="7">
        <f t="shared" si="11"/>
        <v>244.9101544501931</v>
      </c>
      <c r="BM26" s="7">
        <f t="shared" si="11"/>
        <v>254.0733375554722</v>
      </c>
      <c r="BN26" s="7">
        <f t="shared" si="11"/>
        <v>263.4153041751196</v>
      </c>
      <c r="BO26" s="7">
        <f t="shared" si="11"/>
        <v>273.10519100472953</v>
      </c>
      <c r="BP26" s="7">
        <f t="shared" si="11"/>
        <v>282.81237647598044</v>
      </c>
      <c r="BQ26" s="7">
        <f t="shared" si="11"/>
        <v>292.7001166481886</v>
      </c>
      <c r="BR26" s="8">
        <f t="shared" si="11"/>
        <v>302.7689651074301</v>
      </c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</row>
    <row r="27" spans="1:82" s="33" customFormat="1" ht="12.75">
      <c r="A27"/>
      <c r="B27" s="146"/>
      <c r="C27" s="26">
        <f t="shared" si="14"/>
        <v>1800</v>
      </c>
      <c r="D27" s="7">
        <f t="shared" si="12"/>
        <v>1.3242526051684342</v>
      </c>
      <c r="E27" s="7">
        <f t="shared" si="6"/>
        <v>2.2962128526725225</v>
      </c>
      <c r="F27" s="7">
        <f t="shared" si="6"/>
        <v>3.558959534817136</v>
      </c>
      <c r="G27" s="7">
        <f t="shared" si="4"/>
        <v>5.1134494670429</v>
      </c>
      <c r="H27" s="7">
        <f t="shared" si="4"/>
        <v>6.960639464790431</v>
      </c>
      <c r="I27" s="7">
        <f t="shared" si="4"/>
        <v>9.10148634350035</v>
      </c>
      <c r="J27" s="7">
        <f t="shared" si="4"/>
        <v>11.536946918613287</v>
      </c>
      <c r="K27" s="7">
        <f t="shared" si="4"/>
        <v>14.26797800556984</v>
      </c>
      <c r="L27" s="7">
        <f t="shared" si="4"/>
        <v>17.29553641981066</v>
      </c>
      <c r="M27" s="7">
        <f t="shared" si="4"/>
        <v>20.620578976776343</v>
      </c>
      <c r="N27" s="7">
        <f t="shared" si="4"/>
        <v>24.24406249190753</v>
      </c>
      <c r="O27" s="7">
        <f t="shared" si="4"/>
        <v>28.16694378064482</v>
      </c>
      <c r="P27" s="7">
        <f t="shared" si="4"/>
        <v>32.39017965842885</v>
      </c>
      <c r="Q27" s="7">
        <f t="shared" si="13"/>
        <v>6.295780477062531</v>
      </c>
      <c r="R27" s="7">
        <f t="shared" si="13"/>
        <v>7.824649565731258</v>
      </c>
      <c r="S27" s="7">
        <f t="shared" si="13"/>
        <v>9.553455873943465</v>
      </c>
      <c r="T27" s="7">
        <f t="shared" si="13"/>
        <v>11.436152287731142</v>
      </c>
      <c r="U27" s="7">
        <f t="shared" si="13"/>
        <v>13.493630919538422</v>
      </c>
      <c r="V27" s="7">
        <f t="shared" si="13"/>
        <v>15.736906594049662</v>
      </c>
      <c r="W27" s="7">
        <f t="shared" si="7"/>
        <v>18.137679176780576</v>
      </c>
      <c r="X27" s="7">
        <f t="shared" si="7"/>
        <v>20.72016688750357</v>
      </c>
      <c r="Y27" s="7">
        <f t="shared" si="7"/>
        <v>23.473172281947154</v>
      </c>
      <c r="Z27" s="7">
        <f t="shared" si="7"/>
        <v>26.403228365331366</v>
      </c>
      <c r="AA27" s="7">
        <f t="shared" si="7"/>
        <v>29.511208561198362</v>
      </c>
      <c r="AB27" s="7">
        <f t="shared" si="7"/>
        <v>32.79798765996954</v>
      </c>
      <c r="AC27" s="7">
        <f t="shared" si="7"/>
        <v>36.26444181894548</v>
      </c>
      <c r="AD27" s="7">
        <f t="shared" si="7"/>
        <v>39.91144856230595</v>
      </c>
      <c r="AE27" s="7">
        <f t="shared" si="7"/>
        <v>43.72630718260602</v>
      </c>
      <c r="AF27" s="7">
        <f t="shared" si="7"/>
        <v>47.73582114634764</v>
      </c>
      <c r="AG27" s="7">
        <f t="shared" si="8"/>
        <v>51.89948087340989</v>
      </c>
      <c r="AH27" s="7">
        <f t="shared" si="8"/>
        <v>56.2458040923409</v>
      </c>
      <c r="AI27" s="7">
        <f t="shared" si="8"/>
        <v>60.77244489760082</v>
      </c>
      <c r="AJ27" s="7">
        <f t="shared" si="8"/>
        <v>65.48002077441515</v>
      </c>
      <c r="AK27" s="7">
        <f t="shared" si="8"/>
        <v>70.36914948138538</v>
      </c>
      <c r="AL27" s="7">
        <f t="shared" si="8"/>
        <v>75.4451286887897</v>
      </c>
      <c r="AM27" s="7">
        <f t="shared" si="8"/>
        <v>80.73457725258068</v>
      </c>
      <c r="AN27" s="7">
        <f t="shared" si="8"/>
        <v>86.21215709245942</v>
      </c>
      <c r="AO27" s="7">
        <f t="shared" si="8"/>
        <v>91.83320947495554</v>
      </c>
      <c r="AP27" s="7">
        <f t="shared" si="8"/>
        <v>97.68674917343327</v>
      </c>
      <c r="AQ27" s="7">
        <f t="shared" si="9"/>
        <v>103.67312846994932</v>
      </c>
      <c r="AR27" s="7">
        <f t="shared" si="9"/>
        <v>109.84410417880501</v>
      </c>
      <c r="AS27" s="7">
        <f t="shared" si="9"/>
        <v>116.20022817747756</v>
      </c>
      <c r="AT27" s="7">
        <f t="shared" si="9"/>
        <v>122.74205234344447</v>
      </c>
      <c r="AU27" s="7">
        <f t="shared" si="9"/>
        <v>129.55029581644567</v>
      </c>
      <c r="AV27" s="7">
        <f t="shared" si="9"/>
        <v>136.4694576089583</v>
      </c>
      <c r="AW27" s="7">
        <f t="shared" si="9"/>
        <v>143.57609121098042</v>
      </c>
      <c r="AX27" s="7">
        <f t="shared" si="9"/>
        <v>150.87074884170923</v>
      </c>
      <c r="AY27" s="7">
        <f t="shared" si="9"/>
        <v>158.35398272034183</v>
      </c>
      <c r="AZ27" s="7">
        <f t="shared" si="9"/>
        <v>166.12908414099252</v>
      </c>
      <c r="BA27" s="7">
        <f t="shared" si="10"/>
        <v>173.99599229866277</v>
      </c>
      <c r="BB27" s="7">
        <f t="shared" si="10"/>
        <v>182.05325108021043</v>
      </c>
      <c r="BC27" s="7">
        <f t="shared" si="10"/>
        <v>190.30141304655254</v>
      </c>
      <c r="BD27" s="7">
        <f t="shared" si="10"/>
        <v>198.7410307586059</v>
      </c>
      <c r="BE27" s="7">
        <f t="shared" si="10"/>
        <v>207.50090208141697</v>
      </c>
      <c r="BF27" s="7">
        <f t="shared" si="10"/>
        <v>216.33054610239108</v>
      </c>
      <c r="BG27" s="7">
        <f t="shared" si="10"/>
        <v>225.3534229788084</v>
      </c>
      <c r="BH27" s="7">
        <f t="shared" si="10"/>
        <v>234.57008561330588</v>
      </c>
      <c r="BI27" s="7">
        <f t="shared" si="10"/>
        <v>243.98108690852004</v>
      </c>
      <c r="BJ27" s="7">
        <f t="shared" si="10"/>
        <v>253.74370843196252</v>
      </c>
      <c r="BK27" s="7">
        <f t="shared" si="11"/>
        <v>263.5511034433714</v>
      </c>
      <c r="BL27" s="7">
        <f t="shared" si="11"/>
        <v>273.5546169589876</v>
      </c>
      <c r="BM27" s="7">
        <f t="shared" si="11"/>
        <v>283.75480222316753</v>
      </c>
      <c r="BN27" s="7">
        <f t="shared" si="11"/>
        <v>294.1522124802678</v>
      </c>
      <c r="BO27" s="7">
        <f t="shared" si="11"/>
        <v>304.9356328467726</v>
      </c>
      <c r="BP27" s="7">
        <f t="shared" si="11"/>
        <v>315.7358196047325</v>
      </c>
      <c r="BQ27" s="7">
        <f t="shared" si="11"/>
        <v>326.7350139328617</v>
      </c>
      <c r="BR27" s="8">
        <f t="shared" si="11"/>
        <v>337.9337694172362</v>
      </c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</row>
    <row r="28" spans="1:82" s="33" customFormat="1" ht="12.75">
      <c r="A28"/>
      <c r="B28" s="146"/>
      <c r="C28" s="26">
        <f t="shared" si="14"/>
        <v>2000</v>
      </c>
      <c r="D28" s="7">
        <f t="shared" si="12"/>
        <v>1.4709029490409076</v>
      </c>
      <c r="E28" s="7">
        <f t="shared" si="6"/>
        <v>2.550218699207093</v>
      </c>
      <c r="F28" s="7">
        <f t="shared" si="6"/>
        <v>3.9522147320345</v>
      </c>
      <c r="G28" s="7">
        <f t="shared" si="4"/>
        <v>5.677847862963748</v>
      </c>
      <c r="H28" s="7">
        <f t="shared" si="4"/>
        <v>7.72807490743546</v>
      </c>
      <c r="I28" s="7">
        <f t="shared" si="4"/>
        <v>10.10385268089026</v>
      </c>
      <c r="J28" s="7">
        <f t="shared" si="4"/>
        <v>12.806137998768762</v>
      </c>
      <c r="K28" s="7">
        <f t="shared" si="4"/>
        <v>15.835887676511582</v>
      </c>
      <c r="L28" s="7">
        <f t="shared" si="4"/>
        <v>19.194058529559356</v>
      </c>
      <c r="M28" s="7">
        <f t="shared" si="4"/>
        <v>22.881607373352693</v>
      </c>
      <c r="N28" s="7">
        <f t="shared" si="4"/>
        <v>26.89949102333223</v>
      </c>
      <c r="O28" s="7">
        <f t="shared" si="4"/>
        <v>31.248666294938566</v>
      </c>
      <c r="P28" s="7">
        <f t="shared" si="4"/>
        <v>35.930090003612335</v>
      </c>
      <c r="Q28" s="7">
        <f t="shared" si="13"/>
        <v>6.98914837101215</v>
      </c>
      <c r="R28" s="7">
        <f t="shared" si="13"/>
        <v>8.685447097714894</v>
      </c>
      <c r="S28" s="7">
        <f t="shared" si="13"/>
        <v>10.603286189761429</v>
      </c>
      <c r="T28" s="7">
        <f t="shared" si="13"/>
        <v>12.691492824254867</v>
      </c>
      <c r="U28" s="7">
        <f t="shared" si="13"/>
        <v>14.973195713347462</v>
      </c>
      <c r="V28" s="7">
        <f t="shared" si="13"/>
        <v>17.460554632828376</v>
      </c>
      <c r="W28" s="7">
        <f t="shared" si="7"/>
        <v>20.122107970739062</v>
      </c>
      <c r="X28" s="7">
        <f t="shared" si="7"/>
        <v>22.984666000891938</v>
      </c>
      <c r="Y28" s="7">
        <f t="shared" si="7"/>
        <v>26.03574567517283</v>
      </c>
      <c r="Z28" s="7">
        <f t="shared" si="7"/>
        <v>29.28253353058015</v>
      </c>
      <c r="AA28" s="7">
        <f t="shared" si="7"/>
        <v>32.72593716263609</v>
      </c>
      <c r="AB28" s="7">
        <f t="shared" si="7"/>
        <v>36.36686553374207</v>
      </c>
      <c r="AC28" s="7">
        <f t="shared" si="7"/>
        <v>40.20622897317868</v>
      </c>
      <c r="AD28" s="7">
        <f t="shared" si="7"/>
        <v>44.24493917710573</v>
      </c>
      <c r="AE28" s="7">
        <f t="shared" si="7"/>
        <v>48.46885676857196</v>
      </c>
      <c r="AF28" s="7">
        <f t="shared" si="7"/>
        <v>52.907632754836015</v>
      </c>
      <c r="AG28" s="7">
        <f t="shared" si="8"/>
        <v>57.516307807761606</v>
      </c>
      <c r="AH28" s="7">
        <f t="shared" si="8"/>
        <v>62.32643156178315</v>
      </c>
      <c r="AI28" s="7">
        <f t="shared" si="8"/>
        <v>67.33534391462037</v>
      </c>
      <c r="AJ28" s="7">
        <f t="shared" si="8"/>
        <v>72.54366918589469</v>
      </c>
      <c r="AK28" s="7">
        <f t="shared" si="8"/>
        <v>77.95203196860363</v>
      </c>
      <c r="AL28" s="7">
        <f t="shared" si="8"/>
        <v>83.56624049597912</v>
      </c>
      <c r="AM28" s="7">
        <f t="shared" si="8"/>
        <v>89.41571459156786</v>
      </c>
      <c r="AN28" s="7">
        <f t="shared" si="8"/>
        <v>95.47232434191801</v>
      </c>
      <c r="AO28" s="7">
        <f t="shared" si="8"/>
        <v>101.68655813106665</v>
      </c>
      <c r="AP28" s="7">
        <f t="shared" si="8"/>
        <v>108.1569259337155</v>
      </c>
      <c r="AQ28" s="7">
        <f t="shared" si="9"/>
        <v>114.77303515838074</v>
      </c>
      <c r="AR28" s="7">
        <f t="shared" si="9"/>
        <v>121.59213671129751</v>
      </c>
      <c r="AS28" s="7">
        <f t="shared" si="9"/>
        <v>128.6147824699431</v>
      </c>
      <c r="AT28" s="7">
        <f t="shared" si="9"/>
        <v>135.841524311795</v>
      </c>
      <c r="AU28" s="7">
        <f t="shared" si="9"/>
        <v>143.36162799303906</v>
      </c>
      <c r="AV28" s="7">
        <f t="shared" si="9"/>
        <v>151.00294617221263</v>
      </c>
      <c r="AW28" s="7">
        <f t="shared" si="9"/>
        <v>158.85014346746772</v>
      </c>
      <c r="AX28" s="7">
        <f t="shared" si="9"/>
        <v>166.90377209800138</v>
      </c>
      <c r="AY28" s="7">
        <f t="shared" si="9"/>
        <v>175.16438428301083</v>
      </c>
      <c r="AZ28" s="7">
        <f t="shared" si="9"/>
        <v>183.74616623441693</v>
      </c>
      <c r="BA28" s="7">
        <f t="shared" si="10"/>
        <v>192.42777114386013</v>
      </c>
      <c r="BB28" s="7">
        <f t="shared" si="10"/>
        <v>201.3181453744126</v>
      </c>
      <c r="BC28" s="7">
        <f t="shared" si="10"/>
        <v>210.41784148699148</v>
      </c>
      <c r="BD28" s="7">
        <f t="shared" si="10"/>
        <v>219.72741204251358</v>
      </c>
      <c r="BE28" s="7">
        <f t="shared" si="10"/>
        <v>229.38918289169305</v>
      </c>
      <c r="BF28" s="7">
        <f t="shared" si="10"/>
        <v>239.126177936152</v>
      </c>
      <c r="BG28" s="7">
        <f t="shared" si="10"/>
        <v>249.07483592394613</v>
      </c>
      <c r="BH28" s="7">
        <f t="shared" si="10"/>
        <v>259.23570975771236</v>
      </c>
      <c r="BI28" s="7">
        <f t="shared" si="10"/>
        <v>269.6093523400873</v>
      </c>
      <c r="BJ28" s="7">
        <f t="shared" si="10"/>
        <v>280.36949105861123</v>
      </c>
      <c r="BK28" s="7">
        <f t="shared" si="11"/>
        <v>291.1770052718171</v>
      </c>
      <c r="BL28" s="7">
        <f t="shared" si="11"/>
        <v>302.1990794677821</v>
      </c>
      <c r="BM28" s="7">
        <f t="shared" si="11"/>
        <v>313.4362668908629</v>
      </c>
      <c r="BN28" s="7">
        <f t="shared" si="11"/>
        <v>324.8891207854159</v>
      </c>
      <c r="BO28" s="7">
        <f t="shared" si="11"/>
        <v>336.7660746888157</v>
      </c>
      <c r="BP28" s="7">
        <f t="shared" si="11"/>
        <v>348.65926273348464</v>
      </c>
      <c r="BQ28" s="7">
        <f t="shared" si="11"/>
        <v>360.7699112175348</v>
      </c>
      <c r="BR28" s="8">
        <f t="shared" si="11"/>
        <v>373.09857372704226</v>
      </c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1:82" s="33" customFormat="1" ht="12.75">
      <c r="A29"/>
      <c r="B29" s="146"/>
      <c r="C29" s="26">
        <f t="shared" si="14"/>
        <v>2200</v>
      </c>
      <c r="D29" s="7">
        <f t="shared" si="12"/>
        <v>1.6175532929133811</v>
      </c>
      <c r="E29" s="7">
        <f t="shared" si="6"/>
        <v>2.8042245457416644</v>
      </c>
      <c r="F29" s="7">
        <f t="shared" si="6"/>
        <v>4.345469929251863</v>
      </c>
      <c r="G29" s="7">
        <f t="shared" si="4"/>
        <v>6.242246258884598</v>
      </c>
      <c r="H29" s="7">
        <f t="shared" si="4"/>
        <v>8.495510350080492</v>
      </c>
      <c r="I29" s="7">
        <f t="shared" si="4"/>
        <v>11.106219018280164</v>
      </c>
      <c r="J29" s="7">
        <f t="shared" si="4"/>
        <v>14.075329078924238</v>
      </c>
      <c r="K29" s="7">
        <f t="shared" si="4"/>
        <v>17.403797347453324</v>
      </c>
      <c r="L29" s="7">
        <f t="shared" si="4"/>
        <v>21.092580639308057</v>
      </c>
      <c r="M29" s="7">
        <f t="shared" si="4"/>
        <v>25.142635769929047</v>
      </c>
      <c r="N29" s="7">
        <f t="shared" si="4"/>
        <v>29.554919554756932</v>
      </c>
      <c r="O29" s="7">
        <f t="shared" si="4"/>
        <v>34.33038880923231</v>
      </c>
      <c r="P29" s="7">
        <f t="shared" si="4"/>
        <v>39.470000348795814</v>
      </c>
      <c r="Q29" s="7">
        <f t="shared" si="13"/>
        <v>7.682516264961768</v>
      </c>
      <c r="R29" s="7">
        <f t="shared" si="13"/>
        <v>9.546244629698531</v>
      </c>
      <c r="S29" s="7">
        <f t="shared" si="13"/>
        <v>11.653116505579394</v>
      </c>
      <c r="T29" s="7">
        <f t="shared" si="13"/>
        <v>13.946833360778594</v>
      </c>
      <c r="U29" s="7">
        <f t="shared" si="13"/>
        <v>16.452760507156498</v>
      </c>
      <c r="V29" s="7">
        <f t="shared" si="13"/>
        <v>19.18420267160709</v>
      </c>
      <c r="W29" s="7">
        <f aca="true" t="shared" si="15" ref="W29:AF38">($C29+W$15)*PI()*W$17/1000</f>
        <v>22.106536764697555</v>
      </c>
      <c r="X29" s="7">
        <f t="shared" si="15"/>
        <v>25.249165114280306</v>
      </c>
      <c r="Y29" s="7">
        <f t="shared" si="15"/>
        <v>28.598319068398503</v>
      </c>
      <c r="Z29" s="7">
        <f t="shared" si="15"/>
        <v>32.16183869582893</v>
      </c>
      <c r="AA29" s="7">
        <f t="shared" si="15"/>
        <v>35.94066576407383</v>
      </c>
      <c r="AB29" s="7">
        <f t="shared" si="15"/>
        <v>39.9357434075146</v>
      </c>
      <c r="AC29" s="7">
        <f t="shared" si="15"/>
        <v>44.14801612741188</v>
      </c>
      <c r="AD29" s="7">
        <f t="shared" si="15"/>
        <v>48.578429791905506</v>
      </c>
      <c r="AE29" s="7">
        <f t="shared" si="15"/>
        <v>53.211406354537914</v>
      </c>
      <c r="AF29" s="7">
        <f t="shared" si="15"/>
        <v>58.07944436332438</v>
      </c>
      <c r="AG29" s="7">
        <f aca="true" t="shared" si="16" ref="AG29:AP38">($C29+AG$15)*PI()*AG$17/1000</f>
        <v>63.13313474211333</v>
      </c>
      <c r="AH29" s="7">
        <f t="shared" si="16"/>
        <v>68.40705903122542</v>
      </c>
      <c r="AI29" s="7">
        <f t="shared" si="16"/>
        <v>73.89824293163987</v>
      </c>
      <c r="AJ29" s="7">
        <f t="shared" si="16"/>
        <v>79.6073175973742</v>
      </c>
      <c r="AK29" s="7">
        <f t="shared" si="16"/>
        <v>85.53491445582188</v>
      </c>
      <c r="AL29" s="7">
        <f t="shared" si="16"/>
        <v>91.68735230316855</v>
      </c>
      <c r="AM29" s="7">
        <f t="shared" si="16"/>
        <v>98.09685193055503</v>
      </c>
      <c r="AN29" s="7">
        <f t="shared" si="16"/>
        <v>104.73249159137659</v>
      </c>
      <c r="AO29" s="7">
        <f t="shared" si="16"/>
        <v>111.53990678717777</v>
      </c>
      <c r="AP29" s="7">
        <f t="shared" si="16"/>
        <v>118.62710269399774</v>
      </c>
      <c r="AQ29" s="7">
        <f aca="true" t="shared" si="17" ref="AQ29:AZ38">($C29+AQ$15)*PI()*AQ$17/1000</f>
        <v>125.87294184681213</v>
      </c>
      <c r="AR29" s="7">
        <f t="shared" si="17"/>
        <v>133.34016924379003</v>
      </c>
      <c r="AS29" s="7">
        <f t="shared" si="17"/>
        <v>141.02933676240866</v>
      </c>
      <c r="AT29" s="7">
        <f t="shared" si="17"/>
        <v>148.94099628014553</v>
      </c>
      <c r="AU29" s="7">
        <f t="shared" si="17"/>
        <v>157.1729601696324</v>
      </c>
      <c r="AV29" s="7">
        <f t="shared" si="17"/>
        <v>165.536434735467</v>
      </c>
      <c r="AW29" s="7">
        <f t="shared" si="17"/>
        <v>174.12419572395498</v>
      </c>
      <c r="AX29" s="7">
        <f t="shared" si="17"/>
        <v>182.93679535429354</v>
      </c>
      <c r="AY29" s="7">
        <f t="shared" si="17"/>
        <v>191.97478584567978</v>
      </c>
      <c r="AZ29" s="7">
        <f t="shared" si="17"/>
        <v>201.3632483278414</v>
      </c>
      <c r="BA29" s="7">
        <f aca="true" t="shared" si="18" ref="BA29:BJ38">($C29+BA$15)*PI()*BA$17/1000</f>
        <v>210.85954998905748</v>
      </c>
      <c r="BB29" s="7">
        <f t="shared" si="18"/>
        <v>220.58303966861476</v>
      </c>
      <c r="BC29" s="7">
        <f t="shared" si="18"/>
        <v>230.53426992743044</v>
      </c>
      <c r="BD29" s="7">
        <f t="shared" si="18"/>
        <v>240.7137933264213</v>
      </c>
      <c r="BE29" s="7">
        <f t="shared" si="18"/>
        <v>251.27746370196908</v>
      </c>
      <c r="BF29" s="7">
        <f t="shared" si="18"/>
        <v>261.9218097699129</v>
      </c>
      <c r="BG29" s="7">
        <f t="shared" si="18"/>
        <v>272.7962488690838</v>
      </c>
      <c r="BH29" s="7">
        <f t="shared" si="18"/>
        <v>283.9013339021189</v>
      </c>
      <c r="BI29" s="7">
        <f t="shared" si="18"/>
        <v>295.2376177716545</v>
      </c>
      <c r="BJ29" s="7">
        <f t="shared" si="18"/>
        <v>306.99527368526</v>
      </c>
      <c r="BK29" s="7">
        <f aca="true" t="shared" si="19" ref="BK29:BR38">($C29+BK$15)*PI()*BK$17/1000</f>
        <v>318.80290710026276</v>
      </c>
      <c r="BL29" s="7">
        <f t="shared" si="19"/>
        <v>330.8435419765766</v>
      </c>
      <c r="BM29" s="7">
        <f t="shared" si="19"/>
        <v>343.11773155855826</v>
      </c>
      <c r="BN29" s="7">
        <f t="shared" si="19"/>
        <v>355.62602909056403</v>
      </c>
      <c r="BO29" s="7">
        <f t="shared" si="19"/>
        <v>368.59651653085876</v>
      </c>
      <c r="BP29" s="7">
        <f t="shared" si="19"/>
        <v>381.5827058622367</v>
      </c>
      <c r="BQ29" s="7">
        <f t="shared" si="19"/>
        <v>394.80480850220783</v>
      </c>
      <c r="BR29" s="8">
        <f t="shared" si="19"/>
        <v>408.26337803684834</v>
      </c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</row>
    <row r="30" spans="1:82" s="33" customFormat="1" ht="12.75">
      <c r="A30"/>
      <c r="B30" s="146"/>
      <c r="C30" s="26">
        <f t="shared" si="14"/>
        <v>2400</v>
      </c>
      <c r="D30" s="7">
        <f t="shared" si="12"/>
        <v>1.7642036367858542</v>
      </c>
      <c r="E30" s="7">
        <f t="shared" si="6"/>
        <v>3.0582303922762355</v>
      </c>
      <c r="F30" s="7">
        <f t="shared" si="6"/>
        <v>4.738725126469226</v>
      </c>
      <c r="G30" s="7">
        <f t="shared" si="4"/>
        <v>6.8066446548054484</v>
      </c>
      <c r="H30" s="7">
        <f t="shared" si="4"/>
        <v>9.262945792725523</v>
      </c>
      <c r="I30" s="7">
        <f t="shared" si="4"/>
        <v>12.108585355670069</v>
      </c>
      <c r="J30" s="7">
        <f t="shared" si="4"/>
        <v>15.344520159079718</v>
      </c>
      <c r="K30" s="7">
        <f t="shared" si="4"/>
        <v>18.971707018395065</v>
      </c>
      <c r="L30" s="7">
        <f t="shared" si="4"/>
        <v>22.991102749056758</v>
      </c>
      <c r="M30" s="7">
        <f t="shared" si="4"/>
        <v>27.4036641665054</v>
      </c>
      <c r="N30" s="7">
        <f t="shared" si="4"/>
        <v>32.21034808618163</v>
      </c>
      <c r="O30" s="7">
        <f t="shared" si="4"/>
        <v>37.412111323526055</v>
      </c>
      <c r="P30" s="7">
        <f t="shared" si="4"/>
        <v>43.00991069397929</v>
      </c>
      <c r="Q30" s="7">
        <f t="shared" si="13"/>
        <v>8.375884158911385</v>
      </c>
      <c r="R30" s="7">
        <f t="shared" si="13"/>
        <v>10.407042161682167</v>
      </c>
      <c r="S30" s="7">
        <f t="shared" si="13"/>
        <v>12.702946821397356</v>
      </c>
      <c r="T30" s="7">
        <f t="shared" si="13"/>
        <v>15.202173897302318</v>
      </c>
      <c r="U30" s="7">
        <f t="shared" si="13"/>
        <v>17.932325300965534</v>
      </c>
      <c r="V30" s="7">
        <f t="shared" si="13"/>
        <v>20.907850710385805</v>
      </c>
      <c r="W30" s="7">
        <f t="shared" si="15"/>
        <v>24.09096555865604</v>
      </c>
      <c r="X30" s="7">
        <f t="shared" si="15"/>
        <v>27.513664227668677</v>
      </c>
      <c r="Y30" s="7">
        <f t="shared" si="15"/>
        <v>31.160892461624172</v>
      </c>
      <c r="Z30" s="7">
        <f t="shared" si="15"/>
        <v>35.04114386107772</v>
      </c>
      <c r="AA30" s="7">
        <f t="shared" si="15"/>
        <v>39.15539436551155</v>
      </c>
      <c r="AB30" s="7">
        <f t="shared" si="15"/>
        <v>43.50462128128713</v>
      </c>
      <c r="AC30" s="7">
        <f t="shared" si="15"/>
        <v>48.08980328164509</v>
      </c>
      <c r="AD30" s="7">
        <f t="shared" si="15"/>
        <v>52.911920406705285</v>
      </c>
      <c r="AE30" s="7">
        <f t="shared" si="15"/>
        <v>57.95395594050385</v>
      </c>
      <c r="AF30" s="7">
        <f t="shared" si="15"/>
        <v>63.251255971812746</v>
      </c>
      <c r="AG30" s="7">
        <f t="shared" si="16"/>
        <v>68.74996167646506</v>
      </c>
      <c r="AH30" s="7">
        <f t="shared" si="16"/>
        <v>74.48768650066768</v>
      </c>
      <c r="AI30" s="7">
        <f t="shared" si="16"/>
        <v>80.4611419486594</v>
      </c>
      <c r="AJ30" s="7">
        <f t="shared" si="16"/>
        <v>86.67096600885372</v>
      </c>
      <c r="AK30" s="7">
        <f t="shared" si="16"/>
        <v>93.11779694304015</v>
      </c>
      <c r="AL30" s="7">
        <f t="shared" si="16"/>
        <v>99.80846411035796</v>
      </c>
      <c r="AM30" s="7">
        <f t="shared" si="16"/>
        <v>106.77798926954219</v>
      </c>
      <c r="AN30" s="7">
        <f t="shared" si="16"/>
        <v>113.99265884083516</v>
      </c>
      <c r="AO30" s="7">
        <f t="shared" si="16"/>
        <v>121.39325544328887</v>
      </c>
      <c r="AP30" s="7">
        <f t="shared" si="16"/>
        <v>129.09727945427997</v>
      </c>
      <c r="AQ30" s="7">
        <f t="shared" si="17"/>
        <v>136.97284853524354</v>
      </c>
      <c r="AR30" s="7">
        <f t="shared" si="17"/>
        <v>145.08820177628255</v>
      </c>
      <c r="AS30" s="7">
        <f t="shared" si="17"/>
        <v>153.44389105487423</v>
      </c>
      <c r="AT30" s="7">
        <f t="shared" si="17"/>
        <v>162.04046824849607</v>
      </c>
      <c r="AU30" s="7">
        <f t="shared" si="17"/>
        <v>170.9842923462258</v>
      </c>
      <c r="AV30" s="7">
        <f t="shared" si="17"/>
        <v>180.06992329872133</v>
      </c>
      <c r="AW30" s="7">
        <f t="shared" si="17"/>
        <v>189.39824798044228</v>
      </c>
      <c r="AX30" s="7">
        <f t="shared" si="17"/>
        <v>198.9698186105857</v>
      </c>
      <c r="AY30" s="7">
        <f t="shared" si="17"/>
        <v>208.78518740834878</v>
      </c>
      <c r="AZ30" s="7">
        <f t="shared" si="17"/>
        <v>218.98033042126585</v>
      </c>
      <c r="BA30" s="7">
        <f t="shared" si="18"/>
        <v>229.29132883425478</v>
      </c>
      <c r="BB30" s="7">
        <f t="shared" si="18"/>
        <v>239.84793396281694</v>
      </c>
      <c r="BC30" s="7">
        <f t="shared" si="18"/>
        <v>250.65069836786938</v>
      </c>
      <c r="BD30" s="7">
        <f t="shared" si="18"/>
        <v>261.700174610329</v>
      </c>
      <c r="BE30" s="7">
        <f t="shared" si="18"/>
        <v>273.1657445122451</v>
      </c>
      <c r="BF30" s="7">
        <f t="shared" si="18"/>
        <v>284.7174416036739</v>
      </c>
      <c r="BG30" s="7">
        <f t="shared" si="18"/>
        <v>296.5176618142216</v>
      </c>
      <c r="BH30" s="7">
        <f t="shared" si="18"/>
        <v>308.56695804652543</v>
      </c>
      <c r="BI30" s="7">
        <f t="shared" si="18"/>
        <v>320.86588320322176</v>
      </c>
      <c r="BJ30" s="7">
        <f t="shared" si="18"/>
        <v>333.6210563119088</v>
      </c>
      <c r="BK30" s="7">
        <f t="shared" si="19"/>
        <v>346.42880892870835</v>
      </c>
      <c r="BL30" s="7">
        <f t="shared" si="19"/>
        <v>359.4880044853711</v>
      </c>
      <c r="BM30" s="7">
        <f t="shared" si="19"/>
        <v>372.79919622625357</v>
      </c>
      <c r="BN30" s="7">
        <f t="shared" si="19"/>
        <v>386.36293739571227</v>
      </c>
      <c r="BO30" s="7">
        <f t="shared" si="19"/>
        <v>400.4269583729018</v>
      </c>
      <c r="BP30" s="7">
        <f t="shared" si="19"/>
        <v>414.5061489909888</v>
      </c>
      <c r="BQ30" s="7">
        <f t="shared" si="19"/>
        <v>428.839705786881</v>
      </c>
      <c r="BR30" s="8">
        <f t="shared" si="19"/>
        <v>443.4281823466544</v>
      </c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</row>
    <row r="31" spans="1:82" s="33" customFormat="1" ht="12.75">
      <c r="A31"/>
      <c r="B31" s="146"/>
      <c r="C31" s="26">
        <f t="shared" si="14"/>
        <v>2600</v>
      </c>
      <c r="D31" s="7">
        <f t="shared" si="12"/>
        <v>1.9108539806583276</v>
      </c>
      <c r="E31" s="7">
        <f t="shared" si="6"/>
        <v>3.312236238810806</v>
      </c>
      <c r="F31" s="7">
        <f t="shared" si="6"/>
        <v>5.131980323686589</v>
      </c>
      <c r="G31" s="7">
        <f t="shared" si="4"/>
        <v>7.371043050726299</v>
      </c>
      <c r="H31" s="7">
        <f t="shared" si="4"/>
        <v>10.030381235370553</v>
      </c>
      <c r="I31" s="7">
        <f t="shared" si="4"/>
        <v>13.11095169305998</v>
      </c>
      <c r="J31" s="7">
        <f t="shared" si="4"/>
        <v>16.61371123923519</v>
      </c>
      <c r="K31" s="7">
        <f t="shared" si="4"/>
        <v>20.539616689336803</v>
      </c>
      <c r="L31" s="7">
        <f t="shared" si="4"/>
        <v>24.88962485880546</v>
      </c>
      <c r="M31" s="7">
        <f t="shared" si="4"/>
        <v>29.664692563081754</v>
      </c>
      <c r="N31" s="7">
        <f t="shared" si="4"/>
        <v>34.865776617606336</v>
      </c>
      <c r="O31" s="7">
        <f t="shared" si="4"/>
        <v>40.4938338378198</v>
      </c>
      <c r="P31" s="7">
        <f t="shared" si="4"/>
        <v>46.54982103916277</v>
      </c>
      <c r="Q31" s="7">
        <f t="shared" si="13"/>
        <v>9.069252052861003</v>
      </c>
      <c r="R31" s="7">
        <f t="shared" si="13"/>
        <v>11.267839693665803</v>
      </c>
      <c r="S31" s="7">
        <f t="shared" si="13"/>
        <v>13.752777137215318</v>
      </c>
      <c r="T31" s="7">
        <f t="shared" si="13"/>
        <v>16.45751443382605</v>
      </c>
      <c r="U31" s="7">
        <f t="shared" si="13"/>
        <v>19.41189009477457</v>
      </c>
      <c r="V31" s="7">
        <f t="shared" si="13"/>
        <v>22.631498749164518</v>
      </c>
      <c r="W31" s="7">
        <f t="shared" si="15"/>
        <v>26.075394352614527</v>
      </c>
      <c r="X31" s="7">
        <f t="shared" si="15"/>
        <v>29.77816334105704</v>
      </c>
      <c r="Y31" s="7">
        <f t="shared" si="15"/>
        <v>33.72346585484985</v>
      </c>
      <c r="Z31" s="7">
        <f t="shared" si="15"/>
        <v>37.92044902632651</v>
      </c>
      <c r="AA31" s="7">
        <f t="shared" si="15"/>
        <v>42.37012296694928</v>
      </c>
      <c r="AB31" s="7">
        <f t="shared" si="15"/>
        <v>47.07349915505966</v>
      </c>
      <c r="AC31" s="7">
        <f t="shared" si="15"/>
        <v>52.031590435878286</v>
      </c>
      <c r="AD31" s="7">
        <f t="shared" si="15"/>
        <v>57.24541102150506</v>
      </c>
      <c r="AE31" s="7">
        <f t="shared" si="15"/>
        <v>62.6965055264698</v>
      </c>
      <c r="AF31" s="7">
        <f t="shared" si="15"/>
        <v>68.42306758030111</v>
      </c>
      <c r="AG31" s="7">
        <f t="shared" si="16"/>
        <v>74.36678861081677</v>
      </c>
      <c r="AH31" s="7">
        <f t="shared" si="16"/>
        <v>80.56831397010994</v>
      </c>
      <c r="AI31" s="7">
        <f t="shared" si="16"/>
        <v>87.02404096567892</v>
      </c>
      <c r="AJ31" s="7">
        <f t="shared" si="16"/>
        <v>93.73461442033326</v>
      </c>
      <c r="AK31" s="7">
        <f t="shared" si="16"/>
        <v>100.7006794302584</v>
      </c>
      <c r="AL31" s="7">
        <f t="shared" si="16"/>
        <v>107.92957591754738</v>
      </c>
      <c r="AM31" s="7">
        <f t="shared" si="16"/>
        <v>115.45912660852937</v>
      </c>
      <c r="AN31" s="7">
        <f t="shared" si="16"/>
        <v>123.25282609029374</v>
      </c>
      <c r="AO31" s="7">
        <f t="shared" si="16"/>
        <v>131.24660409939997</v>
      </c>
      <c r="AP31" s="7">
        <f t="shared" si="16"/>
        <v>139.56745621456224</v>
      </c>
      <c r="AQ31" s="7">
        <f t="shared" si="17"/>
        <v>148.07275522367493</v>
      </c>
      <c r="AR31" s="7">
        <f t="shared" si="17"/>
        <v>156.83623430877506</v>
      </c>
      <c r="AS31" s="7">
        <f t="shared" si="17"/>
        <v>165.8584453473398</v>
      </c>
      <c r="AT31" s="7">
        <f t="shared" si="17"/>
        <v>175.13994021684658</v>
      </c>
      <c r="AU31" s="7">
        <f t="shared" si="17"/>
        <v>184.79562452281914</v>
      </c>
      <c r="AV31" s="7">
        <f t="shared" si="17"/>
        <v>194.60341186197567</v>
      </c>
      <c r="AW31" s="7">
        <f t="shared" si="17"/>
        <v>204.67230023692954</v>
      </c>
      <c r="AX31" s="7">
        <f t="shared" si="17"/>
        <v>215.00284186687787</v>
      </c>
      <c r="AY31" s="7">
        <f t="shared" si="17"/>
        <v>225.59558897101775</v>
      </c>
      <c r="AZ31" s="7">
        <f t="shared" si="17"/>
        <v>236.5974125146903</v>
      </c>
      <c r="BA31" s="7">
        <f t="shared" si="18"/>
        <v>247.72310767945214</v>
      </c>
      <c r="BB31" s="7">
        <f t="shared" si="18"/>
        <v>259.1128282570191</v>
      </c>
      <c r="BC31" s="7">
        <f t="shared" si="18"/>
        <v>270.7671268083084</v>
      </c>
      <c r="BD31" s="7">
        <f t="shared" si="18"/>
        <v>282.68655589423673</v>
      </c>
      <c r="BE31" s="7">
        <f t="shared" si="18"/>
        <v>295.05402532252117</v>
      </c>
      <c r="BF31" s="7">
        <f t="shared" si="18"/>
        <v>307.51307343743474</v>
      </c>
      <c r="BG31" s="7">
        <f t="shared" si="18"/>
        <v>320.2390747593593</v>
      </c>
      <c r="BH31" s="7">
        <f t="shared" si="18"/>
        <v>333.2325821909319</v>
      </c>
      <c r="BI31" s="7">
        <f t="shared" si="18"/>
        <v>346.494148634789</v>
      </c>
      <c r="BJ31" s="7">
        <f t="shared" si="18"/>
        <v>360.2468389385574</v>
      </c>
      <c r="BK31" s="7">
        <f t="shared" si="19"/>
        <v>374.05471075715406</v>
      </c>
      <c r="BL31" s="7">
        <f t="shared" si="19"/>
        <v>388.13246699416567</v>
      </c>
      <c r="BM31" s="7">
        <f t="shared" si="19"/>
        <v>402.48066089394894</v>
      </c>
      <c r="BN31" s="7">
        <f t="shared" si="19"/>
        <v>417.0998457008604</v>
      </c>
      <c r="BO31" s="7">
        <f t="shared" si="19"/>
        <v>432.2574002149449</v>
      </c>
      <c r="BP31" s="7">
        <f t="shared" si="19"/>
        <v>447.42959211974085</v>
      </c>
      <c r="BQ31" s="7">
        <f t="shared" si="19"/>
        <v>462.8746030715541</v>
      </c>
      <c r="BR31" s="8">
        <f t="shared" si="19"/>
        <v>478.5929866564605</v>
      </c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</row>
    <row r="32" spans="1:82" s="33" customFormat="1" ht="12.75">
      <c r="A32"/>
      <c r="B32" s="146"/>
      <c r="C32" s="26">
        <f t="shared" si="14"/>
        <v>2800</v>
      </c>
      <c r="D32" s="7">
        <f t="shared" si="12"/>
        <v>2.0575043245308007</v>
      </c>
      <c r="E32" s="7">
        <f t="shared" si="6"/>
        <v>3.566242085345378</v>
      </c>
      <c r="F32" s="7">
        <f t="shared" si="6"/>
        <v>5.525235520903952</v>
      </c>
      <c r="G32" s="7">
        <f t="shared" si="4"/>
        <v>7.935441446647147</v>
      </c>
      <c r="H32" s="7">
        <f t="shared" si="4"/>
        <v>10.797816678015586</v>
      </c>
      <c r="I32" s="7">
        <f t="shared" si="4"/>
        <v>14.113318030449882</v>
      </c>
      <c r="J32" s="7">
        <f t="shared" si="4"/>
        <v>17.88290231939067</v>
      </c>
      <c r="K32" s="7">
        <f t="shared" si="4"/>
        <v>22.107526360278545</v>
      </c>
      <c r="L32" s="7">
        <f t="shared" si="4"/>
        <v>26.788146968554155</v>
      </c>
      <c r="M32" s="7">
        <f t="shared" si="4"/>
        <v>31.925720959658104</v>
      </c>
      <c r="N32" s="7">
        <f t="shared" si="4"/>
        <v>37.52120514903104</v>
      </c>
      <c r="O32" s="7">
        <f t="shared" si="4"/>
        <v>43.575556352113544</v>
      </c>
      <c r="P32" s="7">
        <f t="shared" si="4"/>
        <v>50.08973138434626</v>
      </c>
      <c r="Q32" s="7">
        <f t="shared" si="13"/>
        <v>9.76261994681062</v>
      </c>
      <c r="R32" s="7">
        <f t="shared" si="13"/>
        <v>12.12863722564944</v>
      </c>
      <c r="S32" s="7">
        <f t="shared" si="13"/>
        <v>14.802607453033282</v>
      </c>
      <c r="T32" s="7">
        <f t="shared" si="13"/>
        <v>17.71285497034977</v>
      </c>
      <c r="U32" s="7">
        <f t="shared" si="13"/>
        <v>20.891454888583613</v>
      </c>
      <c r="V32" s="7">
        <f t="shared" si="13"/>
        <v>24.355146787943234</v>
      </c>
      <c r="W32" s="7">
        <f t="shared" si="15"/>
        <v>28.059823146573013</v>
      </c>
      <c r="X32" s="7">
        <f t="shared" si="15"/>
        <v>32.04266245444541</v>
      </c>
      <c r="Y32" s="7">
        <f t="shared" si="15"/>
        <v>36.28603924807552</v>
      </c>
      <c r="Z32" s="7">
        <f t="shared" si="15"/>
        <v>40.79975419157529</v>
      </c>
      <c r="AA32" s="7">
        <f t="shared" si="15"/>
        <v>45.584851568387016</v>
      </c>
      <c r="AB32" s="7">
        <f t="shared" si="15"/>
        <v>50.64237702883219</v>
      </c>
      <c r="AC32" s="7">
        <f t="shared" si="15"/>
        <v>55.9733775901115</v>
      </c>
      <c r="AD32" s="7">
        <f t="shared" si="15"/>
        <v>61.57890163630484</v>
      </c>
      <c r="AE32" s="7">
        <f t="shared" si="15"/>
        <v>67.43905511243574</v>
      </c>
      <c r="AF32" s="7">
        <f t="shared" si="15"/>
        <v>73.59487918878949</v>
      </c>
      <c r="AG32" s="7">
        <f t="shared" si="16"/>
        <v>79.98361554516849</v>
      </c>
      <c r="AH32" s="7">
        <f t="shared" si="16"/>
        <v>86.64894143955219</v>
      </c>
      <c r="AI32" s="7">
        <f t="shared" si="16"/>
        <v>93.58693998269845</v>
      </c>
      <c r="AJ32" s="7">
        <f t="shared" si="16"/>
        <v>100.79826283181276</v>
      </c>
      <c r="AK32" s="7">
        <f t="shared" si="16"/>
        <v>108.28356191747663</v>
      </c>
      <c r="AL32" s="7">
        <f t="shared" si="16"/>
        <v>116.05068772473679</v>
      </c>
      <c r="AM32" s="7">
        <f t="shared" si="16"/>
        <v>124.14026394751654</v>
      </c>
      <c r="AN32" s="7">
        <f t="shared" si="16"/>
        <v>132.51299333975234</v>
      </c>
      <c r="AO32" s="7">
        <f t="shared" si="16"/>
        <v>141.0999527555111</v>
      </c>
      <c r="AP32" s="7">
        <f t="shared" si="16"/>
        <v>150.03763297484443</v>
      </c>
      <c r="AQ32" s="7">
        <f t="shared" si="17"/>
        <v>159.17266191210635</v>
      </c>
      <c r="AR32" s="7">
        <f t="shared" si="17"/>
        <v>168.58426684126758</v>
      </c>
      <c r="AS32" s="7">
        <f t="shared" si="17"/>
        <v>178.2729996398053</v>
      </c>
      <c r="AT32" s="7">
        <f t="shared" si="17"/>
        <v>188.23941218519715</v>
      </c>
      <c r="AU32" s="7">
        <f t="shared" si="17"/>
        <v>198.60695669941248</v>
      </c>
      <c r="AV32" s="7">
        <f t="shared" si="17"/>
        <v>209.13690042523</v>
      </c>
      <c r="AW32" s="7">
        <f t="shared" si="17"/>
        <v>219.94635249341684</v>
      </c>
      <c r="AX32" s="7">
        <f t="shared" si="17"/>
        <v>231.03586512317005</v>
      </c>
      <c r="AY32" s="7">
        <f t="shared" si="17"/>
        <v>242.40599053368675</v>
      </c>
      <c r="AZ32" s="7">
        <f t="shared" si="17"/>
        <v>254.21449460811473</v>
      </c>
      <c r="BA32" s="7">
        <f t="shared" si="18"/>
        <v>266.1548865246494</v>
      </c>
      <c r="BB32" s="7">
        <f t="shared" si="18"/>
        <v>278.37772255122127</v>
      </c>
      <c r="BC32" s="7">
        <f t="shared" si="18"/>
        <v>290.88355524874737</v>
      </c>
      <c r="BD32" s="7">
        <f t="shared" si="18"/>
        <v>303.67293717814437</v>
      </c>
      <c r="BE32" s="7">
        <f t="shared" si="18"/>
        <v>316.9423061327972</v>
      </c>
      <c r="BF32" s="7">
        <f t="shared" si="18"/>
        <v>330.30870527119566</v>
      </c>
      <c r="BG32" s="7">
        <f t="shared" si="18"/>
        <v>343.960487704497</v>
      </c>
      <c r="BH32" s="7">
        <f t="shared" si="18"/>
        <v>357.8982063353384</v>
      </c>
      <c r="BI32" s="7">
        <f t="shared" si="18"/>
        <v>372.12241406635627</v>
      </c>
      <c r="BJ32" s="7">
        <f t="shared" si="18"/>
        <v>386.8726215652062</v>
      </c>
      <c r="BK32" s="7">
        <f t="shared" si="19"/>
        <v>401.6806125855997</v>
      </c>
      <c r="BL32" s="7">
        <f t="shared" si="19"/>
        <v>416.7769295029601</v>
      </c>
      <c r="BM32" s="7">
        <f t="shared" si="19"/>
        <v>432.1621255616443</v>
      </c>
      <c r="BN32" s="7">
        <f t="shared" si="19"/>
        <v>447.83675400600856</v>
      </c>
      <c r="BO32" s="7">
        <f t="shared" si="19"/>
        <v>464.08784205698794</v>
      </c>
      <c r="BP32" s="7">
        <f t="shared" si="19"/>
        <v>480.353035248493</v>
      </c>
      <c r="BQ32" s="7">
        <f t="shared" si="19"/>
        <v>496.9095003562272</v>
      </c>
      <c r="BR32" s="8">
        <f t="shared" si="19"/>
        <v>513.7577909662665</v>
      </c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</row>
    <row r="33" spans="1:82" s="33" customFormat="1" ht="12.75">
      <c r="A33"/>
      <c r="B33" s="146"/>
      <c r="C33" s="26">
        <f t="shared" si="14"/>
        <v>3000</v>
      </c>
      <c r="D33" s="7">
        <f t="shared" si="12"/>
        <v>2.204154668403274</v>
      </c>
      <c r="E33" s="7">
        <f t="shared" si="6"/>
        <v>3.820247931879949</v>
      </c>
      <c r="F33" s="7">
        <f t="shared" si="6"/>
        <v>5.918490718121315</v>
      </c>
      <c r="G33" s="7">
        <f t="shared" si="4"/>
        <v>8.499839842567997</v>
      </c>
      <c r="H33" s="7">
        <f t="shared" si="4"/>
        <v>11.565252120660618</v>
      </c>
      <c r="I33" s="7">
        <f t="shared" si="4"/>
        <v>15.115684367839789</v>
      </c>
      <c r="J33" s="7">
        <f t="shared" si="4"/>
        <v>19.152093399546146</v>
      </c>
      <c r="K33" s="7">
        <f t="shared" si="4"/>
        <v>23.675436031220283</v>
      </c>
      <c r="L33" s="7">
        <f t="shared" si="4"/>
        <v>28.686669078302856</v>
      </c>
      <c r="M33" s="7">
        <f t="shared" si="4"/>
        <v>34.18674935623446</v>
      </c>
      <c r="N33" s="7">
        <f t="shared" si="4"/>
        <v>40.17663368045574</v>
      </c>
      <c r="O33" s="7">
        <f t="shared" si="4"/>
        <v>46.65727886640729</v>
      </c>
      <c r="P33" s="7">
        <f t="shared" si="4"/>
        <v>53.629641729529745</v>
      </c>
      <c r="Q33" s="7">
        <f t="shared" si="13"/>
        <v>10.455987840760239</v>
      </c>
      <c r="R33" s="7">
        <f t="shared" si="13"/>
        <v>12.989434757633079</v>
      </c>
      <c r="S33" s="7">
        <f t="shared" si="13"/>
        <v>15.852437768851242</v>
      </c>
      <c r="T33" s="7">
        <f t="shared" si="13"/>
        <v>18.968195506873496</v>
      </c>
      <c r="U33" s="7">
        <f t="shared" si="13"/>
        <v>22.37101968239265</v>
      </c>
      <c r="V33" s="7">
        <f t="shared" si="13"/>
        <v>26.078794826721946</v>
      </c>
      <c r="W33" s="7">
        <f t="shared" si="15"/>
        <v>30.044251940531502</v>
      </c>
      <c r="X33" s="7">
        <f t="shared" si="15"/>
        <v>34.30716156783378</v>
      </c>
      <c r="Y33" s="7">
        <f t="shared" si="15"/>
        <v>38.84861264130119</v>
      </c>
      <c r="Z33" s="7">
        <f t="shared" si="15"/>
        <v>43.679059356824084</v>
      </c>
      <c r="AA33" s="7">
        <f t="shared" si="15"/>
        <v>48.79958016982475</v>
      </c>
      <c r="AB33" s="7">
        <f t="shared" si="15"/>
        <v>54.211254902604715</v>
      </c>
      <c r="AC33" s="7">
        <f t="shared" si="15"/>
        <v>59.9151647443447</v>
      </c>
      <c r="AD33" s="7">
        <f t="shared" si="15"/>
        <v>65.9123922511046</v>
      </c>
      <c r="AE33" s="7">
        <f t="shared" si="15"/>
        <v>72.18160469840169</v>
      </c>
      <c r="AF33" s="7">
        <f t="shared" si="15"/>
        <v>78.76669079727786</v>
      </c>
      <c r="AG33" s="7">
        <f t="shared" si="16"/>
        <v>85.60044247952021</v>
      </c>
      <c r="AH33" s="7">
        <f t="shared" si="16"/>
        <v>92.72956890899445</v>
      </c>
      <c r="AI33" s="7">
        <f t="shared" si="16"/>
        <v>100.14983899971799</v>
      </c>
      <c r="AJ33" s="7">
        <f t="shared" si="16"/>
        <v>107.86191124329228</v>
      </c>
      <c r="AK33" s="7">
        <f t="shared" si="16"/>
        <v>115.86644440469489</v>
      </c>
      <c r="AL33" s="7">
        <f t="shared" si="16"/>
        <v>124.17179953192623</v>
      </c>
      <c r="AM33" s="7">
        <f t="shared" si="16"/>
        <v>132.82140128650371</v>
      </c>
      <c r="AN33" s="7">
        <f t="shared" si="16"/>
        <v>141.77316058921093</v>
      </c>
      <c r="AO33" s="7">
        <f t="shared" si="16"/>
        <v>150.95330141162216</v>
      </c>
      <c r="AP33" s="7">
        <f t="shared" si="16"/>
        <v>160.50780973512667</v>
      </c>
      <c r="AQ33" s="7">
        <f t="shared" si="17"/>
        <v>170.27256860053774</v>
      </c>
      <c r="AR33" s="7">
        <f t="shared" si="17"/>
        <v>180.33229937376007</v>
      </c>
      <c r="AS33" s="7">
        <f t="shared" si="17"/>
        <v>190.68755393227087</v>
      </c>
      <c r="AT33" s="7">
        <f t="shared" si="17"/>
        <v>201.3388841535477</v>
      </c>
      <c r="AU33" s="7">
        <f t="shared" si="17"/>
        <v>212.41828887600582</v>
      </c>
      <c r="AV33" s="7">
        <f t="shared" si="17"/>
        <v>223.67038898848438</v>
      </c>
      <c r="AW33" s="7">
        <f t="shared" si="17"/>
        <v>235.22040474990416</v>
      </c>
      <c r="AX33" s="7">
        <f t="shared" si="17"/>
        <v>247.06888837946218</v>
      </c>
      <c r="AY33" s="7">
        <f t="shared" si="17"/>
        <v>259.2163920963557</v>
      </c>
      <c r="AZ33" s="7">
        <f t="shared" si="17"/>
        <v>271.8315767015392</v>
      </c>
      <c r="BA33" s="7">
        <f t="shared" si="18"/>
        <v>284.58666536984674</v>
      </c>
      <c r="BB33" s="7">
        <f t="shared" si="18"/>
        <v>297.6426168454234</v>
      </c>
      <c r="BC33" s="7">
        <f t="shared" si="18"/>
        <v>310.9999836891862</v>
      </c>
      <c r="BD33" s="7">
        <f t="shared" si="18"/>
        <v>324.6593184620521</v>
      </c>
      <c r="BE33" s="7">
        <f t="shared" si="18"/>
        <v>338.83058694307334</v>
      </c>
      <c r="BF33" s="7">
        <f t="shared" si="18"/>
        <v>353.1043371049566</v>
      </c>
      <c r="BG33" s="7">
        <f t="shared" si="18"/>
        <v>367.68190064963477</v>
      </c>
      <c r="BH33" s="7">
        <f t="shared" si="18"/>
        <v>382.5638304797449</v>
      </c>
      <c r="BI33" s="7">
        <f t="shared" si="18"/>
        <v>397.75067949792344</v>
      </c>
      <c r="BJ33" s="7">
        <f t="shared" si="18"/>
        <v>413.498404191855</v>
      </c>
      <c r="BK33" s="7">
        <f t="shared" si="19"/>
        <v>429.30651441404524</v>
      </c>
      <c r="BL33" s="7">
        <f t="shared" si="19"/>
        <v>445.4213920117547</v>
      </c>
      <c r="BM33" s="7">
        <f t="shared" si="19"/>
        <v>461.84359022933967</v>
      </c>
      <c r="BN33" s="7">
        <f t="shared" si="19"/>
        <v>478.5736623111567</v>
      </c>
      <c r="BO33" s="7">
        <f t="shared" si="19"/>
        <v>495.91828389903105</v>
      </c>
      <c r="BP33" s="7">
        <f t="shared" si="19"/>
        <v>513.2764783772451</v>
      </c>
      <c r="BQ33" s="7">
        <f t="shared" si="19"/>
        <v>530.9443976409002</v>
      </c>
      <c r="BR33" s="8">
        <f t="shared" si="19"/>
        <v>548.9225952760726</v>
      </c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</row>
    <row r="34" spans="1:82" s="33" customFormat="1" ht="12.75">
      <c r="A34"/>
      <c r="B34" s="146"/>
      <c r="C34" s="26">
        <f t="shared" si="14"/>
        <v>3200</v>
      </c>
      <c r="D34" s="7">
        <f t="shared" si="12"/>
        <v>2.350805012275748</v>
      </c>
      <c r="E34" s="7">
        <f t="shared" si="6"/>
        <v>4.074253778414519</v>
      </c>
      <c r="F34" s="7">
        <f t="shared" si="6"/>
        <v>6.311745915338678</v>
      </c>
      <c r="G34" s="7">
        <f aca="true" t="shared" si="20" ref="G34:V49">($C34+G$15)*PI()*G$17/1000</f>
        <v>9.064238238488848</v>
      </c>
      <c r="H34" s="7">
        <f t="shared" si="20"/>
        <v>12.332687563305646</v>
      </c>
      <c r="I34" s="7">
        <f t="shared" si="20"/>
        <v>16.1180507052297</v>
      </c>
      <c r="J34" s="7">
        <f t="shared" si="20"/>
        <v>20.421284479701622</v>
      </c>
      <c r="K34" s="7">
        <f t="shared" si="20"/>
        <v>25.243345702162028</v>
      </c>
      <c r="L34" s="7">
        <f t="shared" si="20"/>
        <v>30.585191188051557</v>
      </c>
      <c r="M34" s="7">
        <f t="shared" si="20"/>
        <v>36.447777752810815</v>
      </c>
      <c r="N34" s="7">
        <f t="shared" si="20"/>
        <v>42.83206221188044</v>
      </c>
      <c r="O34" s="7">
        <f t="shared" si="20"/>
        <v>49.73900138070103</v>
      </c>
      <c r="P34" s="7">
        <f t="shared" si="20"/>
        <v>57.169552074713216</v>
      </c>
      <c r="Q34" s="7">
        <f t="shared" si="13"/>
        <v>11.149355734709859</v>
      </c>
      <c r="R34" s="7">
        <f t="shared" si="13"/>
        <v>13.850232289616713</v>
      </c>
      <c r="S34" s="7">
        <f t="shared" si="13"/>
        <v>16.90226808466921</v>
      </c>
      <c r="T34" s="7">
        <f t="shared" si="13"/>
        <v>20.223536043397225</v>
      </c>
      <c r="U34" s="7">
        <f t="shared" si="13"/>
        <v>23.850584476201686</v>
      </c>
      <c r="V34" s="7">
        <f t="shared" si="13"/>
        <v>27.802442865500662</v>
      </c>
      <c r="W34" s="7">
        <f t="shared" si="15"/>
        <v>32.02868073448999</v>
      </c>
      <c r="X34" s="7">
        <f t="shared" si="15"/>
        <v>36.57166068122214</v>
      </c>
      <c r="Y34" s="7">
        <f t="shared" si="15"/>
        <v>41.411186034526864</v>
      </c>
      <c r="Z34" s="7">
        <f t="shared" si="15"/>
        <v>46.558364522072864</v>
      </c>
      <c r="AA34" s="7">
        <f t="shared" si="15"/>
        <v>52.01430877126248</v>
      </c>
      <c r="AB34" s="7">
        <f t="shared" si="15"/>
        <v>57.78013277637725</v>
      </c>
      <c r="AC34" s="7">
        <f t="shared" si="15"/>
        <v>63.85695189857789</v>
      </c>
      <c r="AD34" s="7">
        <f t="shared" si="15"/>
        <v>70.24588286590439</v>
      </c>
      <c r="AE34" s="7">
        <f t="shared" si="15"/>
        <v>76.92415428436765</v>
      </c>
      <c r="AF34" s="7">
        <f t="shared" si="15"/>
        <v>83.93850240576623</v>
      </c>
      <c r="AG34" s="7">
        <f t="shared" si="16"/>
        <v>91.21726941387192</v>
      </c>
      <c r="AH34" s="7">
        <f t="shared" si="16"/>
        <v>98.81019637843673</v>
      </c>
      <c r="AI34" s="7">
        <f t="shared" si="16"/>
        <v>106.7127380167375</v>
      </c>
      <c r="AJ34" s="7">
        <f t="shared" si="16"/>
        <v>114.9255596547718</v>
      </c>
      <c r="AK34" s="7">
        <f t="shared" si="16"/>
        <v>123.44932689191315</v>
      </c>
      <c r="AL34" s="7">
        <f t="shared" si="16"/>
        <v>132.29291133911565</v>
      </c>
      <c r="AM34" s="7">
        <f t="shared" si="16"/>
        <v>141.50253862549087</v>
      </c>
      <c r="AN34" s="7">
        <f t="shared" si="16"/>
        <v>151.0333278386695</v>
      </c>
      <c r="AO34" s="7">
        <f t="shared" si="16"/>
        <v>160.8066500677333</v>
      </c>
      <c r="AP34" s="7">
        <f t="shared" si="16"/>
        <v>170.97798649540894</v>
      </c>
      <c r="AQ34" s="7">
        <f t="shared" si="17"/>
        <v>181.37247528896916</v>
      </c>
      <c r="AR34" s="7">
        <f t="shared" si="17"/>
        <v>192.0803319062526</v>
      </c>
      <c r="AS34" s="7">
        <f t="shared" si="17"/>
        <v>203.10210822473644</v>
      </c>
      <c r="AT34" s="7">
        <f t="shared" si="17"/>
        <v>214.43835612189818</v>
      </c>
      <c r="AU34" s="7">
        <f t="shared" si="17"/>
        <v>226.22962105259919</v>
      </c>
      <c r="AV34" s="7">
        <f t="shared" si="17"/>
        <v>238.2038775517387</v>
      </c>
      <c r="AW34" s="7">
        <f t="shared" si="17"/>
        <v>250.4944570063914</v>
      </c>
      <c r="AX34" s="7">
        <f t="shared" si="17"/>
        <v>263.10191163575433</v>
      </c>
      <c r="AY34" s="7">
        <f t="shared" si="17"/>
        <v>276.0267936590247</v>
      </c>
      <c r="AZ34" s="7">
        <f t="shared" si="17"/>
        <v>289.4486587949636</v>
      </c>
      <c r="BA34" s="7">
        <f t="shared" si="18"/>
        <v>303.01844421504416</v>
      </c>
      <c r="BB34" s="7">
        <f t="shared" si="18"/>
        <v>316.90751113962557</v>
      </c>
      <c r="BC34" s="7">
        <f t="shared" si="18"/>
        <v>331.1164121296252</v>
      </c>
      <c r="BD34" s="7">
        <f t="shared" si="18"/>
        <v>345.6456997459598</v>
      </c>
      <c r="BE34" s="7">
        <f t="shared" si="18"/>
        <v>360.7188677533493</v>
      </c>
      <c r="BF34" s="7">
        <f t="shared" si="18"/>
        <v>375.8999689387175</v>
      </c>
      <c r="BG34" s="7">
        <f t="shared" si="18"/>
        <v>391.4033135947725</v>
      </c>
      <c r="BH34" s="7">
        <f t="shared" si="18"/>
        <v>407.2294546241514</v>
      </c>
      <c r="BI34" s="7">
        <f t="shared" si="18"/>
        <v>423.37894492949073</v>
      </c>
      <c r="BJ34" s="7">
        <f t="shared" si="18"/>
        <v>440.12418681850363</v>
      </c>
      <c r="BK34" s="7">
        <f t="shared" si="19"/>
        <v>456.93241624249094</v>
      </c>
      <c r="BL34" s="7">
        <f t="shared" si="19"/>
        <v>474.0658545205492</v>
      </c>
      <c r="BM34" s="7">
        <f t="shared" si="19"/>
        <v>491.5250548970349</v>
      </c>
      <c r="BN34" s="7">
        <f t="shared" si="19"/>
        <v>509.3105706163048</v>
      </c>
      <c r="BO34" s="7">
        <f t="shared" si="19"/>
        <v>527.7487257410742</v>
      </c>
      <c r="BP34" s="7">
        <f t="shared" si="19"/>
        <v>546.199921505997</v>
      </c>
      <c r="BQ34" s="7">
        <f t="shared" si="19"/>
        <v>564.9792949255734</v>
      </c>
      <c r="BR34" s="8">
        <f t="shared" si="19"/>
        <v>584.0873995858788</v>
      </c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</row>
    <row r="35" spans="1:82" s="33" customFormat="1" ht="12.75">
      <c r="A35"/>
      <c r="B35" s="146"/>
      <c r="C35" s="26">
        <f t="shared" si="14"/>
        <v>3400</v>
      </c>
      <c r="D35" s="7">
        <f t="shared" si="12"/>
        <v>2.4974553561482207</v>
      </c>
      <c r="E35" s="7">
        <f t="shared" si="6"/>
        <v>4.328259624949091</v>
      </c>
      <c r="F35" s="7">
        <f t="shared" si="6"/>
        <v>6.705001112556042</v>
      </c>
      <c r="G35" s="7">
        <f t="shared" si="20"/>
        <v>9.628636634409697</v>
      </c>
      <c r="H35" s="7">
        <f t="shared" si="20"/>
        <v>13.100123005950678</v>
      </c>
      <c r="I35" s="7">
        <f t="shared" si="20"/>
        <v>17.120417042619604</v>
      </c>
      <c r="J35" s="7">
        <f t="shared" si="20"/>
        <v>21.6904755598571</v>
      </c>
      <c r="K35" s="7">
        <f t="shared" si="20"/>
        <v>26.81125537310377</v>
      </c>
      <c r="L35" s="7">
        <f t="shared" si="20"/>
        <v>32.48371329780026</v>
      </c>
      <c r="M35" s="7">
        <f t="shared" si="20"/>
        <v>38.708806149387165</v>
      </c>
      <c r="N35" s="7">
        <f t="shared" si="20"/>
        <v>45.48749074330515</v>
      </c>
      <c r="O35" s="7">
        <f t="shared" si="20"/>
        <v>52.82072389499477</v>
      </c>
      <c r="P35" s="7">
        <f t="shared" si="20"/>
        <v>60.7094624198967</v>
      </c>
      <c r="Q35" s="7">
        <f t="shared" si="20"/>
        <v>11.842723628659478</v>
      </c>
      <c r="R35" s="7">
        <f t="shared" si="20"/>
        <v>14.71102982160035</v>
      </c>
      <c r="S35" s="7">
        <f t="shared" si="20"/>
        <v>17.95209840048717</v>
      </c>
      <c r="T35" s="7">
        <f t="shared" si="20"/>
        <v>21.478876579920946</v>
      </c>
      <c r="U35" s="7">
        <f t="shared" si="20"/>
        <v>25.330149270010722</v>
      </c>
      <c r="V35" s="7">
        <f t="shared" si="20"/>
        <v>29.52609090427938</v>
      </c>
      <c r="W35" s="7">
        <f t="shared" si="15"/>
        <v>34.013109528448474</v>
      </c>
      <c r="X35" s="7">
        <f t="shared" si="15"/>
        <v>38.836159794610516</v>
      </c>
      <c r="Y35" s="7">
        <f t="shared" si="15"/>
        <v>43.97375942775253</v>
      </c>
      <c r="Z35" s="7">
        <f t="shared" si="15"/>
        <v>49.43766968732165</v>
      </c>
      <c r="AA35" s="7">
        <f t="shared" si="15"/>
        <v>55.229037372700205</v>
      </c>
      <c r="AB35" s="7">
        <f t="shared" si="15"/>
        <v>61.34901065014978</v>
      </c>
      <c r="AC35" s="7">
        <f t="shared" si="15"/>
        <v>67.7987390528111</v>
      </c>
      <c r="AD35" s="7">
        <f t="shared" si="15"/>
        <v>74.57937348070418</v>
      </c>
      <c r="AE35" s="7">
        <f t="shared" si="15"/>
        <v>81.66670387033358</v>
      </c>
      <c r="AF35" s="7">
        <f t="shared" si="15"/>
        <v>89.11031401425458</v>
      </c>
      <c r="AG35" s="7">
        <f t="shared" si="16"/>
        <v>96.83409634822365</v>
      </c>
      <c r="AH35" s="7">
        <f t="shared" si="16"/>
        <v>104.89082384787898</v>
      </c>
      <c r="AI35" s="7">
        <f t="shared" si="16"/>
        <v>113.27563703375704</v>
      </c>
      <c r="AJ35" s="7">
        <f t="shared" si="16"/>
        <v>121.98920806625134</v>
      </c>
      <c r="AK35" s="7">
        <f t="shared" si="16"/>
        <v>131.0322093791314</v>
      </c>
      <c r="AL35" s="7">
        <f t="shared" si="16"/>
        <v>140.41402314630506</v>
      </c>
      <c r="AM35" s="7">
        <f t="shared" si="16"/>
        <v>150.18367596447806</v>
      </c>
      <c r="AN35" s="7">
        <f t="shared" si="16"/>
        <v>160.29349508812808</v>
      </c>
      <c r="AO35" s="7">
        <f t="shared" si="16"/>
        <v>170.6599987238444</v>
      </c>
      <c r="AP35" s="7">
        <f t="shared" si="16"/>
        <v>181.44816325569116</v>
      </c>
      <c r="AQ35" s="7">
        <f t="shared" si="17"/>
        <v>192.47238197740057</v>
      </c>
      <c r="AR35" s="7">
        <f t="shared" si="17"/>
        <v>203.82836443874513</v>
      </c>
      <c r="AS35" s="7">
        <f t="shared" si="17"/>
        <v>215.51666251720198</v>
      </c>
      <c r="AT35" s="7">
        <f t="shared" si="17"/>
        <v>227.53782809024875</v>
      </c>
      <c r="AU35" s="7">
        <f t="shared" si="17"/>
        <v>240.04095322919258</v>
      </c>
      <c r="AV35" s="7">
        <f t="shared" si="17"/>
        <v>252.73736611499302</v>
      </c>
      <c r="AW35" s="7">
        <f t="shared" si="17"/>
        <v>265.7685092628787</v>
      </c>
      <c r="AX35" s="7">
        <f t="shared" si="17"/>
        <v>279.1349348920465</v>
      </c>
      <c r="AY35" s="7">
        <f t="shared" si="17"/>
        <v>292.8371952216937</v>
      </c>
      <c r="AZ35" s="7">
        <f t="shared" si="17"/>
        <v>307.06574088838806</v>
      </c>
      <c r="BA35" s="7">
        <f t="shared" si="18"/>
        <v>321.45022306024146</v>
      </c>
      <c r="BB35" s="7">
        <f t="shared" si="18"/>
        <v>336.17240543382775</v>
      </c>
      <c r="BC35" s="7">
        <f t="shared" si="18"/>
        <v>351.2328405700642</v>
      </c>
      <c r="BD35" s="7">
        <f t="shared" si="18"/>
        <v>366.63208102986744</v>
      </c>
      <c r="BE35" s="7">
        <f t="shared" si="18"/>
        <v>382.6071485636254</v>
      </c>
      <c r="BF35" s="7">
        <f t="shared" si="18"/>
        <v>398.69560077247843</v>
      </c>
      <c r="BG35" s="7">
        <f t="shared" si="18"/>
        <v>415.12472653991017</v>
      </c>
      <c r="BH35" s="7">
        <f t="shared" si="18"/>
        <v>431.89507876855794</v>
      </c>
      <c r="BI35" s="7">
        <f t="shared" si="18"/>
        <v>449.00721036105796</v>
      </c>
      <c r="BJ35" s="7">
        <f t="shared" si="18"/>
        <v>466.74996944515243</v>
      </c>
      <c r="BK35" s="7">
        <f t="shared" si="19"/>
        <v>484.5583180709366</v>
      </c>
      <c r="BL35" s="7">
        <f t="shared" si="19"/>
        <v>502.7103170293436</v>
      </c>
      <c r="BM35" s="7">
        <f t="shared" si="19"/>
        <v>521.2065195647303</v>
      </c>
      <c r="BN35" s="7">
        <f t="shared" si="19"/>
        <v>540.047478921453</v>
      </c>
      <c r="BO35" s="7">
        <f t="shared" si="19"/>
        <v>559.5791675831172</v>
      </c>
      <c r="BP35" s="7">
        <f t="shared" si="19"/>
        <v>579.1233646347492</v>
      </c>
      <c r="BQ35" s="7">
        <f t="shared" si="19"/>
        <v>599.0141922102465</v>
      </c>
      <c r="BR35" s="8">
        <f t="shared" si="19"/>
        <v>619.2522038956847</v>
      </c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</row>
    <row r="36" spans="1:82" s="33" customFormat="1" ht="12.75">
      <c r="A36"/>
      <c r="B36" s="146"/>
      <c r="C36" s="26">
        <f t="shared" si="14"/>
        <v>3600</v>
      </c>
      <c r="D36" s="7">
        <f t="shared" si="12"/>
        <v>2.6441057000206944</v>
      </c>
      <c r="E36" s="7">
        <f t="shared" si="6"/>
        <v>4.5822654714836615</v>
      </c>
      <c r="F36" s="7">
        <f t="shared" si="6"/>
        <v>7.098256309773404</v>
      </c>
      <c r="G36" s="7">
        <f t="shared" si="20"/>
        <v>10.193035030330547</v>
      </c>
      <c r="H36" s="7">
        <f t="shared" si="20"/>
        <v>13.867558448595709</v>
      </c>
      <c r="I36" s="7">
        <f t="shared" si="20"/>
        <v>18.122783380009512</v>
      </c>
      <c r="J36" s="7">
        <f t="shared" si="20"/>
        <v>22.95966664001258</v>
      </c>
      <c r="K36" s="7">
        <f t="shared" si="20"/>
        <v>28.379165044045507</v>
      </c>
      <c r="L36" s="7">
        <f t="shared" si="20"/>
        <v>34.382235407548954</v>
      </c>
      <c r="M36" s="7">
        <f t="shared" si="20"/>
        <v>40.96983454596352</v>
      </c>
      <c r="N36" s="7">
        <f t="shared" si="20"/>
        <v>48.14291927472984</v>
      </c>
      <c r="O36" s="7">
        <f t="shared" si="20"/>
        <v>55.902446409288515</v>
      </c>
      <c r="P36" s="7">
        <f t="shared" si="20"/>
        <v>64.24937276508018</v>
      </c>
      <c r="Q36" s="7">
        <f t="shared" si="20"/>
        <v>12.536091522609095</v>
      </c>
      <c r="R36" s="7">
        <f t="shared" si="20"/>
        <v>15.571827353583988</v>
      </c>
      <c r="S36" s="7">
        <f t="shared" si="20"/>
        <v>19.001928716305134</v>
      </c>
      <c r="T36" s="7">
        <f t="shared" si="20"/>
        <v>22.734217116444675</v>
      </c>
      <c r="U36" s="7">
        <f t="shared" si="20"/>
        <v>26.809714063819765</v>
      </c>
      <c r="V36" s="7">
        <f t="shared" si="20"/>
        <v>31.249738943058087</v>
      </c>
      <c r="W36" s="7">
        <f t="shared" si="15"/>
        <v>35.99753832240697</v>
      </c>
      <c r="X36" s="7">
        <f t="shared" si="15"/>
        <v>41.100658907998884</v>
      </c>
      <c r="Y36" s="7">
        <f t="shared" si="15"/>
        <v>46.5363328209782</v>
      </c>
      <c r="Z36" s="7">
        <f t="shared" si="15"/>
        <v>52.31697485257043</v>
      </c>
      <c r="AA36" s="7">
        <f t="shared" si="15"/>
        <v>58.44376597413794</v>
      </c>
      <c r="AB36" s="7">
        <f t="shared" si="15"/>
        <v>64.9178885239223</v>
      </c>
      <c r="AC36" s="7">
        <f t="shared" si="15"/>
        <v>71.74052620704431</v>
      </c>
      <c r="AD36" s="7">
        <f t="shared" si="15"/>
        <v>78.91286409550395</v>
      </c>
      <c r="AE36" s="7">
        <f t="shared" si="15"/>
        <v>86.40925345629952</v>
      </c>
      <c r="AF36" s="7">
        <f t="shared" si="15"/>
        <v>94.28212562274297</v>
      </c>
      <c r="AG36" s="7">
        <f t="shared" si="16"/>
        <v>102.45092328257536</v>
      </c>
      <c r="AH36" s="7">
        <f t="shared" si="16"/>
        <v>110.97145131732124</v>
      </c>
      <c r="AI36" s="7">
        <f t="shared" si="16"/>
        <v>119.83853605077657</v>
      </c>
      <c r="AJ36" s="7">
        <f t="shared" si="16"/>
        <v>129.05285647773084</v>
      </c>
      <c r="AK36" s="7">
        <f t="shared" si="16"/>
        <v>138.61509186634964</v>
      </c>
      <c r="AL36" s="7">
        <f t="shared" si="16"/>
        <v>148.53513495349446</v>
      </c>
      <c r="AM36" s="7">
        <f t="shared" si="16"/>
        <v>158.8648133034652</v>
      </c>
      <c r="AN36" s="7">
        <f t="shared" si="16"/>
        <v>169.55366233758667</v>
      </c>
      <c r="AO36" s="7">
        <f t="shared" si="16"/>
        <v>180.51334737995552</v>
      </c>
      <c r="AP36" s="7">
        <f t="shared" si="16"/>
        <v>191.9183400159734</v>
      </c>
      <c r="AQ36" s="7">
        <f t="shared" si="17"/>
        <v>203.572288665832</v>
      </c>
      <c r="AR36" s="7">
        <f t="shared" si="17"/>
        <v>215.5763969712376</v>
      </c>
      <c r="AS36" s="7">
        <f t="shared" si="17"/>
        <v>227.93121680966752</v>
      </c>
      <c r="AT36" s="7">
        <f t="shared" si="17"/>
        <v>240.6373000585993</v>
      </c>
      <c r="AU36" s="7">
        <f t="shared" si="17"/>
        <v>253.8522854057859</v>
      </c>
      <c r="AV36" s="7">
        <f t="shared" si="17"/>
        <v>267.2708546782474</v>
      </c>
      <c r="AW36" s="7">
        <f t="shared" si="17"/>
        <v>281.042561519366</v>
      </c>
      <c r="AX36" s="7">
        <f t="shared" si="17"/>
        <v>295.16795814833864</v>
      </c>
      <c r="AY36" s="7">
        <f t="shared" si="17"/>
        <v>309.6475967843627</v>
      </c>
      <c r="AZ36" s="7">
        <f t="shared" si="17"/>
        <v>324.6828229818125</v>
      </c>
      <c r="BA36" s="7">
        <f t="shared" si="18"/>
        <v>339.88200190543876</v>
      </c>
      <c r="BB36" s="7">
        <f t="shared" si="18"/>
        <v>355.4372997280299</v>
      </c>
      <c r="BC36" s="7">
        <f t="shared" si="18"/>
        <v>371.3492690105031</v>
      </c>
      <c r="BD36" s="7">
        <f t="shared" si="18"/>
        <v>387.6184623137751</v>
      </c>
      <c r="BE36" s="7">
        <f t="shared" si="18"/>
        <v>404.49542937390146</v>
      </c>
      <c r="BF36" s="7">
        <f t="shared" si="18"/>
        <v>421.49123260623935</v>
      </c>
      <c r="BG36" s="7">
        <f t="shared" si="18"/>
        <v>438.8461394850479</v>
      </c>
      <c r="BH36" s="7">
        <f t="shared" si="18"/>
        <v>456.5607029129645</v>
      </c>
      <c r="BI36" s="7">
        <f t="shared" si="18"/>
        <v>474.6354757926252</v>
      </c>
      <c r="BJ36" s="7">
        <f t="shared" si="18"/>
        <v>493.37575207180123</v>
      </c>
      <c r="BK36" s="7">
        <f t="shared" si="19"/>
        <v>512.1842198993822</v>
      </c>
      <c r="BL36" s="7">
        <f t="shared" si="19"/>
        <v>531.3547795381381</v>
      </c>
      <c r="BM36" s="7">
        <f t="shared" si="19"/>
        <v>550.8879842324257</v>
      </c>
      <c r="BN36" s="7">
        <f t="shared" si="19"/>
        <v>570.7843872266011</v>
      </c>
      <c r="BO36" s="7">
        <f t="shared" si="19"/>
        <v>591.4096094251602</v>
      </c>
      <c r="BP36" s="7">
        <f t="shared" si="19"/>
        <v>612.0468077635014</v>
      </c>
      <c r="BQ36" s="7">
        <f t="shared" si="19"/>
        <v>633.0490894949195</v>
      </c>
      <c r="BR36" s="8">
        <f t="shared" si="19"/>
        <v>654.4170082054908</v>
      </c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</row>
    <row r="37" spans="1:82" s="33" customFormat="1" ht="12.75">
      <c r="A37"/>
      <c r="B37" s="146"/>
      <c r="C37" s="26">
        <f t="shared" si="14"/>
        <v>3800</v>
      </c>
      <c r="D37" s="7">
        <f t="shared" si="12"/>
        <v>2.790756043893168</v>
      </c>
      <c r="E37" s="7">
        <f t="shared" si="6"/>
        <v>4.836271318018233</v>
      </c>
      <c r="F37" s="7">
        <f t="shared" si="6"/>
        <v>7.491511506990768</v>
      </c>
      <c r="G37" s="7">
        <f t="shared" si="20"/>
        <v>10.757433426251398</v>
      </c>
      <c r="H37" s="7">
        <f t="shared" si="20"/>
        <v>14.63499389124074</v>
      </c>
      <c r="I37" s="7">
        <f t="shared" si="20"/>
        <v>19.125149717399417</v>
      </c>
      <c r="J37" s="7">
        <f t="shared" si="20"/>
        <v>24.22885772016805</v>
      </c>
      <c r="K37" s="7">
        <f t="shared" si="20"/>
        <v>29.94707471498725</v>
      </c>
      <c r="L37" s="7">
        <f t="shared" si="20"/>
        <v>36.28075751729766</v>
      </c>
      <c r="M37" s="7">
        <f t="shared" si="20"/>
        <v>43.23086294253987</v>
      </c>
      <c r="N37" s="7">
        <f t="shared" si="20"/>
        <v>50.798347806154545</v>
      </c>
      <c r="O37" s="7">
        <f t="shared" si="20"/>
        <v>58.98416892358226</v>
      </c>
      <c r="P37" s="7">
        <f t="shared" si="20"/>
        <v>67.78928311026365</v>
      </c>
      <c r="Q37" s="7">
        <f t="shared" si="20"/>
        <v>13.229459416558713</v>
      </c>
      <c r="R37" s="7">
        <f t="shared" si="20"/>
        <v>16.432624885567623</v>
      </c>
      <c r="S37" s="7">
        <f t="shared" si="20"/>
        <v>20.051759032123098</v>
      </c>
      <c r="T37" s="7">
        <f t="shared" si="20"/>
        <v>23.9895576529684</v>
      </c>
      <c r="U37" s="7">
        <f t="shared" si="20"/>
        <v>28.289278857628798</v>
      </c>
      <c r="V37" s="7">
        <f t="shared" si="20"/>
        <v>32.9733869818368</v>
      </c>
      <c r="W37" s="7">
        <f t="shared" si="15"/>
        <v>37.98196711636545</v>
      </c>
      <c r="X37" s="7">
        <f t="shared" si="15"/>
        <v>43.36515802138725</v>
      </c>
      <c r="Y37" s="7">
        <f t="shared" si="15"/>
        <v>49.09890621420388</v>
      </c>
      <c r="Z37" s="7">
        <f t="shared" si="15"/>
        <v>55.19628001781923</v>
      </c>
      <c r="AA37" s="7">
        <f t="shared" si="15"/>
        <v>61.658494575575666</v>
      </c>
      <c r="AB37" s="7">
        <f t="shared" si="15"/>
        <v>68.48676639769484</v>
      </c>
      <c r="AC37" s="7">
        <f t="shared" si="15"/>
        <v>75.68231336127751</v>
      </c>
      <c r="AD37" s="7">
        <f t="shared" si="15"/>
        <v>83.24635471030373</v>
      </c>
      <c r="AE37" s="7">
        <f t="shared" si="15"/>
        <v>91.15180304226547</v>
      </c>
      <c r="AF37" s="7">
        <f t="shared" si="15"/>
        <v>99.45393723123132</v>
      </c>
      <c r="AG37" s="7">
        <f t="shared" si="16"/>
        <v>108.0677502169271</v>
      </c>
      <c r="AH37" s="7">
        <f t="shared" si="16"/>
        <v>117.05207878676349</v>
      </c>
      <c r="AI37" s="7">
        <f t="shared" si="16"/>
        <v>126.40143506779609</v>
      </c>
      <c r="AJ37" s="7">
        <f t="shared" si="16"/>
        <v>136.11650488921038</v>
      </c>
      <c r="AK37" s="7">
        <f t="shared" si="16"/>
        <v>146.1979743535679</v>
      </c>
      <c r="AL37" s="7">
        <f t="shared" si="16"/>
        <v>156.6562467606839</v>
      </c>
      <c r="AM37" s="7">
        <f t="shared" si="16"/>
        <v>167.5459506424524</v>
      </c>
      <c r="AN37" s="7">
        <f t="shared" si="16"/>
        <v>178.81382958704526</v>
      </c>
      <c r="AO37" s="7">
        <f t="shared" si="16"/>
        <v>190.36669603606663</v>
      </c>
      <c r="AP37" s="7">
        <f t="shared" si="16"/>
        <v>202.38851677625564</v>
      </c>
      <c r="AQ37" s="7">
        <f t="shared" si="17"/>
        <v>214.67219535426335</v>
      </c>
      <c r="AR37" s="7">
        <f t="shared" si="17"/>
        <v>227.32442950373016</v>
      </c>
      <c r="AS37" s="7">
        <f t="shared" si="17"/>
        <v>240.34577110213309</v>
      </c>
      <c r="AT37" s="7">
        <f t="shared" si="17"/>
        <v>253.7367720269498</v>
      </c>
      <c r="AU37" s="7">
        <f t="shared" si="17"/>
        <v>267.66361758237923</v>
      </c>
      <c r="AV37" s="7">
        <f t="shared" si="17"/>
        <v>281.8043432415018</v>
      </c>
      <c r="AW37" s="7">
        <f t="shared" si="17"/>
        <v>296.3166137758532</v>
      </c>
      <c r="AX37" s="7">
        <f t="shared" si="17"/>
        <v>311.2009814046308</v>
      </c>
      <c r="AY37" s="7">
        <f t="shared" si="17"/>
        <v>326.4579983470317</v>
      </c>
      <c r="AZ37" s="7">
        <f t="shared" si="17"/>
        <v>342.299905075237</v>
      </c>
      <c r="BA37" s="7">
        <f t="shared" si="18"/>
        <v>358.3137807506361</v>
      </c>
      <c r="BB37" s="7">
        <f t="shared" si="18"/>
        <v>374.70219402223205</v>
      </c>
      <c r="BC37" s="7">
        <f t="shared" si="18"/>
        <v>391.46569745094206</v>
      </c>
      <c r="BD37" s="7">
        <f t="shared" si="18"/>
        <v>408.6048435976829</v>
      </c>
      <c r="BE37" s="7">
        <f t="shared" si="18"/>
        <v>426.3837101841775</v>
      </c>
      <c r="BF37" s="7">
        <f t="shared" si="18"/>
        <v>444.2868644400003</v>
      </c>
      <c r="BG37" s="7">
        <f t="shared" si="18"/>
        <v>462.5675524301857</v>
      </c>
      <c r="BH37" s="7">
        <f t="shared" si="18"/>
        <v>481.2263270573709</v>
      </c>
      <c r="BI37" s="7">
        <f t="shared" si="18"/>
        <v>500.2637412241924</v>
      </c>
      <c r="BJ37" s="7">
        <f t="shared" si="18"/>
        <v>520.00153469845</v>
      </c>
      <c r="BK37" s="7">
        <f t="shared" si="19"/>
        <v>539.8101217278278</v>
      </c>
      <c r="BL37" s="7">
        <f t="shared" si="19"/>
        <v>559.9992420469326</v>
      </c>
      <c r="BM37" s="7">
        <f t="shared" si="19"/>
        <v>580.5694489001211</v>
      </c>
      <c r="BN37" s="7">
        <f t="shared" si="19"/>
        <v>601.5212955317493</v>
      </c>
      <c r="BO37" s="7">
        <f t="shared" si="19"/>
        <v>623.2400512672033</v>
      </c>
      <c r="BP37" s="7">
        <f t="shared" si="19"/>
        <v>644.9702508922534</v>
      </c>
      <c r="BQ37" s="7">
        <f t="shared" si="19"/>
        <v>667.0839867795926</v>
      </c>
      <c r="BR37" s="8">
        <f t="shared" si="19"/>
        <v>689.5818125152969</v>
      </c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</row>
    <row r="38" spans="1:82" s="33" customFormat="1" ht="12.75">
      <c r="A38"/>
      <c r="B38" s="146"/>
      <c r="C38" s="26">
        <f t="shared" si="14"/>
        <v>4000</v>
      </c>
      <c r="D38" s="7">
        <f t="shared" si="12"/>
        <v>2.9374063877656407</v>
      </c>
      <c r="E38" s="7">
        <f t="shared" si="6"/>
        <v>5.090277164552804</v>
      </c>
      <c r="F38" s="7">
        <f t="shared" si="6"/>
        <v>7.884766704208131</v>
      </c>
      <c r="G38" s="7">
        <f t="shared" si="20"/>
        <v>11.321831822172246</v>
      </c>
      <c r="H38" s="7">
        <f t="shared" si="20"/>
        <v>15.402429333885772</v>
      </c>
      <c r="I38" s="7">
        <f t="shared" si="20"/>
        <v>20.127516054789325</v>
      </c>
      <c r="J38" s="7">
        <f t="shared" si="20"/>
        <v>25.49804880032353</v>
      </c>
      <c r="K38" s="7">
        <f t="shared" si="20"/>
        <v>31.51498438592899</v>
      </c>
      <c r="L38" s="7">
        <f t="shared" si="20"/>
        <v>38.17927962704635</v>
      </c>
      <c r="M38" s="7">
        <f t="shared" si="20"/>
        <v>45.49189133911623</v>
      </c>
      <c r="N38" s="7">
        <f t="shared" si="20"/>
        <v>53.45377633757925</v>
      </c>
      <c r="O38" s="7">
        <f t="shared" si="20"/>
        <v>62.065891437876004</v>
      </c>
      <c r="P38" s="7">
        <f t="shared" si="20"/>
        <v>71.32919345544714</v>
      </c>
      <c r="Q38" s="7">
        <f t="shared" si="20"/>
        <v>13.922827310508332</v>
      </c>
      <c r="R38" s="7">
        <f t="shared" si="20"/>
        <v>17.293422417551263</v>
      </c>
      <c r="S38" s="7">
        <f t="shared" si="20"/>
        <v>21.10158934794106</v>
      </c>
      <c r="T38" s="7">
        <f t="shared" si="20"/>
        <v>25.244898189492122</v>
      </c>
      <c r="U38" s="7">
        <f t="shared" si="20"/>
        <v>29.768843651437837</v>
      </c>
      <c r="V38" s="7">
        <f t="shared" si="20"/>
        <v>34.69703502061552</v>
      </c>
      <c r="W38" s="7">
        <f t="shared" si="15"/>
        <v>39.96639591032394</v>
      </c>
      <c r="X38" s="7">
        <f t="shared" si="15"/>
        <v>45.62965713477563</v>
      </c>
      <c r="Y38" s="7">
        <f t="shared" si="15"/>
        <v>51.66147960742955</v>
      </c>
      <c r="Z38" s="7">
        <f t="shared" si="15"/>
        <v>58.07558518306801</v>
      </c>
      <c r="AA38" s="7">
        <f t="shared" si="15"/>
        <v>64.8732231770134</v>
      </c>
      <c r="AB38" s="7">
        <f t="shared" si="15"/>
        <v>72.05564427146736</v>
      </c>
      <c r="AC38" s="7">
        <f t="shared" si="15"/>
        <v>79.62410051551072</v>
      </c>
      <c r="AD38" s="7">
        <f t="shared" si="15"/>
        <v>87.5798453251035</v>
      </c>
      <c r="AE38" s="7">
        <f t="shared" si="15"/>
        <v>95.89435262823142</v>
      </c>
      <c r="AF38" s="7">
        <f t="shared" si="15"/>
        <v>104.6257488397197</v>
      </c>
      <c r="AG38" s="7">
        <f t="shared" si="16"/>
        <v>113.6845771512788</v>
      </c>
      <c r="AH38" s="7">
        <f t="shared" si="16"/>
        <v>123.13270625620574</v>
      </c>
      <c r="AI38" s="7">
        <f t="shared" si="16"/>
        <v>132.96433408481565</v>
      </c>
      <c r="AJ38" s="7">
        <f t="shared" si="16"/>
        <v>143.18015330068988</v>
      </c>
      <c r="AK38" s="7">
        <f t="shared" si="16"/>
        <v>153.78085684078616</v>
      </c>
      <c r="AL38" s="7">
        <f t="shared" si="16"/>
        <v>164.7773585678733</v>
      </c>
      <c r="AM38" s="7">
        <f t="shared" si="16"/>
        <v>176.22708798143958</v>
      </c>
      <c r="AN38" s="7">
        <f t="shared" si="16"/>
        <v>188.07399683650382</v>
      </c>
      <c r="AO38" s="7">
        <f t="shared" si="16"/>
        <v>200.22004469217777</v>
      </c>
      <c r="AP38" s="7">
        <f t="shared" si="16"/>
        <v>212.85869353653788</v>
      </c>
      <c r="AQ38" s="7">
        <f t="shared" si="17"/>
        <v>225.77210204269477</v>
      </c>
      <c r="AR38" s="7">
        <f t="shared" si="17"/>
        <v>239.07246203622265</v>
      </c>
      <c r="AS38" s="7">
        <f t="shared" si="17"/>
        <v>252.76032539459862</v>
      </c>
      <c r="AT38" s="7">
        <f t="shared" si="17"/>
        <v>266.8362439953003</v>
      </c>
      <c r="AU38" s="7">
        <f t="shared" si="17"/>
        <v>281.4749497589726</v>
      </c>
      <c r="AV38" s="7">
        <f t="shared" si="17"/>
        <v>296.3378318047561</v>
      </c>
      <c r="AW38" s="7">
        <f t="shared" si="17"/>
        <v>311.59066603234055</v>
      </c>
      <c r="AX38" s="7">
        <f t="shared" si="17"/>
        <v>327.23400466092295</v>
      </c>
      <c r="AY38" s="7">
        <f t="shared" si="17"/>
        <v>343.26839990970063</v>
      </c>
      <c r="AZ38" s="7">
        <f t="shared" si="17"/>
        <v>359.9169871686614</v>
      </c>
      <c r="BA38" s="7">
        <f t="shared" si="18"/>
        <v>376.7455595958334</v>
      </c>
      <c r="BB38" s="7">
        <f t="shared" si="18"/>
        <v>393.96708831643423</v>
      </c>
      <c r="BC38" s="7">
        <f t="shared" si="18"/>
        <v>411.58212589138105</v>
      </c>
      <c r="BD38" s="7">
        <f t="shared" si="18"/>
        <v>429.5912248815905</v>
      </c>
      <c r="BE38" s="7">
        <f t="shared" si="18"/>
        <v>448.2719909944536</v>
      </c>
      <c r="BF38" s="7">
        <f t="shared" si="18"/>
        <v>467.0824962737612</v>
      </c>
      <c r="BG38" s="7">
        <f t="shared" si="18"/>
        <v>486.28896537532336</v>
      </c>
      <c r="BH38" s="7">
        <f t="shared" si="18"/>
        <v>505.89195120177743</v>
      </c>
      <c r="BI38" s="7">
        <f t="shared" si="18"/>
        <v>525.8920066557596</v>
      </c>
      <c r="BJ38" s="7">
        <f t="shared" si="18"/>
        <v>546.6273173250987</v>
      </c>
      <c r="BK38" s="7">
        <f t="shared" si="19"/>
        <v>567.4360235562735</v>
      </c>
      <c r="BL38" s="7">
        <f t="shared" si="19"/>
        <v>588.6437045557271</v>
      </c>
      <c r="BM38" s="7">
        <f t="shared" si="19"/>
        <v>610.2509135678164</v>
      </c>
      <c r="BN38" s="7">
        <f t="shared" si="19"/>
        <v>632.2582038368975</v>
      </c>
      <c r="BO38" s="7">
        <f t="shared" si="19"/>
        <v>655.0704931092464</v>
      </c>
      <c r="BP38" s="7">
        <f t="shared" si="19"/>
        <v>677.8936940210056</v>
      </c>
      <c r="BQ38" s="7">
        <f t="shared" si="19"/>
        <v>701.1188840642658</v>
      </c>
      <c r="BR38" s="8">
        <f t="shared" si="19"/>
        <v>724.7466168251028</v>
      </c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</row>
    <row r="39" spans="1:82" s="33" customFormat="1" ht="12.75">
      <c r="A39"/>
      <c r="B39" s="146"/>
      <c r="C39" s="26">
        <f t="shared" si="14"/>
        <v>4200</v>
      </c>
      <c r="D39" s="7">
        <f t="shared" si="12"/>
        <v>3.0840567316381144</v>
      </c>
      <c r="E39" s="7">
        <f aca="true" t="shared" si="21" ref="E39:F53">($C39+E$15)*PI()*E$17/1000</f>
        <v>5.344283011087375</v>
      </c>
      <c r="F39" s="7">
        <f t="shared" si="21"/>
        <v>8.278021901425495</v>
      </c>
      <c r="G39" s="7">
        <f t="shared" si="20"/>
        <v>11.886230218093097</v>
      </c>
      <c r="H39" s="7">
        <f t="shared" si="20"/>
        <v>16.169864776530805</v>
      </c>
      <c r="I39" s="7">
        <f t="shared" si="20"/>
        <v>21.12988239217923</v>
      </c>
      <c r="J39" s="7">
        <f t="shared" si="20"/>
        <v>26.76723988047901</v>
      </c>
      <c r="K39" s="7">
        <f t="shared" si="20"/>
        <v>33.08289405687073</v>
      </c>
      <c r="L39" s="7">
        <f t="shared" si="20"/>
        <v>40.07780173679505</v>
      </c>
      <c r="M39" s="7">
        <f t="shared" si="20"/>
        <v>47.75291973569258</v>
      </c>
      <c r="N39" s="7">
        <f t="shared" si="20"/>
        <v>56.10920486900395</v>
      </c>
      <c r="O39" s="7">
        <f t="shared" si="20"/>
        <v>65.14761395216975</v>
      </c>
      <c r="P39" s="7">
        <f t="shared" si="20"/>
        <v>74.86910380063064</v>
      </c>
      <c r="Q39" s="7">
        <f t="shared" si="20"/>
        <v>14.616195204457949</v>
      </c>
      <c r="R39" s="7">
        <f t="shared" si="20"/>
        <v>18.154219949534898</v>
      </c>
      <c r="S39" s="7">
        <f t="shared" si="20"/>
        <v>22.151419663759025</v>
      </c>
      <c r="T39" s="7">
        <f t="shared" si="20"/>
        <v>26.50023872601585</v>
      </c>
      <c r="U39" s="7">
        <f t="shared" si="20"/>
        <v>31.248408445246874</v>
      </c>
      <c r="V39" s="7">
        <f t="shared" si="20"/>
        <v>36.420683059394236</v>
      </c>
      <c r="W39" s="7">
        <f aca="true" t="shared" si="22" ref="W39:AF48">($C39+W$15)*PI()*W$17/1000</f>
        <v>41.95082470428243</v>
      </c>
      <c r="X39" s="7">
        <f t="shared" si="22"/>
        <v>47.894156248163995</v>
      </c>
      <c r="Y39" s="7">
        <f t="shared" si="22"/>
        <v>54.224053000655225</v>
      </c>
      <c r="Z39" s="7">
        <f t="shared" si="22"/>
        <v>60.95489034831679</v>
      </c>
      <c r="AA39" s="7">
        <f t="shared" si="22"/>
        <v>68.08795177845113</v>
      </c>
      <c r="AB39" s="7">
        <f t="shared" si="22"/>
        <v>75.62452214523988</v>
      </c>
      <c r="AC39" s="7">
        <f t="shared" si="22"/>
        <v>83.56588766974393</v>
      </c>
      <c r="AD39" s="7">
        <f t="shared" si="22"/>
        <v>91.91333593990328</v>
      </c>
      <c r="AE39" s="7">
        <f t="shared" si="22"/>
        <v>100.63690221419736</v>
      </c>
      <c r="AF39" s="7">
        <f t="shared" si="22"/>
        <v>109.79756044820807</v>
      </c>
      <c r="AG39" s="7">
        <f aca="true" t="shared" si="23" ref="AG39:AP48">($C39+AG$15)*PI()*AG$17/1000</f>
        <v>119.30140408563052</v>
      </c>
      <c r="AH39" s="7">
        <f t="shared" si="23"/>
        <v>129.21333372564803</v>
      </c>
      <c r="AI39" s="7">
        <f t="shared" si="23"/>
        <v>139.52723310183515</v>
      </c>
      <c r="AJ39" s="7">
        <f t="shared" si="23"/>
        <v>150.2438017121694</v>
      </c>
      <c r="AK39" s="7">
        <f t="shared" si="23"/>
        <v>161.3637393280044</v>
      </c>
      <c r="AL39" s="7">
        <f t="shared" si="23"/>
        <v>172.89847037506274</v>
      </c>
      <c r="AM39" s="7">
        <f t="shared" si="23"/>
        <v>184.9082253204267</v>
      </c>
      <c r="AN39" s="7">
        <f t="shared" si="23"/>
        <v>197.33416408596244</v>
      </c>
      <c r="AO39" s="7">
        <f t="shared" si="23"/>
        <v>210.07339334828885</v>
      </c>
      <c r="AP39" s="7">
        <f t="shared" si="23"/>
        <v>223.3288702968201</v>
      </c>
      <c r="AQ39" s="7">
        <f aca="true" t="shared" si="24" ref="AQ39:AZ48">($C39+AQ$15)*PI()*AQ$17/1000</f>
        <v>236.87200873112621</v>
      </c>
      <c r="AR39" s="7">
        <f t="shared" si="24"/>
        <v>250.82049456871516</v>
      </c>
      <c r="AS39" s="7">
        <f t="shared" si="24"/>
        <v>265.1748796870642</v>
      </c>
      <c r="AT39" s="7">
        <f t="shared" si="24"/>
        <v>279.9357159636509</v>
      </c>
      <c r="AU39" s="7">
        <f t="shared" si="24"/>
        <v>295.28628193556597</v>
      </c>
      <c r="AV39" s="7">
        <f t="shared" si="24"/>
        <v>310.87132036801046</v>
      </c>
      <c r="AW39" s="7">
        <f t="shared" si="24"/>
        <v>326.8647182888278</v>
      </c>
      <c r="AX39" s="7">
        <f t="shared" si="24"/>
        <v>343.26702791721516</v>
      </c>
      <c r="AY39" s="7">
        <f t="shared" si="24"/>
        <v>360.07880147236966</v>
      </c>
      <c r="AZ39" s="7">
        <f t="shared" si="24"/>
        <v>377.53406926208584</v>
      </c>
      <c r="BA39" s="7">
        <f aca="true" t="shared" si="25" ref="BA39:BJ48">($C39+BA$15)*PI()*BA$17/1000</f>
        <v>395.17733844103077</v>
      </c>
      <c r="BB39" s="7">
        <f t="shared" si="25"/>
        <v>413.2319826106364</v>
      </c>
      <c r="BC39" s="7">
        <f t="shared" si="25"/>
        <v>431.69855433182</v>
      </c>
      <c r="BD39" s="7">
        <f t="shared" si="25"/>
        <v>450.57760616549825</v>
      </c>
      <c r="BE39" s="7">
        <f t="shared" si="25"/>
        <v>470.16027180472963</v>
      </c>
      <c r="BF39" s="7">
        <f t="shared" si="25"/>
        <v>489.8781281075221</v>
      </c>
      <c r="BG39" s="7">
        <f t="shared" si="25"/>
        <v>510.0103783204611</v>
      </c>
      <c r="BH39" s="7">
        <f t="shared" si="25"/>
        <v>530.557575346184</v>
      </c>
      <c r="BI39" s="7">
        <f t="shared" si="25"/>
        <v>551.5202720873268</v>
      </c>
      <c r="BJ39" s="7">
        <f t="shared" si="25"/>
        <v>573.2530999517475</v>
      </c>
      <c r="BK39" s="7">
        <f aca="true" t="shared" si="26" ref="BK39:BR48">($C39+BK$15)*PI()*BK$17/1000</f>
        <v>595.0619253847192</v>
      </c>
      <c r="BL39" s="7">
        <f t="shared" si="26"/>
        <v>617.2881670645216</v>
      </c>
      <c r="BM39" s="7">
        <f t="shared" si="26"/>
        <v>639.9323782355118</v>
      </c>
      <c r="BN39" s="7">
        <f t="shared" si="26"/>
        <v>662.9951121420455</v>
      </c>
      <c r="BO39" s="7">
        <f t="shared" si="26"/>
        <v>686.9009349512894</v>
      </c>
      <c r="BP39" s="7">
        <f t="shared" si="26"/>
        <v>710.8171371497576</v>
      </c>
      <c r="BQ39" s="7">
        <f t="shared" si="26"/>
        <v>735.1537813489388</v>
      </c>
      <c r="BR39" s="8">
        <f t="shared" si="26"/>
        <v>759.9114211349089</v>
      </c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</row>
    <row r="40" spans="1:82" s="33" customFormat="1" ht="12.75">
      <c r="A40"/>
      <c r="B40" s="146"/>
      <c r="C40" s="26">
        <f t="shared" si="14"/>
        <v>4400</v>
      </c>
      <c r="D40" s="7">
        <f t="shared" si="12"/>
        <v>3.230707075510588</v>
      </c>
      <c r="E40" s="7">
        <f t="shared" si="21"/>
        <v>5.598288857621946</v>
      </c>
      <c r="F40" s="7">
        <f t="shared" si="21"/>
        <v>8.671277098642857</v>
      </c>
      <c r="G40" s="7">
        <f t="shared" si="20"/>
        <v>12.450628614013947</v>
      </c>
      <c r="H40" s="7">
        <f t="shared" si="20"/>
        <v>16.93730021917583</v>
      </c>
      <c r="I40" s="7">
        <f t="shared" si="20"/>
        <v>22.132248729569135</v>
      </c>
      <c r="J40" s="7">
        <f t="shared" si="20"/>
        <v>28.036430960634487</v>
      </c>
      <c r="K40" s="7">
        <f t="shared" si="20"/>
        <v>34.650803727812466</v>
      </c>
      <c r="L40" s="7">
        <f t="shared" si="20"/>
        <v>41.976323846543764</v>
      </c>
      <c r="M40" s="7">
        <f t="shared" si="20"/>
        <v>50.01394813226893</v>
      </c>
      <c r="N40" s="7">
        <f t="shared" si="20"/>
        <v>58.76463340042866</v>
      </c>
      <c r="O40" s="7">
        <f t="shared" si="20"/>
        <v>68.22933646646351</v>
      </c>
      <c r="P40" s="7">
        <f t="shared" si="20"/>
        <v>78.4090141458141</v>
      </c>
      <c r="Q40" s="7">
        <f t="shared" si="20"/>
        <v>15.309563098407567</v>
      </c>
      <c r="R40" s="7">
        <f t="shared" si="20"/>
        <v>19.015017481518534</v>
      </c>
      <c r="S40" s="7">
        <f t="shared" si="20"/>
        <v>23.201249979576986</v>
      </c>
      <c r="T40" s="7">
        <f t="shared" si="20"/>
        <v>27.755579262539577</v>
      </c>
      <c r="U40" s="7">
        <f t="shared" si="20"/>
        <v>32.72797323905591</v>
      </c>
      <c r="V40" s="7">
        <f t="shared" si="20"/>
        <v>38.144331098172955</v>
      </c>
      <c r="W40" s="7">
        <f t="shared" si="22"/>
        <v>43.93525349824092</v>
      </c>
      <c r="X40" s="7">
        <f t="shared" si="22"/>
        <v>50.158655361552356</v>
      </c>
      <c r="Y40" s="7">
        <f t="shared" si="22"/>
        <v>56.7866263938809</v>
      </c>
      <c r="Z40" s="7">
        <f t="shared" si="22"/>
        <v>63.83419551356558</v>
      </c>
      <c r="AA40" s="7">
        <f t="shared" si="22"/>
        <v>71.30268037988886</v>
      </c>
      <c r="AB40" s="7">
        <f t="shared" si="22"/>
        <v>79.19340001901242</v>
      </c>
      <c r="AC40" s="7">
        <f t="shared" si="22"/>
        <v>87.50767482397713</v>
      </c>
      <c r="AD40" s="7">
        <f t="shared" si="22"/>
        <v>96.24682655470306</v>
      </c>
      <c r="AE40" s="7">
        <f t="shared" si="22"/>
        <v>105.37945180016331</v>
      </c>
      <c r="AF40" s="7">
        <f t="shared" si="22"/>
        <v>114.96937205669643</v>
      </c>
      <c r="AG40" s="7">
        <f t="shared" si="23"/>
        <v>124.91823101998224</v>
      </c>
      <c r="AH40" s="7">
        <f t="shared" si="23"/>
        <v>135.29396119509028</v>
      </c>
      <c r="AI40" s="7">
        <f t="shared" si="23"/>
        <v>146.09013211885468</v>
      </c>
      <c r="AJ40" s="7">
        <f t="shared" si="23"/>
        <v>157.30745012364895</v>
      </c>
      <c r="AK40" s="7">
        <f t="shared" si="23"/>
        <v>168.94662181522267</v>
      </c>
      <c r="AL40" s="7">
        <f t="shared" si="23"/>
        <v>181.01958218225215</v>
      </c>
      <c r="AM40" s="7">
        <f t="shared" si="23"/>
        <v>193.5893626594139</v>
      </c>
      <c r="AN40" s="7">
        <f t="shared" si="23"/>
        <v>206.594331335421</v>
      </c>
      <c r="AO40" s="7">
        <f t="shared" si="23"/>
        <v>219.92674200439998</v>
      </c>
      <c r="AP40" s="7">
        <f t="shared" si="23"/>
        <v>233.79904705710234</v>
      </c>
      <c r="AQ40" s="7">
        <f t="shared" si="24"/>
        <v>247.97191541955758</v>
      </c>
      <c r="AR40" s="7">
        <f t="shared" si="24"/>
        <v>262.5685271012077</v>
      </c>
      <c r="AS40" s="7">
        <f t="shared" si="24"/>
        <v>277.58943397952976</v>
      </c>
      <c r="AT40" s="7">
        <f t="shared" si="24"/>
        <v>293.03518793200135</v>
      </c>
      <c r="AU40" s="7">
        <f t="shared" si="24"/>
        <v>309.09761411215936</v>
      </c>
      <c r="AV40" s="7">
        <f t="shared" si="24"/>
        <v>325.40480893126477</v>
      </c>
      <c r="AW40" s="7">
        <f t="shared" si="24"/>
        <v>342.1387705453151</v>
      </c>
      <c r="AX40" s="7">
        <f t="shared" si="24"/>
        <v>359.3000511735073</v>
      </c>
      <c r="AY40" s="7">
        <f t="shared" si="24"/>
        <v>376.8892030350387</v>
      </c>
      <c r="AZ40" s="7">
        <f t="shared" si="24"/>
        <v>395.1511513555103</v>
      </c>
      <c r="BA40" s="7">
        <f t="shared" si="25"/>
        <v>413.6091172862281</v>
      </c>
      <c r="BB40" s="7">
        <f t="shared" si="25"/>
        <v>432.49687690483853</v>
      </c>
      <c r="BC40" s="7">
        <f t="shared" si="25"/>
        <v>451.814982772259</v>
      </c>
      <c r="BD40" s="7">
        <f t="shared" si="25"/>
        <v>471.56398744940594</v>
      </c>
      <c r="BE40" s="7">
        <f t="shared" si="25"/>
        <v>492.04855261500563</v>
      </c>
      <c r="BF40" s="7">
        <f t="shared" si="25"/>
        <v>512.673759941283</v>
      </c>
      <c r="BG40" s="7">
        <f t="shared" si="25"/>
        <v>533.7317912655989</v>
      </c>
      <c r="BH40" s="7">
        <f t="shared" si="25"/>
        <v>555.2231994905904</v>
      </c>
      <c r="BI40" s="7">
        <f t="shared" si="25"/>
        <v>577.148537518894</v>
      </c>
      <c r="BJ40" s="7">
        <f t="shared" si="25"/>
        <v>599.8788825783962</v>
      </c>
      <c r="BK40" s="7">
        <f t="shared" si="26"/>
        <v>622.6878272131647</v>
      </c>
      <c r="BL40" s="7">
        <f t="shared" si="26"/>
        <v>645.9326295733163</v>
      </c>
      <c r="BM40" s="7">
        <f t="shared" si="26"/>
        <v>669.613842903207</v>
      </c>
      <c r="BN40" s="7">
        <f t="shared" si="26"/>
        <v>693.7320204471938</v>
      </c>
      <c r="BO40" s="7">
        <f t="shared" si="26"/>
        <v>718.7313767933325</v>
      </c>
      <c r="BP40" s="7">
        <f t="shared" si="26"/>
        <v>743.7405802785097</v>
      </c>
      <c r="BQ40" s="7">
        <f t="shared" si="26"/>
        <v>769.1886786336119</v>
      </c>
      <c r="BR40" s="8">
        <f t="shared" si="26"/>
        <v>795.076225444715</v>
      </c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</row>
    <row r="41" spans="1:82" s="33" customFormat="1" ht="12.75">
      <c r="A41"/>
      <c r="B41" s="146"/>
      <c r="C41" s="26">
        <f t="shared" si="14"/>
        <v>4600</v>
      </c>
      <c r="D41" s="7">
        <f t="shared" si="12"/>
        <v>3.377357419383061</v>
      </c>
      <c r="E41" s="7">
        <f t="shared" si="21"/>
        <v>5.852294704156517</v>
      </c>
      <c r="F41" s="7">
        <f t="shared" si="21"/>
        <v>9.064532295860221</v>
      </c>
      <c r="G41" s="7">
        <f t="shared" si="20"/>
        <v>13.015027009934794</v>
      </c>
      <c r="H41" s="7">
        <f t="shared" si="20"/>
        <v>17.704735661820866</v>
      </c>
      <c r="I41" s="7">
        <f t="shared" si="20"/>
        <v>23.134615066959043</v>
      </c>
      <c r="J41" s="7">
        <f t="shared" si="20"/>
        <v>29.30562204078996</v>
      </c>
      <c r="K41" s="7">
        <f t="shared" si="20"/>
        <v>36.21871339875421</v>
      </c>
      <c r="L41" s="7">
        <f t="shared" si="20"/>
        <v>43.874845956292454</v>
      </c>
      <c r="M41" s="7">
        <f t="shared" si="20"/>
        <v>52.274976528845286</v>
      </c>
      <c r="N41" s="7">
        <f t="shared" si="20"/>
        <v>61.420061931853354</v>
      </c>
      <c r="O41" s="7">
        <f t="shared" si="20"/>
        <v>71.31105898075724</v>
      </c>
      <c r="P41" s="7">
        <f t="shared" si="20"/>
        <v>81.94892449099758</v>
      </c>
      <c r="Q41" s="7">
        <f t="shared" si="20"/>
        <v>16.002930992357186</v>
      </c>
      <c r="R41" s="7">
        <f t="shared" si="20"/>
        <v>19.875815013502173</v>
      </c>
      <c r="S41" s="7">
        <f t="shared" si="20"/>
        <v>24.251080295394953</v>
      </c>
      <c r="T41" s="7">
        <f t="shared" si="20"/>
        <v>29.0109197990633</v>
      </c>
      <c r="U41" s="7">
        <f t="shared" si="20"/>
        <v>34.207538032864946</v>
      </c>
      <c r="V41" s="7">
        <f t="shared" si="20"/>
        <v>39.86797913695167</v>
      </c>
      <c r="W41" s="7">
        <f t="shared" si="22"/>
        <v>45.919682292199404</v>
      </c>
      <c r="X41" s="7">
        <f t="shared" si="22"/>
        <v>52.42315447494072</v>
      </c>
      <c r="Y41" s="7">
        <f t="shared" si="22"/>
        <v>59.34919978710657</v>
      </c>
      <c r="Z41" s="7">
        <f t="shared" si="22"/>
        <v>66.71350067881437</v>
      </c>
      <c r="AA41" s="7">
        <f t="shared" si="22"/>
        <v>74.51740898132658</v>
      </c>
      <c r="AB41" s="7">
        <f t="shared" si="22"/>
        <v>82.76227789278495</v>
      </c>
      <c r="AC41" s="7">
        <f t="shared" si="22"/>
        <v>91.44946197821032</v>
      </c>
      <c r="AD41" s="7">
        <f t="shared" si="22"/>
        <v>100.58031716950283</v>
      </c>
      <c r="AE41" s="7">
        <f t="shared" si="22"/>
        <v>110.12200138612926</v>
      </c>
      <c r="AF41" s="7">
        <f t="shared" si="22"/>
        <v>120.14118366518481</v>
      </c>
      <c r="AG41" s="7">
        <f t="shared" si="23"/>
        <v>130.53505795433398</v>
      </c>
      <c r="AH41" s="7">
        <f t="shared" si="23"/>
        <v>141.37458866453252</v>
      </c>
      <c r="AI41" s="7">
        <f t="shared" si="23"/>
        <v>152.65303113587422</v>
      </c>
      <c r="AJ41" s="7">
        <f t="shared" si="23"/>
        <v>164.37109853512845</v>
      </c>
      <c r="AK41" s="7">
        <f t="shared" si="23"/>
        <v>176.5295043024409</v>
      </c>
      <c r="AL41" s="7">
        <f t="shared" si="23"/>
        <v>189.1406939894416</v>
      </c>
      <c r="AM41" s="7">
        <f t="shared" si="23"/>
        <v>202.27049999840108</v>
      </c>
      <c r="AN41" s="7">
        <f t="shared" si="23"/>
        <v>215.8544985848796</v>
      </c>
      <c r="AO41" s="7">
        <f t="shared" si="23"/>
        <v>229.7800906605111</v>
      </c>
      <c r="AP41" s="7">
        <f t="shared" si="23"/>
        <v>244.26922381738456</v>
      </c>
      <c r="AQ41" s="7">
        <f t="shared" si="24"/>
        <v>259.07182210798896</v>
      </c>
      <c r="AR41" s="7">
        <f t="shared" si="24"/>
        <v>274.31655963370025</v>
      </c>
      <c r="AS41" s="7">
        <f t="shared" si="24"/>
        <v>290.0039882719953</v>
      </c>
      <c r="AT41" s="7">
        <f t="shared" si="24"/>
        <v>306.13465990035195</v>
      </c>
      <c r="AU41" s="7">
        <f t="shared" si="24"/>
        <v>322.9089462887527</v>
      </c>
      <c r="AV41" s="7">
        <f t="shared" si="24"/>
        <v>339.9382974945191</v>
      </c>
      <c r="AW41" s="7">
        <f t="shared" si="24"/>
        <v>357.41282280180235</v>
      </c>
      <c r="AX41" s="7">
        <f t="shared" si="24"/>
        <v>375.3330744297995</v>
      </c>
      <c r="AY41" s="7">
        <f t="shared" si="24"/>
        <v>393.69960459770755</v>
      </c>
      <c r="AZ41" s="7">
        <f t="shared" si="24"/>
        <v>412.7682334489347</v>
      </c>
      <c r="BA41" s="7">
        <f t="shared" si="25"/>
        <v>432.04089613142537</v>
      </c>
      <c r="BB41" s="7">
        <f t="shared" si="25"/>
        <v>451.7617711990407</v>
      </c>
      <c r="BC41" s="7">
        <f t="shared" si="25"/>
        <v>471.9314112126979</v>
      </c>
      <c r="BD41" s="7">
        <f t="shared" si="25"/>
        <v>492.55036873331363</v>
      </c>
      <c r="BE41" s="7">
        <f t="shared" si="25"/>
        <v>513.9368334252816</v>
      </c>
      <c r="BF41" s="7">
        <f t="shared" si="25"/>
        <v>535.469391775044</v>
      </c>
      <c r="BG41" s="7">
        <f t="shared" si="25"/>
        <v>557.4532042107365</v>
      </c>
      <c r="BH41" s="7">
        <f t="shared" si="25"/>
        <v>579.888823634997</v>
      </c>
      <c r="BI41" s="7">
        <f t="shared" si="25"/>
        <v>602.7768029504614</v>
      </c>
      <c r="BJ41" s="7">
        <f t="shared" si="25"/>
        <v>626.504665205045</v>
      </c>
      <c r="BK41" s="7">
        <f t="shared" si="26"/>
        <v>650.3137290416105</v>
      </c>
      <c r="BL41" s="7">
        <f t="shared" si="26"/>
        <v>674.5770920821107</v>
      </c>
      <c r="BM41" s="7">
        <f t="shared" si="26"/>
        <v>699.2953075709024</v>
      </c>
      <c r="BN41" s="7">
        <f t="shared" si="26"/>
        <v>724.4689287523419</v>
      </c>
      <c r="BO41" s="7">
        <f t="shared" si="26"/>
        <v>750.5618186353756</v>
      </c>
      <c r="BP41" s="7">
        <f t="shared" si="26"/>
        <v>776.6640234072618</v>
      </c>
      <c r="BQ41" s="7">
        <f t="shared" si="26"/>
        <v>803.2235759182851</v>
      </c>
      <c r="BR41" s="8">
        <f t="shared" si="26"/>
        <v>830.2410297545209</v>
      </c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</row>
    <row r="42" spans="1:82" s="33" customFormat="1" ht="12.75">
      <c r="A42"/>
      <c r="B42" s="146"/>
      <c r="C42" s="26">
        <f t="shared" si="14"/>
        <v>4800</v>
      </c>
      <c r="D42" s="7">
        <f t="shared" si="12"/>
        <v>3.5240077632555344</v>
      </c>
      <c r="E42" s="7">
        <f t="shared" si="21"/>
        <v>6.106300550691088</v>
      </c>
      <c r="F42" s="7">
        <f t="shared" si="21"/>
        <v>9.457787493077584</v>
      </c>
      <c r="G42" s="7">
        <f t="shared" si="20"/>
        <v>13.579425405855645</v>
      </c>
      <c r="H42" s="7">
        <f t="shared" si="20"/>
        <v>18.472171104465897</v>
      </c>
      <c r="I42" s="7">
        <f t="shared" si="20"/>
        <v>24.13698140434895</v>
      </c>
      <c r="J42" s="7">
        <f t="shared" si="20"/>
        <v>30.57481312094544</v>
      </c>
      <c r="K42" s="7">
        <f t="shared" si="20"/>
        <v>37.786623069695956</v>
      </c>
      <c r="L42" s="7">
        <f t="shared" si="20"/>
        <v>45.77336806604116</v>
      </c>
      <c r="M42" s="7">
        <f t="shared" si="20"/>
        <v>54.53600492542164</v>
      </c>
      <c r="N42" s="7">
        <f t="shared" si="20"/>
        <v>64.07549046327806</v>
      </c>
      <c r="O42" s="7">
        <f t="shared" si="20"/>
        <v>74.39278149505098</v>
      </c>
      <c r="P42" s="7">
        <f t="shared" si="20"/>
        <v>85.48883483618108</v>
      </c>
      <c r="Q42" s="7">
        <f t="shared" si="20"/>
        <v>16.696298886306803</v>
      </c>
      <c r="R42" s="7">
        <f t="shared" si="20"/>
        <v>20.73661254548581</v>
      </c>
      <c r="S42" s="7">
        <f t="shared" si="20"/>
        <v>25.300910611212913</v>
      </c>
      <c r="T42" s="7">
        <f t="shared" si="20"/>
        <v>30.266260335587027</v>
      </c>
      <c r="U42" s="7">
        <f t="shared" si="20"/>
        <v>35.687102826673986</v>
      </c>
      <c r="V42" s="7">
        <f t="shared" si="20"/>
        <v>41.59162717573037</v>
      </c>
      <c r="W42" s="7">
        <f t="shared" si="22"/>
        <v>47.90411108615789</v>
      </c>
      <c r="X42" s="7">
        <f t="shared" si="22"/>
        <v>54.6876535883291</v>
      </c>
      <c r="Y42" s="7">
        <f t="shared" si="22"/>
        <v>61.91177318033224</v>
      </c>
      <c r="Z42" s="7">
        <f t="shared" si="22"/>
        <v>69.59280584406314</v>
      </c>
      <c r="AA42" s="7">
        <f t="shared" si="22"/>
        <v>77.73213758276432</v>
      </c>
      <c r="AB42" s="7">
        <f t="shared" si="22"/>
        <v>86.33115576655749</v>
      </c>
      <c r="AC42" s="7">
        <f t="shared" si="22"/>
        <v>95.39124913244353</v>
      </c>
      <c r="AD42" s="7">
        <f t="shared" si="22"/>
        <v>104.9138077843026</v>
      </c>
      <c r="AE42" s="7">
        <f t="shared" si="22"/>
        <v>114.8645509720952</v>
      </c>
      <c r="AF42" s="7">
        <f t="shared" si="22"/>
        <v>125.31299527367318</v>
      </c>
      <c r="AG42" s="7">
        <f t="shared" si="23"/>
        <v>136.1518848886857</v>
      </c>
      <c r="AH42" s="7">
        <f t="shared" si="23"/>
        <v>147.45521613397477</v>
      </c>
      <c r="AI42" s="7">
        <f t="shared" si="23"/>
        <v>159.21593015289375</v>
      </c>
      <c r="AJ42" s="7">
        <f t="shared" si="23"/>
        <v>171.434746946608</v>
      </c>
      <c r="AK42" s="7">
        <f t="shared" si="23"/>
        <v>184.11238678965918</v>
      </c>
      <c r="AL42" s="7">
        <f t="shared" si="23"/>
        <v>197.261805796631</v>
      </c>
      <c r="AM42" s="7">
        <f t="shared" si="23"/>
        <v>210.95163733738823</v>
      </c>
      <c r="AN42" s="7">
        <f t="shared" si="23"/>
        <v>225.11466583433818</v>
      </c>
      <c r="AO42" s="7">
        <f t="shared" si="23"/>
        <v>239.63343931662214</v>
      </c>
      <c r="AP42" s="7">
        <f t="shared" si="23"/>
        <v>254.73940057766683</v>
      </c>
      <c r="AQ42" s="7">
        <f t="shared" si="24"/>
        <v>270.1717287964204</v>
      </c>
      <c r="AR42" s="7">
        <f t="shared" si="24"/>
        <v>286.0645921661927</v>
      </c>
      <c r="AS42" s="7">
        <f t="shared" si="24"/>
        <v>302.41854256446084</v>
      </c>
      <c r="AT42" s="7">
        <f t="shared" si="24"/>
        <v>319.2341318687025</v>
      </c>
      <c r="AU42" s="7">
        <f t="shared" si="24"/>
        <v>336.72027846534604</v>
      </c>
      <c r="AV42" s="7">
        <f t="shared" si="24"/>
        <v>354.47178605777344</v>
      </c>
      <c r="AW42" s="7">
        <f t="shared" si="24"/>
        <v>372.6868750582897</v>
      </c>
      <c r="AX42" s="7">
        <f t="shared" si="24"/>
        <v>391.3660976860916</v>
      </c>
      <c r="AY42" s="7">
        <f t="shared" si="24"/>
        <v>410.5100061603766</v>
      </c>
      <c r="AZ42" s="7">
        <f t="shared" si="24"/>
        <v>430.3853155423592</v>
      </c>
      <c r="BA42" s="7">
        <f t="shared" si="25"/>
        <v>450.4726749766227</v>
      </c>
      <c r="BB42" s="7">
        <f t="shared" si="25"/>
        <v>471.0266654932429</v>
      </c>
      <c r="BC42" s="7">
        <f t="shared" si="25"/>
        <v>492.04783965313686</v>
      </c>
      <c r="BD42" s="7">
        <f t="shared" si="25"/>
        <v>513.5367500172214</v>
      </c>
      <c r="BE42" s="7">
        <f t="shared" si="25"/>
        <v>535.8251142355577</v>
      </c>
      <c r="BF42" s="7">
        <f t="shared" si="25"/>
        <v>558.2650236088048</v>
      </c>
      <c r="BG42" s="7">
        <f t="shared" si="25"/>
        <v>581.1746171558742</v>
      </c>
      <c r="BH42" s="7">
        <f t="shared" si="25"/>
        <v>604.5544477794035</v>
      </c>
      <c r="BI42" s="7">
        <f t="shared" si="25"/>
        <v>628.4050683820286</v>
      </c>
      <c r="BJ42" s="7">
        <f t="shared" si="25"/>
        <v>653.1304478316937</v>
      </c>
      <c r="BK42" s="7">
        <f t="shared" si="26"/>
        <v>677.9396308700561</v>
      </c>
      <c r="BL42" s="7">
        <f t="shared" si="26"/>
        <v>703.2215545909053</v>
      </c>
      <c r="BM42" s="7">
        <f t="shared" si="26"/>
        <v>728.9767722385978</v>
      </c>
      <c r="BN42" s="7">
        <f t="shared" si="26"/>
        <v>755.20583705749</v>
      </c>
      <c r="BO42" s="7">
        <f t="shared" si="26"/>
        <v>782.3922604774186</v>
      </c>
      <c r="BP42" s="7">
        <f t="shared" si="26"/>
        <v>809.5874665360138</v>
      </c>
      <c r="BQ42" s="7">
        <f t="shared" si="26"/>
        <v>837.2584732029582</v>
      </c>
      <c r="BR42" s="8">
        <f t="shared" si="26"/>
        <v>865.4058340643271</v>
      </c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</row>
    <row r="43" spans="1:82" s="33" customFormat="1" ht="12.75">
      <c r="A43"/>
      <c r="B43" s="146"/>
      <c r="C43" s="26">
        <f t="shared" si="14"/>
        <v>5000</v>
      </c>
      <c r="D43" s="7">
        <f t="shared" si="12"/>
        <v>3.6706581071280078</v>
      </c>
      <c r="E43" s="7">
        <f t="shared" si="21"/>
        <v>6.360306397225659</v>
      </c>
      <c r="F43" s="7">
        <f t="shared" si="21"/>
        <v>9.851042690294948</v>
      </c>
      <c r="G43" s="7">
        <f t="shared" si="20"/>
        <v>14.143823801776495</v>
      </c>
      <c r="H43" s="7">
        <f t="shared" si="20"/>
        <v>19.239606547110924</v>
      </c>
      <c r="I43" s="7">
        <f t="shared" si="20"/>
        <v>25.139347741738856</v>
      </c>
      <c r="J43" s="7">
        <f t="shared" si="20"/>
        <v>31.84400420110092</v>
      </c>
      <c r="K43" s="7">
        <f t="shared" si="20"/>
        <v>39.354532740637694</v>
      </c>
      <c r="L43" s="7">
        <f t="shared" si="20"/>
        <v>47.671890175789855</v>
      </c>
      <c r="M43" s="7">
        <f t="shared" si="20"/>
        <v>56.797033321997986</v>
      </c>
      <c r="N43" s="7">
        <f t="shared" si="20"/>
        <v>66.73091899470276</v>
      </c>
      <c r="O43" s="7">
        <f t="shared" si="20"/>
        <v>77.47450400934473</v>
      </c>
      <c r="P43" s="7">
        <f t="shared" si="20"/>
        <v>89.02874518136454</v>
      </c>
      <c r="Q43" s="7">
        <f t="shared" si="20"/>
        <v>17.389666780256423</v>
      </c>
      <c r="R43" s="7">
        <f t="shared" si="20"/>
        <v>21.597410077469444</v>
      </c>
      <c r="S43" s="7">
        <f t="shared" si="20"/>
        <v>26.350740927030877</v>
      </c>
      <c r="T43" s="7">
        <f t="shared" si="20"/>
        <v>31.521600872110753</v>
      </c>
      <c r="U43" s="7">
        <f t="shared" si="20"/>
        <v>37.166667620483025</v>
      </c>
      <c r="V43" s="7">
        <f t="shared" si="20"/>
        <v>43.31527521450909</v>
      </c>
      <c r="W43" s="7">
        <f t="shared" si="22"/>
        <v>49.888539880116376</v>
      </c>
      <c r="X43" s="7">
        <f t="shared" si="22"/>
        <v>56.95215270171746</v>
      </c>
      <c r="Y43" s="7">
        <f t="shared" si="22"/>
        <v>64.47434657355791</v>
      </c>
      <c r="Z43" s="7">
        <f t="shared" si="22"/>
        <v>72.47211100931193</v>
      </c>
      <c r="AA43" s="7">
        <f t="shared" si="22"/>
        <v>80.94686618420204</v>
      </c>
      <c r="AB43" s="7">
        <f t="shared" si="22"/>
        <v>89.90003364033001</v>
      </c>
      <c r="AC43" s="7">
        <f t="shared" si="22"/>
        <v>99.33303628667674</v>
      </c>
      <c r="AD43" s="7">
        <f t="shared" si="22"/>
        <v>109.24729839910238</v>
      </c>
      <c r="AE43" s="7">
        <f t="shared" si="22"/>
        <v>119.60710055806115</v>
      </c>
      <c r="AF43" s="7">
        <f t="shared" si="22"/>
        <v>130.48480688216154</v>
      </c>
      <c r="AG43" s="7">
        <f t="shared" si="23"/>
        <v>141.7687118230374</v>
      </c>
      <c r="AH43" s="7">
        <f t="shared" si="23"/>
        <v>153.53584360341705</v>
      </c>
      <c r="AI43" s="7">
        <f t="shared" si="23"/>
        <v>165.77882916991325</v>
      </c>
      <c r="AJ43" s="7">
        <f t="shared" si="23"/>
        <v>178.4983953580875</v>
      </c>
      <c r="AK43" s="7">
        <f t="shared" si="23"/>
        <v>191.69526927687744</v>
      </c>
      <c r="AL43" s="7">
        <f t="shared" si="23"/>
        <v>205.38291760382043</v>
      </c>
      <c r="AM43" s="7">
        <f t="shared" si="23"/>
        <v>219.63277467637542</v>
      </c>
      <c r="AN43" s="7">
        <f t="shared" si="23"/>
        <v>234.37483308379677</v>
      </c>
      <c r="AO43" s="7">
        <f t="shared" si="23"/>
        <v>249.48678797273328</v>
      </c>
      <c r="AP43" s="7">
        <f t="shared" si="23"/>
        <v>265.2095773379491</v>
      </c>
      <c r="AQ43" s="7">
        <f t="shared" si="24"/>
        <v>281.2716354848518</v>
      </c>
      <c r="AR43" s="7">
        <f t="shared" si="24"/>
        <v>297.8126246986852</v>
      </c>
      <c r="AS43" s="7">
        <f t="shared" si="24"/>
        <v>314.8330968569264</v>
      </c>
      <c r="AT43" s="7">
        <f t="shared" si="24"/>
        <v>332.333603837053</v>
      </c>
      <c r="AU43" s="7">
        <f t="shared" si="24"/>
        <v>350.5316106419394</v>
      </c>
      <c r="AV43" s="7">
        <f t="shared" si="24"/>
        <v>369.0052746210278</v>
      </c>
      <c r="AW43" s="7">
        <f t="shared" si="24"/>
        <v>387.96092731477694</v>
      </c>
      <c r="AX43" s="7">
        <f t="shared" si="24"/>
        <v>407.3991209423838</v>
      </c>
      <c r="AY43" s="7">
        <f t="shared" si="24"/>
        <v>427.3204077230456</v>
      </c>
      <c r="AZ43" s="7">
        <f t="shared" si="24"/>
        <v>448.0023976357836</v>
      </c>
      <c r="BA43" s="7">
        <f t="shared" si="25"/>
        <v>468.9044538218201</v>
      </c>
      <c r="BB43" s="7">
        <f t="shared" si="25"/>
        <v>490.291559787445</v>
      </c>
      <c r="BC43" s="7">
        <f t="shared" si="25"/>
        <v>512.1642680935759</v>
      </c>
      <c r="BD43" s="7">
        <f t="shared" si="25"/>
        <v>534.5231313011291</v>
      </c>
      <c r="BE43" s="7">
        <f t="shared" si="25"/>
        <v>557.7133950458337</v>
      </c>
      <c r="BF43" s="7">
        <f t="shared" si="25"/>
        <v>581.0606554425658</v>
      </c>
      <c r="BG43" s="7">
        <f t="shared" si="25"/>
        <v>604.896030101012</v>
      </c>
      <c r="BH43" s="7">
        <f t="shared" si="25"/>
        <v>629.22007192381</v>
      </c>
      <c r="BI43" s="7">
        <f t="shared" si="25"/>
        <v>654.0333338135958</v>
      </c>
      <c r="BJ43" s="7">
        <f t="shared" si="25"/>
        <v>679.7562304583423</v>
      </c>
      <c r="BK43" s="7">
        <f t="shared" si="26"/>
        <v>705.5655326985017</v>
      </c>
      <c r="BL43" s="7">
        <f t="shared" si="26"/>
        <v>731.8660170996998</v>
      </c>
      <c r="BM43" s="7">
        <f t="shared" si="26"/>
        <v>758.658236906293</v>
      </c>
      <c r="BN43" s="7">
        <f t="shared" si="26"/>
        <v>785.9427453626381</v>
      </c>
      <c r="BO43" s="7">
        <f t="shared" si="26"/>
        <v>814.2227023194617</v>
      </c>
      <c r="BP43" s="7">
        <f t="shared" si="26"/>
        <v>842.5109096647659</v>
      </c>
      <c r="BQ43" s="7">
        <f t="shared" si="26"/>
        <v>871.2933704876311</v>
      </c>
      <c r="BR43" s="8">
        <f t="shared" si="26"/>
        <v>900.5706383741332</v>
      </c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</row>
    <row r="44" spans="1:82" s="33" customFormat="1" ht="12.75">
      <c r="A44"/>
      <c r="B44" s="146"/>
      <c r="C44" s="26">
        <f t="shared" si="14"/>
        <v>5200</v>
      </c>
      <c r="D44" s="7">
        <f t="shared" si="12"/>
        <v>3.817308451000481</v>
      </c>
      <c r="E44" s="7">
        <f t="shared" si="21"/>
        <v>6.614312243760231</v>
      </c>
      <c r="F44" s="7">
        <f t="shared" si="21"/>
        <v>10.24429788751231</v>
      </c>
      <c r="G44" s="7">
        <f aca="true" t="shared" si="27" ref="G44:V59">($C44+G$15)*PI()*G$17/1000</f>
        <v>14.708222197697346</v>
      </c>
      <c r="H44" s="7">
        <f t="shared" si="27"/>
        <v>20.007041989755955</v>
      </c>
      <c r="I44" s="7">
        <f t="shared" si="27"/>
        <v>26.14171407912876</v>
      </c>
      <c r="J44" s="7">
        <f t="shared" si="27"/>
        <v>33.11319528125639</v>
      </c>
      <c r="K44" s="7">
        <f t="shared" si="27"/>
        <v>40.92244241157944</v>
      </c>
      <c r="L44" s="7">
        <f t="shared" si="27"/>
        <v>49.57041228553856</v>
      </c>
      <c r="M44" s="7">
        <f t="shared" si="27"/>
        <v>59.05806171857435</v>
      </c>
      <c r="N44" s="7">
        <f t="shared" si="27"/>
        <v>69.38634752612745</v>
      </c>
      <c r="O44" s="7">
        <f t="shared" si="27"/>
        <v>80.55622652363847</v>
      </c>
      <c r="P44" s="7">
        <f t="shared" si="27"/>
        <v>92.56865552654803</v>
      </c>
      <c r="Q44" s="7">
        <f t="shared" si="20"/>
        <v>18.08303467420604</v>
      </c>
      <c r="R44" s="7">
        <f t="shared" si="20"/>
        <v>22.458207609453083</v>
      </c>
      <c r="S44" s="7">
        <f t="shared" si="20"/>
        <v>27.40057124284884</v>
      </c>
      <c r="T44" s="7">
        <f t="shared" si="20"/>
        <v>32.776941408634485</v>
      </c>
      <c r="U44" s="7">
        <f t="shared" si="20"/>
        <v>38.64623241429207</v>
      </c>
      <c r="V44" s="7">
        <f t="shared" si="20"/>
        <v>45.0389232532878</v>
      </c>
      <c r="W44" s="7">
        <f t="shared" si="22"/>
        <v>51.87296867407487</v>
      </c>
      <c r="X44" s="7">
        <f t="shared" si="22"/>
        <v>59.216651815105834</v>
      </c>
      <c r="Y44" s="7">
        <f t="shared" si="22"/>
        <v>67.03691996678359</v>
      </c>
      <c r="Z44" s="7">
        <f t="shared" si="22"/>
        <v>75.35141617456073</v>
      </c>
      <c r="AA44" s="7">
        <f t="shared" si="22"/>
        <v>84.16159478563976</v>
      </c>
      <c r="AB44" s="7">
        <f t="shared" si="22"/>
        <v>93.46891151410253</v>
      </c>
      <c r="AC44" s="7">
        <f t="shared" si="22"/>
        <v>103.27482344090994</v>
      </c>
      <c r="AD44" s="7">
        <f t="shared" si="22"/>
        <v>113.58078901390216</v>
      </c>
      <c r="AE44" s="7">
        <f t="shared" si="22"/>
        <v>124.3496501440271</v>
      </c>
      <c r="AF44" s="7">
        <f t="shared" si="22"/>
        <v>135.65661849064995</v>
      </c>
      <c r="AG44" s="7">
        <f t="shared" si="23"/>
        <v>147.38553875738913</v>
      </c>
      <c r="AH44" s="7">
        <f t="shared" si="23"/>
        <v>159.6164710728593</v>
      </c>
      <c r="AI44" s="7">
        <f t="shared" si="23"/>
        <v>172.3417281869328</v>
      </c>
      <c r="AJ44" s="7">
        <f t="shared" si="23"/>
        <v>185.562043769567</v>
      </c>
      <c r="AK44" s="7">
        <f t="shared" si="23"/>
        <v>199.2781517640957</v>
      </c>
      <c r="AL44" s="7">
        <f t="shared" si="23"/>
        <v>213.5040294110098</v>
      </c>
      <c r="AM44" s="7">
        <f t="shared" si="23"/>
        <v>228.31391201536255</v>
      </c>
      <c r="AN44" s="7">
        <f t="shared" si="23"/>
        <v>243.63500033325533</v>
      </c>
      <c r="AO44" s="7">
        <f t="shared" si="23"/>
        <v>259.3401366288444</v>
      </c>
      <c r="AP44" s="7">
        <f t="shared" si="23"/>
        <v>275.67975409823134</v>
      </c>
      <c r="AQ44" s="7">
        <f t="shared" si="24"/>
        <v>292.3715421732832</v>
      </c>
      <c r="AR44" s="7">
        <f t="shared" si="24"/>
        <v>309.56065723117774</v>
      </c>
      <c r="AS44" s="7">
        <f t="shared" si="24"/>
        <v>327.24765114939197</v>
      </c>
      <c r="AT44" s="7">
        <f t="shared" si="24"/>
        <v>345.4330758054035</v>
      </c>
      <c r="AU44" s="7">
        <f t="shared" si="24"/>
        <v>364.34294281853283</v>
      </c>
      <c r="AV44" s="7">
        <f t="shared" si="24"/>
        <v>383.5387631842822</v>
      </c>
      <c r="AW44" s="7">
        <f t="shared" si="24"/>
        <v>403.2349795712642</v>
      </c>
      <c r="AX44" s="7">
        <f t="shared" si="24"/>
        <v>423.4321441986759</v>
      </c>
      <c r="AY44" s="7">
        <f t="shared" si="24"/>
        <v>444.1308092857145</v>
      </c>
      <c r="AZ44" s="7">
        <f t="shared" si="24"/>
        <v>465.6194797292081</v>
      </c>
      <c r="BA44" s="7">
        <f t="shared" si="25"/>
        <v>487.33623266701744</v>
      </c>
      <c r="BB44" s="7">
        <f t="shared" si="25"/>
        <v>509.55645408164725</v>
      </c>
      <c r="BC44" s="7">
        <f t="shared" si="25"/>
        <v>532.2806965340147</v>
      </c>
      <c r="BD44" s="7">
        <f t="shared" si="25"/>
        <v>555.5095125850366</v>
      </c>
      <c r="BE44" s="7">
        <f t="shared" si="25"/>
        <v>579.6016758561099</v>
      </c>
      <c r="BF44" s="7">
        <f t="shared" si="25"/>
        <v>603.8562872763267</v>
      </c>
      <c r="BG44" s="7">
        <f t="shared" si="25"/>
        <v>628.6174430461498</v>
      </c>
      <c r="BH44" s="7">
        <f t="shared" si="25"/>
        <v>653.8856960682165</v>
      </c>
      <c r="BI44" s="7">
        <f t="shared" si="25"/>
        <v>679.6615992451631</v>
      </c>
      <c r="BJ44" s="7">
        <f t="shared" si="25"/>
        <v>706.3820130849912</v>
      </c>
      <c r="BK44" s="7">
        <f t="shared" si="26"/>
        <v>733.1914345269474</v>
      </c>
      <c r="BL44" s="7">
        <f t="shared" si="26"/>
        <v>760.5104796084943</v>
      </c>
      <c r="BM44" s="7">
        <f t="shared" si="26"/>
        <v>788.3397015739886</v>
      </c>
      <c r="BN44" s="7">
        <f t="shared" si="26"/>
        <v>816.6796536677863</v>
      </c>
      <c r="BO44" s="7">
        <f t="shared" si="26"/>
        <v>846.0531441615049</v>
      </c>
      <c r="BP44" s="7">
        <f t="shared" si="26"/>
        <v>875.434352793518</v>
      </c>
      <c r="BQ44" s="7">
        <f t="shared" si="26"/>
        <v>905.3282677723043</v>
      </c>
      <c r="BR44" s="8">
        <f t="shared" si="26"/>
        <v>935.7354426839393</v>
      </c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</row>
    <row r="45" spans="1:82" s="33" customFormat="1" ht="12.75">
      <c r="A45"/>
      <c r="B45" s="146"/>
      <c r="C45" s="26">
        <f t="shared" si="14"/>
        <v>5400</v>
      </c>
      <c r="D45" s="7">
        <f t="shared" si="12"/>
        <v>3.9639587948729544</v>
      </c>
      <c r="E45" s="7">
        <f t="shared" si="21"/>
        <v>6.868318090294801</v>
      </c>
      <c r="F45" s="7">
        <f t="shared" si="21"/>
        <v>10.637553084729674</v>
      </c>
      <c r="G45" s="7">
        <f t="shared" si="27"/>
        <v>15.272620593618194</v>
      </c>
      <c r="H45" s="7">
        <f t="shared" si="27"/>
        <v>20.774477432400985</v>
      </c>
      <c r="I45" s="7">
        <f t="shared" si="27"/>
        <v>27.14408041651867</v>
      </c>
      <c r="J45" s="7">
        <f t="shared" si="27"/>
        <v>34.38238636141187</v>
      </c>
      <c r="K45" s="7">
        <f t="shared" si="27"/>
        <v>42.490352082521184</v>
      </c>
      <c r="L45" s="7">
        <f t="shared" si="27"/>
        <v>51.468934395287256</v>
      </c>
      <c r="M45" s="7">
        <f t="shared" si="27"/>
        <v>61.31909011515069</v>
      </c>
      <c r="N45" s="7">
        <f t="shared" si="27"/>
        <v>72.04177605755216</v>
      </c>
      <c r="O45" s="7">
        <f t="shared" si="27"/>
        <v>83.63794903793222</v>
      </c>
      <c r="P45" s="7">
        <f t="shared" si="27"/>
        <v>96.10856587173151</v>
      </c>
      <c r="Q45" s="7">
        <f t="shared" si="20"/>
        <v>18.776402568155657</v>
      </c>
      <c r="R45" s="7">
        <f t="shared" si="20"/>
        <v>23.31900514143672</v>
      </c>
      <c r="S45" s="7">
        <f t="shared" si="20"/>
        <v>28.450401558666808</v>
      </c>
      <c r="T45" s="7">
        <f t="shared" si="20"/>
        <v>34.03228194515821</v>
      </c>
      <c r="U45" s="7">
        <f t="shared" si="20"/>
        <v>40.1257972081011</v>
      </c>
      <c r="V45" s="7">
        <f t="shared" si="20"/>
        <v>46.76257129206652</v>
      </c>
      <c r="W45" s="7">
        <f t="shared" si="22"/>
        <v>53.85739746803335</v>
      </c>
      <c r="X45" s="7">
        <f t="shared" si="22"/>
        <v>61.4811509284942</v>
      </c>
      <c r="Y45" s="7">
        <f t="shared" si="22"/>
        <v>69.59949336000926</v>
      </c>
      <c r="Z45" s="7">
        <f t="shared" si="22"/>
        <v>78.23072133980949</v>
      </c>
      <c r="AA45" s="7">
        <f t="shared" si="22"/>
        <v>87.3763233870775</v>
      </c>
      <c r="AB45" s="7">
        <f t="shared" si="22"/>
        <v>97.03778938787507</v>
      </c>
      <c r="AC45" s="7">
        <f t="shared" si="22"/>
        <v>107.21661059514314</v>
      </c>
      <c r="AD45" s="7">
        <f t="shared" si="22"/>
        <v>117.91427962870195</v>
      </c>
      <c r="AE45" s="7">
        <f t="shared" si="22"/>
        <v>129.09219972999304</v>
      </c>
      <c r="AF45" s="7">
        <f t="shared" si="22"/>
        <v>140.82843009913827</v>
      </c>
      <c r="AG45" s="7">
        <f t="shared" si="23"/>
        <v>153.00236569174083</v>
      </c>
      <c r="AH45" s="7">
        <f t="shared" si="23"/>
        <v>165.69709854230157</v>
      </c>
      <c r="AI45" s="7">
        <f t="shared" si="23"/>
        <v>178.90462720395232</v>
      </c>
      <c r="AJ45" s="7">
        <f t="shared" si="23"/>
        <v>192.62569218104656</v>
      </c>
      <c r="AK45" s="7">
        <f t="shared" si="23"/>
        <v>206.86103425131392</v>
      </c>
      <c r="AL45" s="7">
        <f t="shared" si="23"/>
        <v>221.62514121819922</v>
      </c>
      <c r="AM45" s="7">
        <f t="shared" si="23"/>
        <v>236.99504935434973</v>
      </c>
      <c r="AN45" s="7">
        <f t="shared" si="23"/>
        <v>252.89516758271395</v>
      </c>
      <c r="AO45" s="7">
        <f t="shared" si="23"/>
        <v>269.19348528495556</v>
      </c>
      <c r="AP45" s="7">
        <f t="shared" si="23"/>
        <v>286.1499308585136</v>
      </c>
      <c r="AQ45" s="7">
        <f t="shared" si="24"/>
        <v>303.4714488617146</v>
      </c>
      <c r="AR45" s="7">
        <f t="shared" si="24"/>
        <v>321.30868976367026</v>
      </c>
      <c r="AS45" s="7">
        <f t="shared" si="24"/>
        <v>339.6622054418575</v>
      </c>
      <c r="AT45" s="7">
        <f t="shared" si="24"/>
        <v>358.53254777375406</v>
      </c>
      <c r="AU45" s="7">
        <f t="shared" si="24"/>
        <v>378.1542749951262</v>
      </c>
      <c r="AV45" s="7">
        <f t="shared" si="24"/>
        <v>398.0722517475365</v>
      </c>
      <c r="AW45" s="7">
        <f t="shared" si="24"/>
        <v>418.50903182775147</v>
      </c>
      <c r="AX45" s="7">
        <f t="shared" si="24"/>
        <v>439.4651674549681</v>
      </c>
      <c r="AY45" s="7">
        <f t="shared" si="24"/>
        <v>460.94121084838355</v>
      </c>
      <c r="AZ45" s="7">
        <f t="shared" si="24"/>
        <v>483.23656182263255</v>
      </c>
      <c r="BA45" s="7">
        <f t="shared" si="25"/>
        <v>505.7680115122148</v>
      </c>
      <c r="BB45" s="7">
        <f t="shared" si="25"/>
        <v>528.8213483758493</v>
      </c>
      <c r="BC45" s="7">
        <f t="shared" si="25"/>
        <v>552.3971249744537</v>
      </c>
      <c r="BD45" s="7">
        <f t="shared" si="25"/>
        <v>576.4958938689444</v>
      </c>
      <c r="BE45" s="7">
        <f t="shared" si="25"/>
        <v>601.489956666386</v>
      </c>
      <c r="BF45" s="7">
        <f t="shared" si="25"/>
        <v>626.6519191100876</v>
      </c>
      <c r="BG45" s="7">
        <f t="shared" si="25"/>
        <v>652.3388559912873</v>
      </c>
      <c r="BH45" s="7">
        <f t="shared" si="25"/>
        <v>678.551320212623</v>
      </c>
      <c r="BI45" s="7">
        <f t="shared" si="25"/>
        <v>705.2898646767302</v>
      </c>
      <c r="BJ45" s="7">
        <f t="shared" si="25"/>
        <v>733.0077957116399</v>
      </c>
      <c r="BK45" s="7">
        <f t="shared" si="26"/>
        <v>760.8173363553931</v>
      </c>
      <c r="BL45" s="7">
        <f t="shared" si="26"/>
        <v>789.1549421172888</v>
      </c>
      <c r="BM45" s="7">
        <f t="shared" si="26"/>
        <v>818.0211662416838</v>
      </c>
      <c r="BN45" s="7">
        <f t="shared" si="26"/>
        <v>847.4165619729345</v>
      </c>
      <c r="BO45" s="7">
        <f t="shared" si="26"/>
        <v>877.8835860035479</v>
      </c>
      <c r="BP45" s="7">
        <f t="shared" si="26"/>
        <v>908.3577959222702</v>
      </c>
      <c r="BQ45" s="7">
        <f t="shared" si="26"/>
        <v>939.3631650569774</v>
      </c>
      <c r="BR45" s="8">
        <f t="shared" si="26"/>
        <v>970.9002469937451</v>
      </c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</row>
    <row r="46" spans="1:82" s="33" customFormat="1" ht="12.75">
      <c r="A46"/>
      <c r="B46" s="146"/>
      <c r="C46" s="26">
        <f t="shared" si="14"/>
        <v>5600</v>
      </c>
      <c r="D46" s="7">
        <f t="shared" si="12"/>
        <v>4.110609138745428</v>
      </c>
      <c r="E46" s="7">
        <f t="shared" si="21"/>
        <v>7.122323936829373</v>
      </c>
      <c r="F46" s="7">
        <f t="shared" si="21"/>
        <v>11.030808281947035</v>
      </c>
      <c r="G46" s="7">
        <f t="shared" si="27"/>
        <v>15.837018989539043</v>
      </c>
      <c r="H46" s="7">
        <f t="shared" si="27"/>
        <v>21.54191287504602</v>
      </c>
      <c r="I46" s="7">
        <f t="shared" si="27"/>
        <v>28.146446753908574</v>
      </c>
      <c r="J46" s="7">
        <f t="shared" si="27"/>
        <v>35.651577441567355</v>
      </c>
      <c r="K46" s="7">
        <f t="shared" si="27"/>
        <v>44.05826175346292</v>
      </c>
      <c r="L46" s="7">
        <f t="shared" si="27"/>
        <v>53.36745650503595</v>
      </c>
      <c r="M46" s="7">
        <f t="shared" si="27"/>
        <v>63.58011851172705</v>
      </c>
      <c r="N46" s="7">
        <f t="shared" si="27"/>
        <v>74.69720458897686</v>
      </c>
      <c r="O46" s="7">
        <f t="shared" si="27"/>
        <v>86.71967155222596</v>
      </c>
      <c r="P46" s="7">
        <f t="shared" si="27"/>
        <v>99.648476216915</v>
      </c>
      <c r="Q46" s="7">
        <f t="shared" si="20"/>
        <v>19.469770462105277</v>
      </c>
      <c r="R46" s="7">
        <f t="shared" si="20"/>
        <v>24.179802673420355</v>
      </c>
      <c r="S46" s="7">
        <f t="shared" si="20"/>
        <v>29.50023187448477</v>
      </c>
      <c r="T46" s="7">
        <f t="shared" si="20"/>
        <v>35.28762248168193</v>
      </c>
      <c r="U46" s="7">
        <f t="shared" si="20"/>
        <v>41.60536200191014</v>
      </c>
      <c r="V46" s="7">
        <f t="shared" si="20"/>
        <v>48.48621933084523</v>
      </c>
      <c r="W46" s="7">
        <f t="shared" si="22"/>
        <v>55.84182626199184</v>
      </c>
      <c r="X46" s="7">
        <f t="shared" si="22"/>
        <v>63.74565004188258</v>
      </c>
      <c r="Y46" s="7">
        <f t="shared" si="22"/>
        <v>72.16206675323492</v>
      </c>
      <c r="Z46" s="7">
        <f t="shared" si="22"/>
        <v>81.11002650505829</v>
      </c>
      <c r="AA46" s="7">
        <f t="shared" si="22"/>
        <v>90.59105198851523</v>
      </c>
      <c r="AB46" s="7">
        <f t="shared" si="22"/>
        <v>100.6066672616476</v>
      </c>
      <c r="AC46" s="7">
        <f t="shared" si="22"/>
        <v>111.15839774937635</v>
      </c>
      <c r="AD46" s="7">
        <f t="shared" si="22"/>
        <v>122.24777024350173</v>
      </c>
      <c r="AE46" s="7">
        <f t="shared" si="22"/>
        <v>133.83474931595896</v>
      </c>
      <c r="AF46" s="7">
        <f t="shared" si="22"/>
        <v>146.00024170762666</v>
      </c>
      <c r="AG46" s="7">
        <f t="shared" si="23"/>
        <v>158.61919262609254</v>
      </c>
      <c r="AH46" s="7">
        <f t="shared" si="23"/>
        <v>171.77772601174382</v>
      </c>
      <c r="AI46" s="7">
        <f t="shared" si="23"/>
        <v>185.46752622097188</v>
      </c>
      <c r="AJ46" s="7">
        <f t="shared" si="23"/>
        <v>199.68934059252607</v>
      </c>
      <c r="AK46" s="7">
        <f t="shared" si="23"/>
        <v>214.44391673853215</v>
      </c>
      <c r="AL46" s="7">
        <f t="shared" si="23"/>
        <v>229.74625302538865</v>
      </c>
      <c r="AM46" s="7">
        <f t="shared" si="23"/>
        <v>245.67618669333694</v>
      </c>
      <c r="AN46" s="7">
        <f t="shared" si="23"/>
        <v>262.15533483217257</v>
      </c>
      <c r="AO46" s="7">
        <f t="shared" si="23"/>
        <v>279.04683394106667</v>
      </c>
      <c r="AP46" s="7">
        <f t="shared" si="23"/>
        <v>296.62010761879577</v>
      </c>
      <c r="AQ46" s="7">
        <f t="shared" si="24"/>
        <v>314.571355550146</v>
      </c>
      <c r="AR46" s="7">
        <f t="shared" si="24"/>
        <v>333.0567222961627</v>
      </c>
      <c r="AS46" s="7">
        <f t="shared" si="24"/>
        <v>352.07675973432305</v>
      </c>
      <c r="AT46" s="7">
        <f t="shared" si="24"/>
        <v>371.63201974210466</v>
      </c>
      <c r="AU46" s="7">
        <f t="shared" si="24"/>
        <v>391.96560717171957</v>
      </c>
      <c r="AV46" s="7">
        <f t="shared" si="24"/>
        <v>412.60574031079085</v>
      </c>
      <c r="AW46" s="7">
        <f t="shared" si="24"/>
        <v>433.78308408423874</v>
      </c>
      <c r="AX46" s="7">
        <f t="shared" si="24"/>
        <v>455.49819071126024</v>
      </c>
      <c r="AY46" s="7">
        <f t="shared" si="24"/>
        <v>477.7516124110526</v>
      </c>
      <c r="AZ46" s="7">
        <f t="shared" si="24"/>
        <v>500.853643916057</v>
      </c>
      <c r="BA46" s="7">
        <f t="shared" si="25"/>
        <v>524.199790357412</v>
      </c>
      <c r="BB46" s="7">
        <f t="shared" si="25"/>
        <v>548.0862426700515</v>
      </c>
      <c r="BC46" s="7">
        <f t="shared" si="25"/>
        <v>572.5135534148926</v>
      </c>
      <c r="BD46" s="7">
        <f t="shared" si="25"/>
        <v>597.4822751528521</v>
      </c>
      <c r="BE46" s="7">
        <f t="shared" si="25"/>
        <v>623.378237476662</v>
      </c>
      <c r="BF46" s="7">
        <f t="shared" si="25"/>
        <v>649.4475509438486</v>
      </c>
      <c r="BG46" s="7">
        <f t="shared" si="25"/>
        <v>676.0602689364251</v>
      </c>
      <c r="BH46" s="7">
        <f t="shared" si="25"/>
        <v>703.2169443570295</v>
      </c>
      <c r="BI46" s="7">
        <f t="shared" si="25"/>
        <v>730.9181301082974</v>
      </c>
      <c r="BJ46" s="7">
        <f t="shared" si="25"/>
        <v>759.6335783382885</v>
      </c>
      <c r="BK46" s="7">
        <f t="shared" si="26"/>
        <v>788.4432381838387</v>
      </c>
      <c r="BL46" s="7">
        <f t="shared" si="26"/>
        <v>817.7994046260832</v>
      </c>
      <c r="BM46" s="7">
        <f t="shared" si="26"/>
        <v>847.7026309093792</v>
      </c>
      <c r="BN46" s="7">
        <f t="shared" si="26"/>
        <v>878.1534702780826</v>
      </c>
      <c r="BO46" s="7">
        <f t="shared" si="26"/>
        <v>909.714027845591</v>
      </c>
      <c r="BP46" s="7">
        <f t="shared" si="26"/>
        <v>941.2812390510223</v>
      </c>
      <c r="BQ46" s="7">
        <f t="shared" si="26"/>
        <v>973.3980623416506</v>
      </c>
      <c r="BR46" s="8">
        <f t="shared" si="26"/>
        <v>1006.0650513035512</v>
      </c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</row>
    <row r="47" spans="1:82" s="33" customFormat="1" ht="12.75">
      <c r="A47"/>
      <c r="B47" s="146"/>
      <c r="C47" s="26">
        <f t="shared" si="14"/>
        <v>5800</v>
      </c>
      <c r="D47" s="7">
        <f t="shared" si="12"/>
        <v>4.257259482617901</v>
      </c>
      <c r="E47" s="7">
        <f t="shared" si="21"/>
        <v>7.3763297833639445</v>
      </c>
      <c r="F47" s="7">
        <f t="shared" si="21"/>
        <v>11.4240634791644</v>
      </c>
      <c r="G47" s="7">
        <f t="shared" si="27"/>
        <v>16.401417385459894</v>
      </c>
      <c r="H47" s="7">
        <f t="shared" si="27"/>
        <v>22.30934831769105</v>
      </c>
      <c r="I47" s="7">
        <f t="shared" si="27"/>
        <v>29.148813091298482</v>
      </c>
      <c r="J47" s="7">
        <f t="shared" si="27"/>
        <v>36.92076852172283</v>
      </c>
      <c r="K47" s="7">
        <f t="shared" si="27"/>
        <v>45.62617142440465</v>
      </c>
      <c r="L47" s="7">
        <f t="shared" si="27"/>
        <v>55.26597861478465</v>
      </c>
      <c r="M47" s="7">
        <f t="shared" si="27"/>
        <v>65.8411469083034</v>
      </c>
      <c r="N47" s="7">
        <f t="shared" si="27"/>
        <v>77.35263312040158</v>
      </c>
      <c r="O47" s="7">
        <f t="shared" si="27"/>
        <v>89.80139406651972</v>
      </c>
      <c r="P47" s="7">
        <f t="shared" si="27"/>
        <v>103.18838656209849</v>
      </c>
      <c r="Q47" s="7">
        <f t="shared" si="20"/>
        <v>20.163138356054894</v>
      </c>
      <c r="R47" s="7">
        <f t="shared" si="20"/>
        <v>25.040600205403994</v>
      </c>
      <c r="S47" s="7">
        <f t="shared" si="20"/>
        <v>30.55006219030273</v>
      </c>
      <c r="T47" s="7">
        <f t="shared" si="20"/>
        <v>36.542963018205654</v>
      </c>
      <c r="U47" s="7">
        <f t="shared" si="20"/>
        <v>43.08492679571918</v>
      </c>
      <c r="V47" s="7">
        <f t="shared" si="20"/>
        <v>50.20986736962395</v>
      </c>
      <c r="W47" s="7">
        <f t="shared" si="22"/>
        <v>57.82625505595033</v>
      </c>
      <c r="X47" s="7">
        <f t="shared" si="22"/>
        <v>66.01014915527095</v>
      </c>
      <c r="Y47" s="7">
        <f t="shared" si="22"/>
        <v>74.7246401464606</v>
      </c>
      <c r="Z47" s="7">
        <f t="shared" si="22"/>
        <v>83.98933167030708</v>
      </c>
      <c r="AA47" s="7">
        <f t="shared" si="22"/>
        <v>93.80578058995296</v>
      </c>
      <c r="AB47" s="7">
        <f t="shared" si="22"/>
        <v>104.17554513542012</v>
      </c>
      <c r="AC47" s="7">
        <f t="shared" si="22"/>
        <v>115.10018490360957</v>
      </c>
      <c r="AD47" s="7">
        <f t="shared" si="22"/>
        <v>126.58126085830148</v>
      </c>
      <c r="AE47" s="7">
        <f t="shared" si="22"/>
        <v>138.57729890192493</v>
      </c>
      <c r="AF47" s="7">
        <f t="shared" si="22"/>
        <v>151.172053316115</v>
      </c>
      <c r="AG47" s="7">
        <f t="shared" si="23"/>
        <v>164.23601956044428</v>
      </c>
      <c r="AH47" s="7">
        <f t="shared" si="23"/>
        <v>177.8583534811861</v>
      </c>
      <c r="AI47" s="7">
        <f t="shared" si="23"/>
        <v>192.03042523799138</v>
      </c>
      <c r="AJ47" s="7">
        <f t="shared" si="23"/>
        <v>206.75298900400557</v>
      </c>
      <c r="AK47" s="7">
        <f t="shared" si="23"/>
        <v>222.02679922575044</v>
      </c>
      <c r="AL47" s="7">
        <f t="shared" si="23"/>
        <v>237.8673648325781</v>
      </c>
      <c r="AM47" s="7">
        <f t="shared" si="23"/>
        <v>254.3573240323241</v>
      </c>
      <c r="AN47" s="7">
        <f t="shared" si="23"/>
        <v>271.4155020816311</v>
      </c>
      <c r="AO47" s="7">
        <f t="shared" si="23"/>
        <v>288.90018259717766</v>
      </c>
      <c r="AP47" s="7">
        <f t="shared" si="23"/>
        <v>307.090284379078</v>
      </c>
      <c r="AQ47" s="7">
        <f t="shared" si="24"/>
        <v>325.6712622385774</v>
      </c>
      <c r="AR47" s="7">
        <f t="shared" si="24"/>
        <v>344.8047548286553</v>
      </c>
      <c r="AS47" s="7">
        <f t="shared" si="24"/>
        <v>364.49131402678864</v>
      </c>
      <c r="AT47" s="7">
        <f t="shared" si="24"/>
        <v>384.73149171045515</v>
      </c>
      <c r="AU47" s="7">
        <f t="shared" si="24"/>
        <v>405.7769393483128</v>
      </c>
      <c r="AV47" s="7">
        <f t="shared" si="24"/>
        <v>427.1392288740452</v>
      </c>
      <c r="AW47" s="7">
        <f t="shared" si="24"/>
        <v>449.05713634072606</v>
      </c>
      <c r="AX47" s="7">
        <f t="shared" si="24"/>
        <v>471.53121396755245</v>
      </c>
      <c r="AY47" s="7">
        <f t="shared" si="24"/>
        <v>494.56201397372155</v>
      </c>
      <c r="AZ47" s="7">
        <f t="shared" si="24"/>
        <v>518.4707260094814</v>
      </c>
      <c r="BA47" s="7">
        <f t="shared" si="25"/>
        <v>542.6315692026094</v>
      </c>
      <c r="BB47" s="7">
        <f t="shared" si="25"/>
        <v>567.3511369642538</v>
      </c>
      <c r="BC47" s="7">
        <f t="shared" si="25"/>
        <v>592.6299818553317</v>
      </c>
      <c r="BD47" s="7">
        <f t="shared" si="25"/>
        <v>618.4686564367598</v>
      </c>
      <c r="BE47" s="7">
        <f t="shared" si="25"/>
        <v>645.2665182869381</v>
      </c>
      <c r="BF47" s="7">
        <f t="shared" si="25"/>
        <v>672.2431827776094</v>
      </c>
      <c r="BG47" s="7">
        <f t="shared" si="25"/>
        <v>699.7816818815629</v>
      </c>
      <c r="BH47" s="7">
        <f t="shared" si="25"/>
        <v>727.882568501436</v>
      </c>
      <c r="BI47" s="7">
        <f t="shared" si="25"/>
        <v>756.5463955398648</v>
      </c>
      <c r="BJ47" s="7">
        <f t="shared" si="25"/>
        <v>786.2593609649374</v>
      </c>
      <c r="BK47" s="7">
        <f t="shared" si="26"/>
        <v>816.0691400122843</v>
      </c>
      <c r="BL47" s="7">
        <f t="shared" si="26"/>
        <v>846.4438671348778</v>
      </c>
      <c r="BM47" s="7">
        <f t="shared" si="26"/>
        <v>877.3840955770746</v>
      </c>
      <c r="BN47" s="7">
        <f t="shared" si="26"/>
        <v>908.8903785832308</v>
      </c>
      <c r="BO47" s="7">
        <f t="shared" si="26"/>
        <v>941.544469687634</v>
      </c>
      <c r="BP47" s="7">
        <f t="shared" si="26"/>
        <v>974.2046821797744</v>
      </c>
      <c r="BQ47" s="7">
        <f t="shared" si="26"/>
        <v>1007.4329596263235</v>
      </c>
      <c r="BR47" s="8">
        <f t="shared" si="26"/>
        <v>1041.2298556133574</v>
      </c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</row>
    <row r="48" spans="1:82" s="33" customFormat="1" ht="12.75">
      <c r="A48"/>
      <c r="B48" s="146"/>
      <c r="C48" s="26">
        <f t="shared" si="14"/>
        <v>6000</v>
      </c>
      <c r="D48" s="7">
        <f t="shared" si="12"/>
        <v>4.403909826490375</v>
      </c>
      <c r="E48" s="7">
        <f t="shared" si="21"/>
        <v>7.630335629898513</v>
      </c>
      <c r="F48" s="7">
        <f t="shared" si="21"/>
        <v>11.817318676381761</v>
      </c>
      <c r="G48" s="7">
        <f t="shared" si="27"/>
        <v>16.965815781380744</v>
      </c>
      <c r="H48" s="7">
        <f t="shared" si="27"/>
        <v>23.07678376033608</v>
      </c>
      <c r="I48" s="7">
        <f t="shared" si="27"/>
        <v>30.151179428688387</v>
      </c>
      <c r="J48" s="7">
        <f t="shared" si="27"/>
        <v>38.1899596018783</v>
      </c>
      <c r="K48" s="7">
        <f t="shared" si="27"/>
        <v>47.1940810953464</v>
      </c>
      <c r="L48" s="7">
        <f t="shared" si="27"/>
        <v>57.164500724533355</v>
      </c>
      <c r="M48" s="7">
        <f t="shared" si="27"/>
        <v>68.10217530487975</v>
      </c>
      <c r="N48" s="7">
        <f t="shared" si="27"/>
        <v>80.00806165182627</v>
      </c>
      <c r="O48" s="7">
        <f t="shared" si="27"/>
        <v>92.88311658081345</v>
      </c>
      <c r="P48" s="7">
        <f t="shared" si="27"/>
        <v>106.72829690728196</v>
      </c>
      <c r="Q48" s="7">
        <f t="shared" si="20"/>
        <v>20.856506250004514</v>
      </c>
      <c r="R48" s="7">
        <f t="shared" si="20"/>
        <v>25.901397737387626</v>
      </c>
      <c r="S48" s="7">
        <f t="shared" si="20"/>
        <v>31.599892506120693</v>
      </c>
      <c r="T48" s="7">
        <f t="shared" si="20"/>
        <v>37.79830355472939</v>
      </c>
      <c r="U48" s="7">
        <f t="shared" si="20"/>
        <v>44.56449158952822</v>
      </c>
      <c r="V48" s="7">
        <f t="shared" si="20"/>
        <v>51.93351540840266</v>
      </c>
      <c r="W48" s="7">
        <f t="shared" si="22"/>
        <v>59.81068384990882</v>
      </c>
      <c r="X48" s="7">
        <f t="shared" si="22"/>
        <v>68.2746482686593</v>
      </c>
      <c r="Y48" s="7">
        <f t="shared" si="22"/>
        <v>77.28721353968628</v>
      </c>
      <c r="Z48" s="7">
        <f t="shared" si="22"/>
        <v>86.86863683555586</v>
      </c>
      <c r="AA48" s="7">
        <f t="shared" si="22"/>
        <v>97.0205091913907</v>
      </c>
      <c r="AB48" s="7">
        <f t="shared" si="22"/>
        <v>107.74442300919266</v>
      </c>
      <c r="AC48" s="7">
        <f t="shared" si="22"/>
        <v>119.04197205784276</v>
      </c>
      <c r="AD48" s="7">
        <f t="shared" si="22"/>
        <v>130.91475147310126</v>
      </c>
      <c r="AE48" s="7">
        <f t="shared" si="22"/>
        <v>143.31984848789088</v>
      </c>
      <c r="AF48" s="7">
        <f t="shared" si="22"/>
        <v>156.3438649246034</v>
      </c>
      <c r="AG48" s="7">
        <f t="shared" si="23"/>
        <v>169.852846494796</v>
      </c>
      <c r="AH48" s="7">
        <f t="shared" si="23"/>
        <v>183.93898095062835</v>
      </c>
      <c r="AI48" s="7">
        <f t="shared" si="23"/>
        <v>198.5933242550109</v>
      </c>
      <c r="AJ48" s="7">
        <f t="shared" si="23"/>
        <v>213.81663741548508</v>
      </c>
      <c r="AK48" s="7">
        <f t="shared" si="23"/>
        <v>229.6096817129687</v>
      </c>
      <c r="AL48" s="7">
        <f t="shared" si="23"/>
        <v>245.98847663976753</v>
      </c>
      <c r="AM48" s="7">
        <f t="shared" si="23"/>
        <v>263.03846137131126</v>
      </c>
      <c r="AN48" s="7">
        <f t="shared" si="23"/>
        <v>280.67566933108964</v>
      </c>
      <c r="AO48" s="7">
        <f t="shared" si="23"/>
        <v>298.7535312532888</v>
      </c>
      <c r="AP48" s="7">
        <f t="shared" si="23"/>
        <v>317.5604611393602</v>
      </c>
      <c r="AQ48" s="7">
        <f t="shared" si="24"/>
        <v>336.77116892700883</v>
      </c>
      <c r="AR48" s="7">
        <f t="shared" si="24"/>
        <v>356.5527873611478</v>
      </c>
      <c r="AS48" s="7">
        <f t="shared" si="24"/>
        <v>376.9058683192542</v>
      </c>
      <c r="AT48" s="7">
        <f t="shared" si="24"/>
        <v>397.83096367880563</v>
      </c>
      <c r="AU48" s="7">
        <f t="shared" si="24"/>
        <v>419.5882715249062</v>
      </c>
      <c r="AV48" s="7">
        <f t="shared" si="24"/>
        <v>441.6727174372995</v>
      </c>
      <c r="AW48" s="7">
        <f t="shared" si="24"/>
        <v>464.3311885972134</v>
      </c>
      <c r="AX48" s="7">
        <f t="shared" si="24"/>
        <v>487.5642372238446</v>
      </c>
      <c r="AY48" s="7">
        <f t="shared" si="24"/>
        <v>511.37241553639046</v>
      </c>
      <c r="AZ48" s="7">
        <f t="shared" si="24"/>
        <v>536.0878081029059</v>
      </c>
      <c r="BA48" s="7">
        <f t="shared" si="25"/>
        <v>561.0633480478068</v>
      </c>
      <c r="BB48" s="7">
        <f t="shared" si="25"/>
        <v>586.6160312584558</v>
      </c>
      <c r="BC48" s="7">
        <f t="shared" si="25"/>
        <v>612.7464102957706</v>
      </c>
      <c r="BD48" s="7">
        <f t="shared" si="25"/>
        <v>639.4550377206675</v>
      </c>
      <c r="BE48" s="7">
        <f t="shared" si="25"/>
        <v>667.154799097214</v>
      </c>
      <c r="BF48" s="7">
        <f t="shared" si="25"/>
        <v>695.0388146113703</v>
      </c>
      <c r="BG48" s="7">
        <f t="shared" si="25"/>
        <v>723.5030948267006</v>
      </c>
      <c r="BH48" s="7">
        <f t="shared" si="25"/>
        <v>752.5481926458425</v>
      </c>
      <c r="BI48" s="7">
        <f t="shared" si="25"/>
        <v>782.174660971432</v>
      </c>
      <c r="BJ48" s="7">
        <f t="shared" si="25"/>
        <v>812.885143591586</v>
      </c>
      <c r="BK48" s="7">
        <f t="shared" si="26"/>
        <v>843.6950418407299</v>
      </c>
      <c r="BL48" s="7">
        <f t="shared" si="26"/>
        <v>875.0883296436723</v>
      </c>
      <c r="BM48" s="7">
        <f t="shared" si="26"/>
        <v>907.0655602447699</v>
      </c>
      <c r="BN48" s="7">
        <f t="shared" si="26"/>
        <v>939.627286888379</v>
      </c>
      <c r="BO48" s="7">
        <f t="shared" si="26"/>
        <v>973.3749115296772</v>
      </c>
      <c r="BP48" s="7">
        <f t="shared" si="26"/>
        <v>1007.1281253085264</v>
      </c>
      <c r="BQ48" s="7">
        <f t="shared" si="26"/>
        <v>1041.4678569109967</v>
      </c>
      <c r="BR48" s="8">
        <f t="shared" si="26"/>
        <v>1076.3946599231635</v>
      </c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</row>
    <row r="49" spans="1:82" s="33" customFormat="1" ht="12.75">
      <c r="A49"/>
      <c r="B49" s="146"/>
      <c r="C49" s="26">
        <f t="shared" si="14"/>
        <v>6200</v>
      </c>
      <c r="D49" s="7">
        <f t="shared" si="12"/>
        <v>4.550560170362847</v>
      </c>
      <c r="E49" s="7">
        <f t="shared" si="21"/>
        <v>7.884341476433086</v>
      </c>
      <c r="F49" s="7">
        <f t="shared" si="21"/>
        <v>12.210573873599126</v>
      </c>
      <c r="G49" s="7">
        <f t="shared" si="27"/>
        <v>17.530214177301595</v>
      </c>
      <c r="H49" s="7">
        <f t="shared" si="27"/>
        <v>23.84421920298111</v>
      </c>
      <c r="I49" s="7">
        <f t="shared" si="27"/>
        <v>31.15354576607829</v>
      </c>
      <c r="J49" s="7">
        <f t="shared" si="27"/>
        <v>39.45915068203377</v>
      </c>
      <c r="K49" s="7">
        <f t="shared" si="27"/>
        <v>48.761990766288136</v>
      </c>
      <c r="L49" s="7">
        <f t="shared" si="27"/>
        <v>59.06302283428206</v>
      </c>
      <c r="M49" s="7">
        <f t="shared" si="27"/>
        <v>70.36320370145611</v>
      </c>
      <c r="N49" s="7">
        <f t="shared" si="27"/>
        <v>82.66349018325099</v>
      </c>
      <c r="O49" s="7">
        <f t="shared" si="27"/>
        <v>95.9648390951072</v>
      </c>
      <c r="P49" s="7">
        <f t="shared" si="27"/>
        <v>110.26820725246543</v>
      </c>
      <c r="Q49" s="7">
        <f t="shared" si="20"/>
        <v>21.549874143954128</v>
      </c>
      <c r="R49" s="7">
        <f t="shared" si="20"/>
        <v>26.76219526937126</v>
      </c>
      <c r="S49" s="7">
        <f t="shared" si="20"/>
        <v>32.64972282193865</v>
      </c>
      <c r="T49" s="7">
        <f t="shared" si="20"/>
        <v>39.05364409125311</v>
      </c>
      <c r="U49" s="7">
        <f t="shared" si="20"/>
        <v>46.04405638333725</v>
      </c>
      <c r="V49" s="7">
        <f t="shared" si="20"/>
        <v>53.65716344718138</v>
      </c>
      <c r="W49" s="7">
        <f aca="true" t="shared" si="28" ref="W49:AF58">($C49+W$15)*PI()*W$17/1000</f>
        <v>61.7951126438673</v>
      </c>
      <c r="X49" s="7">
        <f t="shared" si="28"/>
        <v>70.53914738204767</v>
      </c>
      <c r="Y49" s="7">
        <f t="shared" si="28"/>
        <v>79.84978693291194</v>
      </c>
      <c r="Z49" s="7">
        <f t="shared" si="28"/>
        <v>89.74794200080464</v>
      </c>
      <c r="AA49" s="7">
        <f t="shared" si="28"/>
        <v>100.23523779282844</v>
      </c>
      <c r="AB49" s="7">
        <f t="shared" si="28"/>
        <v>111.31330088296517</v>
      </c>
      <c r="AC49" s="7">
        <f t="shared" si="28"/>
        <v>122.98375921207595</v>
      </c>
      <c r="AD49" s="7">
        <f t="shared" si="28"/>
        <v>135.24824208790105</v>
      </c>
      <c r="AE49" s="7">
        <f t="shared" si="28"/>
        <v>148.06239807385683</v>
      </c>
      <c r="AF49" s="7">
        <f t="shared" si="28"/>
        <v>161.51567653309175</v>
      </c>
      <c r="AG49" s="7">
        <f aca="true" t="shared" si="29" ref="AG49:AP58">($C49+AG$15)*PI()*AG$17/1000</f>
        <v>175.46967342914775</v>
      </c>
      <c r="AH49" s="7">
        <f t="shared" si="29"/>
        <v>190.01960842007057</v>
      </c>
      <c r="AI49" s="7">
        <f t="shared" si="29"/>
        <v>205.15622327203042</v>
      </c>
      <c r="AJ49" s="7">
        <f t="shared" si="29"/>
        <v>220.88028582696464</v>
      </c>
      <c r="AK49" s="7">
        <f t="shared" si="29"/>
        <v>237.19256420018695</v>
      </c>
      <c r="AL49" s="7">
        <f t="shared" si="29"/>
        <v>254.10958844695693</v>
      </c>
      <c r="AM49" s="7">
        <f t="shared" si="29"/>
        <v>271.71959871029844</v>
      </c>
      <c r="AN49" s="7">
        <f t="shared" si="29"/>
        <v>289.93583658054825</v>
      </c>
      <c r="AO49" s="7">
        <f t="shared" si="29"/>
        <v>308.60687990939994</v>
      </c>
      <c r="AP49" s="7">
        <f t="shared" si="29"/>
        <v>328.03063789964244</v>
      </c>
      <c r="AQ49" s="7">
        <f aca="true" t="shared" si="30" ref="AQ49:AZ58">($C49+AQ$15)*PI()*AQ$17/1000</f>
        <v>347.87107561544025</v>
      </c>
      <c r="AR49" s="7">
        <f t="shared" si="30"/>
        <v>368.3008198936403</v>
      </c>
      <c r="AS49" s="7">
        <f t="shared" si="30"/>
        <v>389.3204226117197</v>
      </c>
      <c r="AT49" s="7">
        <f t="shared" si="30"/>
        <v>410.93043564715623</v>
      </c>
      <c r="AU49" s="7">
        <f t="shared" si="30"/>
        <v>433.3996037014996</v>
      </c>
      <c r="AV49" s="7">
        <f t="shared" si="30"/>
        <v>456.2062060005539</v>
      </c>
      <c r="AW49" s="7">
        <f t="shared" si="30"/>
        <v>479.60524085370065</v>
      </c>
      <c r="AX49" s="7">
        <f t="shared" si="30"/>
        <v>503.59726048013675</v>
      </c>
      <c r="AY49" s="7">
        <f t="shared" si="30"/>
        <v>528.1828170990594</v>
      </c>
      <c r="AZ49" s="7">
        <f t="shared" si="30"/>
        <v>553.7048901963302</v>
      </c>
      <c r="BA49" s="7">
        <f aca="true" t="shared" si="31" ref="BA49:BJ58">($C49+BA$15)*PI()*BA$17/1000</f>
        <v>579.495126893004</v>
      </c>
      <c r="BB49" s="7">
        <f t="shared" si="31"/>
        <v>605.880925552658</v>
      </c>
      <c r="BC49" s="7">
        <f t="shared" si="31"/>
        <v>632.8628387362097</v>
      </c>
      <c r="BD49" s="7">
        <f t="shared" si="31"/>
        <v>660.4414190045752</v>
      </c>
      <c r="BE49" s="7">
        <f t="shared" si="31"/>
        <v>689.0430799074901</v>
      </c>
      <c r="BF49" s="7">
        <f t="shared" si="31"/>
        <v>717.8344464451312</v>
      </c>
      <c r="BG49" s="7">
        <f t="shared" si="31"/>
        <v>747.2245077718384</v>
      </c>
      <c r="BH49" s="7">
        <f t="shared" si="31"/>
        <v>777.2138167902491</v>
      </c>
      <c r="BI49" s="7">
        <f t="shared" si="31"/>
        <v>807.8029264029991</v>
      </c>
      <c r="BJ49" s="7">
        <f t="shared" si="31"/>
        <v>839.5109262182348</v>
      </c>
      <c r="BK49" s="7">
        <f aca="true" t="shared" si="32" ref="BK49:BR58">($C49+BK$15)*PI()*BK$17/1000</f>
        <v>871.3209436691756</v>
      </c>
      <c r="BL49" s="7">
        <f t="shared" si="32"/>
        <v>903.7327921524668</v>
      </c>
      <c r="BM49" s="7">
        <f t="shared" si="32"/>
        <v>936.7470249124653</v>
      </c>
      <c r="BN49" s="7">
        <f t="shared" si="32"/>
        <v>970.3641951935272</v>
      </c>
      <c r="BO49" s="7">
        <f t="shared" si="32"/>
        <v>1005.2053533717201</v>
      </c>
      <c r="BP49" s="7">
        <f t="shared" si="32"/>
        <v>1040.0515684372785</v>
      </c>
      <c r="BQ49" s="7">
        <f t="shared" si="32"/>
        <v>1075.5027541956697</v>
      </c>
      <c r="BR49" s="8">
        <f t="shared" si="32"/>
        <v>1111.5594642329695</v>
      </c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</row>
    <row r="50" spans="1:82" s="33" customFormat="1" ht="12.75">
      <c r="A50"/>
      <c r="B50" s="146"/>
      <c r="C50" s="26">
        <f t="shared" si="14"/>
        <v>6400</v>
      </c>
      <c r="D50" s="7">
        <f t="shared" si="12"/>
        <v>4.697210514235321</v>
      </c>
      <c r="E50" s="7">
        <f t="shared" si="21"/>
        <v>8.138347322967656</v>
      </c>
      <c r="F50" s="7">
        <f t="shared" si="21"/>
        <v>12.60382907081649</v>
      </c>
      <c r="G50" s="7">
        <f t="shared" si="27"/>
        <v>18.094612573222445</v>
      </c>
      <c r="H50" s="7">
        <f t="shared" si="27"/>
        <v>24.61165464562614</v>
      </c>
      <c r="I50" s="7">
        <f t="shared" si="27"/>
        <v>32.1559121034682</v>
      </c>
      <c r="J50" s="7">
        <f t="shared" si="27"/>
        <v>40.72834176218925</v>
      </c>
      <c r="K50" s="7">
        <f t="shared" si="27"/>
        <v>50.32990043722988</v>
      </c>
      <c r="L50" s="7">
        <f t="shared" si="27"/>
        <v>60.961544944030756</v>
      </c>
      <c r="M50" s="7">
        <f t="shared" si="27"/>
        <v>72.62423209803248</v>
      </c>
      <c r="N50" s="7">
        <f t="shared" si="27"/>
        <v>85.31891871467568</v>
      </c>
      <c r="O50" s="7">
        <f t="shared" si="27"/>
        <v>99.04656160940092</v>
      </c>
      <c r="P50" s="7">
        <f t="shared" si="27"/>
        <v>113.80811759764892</v>
      </c>
      <c r="Q50" s="7">
        <f t="shared" si="27"/>
        <v>22.243242037903748</v>
      </c>
      <c r="R50" s="7">
        <f t="shared" si="27"/>
        <v>27.6229928013549</v>
      </c>
      <c r="S50" s="7">
        <f t="shared" si="27"/>
        <v>33.699553137756624</v>
      </c>
      <c r="T50" s="7">
        <f t="shared" si="27"/>
        <v>40.30898462777684</v>
      </c>
      <c r="U50" s="7">
        <f t="shared" si="27"/>
        <v>47.52362117714629</v>
      </c>
      <c r="V50" s="7">
        <f t="shared" si="27"/>
        <v>55.38081148596009</v>
      </c>
      <c r="W50" s="7">
        <f t="shared" si="28"/>
        <v>63.779541437825785</v>
      </c>
      <c r="X50" s="7">
        <f t="shared" si="28"/>
        <v>72.80364649543604</v>
      </c>
      <c r="Y50" s="7">
        <f t="shared" si="28"/>
        <v>82.41236032613763</v>
      </c>
      <c r="Z50" s="7">
        <f t="shared" si="28"/>
        <v>92.62724716605344</v>
      </c>
      <c r="AA50" s="7">
        <f t="shared" si="28"/>
        <v>103.44996639426614</v>
      </c>
      <c r="AB50" s="7">
        <f t="shared" si="28"/>
        <v>114.8821787567377</v>
      </c>
      <c r="AC50" s="7">
        <f t="shared" si="28"/>
        <v>126.92554636630916</v>
      </c>
      <c r="AD50" s="7">
        <f t="shared" si="28"/>
        <v>139.58173270270083</v>
      </c>
      <c r="AE50" s="7">
        <f t="shared" si="28"/>
        <v>152.80494765982277</v>
      </c>
      <c r="AF50" s="7">
        <f t="shared" si="28"/>
        <v>166.68748814158013</v>
      </c>
      <c r="AG50" s="7">
        <f t="shared" si="29"/>
        <v>181.08650036349943</v>
      </c>
      <c r="AH50" s="7">
        <f t="shared" si="29"/>
        <v>196.10023588951287</v>
      </c>
      <c r="AI50" s="7">
        <f t="shared" si="29"/>
        <v>211.71912228904995</v>
      </c>
      <c r="AJ50" s="7">
        <f t="shared" si="29"/>
        <v>227.94393423844414</v>
      </c>
      <c r="AK50" s="7">
        <f t="shared" si="29"/>
        <v>244.7754466874052</v>
      </c>
      <c r="AL50" s="7">
        <f t="shared" si="29"/>
        <v>262.2307002541463</v>
      </c>
      <c r="AM50" s="7">
        <f t="shared" si="29"/>
        <v>280.40073604928557</v>
      </c>
      <c r="AN50" s="7">
        <f t="shared" si="29"/>
        <v>299.1960038300068</v>
      </c>
      <c r="AO50" s="7">
        <f t="shared" si="29"/>
        <v>318.46022856551104</v>
      </c>
      <c r="AP50" s="7">
        <f t="shared" si="29"/>
        <v>338.5008146599247</v>
      </c>
      <c r="AQ50" s="7">
        <f t="shared" si="30"/>
        <v>358.97098230387166</v>
      </c>
      <c r="AR50" s="7">
        <f t="shared" si="30"/>
        <v>380.0488524261328</v>
      </c>
      <c r="AS50" s="7">
        <f t="shared" si="30"/>
        <v>401.73497690418526</v>
      </c>
      <c r="AT50" s="7">
        <f t="shared" si="30"/>
        <v>424.0299076155067</v>
      </c>
      <c r="AU50" s="7">
        <f t="shared" si="30"/>
        <v>447.2109358780929</v>
      </c>
      <c r="AV50" s="7">
        <f t="shared" si="30"/>
        <v>470.73969456380826</v>
      </c>
      <c r="AW50" s="7">
        <f t="shared" si="30"/>
        <v>494.87929311018786</v>
      </c>
      <c r="AX50" s="7">
        <f t="shared" si="30"/>
        <v>519.6302837364289</v>
      </c>
      <c r="AY50" s="7">
        <f t="shared" si="30"/>
        <v>544.9932186617284</v>
      </c>
      <c r="AZ50" s="7">
        <f t="shared" si="30"/>
        <v>571.3219722897547</v>
      </c>
      <c r="BA50" s="7">
        <f t="shared" si="31"/>
        <v>597.9269057382014</v>
      </c>
      <c r="BB50" s="7">
        <f t="shared" si="31"/>
        <v>625.1458198468603</v>
      </c>
      <c r="BC50" s="7">
        <f t="shared" si="31"/>
        <v>652.9792671766485</v>
      </c>
      <c r="BD50" s="7">
        <f t="shared" si="31"/>
        <v>681.4278002884829</v>
      </c>
      <c r="BE50" s="7">
        <f t="shared" si="31"/>
        <v>710.9313607177662</v>
      </c>
      <c r="BF50" s="7">
        <f t="shared" si="31"/>
        <v>740.6300782788923</v>
      </c>
      <c r="BG50" s="7">
        <f t="shared" si="31"/>
        <v>770.9459207169762</v>
      </c>
      <c r="BH50" s="7">
        <f t="shared" si="31"/>
        <v>801.8794409346555</v>
      </c>
      <c r="BI50" s="7">
        <f t="shared" si="31"/>
        <v>833.4311918345664</v>
      </c>
      <c r="BJ50" s="7">
        <f t="shared" si="31"/>
        <v>866.1367088448836</v>
      </c>
      <c r="BK50" s="7">
        <f t="shared" si="32"/>
        <v>898.9468454976212</v>
      </c>
      <c r="BL50" s="7">
        <f t="shared" si="32"/>
        <v>932.3772546612614</v>
      </c>
      <c r="BM50" s="7">
        <f t="shared" si="32"/>
        <v>966.4284895801607</v>
      </c>
      <c r="BN50" s="7">
        <f t="shared" si="32"/>
        <v>1001.1011034986751</v>
      </c>
      <c r="BO50" s="7">
        <f t="shared" si="32"/>
        <v>1037.035795213763</v>
      </c>
      <c r="BP50" s="7">
        <f t="shared" si="32"/>
        <v>1072.9750115660306</v>
      </c>
      <c r="BQ50" s="7">
        <f t="shared" si="32"/>
        <v>1109.537651480343</v>
      </c>
      <c r="BR50" s="8">
        <f t="shared" si="32"/>
        <v>1146.7242685427757</v>
      </c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</row>
    <row r="51" spans="1:82" s="33" customFormat="1" ht="12.75">
      <c r="A51"/>
      <c r="B51" s="146"/>
      <c r="C51" s="26">
        <f t="shared" si="14"/>
        <v>6600</v>
      </c>
      <c r="D51" s="7">
        <f t="shared" si="12"/>
        <v>4.843860858107794</v>
      </c>
      <c r="E51" s="7">
        <f t="shared" si="21"/>
        <v>8.392353169502229</v>
      </c>
      <c r="F51" s="7">
        <f t="shared" si="21"/>
        <v>12.997084268033852</v>
      </c>
      <c r="G51" s="7">
        <f t="shared" si="27"/>
        <v>18.659010969143292</v>
      </c>
      <c r="H51" s="7">
        <f t="shared" si="27"/>
        <v>25.379090088271173</v>
      </c>
      <c r="I51" s="7">
        <f t="shared" si="27"/>
        <v>33.158278440858105</v>
      </c>
      <c r="J51" s="7">
        <f t="shared" si="27"/>
        <v>41.997532842344725</v>
      </c>
      <c r="K51" s="7">
        <f t="shared" si="27"/>
        <v>51.897810108171626</v>
      </c>
      <c r="L51" s="7">
        <f t="shared" si="27"/>
        <v>62.86006705377946</v>
      </c>
      <c r="M51" s="7">
        <f t="shared" si="27"/>
        <v>74.88526049460881</v>
      </c>
      <c r="N51" s="7">
        <f t="shared" si="27"/>
        <v>87.97434724610036</v>
      </c>
      <c r="O51" s="7">
        <f t="shared" si="27"/>
        <v>102.12828412369468</v>
      </c>
      <c r="P51" s="7">
        <f t="shared" si="27"/>
        <v>117.3480279428324</v>
      </c>
      <c r="Q51" s="7">
        <f t="shared" si="27"/>
        <v>22.936609931853365</v>
      </c>
      <c r="R51" s="7">
        <f t="shared" si="27"/>
        <v>28.483790333338536</v>
      </c>
      <c r="S51" s="7">
        <f t="shared" si="27"/>
        <v>34.74938345357459</v>
      </c>
      <c r="T51" s="7">
        <f t="shared" si="27"/>
        <v>41.56432516430056</v>
      </c>
      <c r="U51" s="7">
        <f t="shared" si="27"/>
        <v>49.00318597095532</v>
      </c>
      <c r="V51" s="7">
        <f t="shared" si="27"/>
        <v>57.10445952473881</v>
      </c>
      <c r="W51" s="7">
        <f t="shared" si="28"/>
        <v>65.76397023178427</v>
      </c>
      <c r="X51" s="7">
        <f t="shared" si="28"/>
        <v>75.06814560882441</v>
      </c>
      <c r="Y51" s="7">
        <f t="shared" si="28"/>
        <v>84.97493371936329</v>
      </c>
      <c r="Z51" s="7">
        <f t="shared" si="28"/>
        <v>95.50655233130222</v>
      </c>
      <c r="AA51" s="7">
        <f t="shared" si="28"/>
        <v>106.66469499570388</v>
      </c>
      <c r="AB51" s="7">
        <f t="shared" si="28"/>
        <v>118.45105663051024</v>
      </c>
      <c r="AC51" s="7">
        <f t="shared" si="28"/>
        <v>130.86733352054236</v>
      </c>
      <c r="AD51" s="7">
        <f t="shared" si="28"/>
        <v>143.91522331750062</v>
      </c>
      <c r="AE51" s="7">
        <f t="shared" si="28"/>
        <v>157.54749724578872</v>
      </c>
      <c r="AF51" s="7">
        <f t="shared" si="28"/>
        <v>171.8592997500685</v>
      </c>
      <c r="AG51" s="7">
        <f t="shared" si="29"/>
        <v>186.70332729785116</v>
      </c>
      <c r="AH51" s="7">
        <f t="shared" si="29"/>
        <v>202.18086335895512</v>
      </c>
      <c r="AI51" s="7">
        <f t="shared" si="29"/>
        <v>218.28202130606948</v>
      </c>
      <c r="AJ51" s="7">
        <f t="shared" si="29"/>
        <v>235.00758264992368</v>
      </c>
      <c r="AK51" s="7">
        <f t="shared" si="29"/>
        <v>252.35832917462346</v>
      </c>
      <c r="AL51" s="7">
        <f t="shared" si="29"/>
        <v>270.35181206133575</v>
      </c>
      <c r="AM51" s="7">
        <f t="shared" si="29"/>
        <v>289.08187338827275</v>
      </c>
      <c r="AN51" s="7">
        <f t="shared" si="29"/>
        <v>308.45617107946543</v>
      </c>
      <c r="AO51" s="7">
        <f t="shared" si="29"/>
        <v>328.31357722162215</v>
      </c>
      <c r="AP51" s="7">
        <f t="shared" si="29"/>
        <v>348.970991420207</v>
      </c>
      <c r="AQ51" s="7">
        <f t="shared" si="30"/>
        <v>370.07088899230297</v>
      </c>
      <c r="AR51" s="7">
        <f t="shared" si="30"/>
        <v>391.7968849586253</v>
      </c>
      <c r="AS51" s="7">
        <f t="shared" si="30"/>
        <v>414.1495311966508</v>
      </c>
      <c r="AT51" s="7">
        <f t="shared" si="30"/>
        <v>437.12937958385726</v>
      </c>
      <c r="AU51" s="7">
        <f t="shared" si="30"/>
        <v>461.0222680546863</v>
      </c>
      <c r="AV51" s="7">
        <f t="shared" si="30"/>
        <v>485.2731831270626</v>
      </c>
      <c r="AW51" s="7">
        <f t="shared" si="30"/>
        <v>510.1533453666752</v>
      </c>
      <c r="AX51" s="7">
        <f t="shared" si="30"/>
        <v>535.663306992721</v>
      </c>
      <c r="AY51" s="7">
        <f t="shared" si="30"/>
        <v>561.8036202243974</v>
      </c>
      <c r="AZ51" s="7">
        <f t="shared" si="30"/>
        <v>588.9390543831792</v>
      </c>
      <c r="BA51" s="7">
        <f t="shared" si="31"/>
        <v>616.3586845833987</v>
      </c>
      <c r="BB51" s="7">
        <f t="shared" si="31"/>
        <v>644.4107141410624</v>
      </c>
      <c r="BC51" s="7">
        <f t="shared" si="31"/>
        <v>673.0956956170875</v>
      </c>
      <c r="BD51" s="7">
        <f t="shared" si="31"/>
        <v>702.4141815723906</v>
      </c>
      <c r="BE51" s="7">
        <f t="shared" si="31"/>
        <v>732.8196415280422</v>
      </c>
      <c r="BF51" s="7">
        <f t="shared" si="31"/>
        <v>763.4257101126531</v>
      </c>
      <c r="BG51" s="7">
        <f t="shared" si="31"/>
        <v>794.6673336621138</v>
      </c>
      <c r="BH51" s="7">
        <f t="shared" si="31"/>
        <v>826.545065079062</v>
      </c>
      <c r="BI51" s="7">
        <f t="shared" si="31"/>
        <v>859.0594572661337</v>
      </c>
      <c r="BJ51" s="7">
        <f t="shared" si="31"/>
        <v>892.7624914715323</v>
      </c>
      <c r="BK51" s="7">
        <f t="shared" si="32"/>
        <v>926.572747326067</v>
      </c>
      <c r="BL51" s="7">
        <f t="shared" si="32"/>
        <v>961.0217171700559</v>
      </c>
      <c r="BM51" s="7">
        <f t="shared" si="32"/>
        <v>996.109954247856</v>
      </c>
      <c r="BN51" s="7">
        <f t="shared" si="32"/>
        <v>1031.8380118038235</v>
      </c>
      <c r="BO51" s="7">
        <f t="shared" si="32"/>
        <v>1068.8662370558063</v>
      </c>
      <c r="BP51" s="7">
        <f t="shared" si="32"/>
        <v>1105.8984546947827</v>
      </c>
      <c r="BQ51" s="7">
        <f t="shared" si="32"/>
        <v>1143.572548765016</v>
      </c>
      <c r="BR51" s="8">
        <f t="shared" si="32"/>
        <v>1181.8890728525816</v>
      </c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</row>
    <row r="52" spans="1:82" s="33" customFormat="1" ht="12.75">
      <c r="A52"/>
      <c r="B52" s="146"/>
      <c r="C52" s="26">
        <f t="shared" si="14"/>
        <v>6800</v>
      </c>
      <c r="D52" s="7">
        <f t="shared" si="12"/>
        <v>4.990511201980268</v>
      </c>
      <c r="E52" s="7">
        <f t="shared" si="21"/>
        <v>8.646359016036799</v>
      </c>
      <c r="F52" s="7">
        <f t="shared" si="21"/>
        <v>13.390339465251216</v>
      </c>
      <c r="G52" s="7">
        <f t="shared" si="27"/>
        <v>19.22340936506414</v>
      </c>
      <c r="H52" s="7">
        <f t="shared" si="27"/>
        <v>26.1465255309162</v>
      </c>
      <c r="I52" s="7">
        <f t="shared" si="27"/>
        <v>34.16064477824802</v>
      </c>
      <c r="J52" s="7">
        <f t="shared" si="27"/>
        <v>43.26672392250021</v>
      </c>
      <c r="K52" s="7">
        <f t="shared" si="27"/>
        <v>53.465719779113364</v>
      </c>
      <c r="L52" s="7">
        <f t="shared" si="27"/>
        <v>64.75858916352816</v>
      </c>
      <c r="M52" s="7">
        <f t="shared" si="27"/>
        <v>77.14628889118516</v>
      </c>
      <c r="N52" s="7">
        <f t="shared" si="27"/>
        <v>90.62977577752508</v>
      </c>
      <c r="O52" s="7">
        <f t="shared" si="27"/>
        <v>105.21000663798843</v>
      </c>
      <c r="P52" s="7">
        <f t="shared" si="27"/>
        <v>120.88793828801587</v>
      </c>
      <c r="Q52" s="7">
        <f t="shared" si="27"/>
        <v>23.629977825802985</v>
      </c>
      <c r="R52" s="7">
        <f t="shared" si="27"/>
        <v>29.344587865322172</v>
      </c>
      <c r="S52" s="7">
        <f t="shared" si="27"/>
        <v>35.799213769392544</v>
      </c>
      <c r="T52" s="7">
        <f t="shared" si="27"/>
        <v>42.81966570082428</v>
      </c>
      <c r="U52" s="7">
        <f t="shared" si="27"/>
        <v>50.48275076476437</v>
      </c>
      <c r="V52" s="7">
        <f t="shared" si="27"/>
        <v>58.82810756351752</v>
      </c>
      <c r="W52" s="7">
        <f t="shared" si="28"/>
        <v>67.74839902574277</v>
      </c>
      <c r="X52" s="7">
        <f t="shared" si="28"/>
        <v>77.33264472221279</v>
      </c>
      <c r="Y52" s="7">
        <f t="shared" si="28"/>
        <v>87.53750711258897</v>
      </c>
      <c r="Z52" s="7">
        <f t="shared" si="28"/>
        <v>98.385857496551</v>
      </c>
      <c r="AA52" s="7">
        <f t="shared" si="28"/>
        <v>109.87942359714162</v>
      </c>
      <c r="AB52" s="7">
        <f t="shared" si="28"/>
        <v>122.01993450428276</v>
      </c>
      <c r="AC52" s="7">
        <f t="shared" si="28"/>
        <v>134.80912067477556</v>
      </c>
      <c r="AD52" s="7">
        <f t="shared" si="28"/>
        <v>148.2487139323004</v>
      </c>
      <c r="AE52" s="7">
        <f t="shared" si="28"/>
        <v>162.29004683175464</v>
      </c>
      <c r="AF52" s="7">
        <f t="shared" si="28"/>
        <v>177.03111135855687</v>
      </c>
      <c r="AG52" s="7">
        <f t="shared" si="29"/>
        <v>192.3201542322029</v>
      </c>
      <c r="AH52" s="7">
        <f t="shared" si="29"/>
        <v>208.2614908283974</v>
      </c>
      <c r="AI52" s="7">
        <f t="shared" si="29"/>
        <v>224.844920323089</v>
      </c>
      <c r="AJ52" s="7">
        <f t="shared" si="29"/>
        <v>242.0712310614032</v>
      </c>
      <c r="AK52" s="7">
        <f t="shared" si="29"/>
        <v>259.9412116618417</v>
      </c>
      <c r="AL52" s="7">
        <f t="shared" si="29"/>
        <v>278.4729238685252</v>
      </c>
      <c r="AM52" s="7">
        <f t="shared" si="29"/>
        <v>297.76301072725994</v>
      </c>
      <c r="AN52" s="7">
        <f t="shared" si="29"/>
        <v>317.71633832892405</v>
      </c>
      <c r="AO52" s="7">
        <f t="shared" si="29"/>
        <v>338.16692587773326</v>
      </c>
      <c r="AP52" s="7">
        <f t="shared" si="29"/>
        <v>359.44116818048917</v>
      </c>
      <c r="AQ52" s="7">
        <f t="shared" si="30"/>
        <v>381.17079568073444</v>
      </c>
      <c r="AR52" s="7">
        <f t="shared" si="30"/>
        <v>403.5449174911178</v>
      </c>
      <c r="AS52" s="7">
        <f t="shared" si="30"/>
        <v>426.5640854891164</v>
      </c>
      <c r="AT52" s="7">
        <f t="shared" si="30"/>
        <v>450.22885155220786</v>
      </c>
      <c r="AU52" s="7">
        <f t="shared" si="30"/>
        <v>474.83360023127966</v>
      </c>
      <c r="AV52" s="7">
        <f t="shared" si="30"/>
        <v>499.8066716903169</v>
      </c>
      <c r="AW52" s="7">
        <f t="shared" si="30"/>
        <v>525.4273976231625</v>
      </c>
      <c r="AX52" s="7">
        <f t="shared" si="30"/>
        <v>551.6963302490133</v>
      </c>
      <c r="AY52" s="7">
        <f t="shared" si="30"/>
        <v>578.6140217870665</v>
      </c>
      <c r="AZ52" s="7">
        <f t="shared" si="30"/>
        <v>606.5561364766037</v>
      </c>
      <c r="BA52" s="7">
        <f t="shared" si="31"/>
        <v>634.790463428596</v>
      </c>
      <c r="BB52" s="7">
        <f t="shared" si="31"/>
        <v>663.6756084352644</v>
      </c>
      <c r="BC52" s="7">
        <f t="shared" si="31"/>
        <v>693.2121240575265</v>
      </c>
      <c r="BD52" s="7">
        <f t="shared" si="31"/>
        <v>723.4005628562983</v>
      </c>
      <c r="BE52" s="7">
        <f t="shared" si="31"/>
        <v>754.7079223383183</v>
      </c>
      <c r="BF52" s="7">
        <f t="shared" si="31"/>
        <v>786.2213419464141</v>
      </c>
      <c r="BG52" s="7">
        <f t="shared" si="31"/>
        <v>818.3887466072515</v>
      </c>
      <c r="BH52" s="7">
        <f t="shared" si="31"/>
        <v>851.2106892234685</v>
      </c>
      <c r="BI52" s="7">
        <f t="shared" si="31"/>
        <v>884.6877226977009</v>
      </c>
      <c r="BJ52" s="7">
        <f t="shared" si="31"/>
        <v>919.388274098181</v>
      </c>
      <c r="BK52" s="7">
        <f t="shared" si="32"/>
        <v>954.1986491545125</v>
      </c>
      <c r="BL52" s="7">
        <f t="shared" si="32"/>
        <v>989.6661796788503</v>
      </c>
      <c r="BM52" s="7">
        <f t="shared" si="32"/>
        <v>1025.7914189155513</v>
      </c>
      <c r="BN52" s="7">
        <f t="shared" si="32"/>
        <v>1062.5749201089714</v>
      </c>
      <c r="BO52" s="7">
        <f t="shared" si="32"/>
        <v>1100.6966788978493</v>
      </c>
      <c r="BP52" s="7">
        <f t="shared" si="32"/>
        <v>1138.821897823535</v>
      </c>
      <c r="BQ52" s="7">
        <f t="shared" si="32"/>
        <v>1177.607446049689</v>
      </c>
      <c r="BR52" s="8">
        <f t="shared" si="32"/>
        <v>1217.0538771623876</v>
      </c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</row>
    <row r="53" spans="1:82" s="33" customFormat="1" ht="12.75">
      <c r="A53"/>
      <c r="B53" s="146"/>
      <c r="C53" s="26">
        <f t="shared" si="14"/>
        <v>7000</v>
      </c>
      <c r="D53" s="7">
        <f t="shared" si="12"/>
        <v>5.1371615458527415</v>
      </c>
      <c r="E53" s="7">
        <f t="shared" si="21"/>
        <v>8.90036486257137</v>
      </c>
      <c r="F53" s="7">
        <f t="shared" si="21"/>
        <v>13.783594662468577</v>
      </c>
      <c r="G53" s="7">
        <f aca="true" t="shared" si="33" ref="G53:M53">($C53+G$15)*PI()*G$17/1000</f>
        <v>19.787807760984993</v>
      </c>
      <c r="H53" s="7">
        <f t="shared" si="33"/>
        <v>26.913960973561235</v>
      </c>
      <c r="I53" s="7">
        <f t="shared" si="33"/>
        <v>35.16301111563792</v>
      </c>
      <c r="J53" s="7">
        <f t="shared" si="33"/>
        <v>44.53591500265569</v>
      </c>
      <c r="K53" s="7">
        <f t="shared" si="33"/>
        <v>55.0336294500551</v>
      </c>
      <c r="L53" s="7">
        <f t="shared" si="33"/>
        <v>66.65711127327685</v>
      </c>
      <c r="M53" s="7">
        <f t="shared" si="33"/>
        <v>79.40731728776153</v>
      </c>
      <c r="N53" s="7">
        <f aca="true" t="shared" si="34" ref="N53:AC68">($C53+N$15)*PI()*N$17/1000</f>
        <v>93.28520430894977</v>
      </c>
      <c r="O53" s="7">
        <f t="shared" si="34"/>
        <v>108.29172915228217</v>
      </c>
      <c r="P53" s="7">
        <f t="shared" si="34"/>
        <v>124.42784863319937</v>
      </c>
      <c r="Q53" s="7">
        <f t="shared" si="27"/>
        <v>24.323345719752606</v>
      </c>
      <c r="R53" s="7">
        <f t="shared" si="27"/>
        <v>30.205385397305815</v>
      </c>
      <c r="S53" s="7">
        <f t="shared" si="27"/>
        <v>36.84904408521051</v>
      </c>
      <c r="T53" s="7">
        <f t="shared" si="27"/>
        <v>44.07500623734801</v>
      </c>
      <c r="U53" s="7">
        <f t="shared" si="27"/>
        <v>51.9623155585734</v>
      </c>
      <c r="V53" s="7">
        <f t="shared" si="27"/>
        <v>60.55175560229624</v>
      </c>
      <c r="W53" s="7">
        <f t="shared" si="28"/>
        <v>69.73282781970126</v>
      </c>
      <c r="X53" s="7">
        <f t="shared" si="28"/>
        <v>79.59714383560114</v>
      </c>
      <c r="Y53" s="7">
        <f t="shared" si="28"/>
        <v>90.10008050581463</v>
      </c>
      <c r="Z53" s="7">
        <f t="shared" si="28"/>
        <v>101.26516266179978</v>
      </c>
      <c r="AA53" s="7">
        <f t="shared" si="28"/>
        <v>113.09415219857935</v>
      </c>
      <c r="AB53" s="7">
        <f t="shared" si="28"/>
        <v>125.5888123780553</v>
      </c>
      <c r="AC53" s="7">
        <f t="shared" si="28"/>
        <v>138.75090782900878</v>
      </c>
      <c r="AD53" s="7">
        <f t="shared" si="28"/>
        <v>152.58220454710016</v>
      </c>
      <c r="AE53" s="7">
        <f t="shared" si="28"/>
        <v>167.0325964177206</v>
      </c>
      <c r="AF53" s="7">
        <f t="shared" si="28"/>
        <v>182.20292296704523</v>
      </c>
      <c r="AG53" s="7">
        <f t="shared" si="29"/>
        <v>197.9369811665546</v>
      </c>
      <c r="AH53" s="7">
        <f t="shared" si="29"/>
        <v>214.34211829783965</v>
      </c>
      <c r="AI53" s="7">
        <f t="shared" si="29"/>
        <v>231.40781934010855</v>
      </c>
      <c r="AJ53" s="7">
        <f t="shared" si="29"/>
        <v>249.1348794728827</v>
      </c>
      <c r="AK53" s="7">
        <f t="shared" si="29"/>
        <v>267.52409414906</v>
      </c>
      <c r="AL53" s="7">
        <f t="shared" si="29"/>
        <v>286.5940356757146</v>
      </c>
      <c r="AM53" s="7">
        <f t="shared" si="29"/>
        <v>306.4441480662471</v>
      </c>
      <c r="AN53" s="7">
        <f t="shared" si="29"/>
        <v>326.9765055783826</v>
      </c>
      <c r="AO53" s="7">
        <f t="shared" si="29"/>
        <v>348.0202745338444</v>
      </c>
      <c r="AP53" s="7">
        <f t="shared" si="29"/>
        <v>369.9113449407714</v>
      </c>
      <c r="AQ53" s="7">
        <f t="shared" si="30"/>
        <v>392.27070236916586</v>
      </c>
      <c r="AR53" s="7">
        <f t="shared" si="30"/>
        <v>415.2929500236104</v>
      </c>
      <c r="AS53" s="7">
        <f t="shared" si="30"/>
        <v>438.97863978158193</v>
      </c>
      <c r="AT53" s="7">
        <f t="shared" si="30"/>
        <v>463.32832352055834</v>
      </c>
      <c r="AU53" s="7">
        <f t="shared" si="30"/>
        <v>488.644932407873</v>
      </c>
      <c r="AV53" s="7">
        <f t="shared" si="30"/>
        <v>514.3401602535712</v>
      </c>
      <c r="AW53" s="7">
        <f t="shared" si="30"/>
        <v>540.7014498796498</v>
      </c>
      <c r="AX53" s="7">
        <f t="shared" si="30"/>
        <v>567.7293535053053</v>
      </c>
      <c r="AY53" s="7">
        <f t="shared" si="30"/>
        <v>595.4244233497354</v>
      </c>
      <c r="AZ53" s="7">
        <f t="shared" si="30"/>
        <v>624.1732185700281</v>
      </c>
      <c r="BA53" s="7">
        <f t="shared" si="31"/>
        <v>653.2222422737933</v>
      </c>
      <c r="BB53" s="7">
        <f t="shared" si="31"/>
        <v>682.9405027294666</v>
      </c>
      <c r="BC53" s="7">
        <f t="shared" si="31"/>
        <v>713.3285524979653</v>
      </c>
      <c r="BD53" s="7">
        <f t="shared" si="31"/>
        <v>744.3869441402061</v>
      </c>
      <c r="BE53" s="7">
        <f t="shared" si="31"/>
        <v>776.5962031485943</v>
      </c>
      <c r="BF53" s="7">
        <f t="shared" si="31"/>
        <v>809.0169737801749</v>
      </c>
      <c r="BG53" s="7">
        <f t="shared" si="31"/>
        <v>842.1101595523892</v>
      </c>
      <c r="BH53" s="7">
        <f t="shared" si="31"/>
        <v>875.876313367875</v>
      </c>
      <c r="BI53" s="7">
        <f t="shared" si="31"/>
        <v>910.3159881292681</v>
      </c>
      <c r="BJ53" s="7">
        <f t="shared" si="31"/>
        <v>946.0140567248299</v>
      </c>
      <c r="BK53" s="7">
        <f t="shared" si="32"/>
        <v>981.8245509829582</v>
      </c>
      <c r="BL53" s="7">
        <f t="shared" si="32"/>
        <v>1018.3106421876448</v>
      </c>
      <c r="BM53" s="7">
        <f t="shared" si="32"/>
        <v>1055.4728835832468</v>
      </c>
      <c r="BN53" s="7">
        <f t="shared" si="32"/>
        <v>1093.3118284141199</v>
      </c>
      <c r="BO53" s="7">
        <f t="shared" si="32"/>
        <v>1132.5271207398926</v>
      </c>
      <c r="BP53" s="7">
        <f t="shared" si="32"/>
        <v>1171.745340952287</v>
      </c>
      <c r="BQ53" s="7">
        <f t="shared" si="32"/>
        <v>1211.642343334362</v>
      </c>
      <c r="BR53" s="8">
        <f t="shared" si="32"/>
        <v>1252.2186814721938</v>
      </c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</row>
    <row r="54" spans="1:82" s="33" customFormat="1" ht="12.75">
      <c r="A54"/>
      <c r="B54" s="146"/>
      <c r="C54" s="26">
        <f t="shared" si="14"/>
        <v>7200</v>
      </c>
      <c r="D54" s="7">
        <f t="shared" si="12"/>
        <v>5.283811889725215</v>
      </c>
      <c r="E54" s="7">
        <f aca="true" t="shared" si="35" ref="E54:E68">($C54+E$15)*PI()*E$17/1000</f>
        <v>9.15437070910594</v>
      </c>
      <c r="F54" s="7">
        <f aca="true" t="shared" si="36" ref="F54:M68">($C54+F$15)*PI()*F$17/1000</f>
        <v>14.176849859685941</v>
      </c>
      <c r="G54" s="7">
        <f t="shared" si="36"/>
        <v>20.352206156905844</v>
      </c>
      <c r="H54" s="7">
        <f t="shared" si="36"/>
        <v>27.681396416206265</v>
      </c>
      <c r="I54" s="7">
        <f t="shared" si="36"/>
        <v>36.16537745302783</v>
      </c>
      <c r="J54" s="7">
        <f t="shared" si="36"/>
        <v>45.80510608281116</v>
      </c>
      <c r="K54" s="7">
        <f t="shared" si="36"/>
        <v>56.60153912099685</v>
      </c>
      <c r="L54" s="7">
        <f t="shared" si="36"/>
        <v>68.55563338302557</v>
      </c>
      <c r="M54" s="7">
        <f t="shared" si="36"/>
        <v>81.66834568433788</v>
      </c>
      <c r="N54" s="7">
        <f t="shared" si="34"/>
        <v>95.94063284037449</v>
      </c>
      <c r="O54" s="7">
        <f t="shared" si="34"/>
        <v>111.37345166657593</v>
      </c>
      <c r="P54" s="7">
        <f t="shared" si="34"/>
        <v>127.96775897838283</v>
      </c>
      <c r="Q54" s="7">
        <f t="shared" si="27"/>
        <v>25.01671361370222</v>
      </c>
      <c r="R54" s="7">
        <f t="shared" si="27"/>
        <v>31.066182929289443</v>
      </c>
      <c r="S54" s="7">
        <f t="shared" si="27"/>
        <v>37.89887440102847</v>
      </c>
      <c r="T54" s="7">
        <f t="shared" si="27"/>
        <v>45.33034677387174</v>
      </c>
      <c r="U54" s="7">
        <f t="shared" si="27"/>
        <v>53.44188035238244</v>
      </c>
      <c r="V54" s="7">
        <f t="shared" si="27"/>
        <v>62.27540364107495</v>
      </c>
      <c r="W54" s="7">
        <f t="shared" si="28"/>
        <v>71.71725661365974</v>
      </c>
      <c r="X54" s="7">
        <f t="shared" si="28"/>
        <v>81.86164294898951</v>
      </c>
      <c r="Y54" s="7">
        <f t="shared" si="28"/>
        <v>92.66265389904031</v>
      </c>
      <c r="Z54" s="7">
        <f t="shared" si="28"/>
        <v>104.14446782704857</v>
      </c>
      <c r="AA54" s="7">
        <f t="shared" si="28"/>
        <v>116.30888080001708</v>
      </c>
      <c r="AB54" s="7">
        <f t="shared" si="28"/>
        <v>129.15769025182783</v>
      </c>
      <c r="AC54" s="7">
        <f t="shared" si="28"/>
        <v>142.69269498324195</v>
      </c>
      <c r="AD54" s="7">
        <f t="shared" si="28"/>
        <v>156.91569516189992</v>
      </c>
      <c r="AE54" s="7">
        <f t="shared" si="28"/>
        <v>171.77514600368653</v>
      </c>
      <c r="AF54" s="7">
        <f t="shared" si="28"/>
        <v>187.3747345755336</v>
      </c>
      <c r="AG54" s="7">
        <f t="shared" si="29"/>
        <v>203.5538081009063</v>
      </c>
      <c r="AH54" s="7">
        <f t="shared" si="29"/>
        <v>220.42274576728192</v>
      </c>
      <c r="AI54" s="7">
        <f t="shared" si="29"/>
        <v>237.97071835712805</v>
      </c>
      <c r="AJ54" s="7">
        <f t="shared" si="29"/>
        <v>256.1985278843622</v>
      </c>
      <c r="AK54" s="7">
        <f t="shared" si="29"/>
        <v>275.1069766362782</v>
      </c>
      <c r="AL54" s="7">
        <f t="shared" si="29"/>
        <v>294.715147482904</v>
      </c>
      <c r="AM54" s="7">
        <f t="shared" si="29"/>
        <v>315.1252854052343</v>
      </c>
      <c r="AN54" s="7">
        <f t="shared" si="29"/>
        <v>336.2366728278411</v>
      </c>
      <c r="AO54" s="7">
        <f t="shared" si="29"/>
        <v>357.8736231899555</v>
      </c>
      <c r="AP54" s="7">
        <f t="shared" si="29"/>
        <v>380.38152170105366</v>
      </c>
      <c r="AQ54" s="7">
        <f t="shared" si="30"/>
        <v>403.3706090575973</v>
      </c>
      <c r="AR54" s="7">
        <f t="shared" si="30"/>
        <v>427.0409825561029</v>
      </c>
      <c r="AS54" s="7">
        <f t="shared" si="30"/>
        <v>451.39319407404747</v>
      </c>
      <c r="AT54" s="7">
        <f t="shared" si="30"/>
        <v>476.4277954889088</v>
      </c>
      <c r="AU54" s="7">
        <f t="shared" si="30"/>
        <v>502.45626458446634</v>
      </c>
      <c r="AV54" s="7">
        <f t="shared" si="30"/>
        <v>528.8736488168256</v>
      </c>
      <c r="AW54" s="7">
        <f t="shared" si="30"/>
        <v>555.975502136137</v>
      </c>
      <c r="AX54" s="7">
        <f t="shared" si="30"/>
        <v>583.7623767615976</v>
      </c>
      <c r="AY54" s="7">
        <f t="shared" si="30"/>
        <v>612.2348249124043</v>
      </c>
      <c r="AZ54" s="7">
        <f t="shared" si="30"/>
        <v>641.7903006634525</v>
      </c>
      <c r="BA54" s="7">
        <f t="shared" si="31"/>
        <v>671.6540211189907</v>
      </c>
      <c r="BB54" s="7">
        <f t="shared" si="31"/>
        <v>702.2053970236689</v>
      </c>
      <c r="BC54" s="7">
        <f t="shared" si="31"/>
        <v>733.4449809384043</v>
      </c>
      <c r="BD54" s="7">
        <f t="shared" si="31"/>
        <v>765.3733254241138</v>
      </c>
      <c r="BE54" s="7">
        <f t="shared" si="31"/>
        <v>798.4844839588703</v>
      </c>
      <c r="BF54" s="7">
        <f t="shared" si="31"/>
        <v>831.8126056139358</v>
      </c>
      <c r="BG54" s="7">
        <f t="shared" si="31"/>
        <v>865.831572497527</v>
      </c>
      <c r="BH54" s="7">
        <f t="shared" si="31"/>
        <v>900.5419375122816</v>
      </c>
      <c r="BI54" s="7">
        <f t="shared" si="31"/>
        <v>935.9442535608354</v>
      </c>
      <c r="BJ54" s="7">
        <f t="shared" si="31"/>
        <v>972.6398393514785</v>
      </c>
      <c r="BK54" s="7">
        <f t="shared" si="32"/>
        <v>1009.4504528114038</v>
      </c>
      <c r="BL54" s="7">
        <f t="shared" si="32"/>
        <v>1046.9551046964395</v>
      </c>
      <c r="BM54" s="7">
        <f t="shared" si="32"/>
        <v>1085.1543482509421</v>
      </c>
      <c r="BN54" s="7">
        <f t="shared" si="32"/>
        <v>1124.048736719268</v>
      </c>
      <c r="BO54" s="7">
        <f t="shared" si="32"/>
        <v>1164.3575625819356</v>
      </c>
      <c r="BP54" s="7">
        <f t="shared" si="32"/>
        <v>1204.668784081039</v>
      </c>
      <c r="BQ54" s="7">
        <f t="shared" si="32"/>
        <v>1245.6772406190353</v>
      </c>
      <c r="BR54" s="8">
        <f t="shared" si="32"/>
        <v>1287.3834857819998</v>
      </c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</row>
    <row r="55" spans="1:82" s="33" customFormat="1" ht="12.75">
      <c r="A55"/>
      <c r="B55" s="146"/>
      <c r="C55" s="26">
        <f t="shared" si="14"/>
        <v>7400</v>
      </c>
      <c r="D55" s="7">
        <f t="shared" si="12"/>
        <v>5.430462233597687</v>
      </c>
      <c r="E55" s="7">
        <f t="shared" si="35"/>
        <v>9.40837655564051</v>
      </c>
      <c r="F55" s="7">
        <f t="shared" si="36"/>
        <v>14.570105056903305</v>
      </c>
      <c r="G55" s="7">
        <f t="shared" si="36"/>
        <v>20.91660455282669</v>
      </c>
      <c r="H55" s="7">
        <f t="shared" si="36"/>
        <v>28.4488318588513</v>
      </c>
      <c r="I55" s="7">
        <f t="shared" si="36"/>
        <v>37.16774379041773</v>
      </c>
      <c r="J55" s="7">
        <f t="shared" si="36"/>
        <v>47.07429716296664</v>
      </c>
      <c r="K55" s="7">
        <f t="shared" si="36"/>
        <v>58.169448791938585</v>
      </c>
      <c r="L55" s="7">
        <f t="shared" si="36"/>
        <v>70.45415549277425</v>
      </c>
      <c r="M55" s="7">
        <f t="shared" si="36"/>
        <v>83.92937408091423</v>
      </c>
      <c r="N55" s="7">
        <f t="shared" si="34"/>
        <v>98.5960613717992</v>
      </c>
      <c r="O55" s="7">
        <f t="shared" si="34"/>
        <v>114.45517418086965</v>
      </c>
      <c r="P55" s="7">
        <f t="shared" si="34"/>
        <v>131.50766932356632</v>
      </c>
      <c r="Q55" s="7">
        <f t="shared" si="27"/>
        <v>25.710081507651836</v>
      </c>
      <c r="R55" s="7">
        <f t="shared" si="27"/>
        <v>31.926980461273082</v>
      </c>
      <c r="S55" s="7">
        <f t="shared" si="27"/>
        <v>38.948704716846436</v>
      </c>
      <c r="T55" s="7">
        <f t="shared" si="27"/>
        <v>46.585687310395464</v>
      </c>
      <c r="U55" s="7">
        <f t="shared" si="27"/>
        <v>54.92144514619148</v>
      </c>
      <c r="V55" s="7">
        <f t="shared" si="27"/>
        <v>63.99905167985367</v>
      </c>
      <c r="W55" s="7">
        <f t="shared" si="28"/>
        <v>73.70168540761821</v>
      </c>
      <c r="X55" s="7">
        <f t="shared" si="28"/>
        <v>84.12614206237788</v>
      </c>
      <c r="Y55" s="7">
        <f t="shared" si="28"/>
        <v>95.22522729226597</v>
      </c>
      <c r="Z55" s="7">
        <f t="shared" si="28"/>
        <v>107.02377299229737</v>
      </c>
      <c r="AA55" s="7">
        <f t="shared" si="28"/>
        <v>119.52360940145482</v>
      </c>
      <c r="AB55" s="7">
        <f t="shared" si="28"/>
        <v>132.72656812560035</v>
      </c>
      <c r="AC55" s="7">
        <f t="shared" si="28"/>
        <v>146.63448213747517</v>
      </c>
      <c r="AD55" s="7">
        <f t="shared" si="28"/>
        <v>161.2491857766997</v>
      </c>
      <c r="AE55" s="7">
        <f t="shared" si="28"/>
        <v>176.51769558965248</v>
      </c>
      <c r="AF55" s="7">
        <f t="shared" si="28"/>
        <v>192.546546184022</v>
      </c>
      <c r="AG55" s="7">
        <f t="shared" si="29"/>
        <v>209.17063503525804</v>
      </c>
      <c r="AH55" s="7">
        <f t="shared" si="29"/>
        <v>226.50337323672414</v>
      </c>
      <c r="AI55" s="7">
        <f t="shared" si="29"/>
        <v>244.53361737414758</v>
      </c>
      <c r="AJ55" s="7">
        <f t="shared" si="29"/>
        <v>263.26217629584175</v>
      </c>
      <c r="AK55" s="7">
        <f t="shared" si="29"/>
        <v>282.68985912349643</v>
      </c>
      <c r="AL55" s="7">
        <f t="shared" si="29"/>
        <v>302.83625929009344</v>
      </c>
      <c r="AM55" s="7">
        <f t="shared" si="29"/>
        <v>323.8064227442214</v>
      </c>
      <c r="AN55" s="7">
        <f t="shared" si="29"/>
        <v>345.49684007729974</v>
      </c>
      <c r="AO55" s="7">
        <f t="shared" si="29"/>
        <v>367.7269718460666</v>
      </c>
      <c r="AP55" s="7">
        <f t="shared" si="29"/>
        <v>390.8516984613359</v>
      </c>
      <c r="AQ55" s="7">
        <f t="shared" si="30"/>
        <v>414.4705157460287</v>
      </c>
      <c r="AR55" s="7">
        <f t="shared" si="30"/>
        <v>438.7890150885954</v>
      </c>
      <c r="AS55" s="7">
        <f t="shared" si="30"/>
        <v>463.807748366513</v>
      </c>
      <c r="AT55" s="7">
        <f t="shared" si="30"/>
        <v>489.52726745725937</v>
      </c>
      <c r="AU55" s="7">
        <f t="shared" si="30"/>
        <v>516.2675967610597</v>
      </c>
      <c r="AV55" s="7">
        <f t="shared" si="30"/>
        <v>543.4071373800799</v>
      </c>
      <c r="AW55" s="7">
        <f t="shared" si="30"/>
        <v>571.2495543926243</v>
      </c>
      <c r="AX55" s="7">
        <f t="shared" si="30"/>
        <v>599.7954000178897</v>
      </c>
      <c r="AY55" s="7">
        <f t="shared" si="30"/>
        <v>629.0452264750734</v>
      </c>
      <c r="AZ55" s="7">
        <f t="shared" si="30"/>
        <v>659.407382756877</v>
      </c>
      <c r="BA55" s="7">
        <f t="shared" si="31"/>
        <v>690.085799964188</v>
      </c>
      <c r="BB55" s="7">
        <f t="shared" si="31"/>
        <v>721.4702913178711</v>
      </c>
      <c r="BC55" s="7">
        <f t="shared" si="31"/>
        <v>753.5614093788433</v>
      </c>
      <c r="BD55" s="7">
        <f t="shared" si="31"/>
        <v>786.3597067080213</v>
      </c>
      <c r="BE55" s="7">
        <f t="shared" si="31"/>
        <v>820.3727647691464</v>
      </c>
      <c r="BF55" s="7">
        <f t="shared" si="31"/>
        <v>854.6082374476968</v>
      </c>
      <c r="BG55" s="7">
        <f t="shared" si="31"/>
        <v>889.5529854426647</v>
      </c>
      <c r="BH55" s="7">
        <f t="shared" si="31"/>
        <v>925.2075616566881</v>
      </c>
      <c r="BI55" s="7">
        <f t="shared" si="31"/>
        <v>961.5725189924026</v>
      </c>
      <c r="BJ55" s="7">
        <f t="shared" si="31"/>
        <v>999.2656219781272</v>
      </c>
      <c r="BK55" s="7">
        <f t="shared" si="32"/>
        <v>1037.0763546398496</v>
      </c>
      <c r="BL55" s="7">
        <f t="shared" si="32"/>
        <v>1075.599567205234</v>
      </c>
      <c r="BM55" s="7">
        <f t="shared" si="32"/>
        <v>1114.8358129186374</v>
      </c>
      <c r="BN55" s="7">
        <f t="shared" si="32"/>
        <v>1154.785645024416</v>
      </c>
      <c r="BO55" s="7">
        <f t="shared" si="32"/>
        <v>1196.1880044239786</v>
      </c>
      <c r="BP55" s="7">
        <f t="shared" si="32"/>
        <v>1237.592227209791</v>
      </c>
      <c r="BQ55" s="7">
        <f t="shared" si="32"/>
        <v>1279.7121379037083</v>
      </c>
      <c r="BR55" s="8">
        <f t="shared" si="32"/>
        <v>1322.548290091806</v>
      </c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</row>
    <row r="56" spans="1:82" s="33" customFormat="1" ht="12.75">
      <c r="A56"/>
      <c r="B56" s="146"/>
      <c r="C56" s="26">
        <f t="shared" si="14"/>
        <v>7600</v>
      </c>
      <c r="D56" s="7">
        <f t="shared" si="12"/>
        <v>5.577112577470161</v>
      </c>
      <c r="E56" s="7">
        <f t="shared" si="35"/>
        <v>9.662382402175082</v>
      </c>
      <c r="F56" s="7">
        <f t="shared" si="36"/>
        <v>14.963360254120667</v>
      </c>
      <c r="G56" s="7">
        <f t="shared" si="36"/>
        <v>21.481002948747545</v>
      </c>
      <c r="H56" s="7">
        <f t="shared" si="36"/>
        <v>29.216267301496327</v>
      </c>
      <c r="I56" s="7">
        <f t="shared" si="36"/>
        <v>38.17011012780764</v>
      </c>
      <c r="J56" s="7">
        <f t="shared" si="36"/>
        <v>48.34348824312211</v>
      </c>
      <c r="K56" s="7">
        <f t="shared" si="36"/>
        <v>59.73735846288033</v>
      </c>
      <c r="L56" s="7">
        <f t="shared" si="36"/>
        <v>72.35267760252296</v>
      </c>
      <c r="M56" s="7">
        <f t="shared" si="36"/>
        <v>86.19040247749058</v>
      </c>
      <c r="N56" s="7">
        <f t="shared" si="34"/>
        <v>101.25148990322387</v>
      </c>
      <c r="O56" s="7">
        <f t="shared" si="34"/>
        <v>117.5368966951634</v>
      </c>
      <c r="P56" s="7">
        <f t="shared" si="34"/>
        <v>135.0475796687498</v>
      </c>
      <c r="Q56" s="7">
        <f t="shared" si="27"/>
        <v>26.403449401601453</v>
      </c>
      <c r="R56" s="7">
        <f t="shared" si="27"/>
        <v>32.78777799325672</v>
      </c>
      <c r="S56" s="7">
        <f t="shared" si="27"/>
        <v>39.99853503266441</v>
      </c>
      <c r="T56" s="7">
        <f t="shared" si="27"/>
        <v>47.84102784691919</v>
      </c>
      <c r="U56" s="7">
        <f t="shared" si="27"/>
        <v>56.40100994000052</v>
      </c>
      <c r="V56" s="7">
        <f t="shared" si="27"/>
        <v>65.72269971863237</v>
      </c>
      <c r="W56" s="7">
        <f t="shared" si="28"/>
        <v>75.68611420157671</v>
      </c>
      <c r="X56" s="7">
        <f t="shared" si="28"/>
        <v>86.39064117576626</v>
      </c>
      <c r="Y56" s="7">
        <f t="shared" si="28"/>
        <v>97.78780068549166</v>
      </c>
      <c r="Z56" s="7">
        <f t="shared" si="28"/>
        <v>109.90307815754615</v>
      </c>
      <c r="AA56" s="7">
        <f t="shared" si="28"/>
        <v>122.73833800289253</v>
      </c>
      <c r="AB56" s="7">
        <f t="shared" si="28"/>
        <v>136.29544599937287</v>
      </c>
      <c r="AC56" s="7">
        <f t="shared" si="28"/>
        <v>150.5762692917084</v>
      </c>
      <c r="AD56" s="7">
        <f t="shared" si="28"/>
        <v>165.5826763914995</v>
      </c>
      <c r="AE56" s="7">
        <f t="shared" si="28"/>
        <v>181.26024517561845</v>
      </c>
      <c r="AF56" s="7">
        <f t="shared" si="28"/>
        <v>197.71835779251035</v>
      </c>
      <c r="AG56" s="7">
        <f t="shared" si="29"/>
        <v>214.78746196960975</v>
      </c>
      <c r="AH56" s="7">
        <f t="shared" si="29"/>
        <v>232.58400070616642</v>
      </c>
      <c r="AI56" s="7">
        <f t="shared" si="29"/>
        <v>251.0965163911671</v>
      </c>
      <c r="AJ56" s="7">
        <f t="shared" si="29"/>
        <v>270.3258247073213</v>
      </c>
      <c r="AK56" s="7">
        <f t="shared" si="29"/>
        <v>290.2727416107147</v>
      </c>
      <c r="AL56" s="7">
        <f t="shared" si="29"/>
        <v>310.9573710972829</v>
      </c>
      <c r="AM56" s="7">
        <f t="shared" si="29"/>
        <v>332.4875600832086</v>
      </c>
      <c r="AN56" s="7">
        <f t="shared" si="29"/>
        <v>354.75700732675836</v>
      </c>
      <c r="AO56" s="7">
        <f t="shared" si="29"/>
        <v>377.5803205021777</v>
      </c>
      <c r="AP56" s="7">
        <f t="shared" si="29"/>
        <v>401.32187522161814</v>
      </c>
      <c r="AQ56" s="7">
        <f t="shared" si="30"/>
        <v>425.57042243446006</v>
      </c>
      <c r="AR56" s="7">
        <f t="shared" si="30"/>
        <v>450.5370476210879</v>
      </c>
      <c r="AS56" s="7">
        <f t="shared" si="30"/>
        <v>476.22230265897855</v>
      </c>
      <c r="AT56" s="7">
        <f t="shared" si="30"/>
        <v>502.6267394256099</v>
      </c>
      <c r="AU56" s="7">
        <f t="shared" si="30"/>
        <v>530.0789289376531</v>
      </c>
      <c r="AV56" s="7">
        <f t="shared" si="30"/>
        <v>557.9406259433343</v>
      </c>
      <c r="AW56" s="7">
        <f t="shared" si="30"/>
        <v>586.5236066491115</v>
      </c>
      <c r="AX56" s="7">
        <f t="shared" si="30"/>
        <v>615.8284232741818</v>
      </c>
      <c r="AY56" s="7">
        <f t="shared" si="30"/>
        <v>645.8556280377423</v>
      </c>
      <c r="AZ56" s="7">
        <f t="shared" si="30"/>
        <v>677.0244648503013</v>
      </c>
      <c r="BA56" s="7">
        <f t="shared" si="31"/>
        <v>708.5175788093854</v>
      </c>
      <c r="BB56" s="7">
        <f t="shared" si="31"/>
        <v>740.7351856120732</v>
      </c>
      <c r="BC56" s="7">
        <f t="shared" si="31"/>
        <v>773.6778378192822</v>
      </c>
      <c r="BD56" s="7">
        <f t="shared" si="31"/>
        <v>807.346087991929</v>
      </c>
      <c r="BE56" s="7">
        <f t="shared" si="31"/>
        <v>842.2610455794224</v>
      </c>
      <c r="BF56" s="7">
        <f t="shared" si="31"/>
        <v>877.4038692814578</v>
      </c>
      <c r="BG56" s="7">
        <f t="shared" si="31"/>
        <v>913.2743983878024</v>
      </c>
      <c r="BH56" s="7">
        <f t="shared" si="31"/>
        <v>949.8731858010947</v>
      </c>
      <c r="BI56" s="7">
        <f t="shared" si="31"/>
        <v>987.2007844239698</v>
      </c>
      <c r="BJ56" s="7">
        <f t="shared" si="31"/>
        <v>1025.891404604776</v>
      </c>
      <c r="BK56" s="7">
        <f t="shared" si="32"/>
        <v>1064.7022564682952</v>
      </c>
      <c r="BL56" s="7">
        <f t="shared" si="32"/>
        <v>1104.2440297140286</v>
      </c>
      <c r="BM56" s="7">
        <f t="shared" si="32"/>
        <v>1144.5172775863327</v>
      </c>
      <c r="BN56" s="7">
        <f t="shared" si="32"/>
        <v>1185.522553329564</v>
      </c>
      <c r="BO56" s="7">
        <f t="shared" si="32"/>
        <v>1228.0184462660216</v>
      </c>
      <c r="BP56" s="7">
        <f t="shared" si="32"/>
        <v>1270.515670338543</v>
      </c>
      <c r="BQ56" s="7">
        <f t="shared" si="32"/>
        <v>1313.7470351883812</v>
      </c>
      <c r="BR56" s="8">
        <f t="shared" si="32"/>
        <v>1357.713094401612</v>
      </c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</row>
    <row r="57" spans="1:82" s="33" customFormat="1" ht="12.75">
      <c r="A57"/>
      <c r="B57" s="146"/>
      <c r="C57" s="26">
        <f t="shared" si="14"/>
        <v>7800</v>
      </c>
      <c r="D57" s="7">
        <f t="shared" si="12"/>
        <v>5.723762921342634</v>
      </c>
      <c r="E57" s="7">
        <f t="shared" si="35"/>
        <v>9.916388248709655</v>
      </c>
      <c r="F57" s="7">
        <f t="shared" si="36"/>
        <v>15.356615451338032</v>
      </c>
      <c r="G57" s="7">
        <f t="shared" si="36"/>
        <v>22.04540134466839</v>
      </c>
      <c r="H57" s="7">
        <f t="shared" si="36"/>
        <v>29.983702744141354</v>
      </c>
      <c r="I57" s="7">
        <f t="shared" si="36"/>
        <v>39.17247646519755</v>
      </c>
      <c r="J57" s="7">
        <f t="shared" si="36"/>
        <v>49.61267932327759</v>
      </c>
      <c r="K57" s="7">
        <f t="shared" si="36"/>
        <v>61.305268133822075</v>
      </c>
      <c r="L57" s="7">
        <f t="shared" si="36"/>
        <v>74.25119971227166</v>
      </c>
      <c r="M57" s="7">
        <f t="shared" si="36"/>
        <v>88.45143087406694</v>
      </c>
      <c r="N57" s="7">
        <f t="shared" si="34"/>
        <v>103.90691843464859</v>
      </c>
      <c r="O57" s="7">
        <f t="shared" si="34"/>
        <v>120.61861920945715</v>
      </c>
      <c r="P57" s="7">
        <f t="shared" si="34"/>
        <v>138.58749001393326</v>
      </c>
      <c r="Q57" s="7">
        <f t="shared" si="27"/>
        <v>27.096817295551073</v>
      </c>
      <c r="R57" s="7">
        <f t="shared" si="27"/>
        <v>33.648575525240354</v>
      </c>
      <c r="S57" s="7">
        <f t="shared" si="27"/>
        <v>41.04836534848236</v>
      </c>
      <c r="T57" s="7">
        <f t="shared" si="27"/>
        <v>49.096368383442915</v>
      </c>
      <c r="U57" s="7">
        <f t="shared" si="27"/>
        <v>57.880574733809546</v>
      </c>
      <c r="V57" s="7">
        <f t="shared" si="27"/>
        <v>67.44634775741109</v>
      </c>
      <c r="W57" s="7">
        <f t="shared" si="28"/>
        <v>77.6705429955352</v>
      </c>
      <c r="X57" s="7">
        <f t="shared" si="28"/>
        <v>88.65514028915462</v>
      </c>
      <c r="Y57" s="7">
        <f t="shared" si="28"/>
        <v>100.35037407871734</v>
      </c>
      <c r="Z57" s="7">
        <f t="shared" si="28"/>
        <v>112.78238332279494</v>
      </c>
      <c r="AA57" s="7">
        <f t="shared" si="28"/>
        <v>125.95306660433026</v>
      </c>
      <c r="AB57" s="7">
        <f t="shared" si="28"/>
        <v>139.86432387314542</v>
      </c>
      <c r="AC57" s="7">
        <f t="shared" si="28"/>
        <v>154.5180564459416</v>
      </c>
      <c r="AD57" s="7">
        <f t="shared" si="28"/>
        <v>169.91616700629928</v>
      </c>
      <c r="AE57" s="7">
        <f t="shared" si="28"/>
        <v>186.0027947615844</v>
      </c>
      <c r="AF57" s="7">
        <f t="shared" si="28"/>
        <v>202.89016940099867</v>
      </c>
      <c r="AG57" s="7">
        <f t="shared" si="29"/>
        <v>220.4042889039615</v>
      </c>
      <c r="AH57" s="7">
        <f t="shared" si="29"/>
        <v>238.66462817560867</v>
      </c>
      <c r="AI57" s="7">
        <f t="shared" si="29"/>
        <v>257.65941540818665</v>
      </c>
      <c r="AJ57" s="7">
        <f t="shared" si="29"/>
        <v>277.38947311880077</v>
      </c>
      <c r="AK57" s="7">
        <f t="shared" si="29"/>
        <v>297.855624097933</v>
      </c>
      <c r="AL57" s="7">
        <f t="shared" si="29"/>
        <v>319.07848290447225</v>
      </c>
      <c r="AM57" s="7">
        <f t="shared" si="29"/>
        <v>341.1686974221958</v>
      </c>
      <c r="AN57" s="7">
        <f t="shared" si="29"/>
        <v>364.017174576217</v>
      </c>
      <c r="AO57" s="7">
        <f t="shared" si="29"/>
        <v>387.43366915828886</v>
      </c>
      <c r="AP57" s="7">
        <f t="shared" si="29"/>
        <v>411.7920519819004</v>
      </c>
      <c r="AQ57" s="7">
        <f t="shared" si="30"/>
        <v>436.6703291228915</v>
      </c>
      <c r="AR57" s="7">
        <f t="shared" si="30"/>
        <v>462.2850801535804</v>
      </c>
      <c r="AS57" s="7">
        <f t="shared" si="30"/>
        <v>488.63685695144414</v>
      </c>
      <c r="AT57" s="7">
        <f t="shared" si="30"/>
        <v>515.7262113939605</v>
      </c>
      <c r="AU57" s="7">
        <f t="shared" si="30"/>
        <v>543.8902611142464</v>
      </c>
      <c r="AV57" s="7">
        <f t="shared" si="30"/>
        <v>572.4741145065886</v>
      </c>
      <c r="AW57" s="7">
        <f t="shared" si="30"/>
        <v>601.7976589055988</v>
      </c>
      <c r="AX57" s="7">
        <f t="shared" si="30"/>
        <v>631.861446530474</v>
      </c>
      <c r="AY57" s="7">
        <f t="shared" si="30"/>
        <v>662.6660296004113</v>
      </c>
      <c r="AZ57" s="7">
        <f t="shared" si="30"/>
        <v>694.6415469437259</v>
      </c>
      <c r="BA57" s="7">
        <f t="shared" si="31"/>
        <v>726.9493576545827</v>
      </c>
      <c r="BB57" s="7">
        <f t="shared" si="31"/>
        <v>760.0000799062752</v>
      </c>
      <c r="BC57" s="7">
        <f t="shared" si="31"/>
        <v>793.7942662597211</v>
      </c>
      <c r="BD57" s="7">
        <f t="shared" si="31"/>
        <v>828.3324692758368</v>
      </c>
      <c r="BE57" s="7">
        <f t="shared" si="31"/>
        <v>864.1493263896986</v>
      </c>
      <c r="BF57" s="7">
        <f t="shared" si="31"/>
        <v>900.1995011152186</v>
      </c>
      <c r="BG57" s="7">
        <f t="shared" si="31"/>
        <v>936.9958113329402</v>
      </c>
      <c r="BH57" s="7">
        <f t="shared" si="31"/>
        <v>974.538809945501</v>
      </c>
      <c r="BI57" s="7">
        <f t="shared" si="31"/>
        <v>1012.829049855537</v>
      </c>
      <c r="BJ57" s="7">
        <f t="shared" si="31"/>
        <v>1052.5171872314247</v>
      </c>
      <c r="BK57" s="7">
        <f t="shared" si="32"/>
        <v>1092.3281582967409</v>
      </c>
      <c r="BL57" s="7">
        <f t="shared" si="32"/>
        <v>1132.888492222823</v>
      </c>
      <c r="BM57" s="7">
        <f t="shared" si="32"/>
        <v>1174.198742254028</v>
      </c>
      <c r="BN57" s="7">
        <f t="shared" si="32"/>
        <v>1216.2594616347124</v>
      </c>
      <c r="BO57" s="7">
        <f t="shared" si="32"/>
        <v>1259.8488881080646</v>
      </c>
      <c r="BP57" s="7">
        <f t="shared" si="32"/>
        <v>1303.439113467295</v>
      </c>
      <c r="BQ57" s="7">
        <f t="shared" si="32"/>
        <v>1347.7819324730547</v>
      </c>
      <c r="BR57" s="8">
        <f t="shared" si="32"/>
        <v>1392.877898711418</v>
      </c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</row>
    <row r="58" spans="1:82" s="33" customFormat="1" ht="12.75">
      <c r="A58"/>
      <c r="B58" s="146"/>
      <c r="C58" s="26">
        <f t="shared" si="14"/>
        <v>8000</v>
      </c>
      <c r="D58" s="7">
        <f t="shared" si="12"/>
        <v>5.870413265215108</v>
      </c>
      <c r="E58" s="7">
        <f t="shared" si="35"/>
        <v>10.170394095244225</v>
      </c>
      <c r="F58" s="7">
        <f t="shared" si="36"/>
        <v>15.749870648555394</v>
      </c>
      <c r="G58" s="7">
        <f t="shared" si="36"/>
        <v>22.609799740589242</v>
      </c>
      <c r="H58" s="7">
        <f t="shared" si="36"/>
        <v>30.751138186786388</v>
      </c>
      <c r="I58" s="7">
        <f t="shared" si="36"/>
        <v>40.174842802587456</v>
      </c>
      <c r="J58" s="7">
        <f t="shared" si="36"/>
        <v>50.881870403433076</v>
      </c>
      <c r="K58" s="7">
        <f t="shared" si="36"/>
        <v>62.873177804763806</v>
      </c>
      <c r="L58" s="7">
        <f t="shared" si="36"/>
        <v>76.14972182202035</v>
      </c>
      <c r="M58" s="7">
        <f t="shared" si="36"/>
        <v>90.7124592706433</v>
      </c>
      <c r="N58" s="7">
        <f t="shared" si="34"/>
        <v>106.56234696607328</v>
      </c>
      <c r="O58" s="7">
        <f t="shared" si="34"/>
        <v>123.7003417237509</v>
      </c>
      <c r="P58" s="7">
        <f t="shared" si="34"/>
        <v>142.1274003591168</v>
      </c>
      <c r="Q58" s="7">
        <f t="shared" si="27"/>
        <v>27.79018518950069</v>
      </c>
      <c r="R58" s="7">
        <f t="shared" si="27"/>
        <v>34.509373057223996</v>
      </c>
      <c r="S58" s="7">
        <f t="shared" si="27"/>
        <v>42.09819566430033</v>
      </c>
      <c r="T58" s="7">
        <f t="shared" si="27"/>
        <v>50.35170891996664</v>
      </c>
      <c r="U58" s="7">
        <f t="shared" si="27"/>
        <v>59.360139527618585</v>
      </c>
      <c r="V58" s="7">
        <f t="shared" si="27"/>
        <v>69.16999579618981</v>
      </c>
      <c r="W58" s="7">
        <f t="shared" si="28"/>
        <v>79.65497178949369</v>
      </c>
      <c r="X58" s="7">
        <f t="shared" si="28"/>
        <v>90.91963940254298</v>
      </c>
      <c r="Y58" s="7">
        <f t="shared" si="28"/>
        <v>102.912947471943</v>
      </c>
      <c r="Z58" s="7">
        <f t="shared" si="28"/>
        <v>115.66168848804371</v>
      </c>
      <c r="AA58" s="7">
        <f t="shared" si="28"/>
        <v>129.167795205768</v>
      </c>
      <c r="AB58" s="7">
        <f t="shared" si="28"/>
        <v>143.43320174691794</v>
      </c>
      <c r="AC58" s="7">
        <f t="shared" si="28"/>
        <v>158.4598436001748</v>
      </c>
      <c r="AD58" s="7">
        <f t="shared" si="28"/>
        <v>174.24965762109906</v>
      </c>
      <c r="AE58" s="7">
        <f t="shared" si="28"/>
        <v>190.74534434755034</v>
      </c>
      <c r="AF58" s="7">
        <f t="shared" si="28"/>
        <v>208.06198100948706</v>
      </c>
      <c r="AG58" s="7">
        <f t="shared" si="29"/>
        <v>226.0211158383132</v>
      </c>
      <c r="AH58" s="7">
        <f t="shared" si="29"/>
        <v>244.74525564505092</v>
      </c>
      <c r="AI58" s="7">
        <f t="shared" si="29"/>
        <v>264.22231442520615</v>
      </c>
      <c r="AJ58" s="7">
        <f t="shared" si="29"/>
        <v>284.4531215302803</v>
      </c>
      <c r="AK58" s="7">
        <f t="shared" si="29"/>
        <v>305.4385065851512</v>
      </c>
      <c r="AL58" s="7">
        <f t="shared" si="29"/>
        <v>327.1995947116617</v>
      </c>
      <c r="AM58" s="7">
        <f t="shared" si="29"/>
        <v>349.84983476118293</v>
      </c>
      <c r="AN58" s="7">
        <f t="shared" si="29"/>
        <v>373.27734182567553</v>
      </c>
      <c r="AO58" s="7">
        <f t="shared" si="29"/>
        <v>397.2870178144</v>
      </c>
      <c r="AP58" s="7">
        <f t="shared" si="29"/>
        <v>422.26222874218263</v>
      </c>
      <c r="AQ58" s="7">
        <f t="shared" si="30"/>
        <v>447.7702358113229</v>
      </c>
      <c r="AR58" s="7">
        <f t="shared" si="30"/>
        <v>474.03311268607297</v>
      </c>
      <c r="AS58" s="7">
        <f t="shared" si="30"/>
        <v>501.0514112439097</v>
      </c>
      <c r="AT58" s="7">
        <f t="shared" si="30"/>
        <v>528.825683362311</v>
      </c>
      <c r="AU58" s="7">
        <f t="shared" si="30"/>
        <v>557.7015932908398</v>
      </c>
      <c r="AV58" s="7">
        <f t="shared" si="30"/>
        <v>587.007603069843</v>
      </c>
      <c r="AW58" s="7">
        <f t="shared" si="30"/>
        <v>617.0717111620861</v>
      </c>
      <c r="AX58" s="7">
        <f t="shared" si="30"/>
        <v>647.8944697867662</v>
      </c>
      <c r="AY58" s="7">
        <f t="shared" si="30"/>
        <v>679.4764311630804</v>
      </c>
      <c r="AZ58" s="7">
        <f t="shared" si="30"/>
        <v>712.2586290371503</v>
      </c>
      <c r="BA58" s="7">
        <f t="shared" si="31"/>
        <v>745.38113649978</v>
      </c>
      <c r="BB58" s="7">
        <f t="shared" si="31"/>
        <v>779.2649742004775</v>
      </c>
      <c r="BC58" s="7">
        <f t="shared" si="31"/>
        <v>813.9106947001602</v>
      </c>
      <c r="BD58" s="7">
        <f t="shared" si="31"/>
        <v>849.3188505597445</v>
      </c>
      <c r="BE58" s="7">
        <f t="shared" si="31"/>
        <v>886.0376071999746</v>
      </c>
      <c r="BF58" s="7">
        <f t="shared" si="31"/>
        <v>922.9951329489795</v>
      </c>
      <c r="BG58" s="7">
        <f t="shared" si="31"/>
        <v>960.7172242780779</v>
      </c>
      <c r="BH58" s="7">
        <f t="shared" si="31"/>
        <v>999.2044340899075</v>
      </c>
      <c r="BI58" s="7">
        <f t="shared" si="31"/>
        <v>1038.4573152871044</v>
      </c>
      <c r="BJ58" s="7">
        <f t="shared" si="31"/>
        <v>1079.1429698580737</v>
      </c>
      <c r="BK58" s="7">
        <f t="shared" si="32"/>
        <v>1119.9540601251865</v>
      </c>
      <c r="BL58" s="7">
        <f t="shared" si="32"/>
        <v>1161.5329547316173</v>
      </c>
      <c r="BM58" s="7">
        <f t="shared" si="32"/>
        <v>1203.8802069217234</v>
      </c>
      <c r="BN58" s="7">
        <f t="shared" si="32"/>
        <v>1246.9963699398604</v>
      </c>
      <c r="BO58" s="7">
        <f t="shared" si="32"/>
        <v>1291.6793299501078</v>
      </c>
      <c r="BP58" s="7">
        <f t="shared" si="32"/>
        <v>1336.3625565960472</v>
      </c>
      <c r="BQ58" s="7">
        <f t="shared" si="32"/>
        <v>1381.8168297577276</v>
      </c>
      <c r="BR58" s="8">
        <f t="shared" si="32"/>
        <v>1428.0427030212238</v>
      </c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</row>
    <row r="59" spans="1:82" s="33" customFormat="1" ht="12.75">
      <c r="A59"/>
      <c r="B59" s="146"/>
      <c r="C59" s="26">
        <f t="shared" si="14"/>
        <v>8200</v>
      </c>
      <c r="D59" s="7">
        <f t="shared" si="12"/>
        <v>6.0170636090875815</v>
      </c>
      <c r="E59" s="7">
        <f t="shared" si="35"/>
        <v>10.424399941778796</v>
      </c>
      <c r="F59" s="7">
        <f t="shared" si="36"/>
        <v>16.143125845772758</v>
      </c>
      <c r="G59" s="7">
        <f t="shared" si="36"/>
        <v>23.174198136510093</v>
      </c>
      <c r="H59" s="7">
        <f t="shared" si="36"/>
        <v>31.51857362943142</v>
      </c>
      <c r="I59" s="7">
        <f t="shared" si="36"/>
        <v>41.177209139977364</v>
      </c>
      <c r="J59" s="7">
        <f t="shared" si="36"/>
        <v>52.15106148358855</v>
      </c>
      <c r="K59" s="7">
        <f t="shared" si="36"/>
        <v>64.44108747570554</v>
      </c>
      <c r="L59" s="7">
        <f t="shared" si="36"/>
        <v>78.04824393176906</v>
      </c>
      <c r="M59" s="7">
        <f t="shared" si="36"/>
        <v>92.97348766721964</v>
      </c>
      <c r="N59" s="7">
        <f t="shared" si="34"/>
        <v>109.217775497498</v>
      </c>
      <c r="O59" s="7">
        <f t="shared" si="34"/>
        <v>126.78206423804464</v>
      </c>
      <c r="P59" s="7">
        <f t="shared" si="34"/>
        <v>145.66731070430026</v>
      </c>
      <c r="Q59" s="7">
        <f t="shared" si="27"/>
        <v>28.48355308345031</v>
      </c>
      <c r="R59" s="7">
        <f t="shared" si="27"/>
        <v>35.37017058920763</v>
      </c>
      <c r="S59" s="7">
        <f t="shared" si="27"/>
        <v>43.14802598011829</v>
      </c>
      <c r="T59" s="7">
        <f t="shared" si="27"/>
        <v>51.607049456490365</v>
      </c>
      <c r="U59" s="7">
        <f t="shared" si="27"/>
        <v>60.839704321427625</v>
      </c>
      <c r="V59" s="7">
        <f t="shared" si="27"/>
        <v>70.89364383496851</v>
      </c>
      <c r="W59" s="7">
        <f aca="true" t="shared" si="37" ref="W59:BR65">($C59+W$15)*PI()*W$17/1000</f>
        <v>81.63940058345219</v>
      </c>
      <c r="X59" s="7">
        <f t="shared" si="37"/>
        <v>93.18413851593137</v>
      </c>
      <c r="Y59" s="7">
        <f t="shared" si="37"/>
        <v>105.47552086516868</v>
      </c>
      <c r="Z59" s="7">
        <f t="shared" si="37"/>
        <v>118.5409936532925</v>
      </c>
      <c r="AA59" s="7">
        <f t="shared" si="37"/>
        <v>132.38252380720573</v>
      </c>
      <c r="AB59" s="7">
        <f t="shared" si="37"/>
        <v>147.00207962069047</v>
      </c>
      <c r="AC59" s="7">
        <f t="shared" si="37"/>
        <v>162.401630754408</v>
      </c>
      <c r="AD59" s="7">
        <f t="shared" si="37"/>
        <v>178.58314823589882</v>
      </c>
      <c r="AE59" s="7">
        <f t="shared" si="37"/>
        <v>195.48789393351626</v>
      </c>
      <c r="AF59" s="7">
        <f t="shared" si="37"/>
        <v>213.23379261797544</v>
      </c>
      <c r="AG59" s="7">
        <f t="shared" si="37"/>
        <v>231.63794277266493</v>
      </c>
      <c r="AH59" s="7">
        <f t="shared" si="37"/>
        <v>250.82588311449322</v>
      </c>
      <c r="AI59" s="7">
        <f t="shared" si="37"/>
        <v>270.7852134422257</v>
      </c>
      <c r="AJ59" s="7">
        <f t="shared" si="37"/>
        <v>291.51676994175983</v>
      </c>
      <c r="AK59" s="7">
        <f t="shared" si="37"/>
        <v>313.02138907236946</v>
      </c>
      <c r="AL59" s="7">
        <f t="shared" si="37"/>
        <v>335.3207065188511</v>
      </c>
      <c r="AM59" s="7">
        <f t="shared" si="37"/>
        <v>358.5309721001702</v>
      </c>
      <c r="AN59" s="7">
        <f t="shared" si="37"/>
        <v>382.5375090751341</v>
      </c>
      <c r="AO59" s="7">
        <f t="shared" si="37"/>
        <v>407.140366470511</v>
      </c>
      <c r="AP59" s="7">
        <f t="shared" si="37"/>
        <v>432.73240550246487</v>
      </c>
      <c r="AQ59" s="7">
        <f t="shared" si="37"/>
        <v>458.87014249975425</v>
      </c>
      <c r="AR59" s="7">
        <f t="shared" si="37"/>
        <v>485.7811452185655</v>
      </c>
      <c r="AS59" s="7">
        <f t="shared" si="37"/>
        <v>513.4659655363753</v>
      </c>
      <c r="AT59" s="7">
        <f t="shared" si="37"/>
        <v>541.9251553306616</v>
      </c>
      <c r="AU59" s="7">
        <f t="shared" si="37"/>
        <v>571.5129254674331</v>
      </c>
      <c r="AV59" s="7">
        <f t="shared" si="37"/>
        <v>601.5410916330973</v>
      </c>
      <c r="AW59" s="7">
        <f t="shared" si="37"/>
        <v>632.3457634185734</v>
      </c>
      <c r="AX59" s="7">
        <f t="shared" si="37"/>
        <v>663.9274930430583</v>
      </c>
      <c r="AY59" s="7">
        <f t="shared" si="37"/>
        <v>696.2868327257494</v>
      </c>
      <c r="AZ59" s="7">
        <f t="shared" si="37"/>
        <v>729.8757111305747</v>
      </c>
      <c r="BA59" s="7">
        <f t="shared" si="37"/>
        <v>763.8129153449773</v>
      </c>
      <c r="BB59" s="7">
        <f t="shared" si="37"/>
        <v>798.5298684946797</v>
      </c>
      <c r="BC59" s="7">
        <f t="shared" si="37"/>
        <v>834.0271231405991</v>
      </c>
      <c r="BD59" s="7">
        <f t="shared" si="37"/>
        <v>870.3052318436522</v>
      </c>
      <c r="BE59" s="7">
        <f t="shared" si="37"/>
        <v>907.9258880102508</v>
      </c>
      <c r="BF59" s="7">
        <f t="shared" si="37"/>
        <v>945.7907647827404</v>
      </c>
      <c r="BG59" s="7">
        <f t="shared" si="37"/>
        <v>984.4386372232156</v>
      </c>
      <c r="BH59" s="7">
        <f t="shared" si="37"/>
        <v>1023.8700582343141</v>
      </c>
      <c r="BI59" s="7">
        <f t="shared" si="37"/>
        <v>1064.0855807186717</v>
      </c>
      <c r="BJ59" s="7">
        <f t="shared" si="37"/>
        <v>1105.7687524847222</v>
      </c>
      <c r="BK59" s="7">
        <f t="shared" si="37"/>
        <v>1147.5799619536322</v>
      </c>
      <c r="BL59" s="7">
        <f t="shared" si="37"/>
        <v>1190.177417240412</v>
      </c>
      <c r="BM59" s="7">
        <f t="shared" si="37"/>
        <v>1233.561671589419</v>
      </c>
      <c r="BN59" s="7">
        <f t="shared" si="37"/>
        <v>1277.7332782450085</v>
      </c>
      <c r="BO59" s="7">
        <f t="shared" si="37"/>
        <v>1323.5097717921508</v>
      </c>
      <c r="BP59" s="7">
        <f t="shared" si="37"/>
        <v>1369.2859997247995</v>
      </c>
      <c r="BQ59" s="7">
        <f t="shared" si="37"/>
        <v>1415.8517270424004</v>
      </c>
      <c r="BR59" s="8">
        <f t="shared" si="37"/>
        <v>1463.20750733103</v>
      </c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</row>
    <row r="60" spans="1:82" s="33" customFormat="1" ht="12.75">
      <c r="A60"/>
      <c r="B60" s="146"/>
      <c r="C60" s="26">
        <f t="shared" si="14"/>
        <v>8400</v>
      </c>
      <c r="D60" s="7">
        <f t="shared" si="12"/>
        <v>6.163713952960054</v>
      </c>
      <c r="E60" s="7">
        <f t="shared" si="35"/>
        <v>10.678405788313366</v>
      </c>
      <c r="F60" s="7">
        <f t="shared" si="36"/>
        <v>16.536381042990122</v>
      </c>
      <c r="G60" s="7">
        <f t="shared" si="36"/>
        <v>23.73859653243094</v>
      </c>
      <c r="H60" s="7">
        <f t="shared" si="36"/>
        <v>32.28600907207645</v>
      </c>
      <c r="I60" s="7">
        <f t="shared" si="36"/>
        <v>42.179575477367266</v>
      </c>
      <c r="J60" s="7">
        <f t="shared" si="36"/>
        <v>53.42025256374402</v>
      </c>
      <c r="K60" s="7">
        <f t="shared" si="36"/>
        <v>66.00899714664729</v>
      </c>
      <c r="L60" s="7">
        <f t="shared" si="36"/>
        <v>79.94676604151775</v>
      </c>
      <c r="M60" s="7">
        <f t="shared" si="36"/>
        <v>95.234516063796</v>
      </c>
      <c r="N60" s="7">
        <f t="shared" si="34"/>
        <v>111.8732040289227</v>
      </c>
      <c r="O60" s="7">
        <f t="shared" si="34"/>
        <v>129.8637867523384</v>
      </c>
      <c r="P60" s="7">
        <f t="shared" si="34"/>
        <v>149.2072210494837</v>
      </c>
      <c r="Q60" s="7">
        <f t="shared" si="34"/>
        <v>29.176920977399927</v>
      </c>
      <c r="R60" s="7">
        <f t="shared" si="34"/>
        <v>36.23096812119127</v>
      </c>
      <c r="S60" s="7">
        <f t="shared" si="34"/>
        <v>44.197856295936255</v>
      </c>
      <c r="T60" s="7">
        <f t="shared" si="34"/>
        <v>52.86238999301409</v>
      </c>
      <c r="U60" s="7">
        <f t="shared" si="34"/>
        <v>62.319269115236665</v>
      </c>
      <c r="V60" s="7">
        <f t="shared" si="34"/>
        <v>72.61729187374723</v>
      </c>
      <c r="W60" s="7">
        <f t="shared" si="34"/>
        <v>83.62382937741067</v>
      </c>
      <c r="X60" s="7">
        <f t="shared" si="34"/>
        <v>95.44863762931972</v>
      </c>
      <c r="Y60" s="7">
        <f t="shared" si="34"/>
        <v>108.03809425839434</v>
      </c>
      <c r="Z60" s="7">
        <f t="shared" si="34"/>
        <v>121.42029881854128</v>
      </c>
      <c r="AA60" s="7">
        <f t="shared" si="34"/>
        <v>135.59725240864347</v>
      </c>
      <c r="AB60" s="7">
        <f t="shared" si="34"/>
        <v>150.57095749446302</v>
      </c>
      <c r="AC60" s="7">
        <f t="shared" si="34"/>
        <v>166.3434179086412</v>
      </c>
      <c r="AD60" s="7">
        <f t="shared" si="37"/>
        <v>182.9166388506986</v>
      </c>
      <c r="AE60" s="7">
        <f t="shared" si="37"/>
        <v>200.2304435194822</v>
      </c>
      <c r="AF60" s="7">
        <f t="shared" si="37"/>
        <v>218.40560422646382</v>
      </c>
      <c r="AG60" s="7">
        <f t="shared" si="37"/>
        <v>237.25476970701664</v>
      </c>
      <c r="AH60" s="7">
        <f t="shared" si="37"/>
        <v>256.90651058393547</v>
      </c>
      <c r="AI60" s="7">
        <f t="shared" si="37"/>
        <v>277.3481124592452</v>
      </c>
      <c r="AJ60" s="7">
        <f t="shared" si="37"/>
        <v>298.58041835323934</v>
      </c>
      <c r="AK60" s="7">
        <f t="shared" si="37"/>
        <v>320.60427155958774</v>
      </c>
      <c r="AL60" s="7">
        <f t="shared" si="37"/>
        <v>343.4418183260405</v>
      </c>
      <c r="AM60" s="7">
        <f t="shared" si="37"/>
        <v>367.2121094391573</v>
      </c>
      <c r="AN60" s="7">
        <f t="shared" si="37"/>
        <v>391.79767632459266</v>
      </c>
      <c r="AO60" s="7">
        <f t="shared" si="37"/>
        <v>416.99371512662213</v>
      </c>
      <c r="AP60" s="7">
        <f t="shared" si="37"/>
        <v>443.20258226274706</v>
      </c>
      <c r="AQ60" s="7">
        <f t="shared" si="37"/>
        <v>469.9700491881857</v>
      </c>
      <c r="AR60" s="7">
        <f t="shared" si="37"/>
        <v>497.52917775105794</v>
      </c>
      <c r="AS60" s="7">
        <f t="shared" si="37"/>
        <v>525.8805198288409</v>
      </c>
      <c r="AT60" s="7">
        <f t="shared" si="37"/>
        <v>555.0246272990121</v>
      </c>
      <c r="AU60" s="7">
        <f t="shared" si="37"/>
        <v>585.3242576440265</v>
      </c>
      <c r="AV60" s="7">
        <f t="shared" si="37"/>
        <v>616.0745801963516</v>
      </c>
      <c r="AW60" s="7">
        <f t="shared" si="37"/>
        <v>647.6198156750607</v>
      </c>
      <c r="AX60" s="7">
        <f t="shared" si="37"/>
        <v>679.9605162993505</v>
      </c>
      <c r="AY60" s="7">
        <f t="shared" si="37"/>
        <v>713.0972342884182</v>
      </c>
      <c r="AZ60" s="7">
        <f t="shared" si="37"/>
        <v>747.4927932239992</v>
      </c>
      <c r="BA60" s="7">
        <f t="shared" si="37"/>
        <v>782.2446941901746</v>
      </c>
      <c r="BB60" s="7">
        <f t="shared" si="37"/>
        <v>817.7947627888818</v>
      </c>
      <c r="BC60" s="7">
        <f t="shared" si="37"/>
        <v>854.1435515810382</v>
      </c>
      <c r="BD60" s="7">
        <f t="shared" si="37"/>
        <v>891.29161312756</v>
      </c>
      <c r="BE60" s="7">
        <f t="shared" si="37"/>
        <v>929.8141688205267</v>
      </c>
      <c r="BF60" s="7">
        <f t="shared" si="37"/>
        <v>968.5863966165012</v>
      </c>
      <c r="BG60" s="7">
        <f t="shared" si="37"/>
        <v>1008.1600501683533</v>
      </c>
      <c r="BH60" s="7">
        <f t="shared" si="37"/>
        <v>1048.5356823787206</v>
      </c>
      <c r="BI60" s="7">
        <f t="shared" si="37"/>
        <v>1089.7138461502389</v>
      </c>
      <c r="BJ60" s="7">
        <f t="shared" si="37"/>
        <v>1132.394535111371</v>
      </c>
      <c r="BK60" s="7">
        <f t="shared" si="37"/>
        <v>1175.2058637820776</v>
      </c>
      <c r="BL60" s="7">
        <f t="shared" si="37"/>
        <v>1218.8218797492066</v>
      </c>
      <c r="BM60" s="7">
        <f t="shared" si="37"/>
        <v>1263.2431362571142</v>
      </c>
      <c r="BN60" s="7">
        <f t="shared" si="37"/>
        <v>1308.4701865501568</v>
      </c>
      <c r="BO60" s="7">
        <f t="shared" si="37"/>
        <v>1355.340213634194</v>
      </c>
      <c r="BP60" s="7">
        <f t="shared" si="37"/>
        <v>1402.2094428535513</v>
      </c>
      <c r="BQ60" s="7">
        <f t="shared" si="37"/>
        <v>1449.8866243270738</v>
      </c>
      <c r="BR60" s="8">
        <f t="shared" si="37"/>
        <v>1498.372311640836</v>
      </c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</row>
    <row r="61" spans="1:82" s="33" customFormat="1" ht="12.75">
      <c r="A61"/>
      <c r="B61" s="146"/>
      <c r="C61" s="26">
        <f t="shared" si="14"/>
        <v>8600</v>
      </c>
      <c r="D61" s="7">
        <f t="shared" si="12"/>
        <v>6.310364296832527</v>
      </c>
      <c r="E61" s="7">
        <f t="shared" si="35"/>
        <v>10.932411634847938</v>
      </c>
      <c r="F61" s="7">
        <f t="shared" si="36"/>
        <v>16.929636240207486</v>
      </c>
      <c r="G61" s="7">
        <f t="shared" si="36"/>
        <v>24.302994928351794</v>
      </c>
      <c r="H61" s="7">
        <f t="shared" si="36"/>
        <v>33.053444514721484</v>
      </c>
      <c r="I61" s="7">
        <f t="shared" si="36"/>
        <v>43.181941814757174</v>
      </c>
      <c r="J61" s="7">
        <f t="shared" si="36"/>
        <v>54.689443643899494</v>
      </c>
      <c r="K61" s="7">
        <f t="shared" si="36"/>
        <v>67.57690681758903</v>
      </c>
      <c r="L61" s="7">
        <f t="shared" si="36"/>
        <v>81.84528815126646</v>
      </c>
      <c r="M61" s="7">
        <f t="shared" si="36"/>
        <v>97.49554446037236</v>
      </c>
      <c r="N61" s="7">
        <f t="shared" si="34"/>
        <v>114.52863256034739</v>
      </c>
      <c r="O61" s="7">
        <f t="shared" si="34"/>
        <v>132.94550926663211</v>
      </c>
      <c r="P61" s="7">
        <f t="shared" si="34"/>
        <v>152.7471313946672</v>
      </c>
      <c r="Q61" s="7">
        <f t="shared" si="34"/>
        <v>29.870288871349544</v>
      </c>
      <c r="R61" s="7">
        <f t="shared" si="34"/>
        <v>37.0917656531749</v>
      </c>
      <c r="S61" s="7">
        <f t="shared" si="34"/>
        <v>45.24768661175422</v>
      </c>
      <c r="T61" s="7">
        <f t="shared" si="34"/>
        <v>54.117730529537816</v>
      </c>
      <c r="U61" s="7">
        <f t="shared" si="34"/>
        <v>63.798833909045705</v>
      </c>
      <c r="V61" s="7">
        <f t="shared" si="34"/>
        <v>74.34093991252595</v>
      </c>
      <c r="W61" s="7">
        <f t="shared" si="34"/>
        <v>85.60825817136914</v>
      </c>
      <c r="X61" s="7">
        <f t="shared" si="34"/>
        <v>97.71313674270809</v>
      </c>
      <c r="Y61" s="7">
        <f t="shared" si="34"/>
        <v>110.60066765162001</v>
      </c>
      <c r="Z61" s="7">
        <f t="shared" si="34"/>
        <v>124.29960398379008</v>
      </c>
      <c r="AA61" s="7">
        <f t="shared" si="34"/>
        <v>138.81198101008118</v>
      </c>
      <c r="AB61" s="7">
        <f t="shared" si="34"/>
        <v>154.1398353682355</v>
      </c>
      <c r="AC61" s="7">
        <f t="shared" si="34"/>
        <v>170.28520506287438</v>
      </c>
      <c r="AD61" s="7">
        <f t="shared" si="37"/>
        <v>187.2501294654984</v>
      </c>
      <c r="AE61" s="7">
        <f t="shared" si="37"/>
        <v>204.97299310544818</v>
      </c>
      <c r="AF61" s="7">
        <f t="shared" si="37"/>
        <v>223.5774158349522</v>
      </c>
      <c r="AG61" s="7">
        <f t="shared" si="37"/>
        <v>242.87159664136837</v>
      </c>
      <c r="AH61" s="7">
        <f t="shared" si="37"/>
        <v>262.9871380533777</v>
      </c>
      <c r="AI61" s="7">
        <f t="shared" si="37"/>
        <v>283.9110114762647</v>
      </c>
      <c r="AJ61" s="7">
        <f t="shared" si="37"/>
        <v>305.64406676471884</v>
      </c>
      <c r="AK61" s="7">
        <f t="shared" si="37"/>
        <v>328.187154046806</v>
      </c>
      <c r="AL61" s="7">
        <f t="shared" si="37"/>
        <v>351.56293013323</v>
      </c>
      <c r="AM61" s="7">
        <f t="shared" si="37"/>
        <v>375.89324677814443</v>
      </c>
      <c r="AN61" s="7">
        <f t="shared" si="37"/>
        <v>401.0578435740513</v>
      </c>
      <c r="AO61" s="7">
        <f t="shared" si="37"/>
        <v>426.8470637827333</v>
      </c>
      <c r="AP61" s="7">
        <f t="shared" si="37"/>
        <v>453.6727590230293</v>
      </c>
      <c r="AQ61" s="7">
        <f t="shared" si="37"/>
        <v>481.0699558766171</v>
      </c>
      <c r="AR61" s="7">
        <f t="shared" si="37"/>
        <v>509.2772102835505</v>
      </c>
      <c r="AS61" s="7">
        <f t="shared" si="37"/>
        <v>538.2950741213064</v>
      </c>
      <c r="AT61" s="7">
        <f t="shared" si="37"/>
        <v>568.1240992673626</v>
      </c>
      <c r="AU61" s="7">
        <f t="shared" si="37"/>
        <v>599.1355898206199</v>
      </c>
      <c r="AV61" s="7">
        <f t="shared" si="37"/>
        <v>630.608068759606</v>
      </c>
      <c r="AW61" s="7">
        <f t="shared" si="37"/>
        <v>662.893867931548</v>
      </c>
      <c r="AX61" s="7">
        <f t="shared" si="37"/>
        <v>695.9935395556427</v>
      </c>
      <c r="AY61" s="7">
        <f t="shared" si="37"/>
        <v>729.9076358510873</v>
      </c>
      <c r="AZ61" s="7">
        <f t="shared" si="37"/>
        <v>765.1098753174236</v>
      </c>
      <c r="BA61" s="7">
        <f t="shared" si="37"/>
        <v>800.6764730353719</v>
      </c>
      <c r="BB61" s="7">
        <f t="shared" si="37"/>
        <v>837.059657083084</v>
      </c>
      <c r="BC61" s="7">
        <f t="shared" si="37"/>
        <v>874.2599800214771</v>
      </c>
      <c r="BD61" s="7">
        <f t="shared" si="37"/>
        <v>912.2779944114676</v>
      </c>
      <c r="BE61" s="7">
        <f t="shared" si="37"/>
        <v>951.7024496308027</v>
      </c>
      <c r="BF61" s="7">
        <f t="shared" si="37"/>
        <v>991.3820284502623</v>
      </c>
      <c r="BG61" s="7">
        <f t="shared" si="37"/>
        <v>1031.881463113491</v>
      </c>
      <c r="BH61" s="7">
        <f t="shared" si="37"/>
        <v>1073.2013065231272</v>
      </c>
      <c r="BI61" s="7">
        <f t="shared" si="37"/>
        <v>1115.3421115818062</v>
      </c>
      <c r="BJ61" s="7">
        <f t="shared" si="37"/>
        <v>1159.0203177380197</v>
      </c>
      <c r="BK61" s="7">
        <f t="shared" si="37"/>
        <v>1202.8317656105232</v>
      </c>
      <c r="BL61" s="7">
        <f t="shared" si="37"/>
        <v>1247.466342258001</v>
      </c>
      <c r="BM61" s="7">
        <f t="shared" si="37"/>
        <v>1292.9246009248095</v>
      </c>
      <c r="BN61" s="7">
        <f t="shared" si="37"/>
        <v>1339.207094855305</v>
      </c>
      <c r="BO61" s="7">
        <f t="shared" si="37"/>
        <v>1387.170655476237</v>
      </c>
      <c r="BP61" s="7">
        <f t="shared" si="37"/>
        <v>1435.1328859823034</v>
      </c>
      <c r="BQ61" s="7">
        <f t="shared" si="37"/>
        <v>1483.9215216117468</v>
      </c>
      <c r="BR61" s="8">
        <f t="shared" si="37"/>
        <v>1533.5371159506421</v>
      </c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</row>
    <row r="62" spans="1:82" s="33" customFormat="1" ht="12.75">
      <c r="A62"/>
      <c r="B62" s="146"/>
      <c r="C62" s="26">
        <f t="shared" si="14"/>
        <v>8800</v>
      </c>
      <c r="D62" s="7">
        <f t="shared" si="12"/>
        <v>6.457014640705</v>
      </c>
      <c r="E62" s="7">
        <f t="shared" si="35"/>
        <v>11.186417481382508</v>
      </c>
      <c r="F62" s="7">
        <f t="shared" si="36"/>
        <v>17.322891437424847</v>
      </c>
      <c r="G62" s="7">
        <f t="shared" si="36"/>
        <v>24.86739332427264</v>
      </c>
      <c r="H62" s="7">
        <f t="shared" si="36"/>
        <v>33.820879957366515</v>
      </c>
      <c r="I62" s="7">
        <f t="shared" si="36"/>
        <v>44.184308152147075</v>
      </c>
      <c r="J62" s="7">
        <f t="shared" si="36"/>
        <v>55.958634724054974</v>
      </c>
      <c r="K62" s="7">
        <f t="shared" si="36"/>
        <v>69.14481648853078</v>
      </c>
      <c r="L62" s="7">
        <f t="shared" si="36"/>
        <v>83.74381026101516</v>
      </c>
      <c r="M62" s="7">
        <f t="shared" si="36"/>
        <v>99.75657285694871</v>
      </c>
      <c r="N62" s="7">
        <f t="shared" si="34"/>
        <v>117.1840610917721</v>
      </c>
      <c r="O62" s="7">
        <f t="shared" si="34"/>
        <v>136.02723178092586</v>
      </c>
      <c r="P62" s="7">
        <f t="shared" si="34"/>
        <v>156.28704173985068</v>
      </c>
      <c r="Q62" s="7">
        <f t="shared" si="34"/>
        <v>30.56365676529916</v>
      </c>
      <c r="R62" s="7">
        <f t="shared" si="34"/>
        <v>37.95256318515854</v>
      </c>
      <c r="S62" s="7">
        <f t="shared" si="34"/>
        <v>46.297516927572175</v>
      </c>
      <c r="T62" s="7">
        <f t="shared" si="34"/>
        <v>55.37307106606154</v>
      </c>
      <c r="U62" s="7">
        <f t="shared" si="34"/>
        <v>65.27839870285474</v>
      </c>
      <c r="V62" s="7">
        <f t="shared" si="34"/>
        <v>76.06458795130467</v>
      </c>
      <c r="W62" s="7">
        <f t="shared" si="34"/>
        <v>87.59268696532764</v>
      </c>
      <c r="X62" s="7">
        <f t="shared" si="34"/>
        <v>99.97763585609646</v>
      </c>
      <c r="Y62" s="7">
        <f t="shared" si="34"/>
        <v>113.16324104484569</v>
      </c>
      <c r="Z62" s="7">
        <f t="shared" si="34"/>
        <v>127.17890914903887</v>
      </c>
      <c r="AA62" s="7">
        <f t="shared" si="34"/>
        <v>142.02670961151892</v>
      </c>
      <c r="AB62" s="7">
        <f t="shared" si="34"/>
        <v>157.70871324200806</v>
      </c>
      <c r="AC62" s="7">
        <f t="shared" si="34"/>
        <v>174.2269922171076</v>
      </c>
      <c r="AD62" s="7">
        <f t="shared" si="37"/>
        <v>191.58362008029818</v>
      </c>
      <c r="AE62" s="7">
        <f t="shared" si="37"/>
        <v>209.71554269141413</v>
      </c>
      <c r="AF62" s="7">
        <f t="shared" si="37"/>
        <v>228.74922744344056</v>
      </c>
      <c r="AG62" s="7">
        <f t="shared" si="37"/>
        <v>248.48842357572005</v>
      </c>
      <c r="AH62" s="7">
        <f t="shared" si="37"/>
        <v>269.06776552281997</v>
      </c>
      <c r="AI62" s="7">
        <f t="shared" si="37"/>
        <v>290.4739104932843</v>
      </c>
      <c r="AJ62" s="7">
        <f t="shared" si="37"/>
        <v>312.7077151761984</v>
      </c>
      <c r="AK62" s="7">
        <f t="shared" si="37"/>
        <v>335.7700365340242</v>
      </c>
      <c r="AL62" s="7">
        <f t="shared" si="37"/>
        <v>359.68404194041943</v>
      </c>
      <c r="AM62" s="7">
        <f t="shared" si="37"/>
        <v>384.5743841171317</v>
      </c>
      <c r="AN62" s="7">
        <f t="shared" si="37"/>
        <v>410.31801082350984</v>
      </c>
      <c r="AO62" s="7">
        <f t="shared" si="37"/>
        <v>436.7004124388444</v>
      </c>
      <c r="AP62" s="7">
        <f t="shared" si="37"/>
        <v>464.14293578331154</v>
      </c>
      <c r="AQ62" s="7">
        <f t="shared" si="37"/>
        <v>492.1698625650485</v>
      </c>
      <c r="AR62" s="7">
        <f t="shared" si="37"/>
        <v>521.0252428160429</v>
      </c>
      <c r="AS62" s="7">
        <f t="shared" si="37"/>
        <v>550.7096284137718</v>
      </c>
      <c r="AT62" s="7">
        <f t="shared" si="37"/>
        <v>581.223571235713</v>
      </c>
      <c r="AU62" s="7">
        <f t="shared" si="37"/>
        <v>612.9469219972133</v>
      </c>
      <c r="AV62" s="7">
        <f t="shared" si="37"/>
        <v>645.1415573228603</v>
      </c>
      <c r="AW62" s="7">
        <f t="shared" si="37"/>
        <v>678.1679201880354</v>
      </c>
      <c r="AX62" s="7">
        <f t="shared" si="37"/>
        <v>712.0265628119347</v>
      </c>
      <c r="AY62" s="7">
        <f t="shared" si="37"/>
        <v>746.7180374137563</v>
      </c>
      <c r="AZ62" s="7">
        <f t="shared" si="37"/>
        <v>782.7269574108482</v>
      </c>
      <c r="BA62" s="7">
        <f t="shared" si="37"/>
        <v>819.1082518805694</v>
      </c>
      <c r="BB62" s="7">
        <f t="shared" si="37"/>
        <v>856.3245513772862</v>
      </c>
      <c r="BC62" s="7">
        <f t="shared" si="37"/>
        <v>894.376408461916</v>
      </c>
      <c r="BD62" s="7">
        <f t="shared" si="37"/>
        <v>933.2643756953753</v>
      </c>
      <c r="BE62" s="7">
        <f t="shared" si="37"/>
        <v>973.5907304410788</v>
      </c>
      <c r="BF62" s="7">
        <f t="shared" si="37"/>
        <v>1014.1776602840232</v>
      </c>
      <c r="BG62" s="7">
        <f t="shared" si="37"/>
        <v>1055.6028760586287</v>
      </c>
      <c r="BH62" s="7">
        <f t="shared" si="37"/>
        <v>1097.8669306675338</v>
      </c>
      <c r="BI62" s="7">
        <f t="shared" si="37"/>
        <v>1140.970377013373</v>
      </c>
      <c r="BJ62" s="7">
        <f t="shared" si="37"/>
        <v>1185.6461003646684</v>
      </c>
      <c r="BK62" s="7">
        <f t="shared" si="37"/>
        <v>1230.457667438969</v>
      </c>
      <c r="BL62" s="7">
        <f t="shared" si="37"/>
        <v>1276.1108047667956</v>
      </c>
      <c r="BM62" s="7">
        <f t="shared" si="37"/>
        <v>1322.6060655925048</v>
      </c>
      <c r="BN62" s="7">
        <f t="shared" si="37"/>
        <v>1369.944003160453</v>
      </c>
      <c r="BO62" s="7">
        <f t="shared" si="37"/>
        <v>1419.00109731828</v>
      </c>
      <c r="BP62" s="7">
        <f t="shared" si="37"/>
        <v>1468.0563291110557</v>
      </c>
      <c r="BQ62" s="7">
        <f t="shared" si="37"/>
        <v>1517.95641889642</v>
      </c>
      <c r="BR62" s="8">
        <f t="shared" si="37"/>
        <v>1568.7019202604483</v>
      </c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</row>
    <row r="63" spans="1:82" s="33" customFormat="1" ht="12.75">
      <c r="A63"/>
      <c r="B63" s="146"/>
      <c r="C63" s="26">
        <f t="shared" si="14"/>
        <v>9000</v>
      </c>
      <c r="D63" s="7">
        <f t="shared" si="12"/>
        <v>6.603664984577475</v>
      </c>
      <c r="E63" s="7">
        <f t="shared" si="35"/>
        <v>11.440423327917081</v>
      </c>
      <c r="F63" s="7">
        <f t="shared" si="36"/>
        <v>17.71614663464221</v>
      </c>
      <c r="G63" s="7">
        <f t="shared" si="36"/>
        <v>25.43179172019349</v>
      </c>
      <c r="H63" s="7">
        <f t="shared" si="36"/>
        <v>34.58831540001154</v>
      </c>
      <c r="I63" s="7">
        <f t="shared" si="36"/>
        <v>45.18667448953698</v>
      </c>
      <c r="J63" s="7">
        <f t="shared" si="36"/>
        <v>57.227825804210454</v>
      </c>
      <c r="K63" s="7">
        <f t="shared" si="36"/>
        <v>70.71272615947251</v>
      </c>
      <c r="L63" s="7">
        <f t="shared" si="36"/>
        <v>85.64233237076387</v>
      </c>
      <c r="M63" s="7">
        <f t="shared" si="36"/>
        <v>102.01760125352504</v>
      </c>
      <c r="N63" s="7">
        <f t="shared" si="34"/>
        <v>119.83948962319678</v>
      </c>
      <c r="O63" s="7">
        <f t="shared" si="34"/>
        <v>139.10895429521963</v>
      </c>
      <c r="P63" s="7">
        <f t="shared" si="34"/>
        <v>159.82695208503418</v>
      </c>
      <c r="Q63" s="7">
        <f t="shared" si="34"/>
        <v>31.25702465924878</v>
      </c>
      <c r="R63" s="7">
        <f t="shared" si="34"/>
        <v>38.813360717142174</v>
      </c>
      <c r="S63" s="7">
        <f t="shared" si="34"/>
        <v>47.347347243390146</v>
      </c>
      <c r="T63" s="7">
        <f t="shared" si="34"/>
        <v>56.628411602585274</v>
      </c>
      <c r="U63" s="7">
        <f t="shared" si="34"/>
        <v>66.75796349666376</v>
      </c>
      <c r="V63" s="7">
        <f t="shared" si="34"/>
        <v>77.78823599008338</v>
      </c>
      <c r="W63" s="7">
        <f t="shared" si="34"/>
        <v>89.57711575928613</v>
      </c>
      <c r="X63" s="7">
        <f t="shared" si="34"/>
        <v>102.24213496948484</v>
      </c>
      <c r="Y63" s="7">
        <f t="shared" si="34"/>
        <v>115.72581443807137</v>
      </c>
      <c r="Z63" s="7">
        <f t="shared" si="34"/>
        <v>130.05821431428765</v>
      </c>
      <c r="AA63" s="7">
        <f t="shared" si="34"/>
        <v>145.24143821295664</v>
      </c>
      <c r="AB63" s="7">
        <f t="shared" si="34"/>
        <v>161.27759111578058</v>
      </c>
      <c r="AC63" s="7">
        <f t="shared" si="34"/>
        <v>178.1687793713408</v>
      </c>
      <c r="AD63" s="7">
        <f t="shared" si="37"/>
        <v>195.91711069509793</v>
      </c>
      <c r="AE63" s="7">
        <f t="shared" si="37"/>
        <v>214.45809227738005</v>
      </c>
      <c r="AF63" s="7">
        <f t="shared" si="37"/>
        <v>233.92103905192891</v>
      </c>
      <c r="AG63" s="7">
        <f t="shared" si="37"/>
        <v>254.10525051007178</v>
      </c>
      <c r="AH63" s="7">
        <f t="shared" si="37"/>
        <v>275.1483929922622</v>
      </c>
      <c r="AI63" s="7">
        <f t="shared" si="37"/>
        <v>297.03680951030384</v>
      </c>
      <c r="AJ63" s="7">
        <f t="shared" si="37"/>
        <v>319.77136358767797</v>
      </c>
      <c r="AK63" s="7">
        <f t="shared" si="37"/>
        <v>343.3529190212425</v>
      </c>
      <c r="AL63" s="7">
        <f t="shared" si="37"/>
        <v>367.80515374760876</v>
      </c>
      <c r="AM63" s="7">
        <f t="shared" si="37"/>
        <v>393.2555214561188</v>
      </c>
      <c r="AN63" s="7">
        <f t="shared" si="37"/>
        <v>419.57817807296846</v>
      </c>
      <c r="AO63" s="7">
        <f t="shared" si="37"/>
        <v>446.5537610949555</v>
      </c>
      <c r="AP63" s="7">
        <f t="shared" si="37"/>
        <v>474.6131125435938</v>
      </c>
      <c r="AQ63" s="7">
        <f t="shared" si="37"/>
        <v>503.2697692534799</v>
      </c>
      <c r="AR63" s="7">
        <f t="shared" si="37"/>
        <v>532.7732753485355</v>
      </c>
      <c r="AS63" s="7">
        <f t="shared" si="37"/>
        <v>563.1241827062374</v>
      </c>
      <c r="AT63" s="7">
        <f t="shared" si="37"/>
        <v>594.3230432040637</v>
      </c>
      <c r="AU63" s="7">
        <f t="shared" si="37"/>
        <v>626.7582541738067</v>
      </c>
      <c r="AV63" s="7">
        <f t="shared" si="37"/>
        <v>659.6750458861147</v>
      </c>
      <c r="AW63" s="7">
        <f t="shared" si="37"/>
        <v>693.4419724445225</v>
      </c>
      <c r="AX63" s="7">
        <f t="shared" si="37"/>
        <v>728.059586068227</v>
      </c>
      <c r="AY63" s="7">
        <f t="shared" si="37"/>
        <v>763.5284389764253</v>
      </c>
      <c r="AZ63" s="7">
        <f t="shared" si="37"/>
        <v>800.3440395042725</v>
      </c>
      <c r="BA63" s="7">
        <f t="shared" si="37"/>
        <v>837.5400307257667</v>
      </c>
      <c r="BB63" s="7">
        <f t="shared" si="37"/>
        <v>875.5894456714883</v>
      </c>
      <c r="BC63" s="7">
        <f t="shared" si="37"/>
        <v>914.492836902355</v>
      </c>
      <c r="BD63" s="7">
        <f t="shared" si="37"/>
        <v>954.250756979283</v>
      </c>
      <c r="BE63" s="7">
        <f t="shared" si="37"/>
        <v>995.4790112513548</v>
      </c>
      <c r="BF63" s="7">
        <f t="shared" si="37"/>
        <v>1036.9732921177842</v>
      </c>
      <c r="BG63" s="7">
        <f t="shared" si="37"/>
        <v>1079.3242890037666</v>
      </c>
      <c r="BH63" s="7">
        <f t="shared" si="37"/>
        <v>1122.5325548119401</v>
      </c>
      <c r="BI63" s="7">
        <f t="shared" si="37"/>
        <v>1166.5986424449404</v>
      </c>
      <c r="BJ63" s="7">
        <f t="shared" si="37"/>
        <v>1212.2718829913172</v>
      </c>
      <c r="BK63" s="7">
        <f t="shared" si="37"/>
        <v>1258.0835692674148</v>
      </c>
      <c r="BL63" s="7">
        <f t="shared" si="37"/>
        <v>1304.75526727559</v>
      </c>
      <c r="BM63" s="7">
        <f t="shared" si="37"/>
        <v>1352.2875302602001</v>
      </c>
      <c r="BN63" s="7">
        <f t="shared" si="37"/>
        <v>1400.680911465601</v>
      </c>
      <c r="BO63" s="7">
        <f t="shared" si="37"/>
        <v>1450.831539160323</v>
      </c>
      <c r="BP63" s="7">
        <f t="shared" si="37"/>
        <v>1500.9797722398077</v>
      </c>
      <c r="BQ63" s="7">
        <f t="shared" si="37"/>
        <v>1551.9913161810932</v>
      </c>
      <c r="BR63" s="8">
        <f t="shared" si="37"/>
        <v>1603.8667245702543</v>
      </c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</row>
    <row r="64" spans="1:82" s="33" customFormat="1" ht="12.75">
      <c r="A64"/>
      <c r="B64" s="146"/>
      <c r="C64" s="26">
        <f t="shared" si="14"/>
        <v>9200</v>
      </c>
      <c r="D64" s="7">
        <f t="shared" si="12"/>
        <v>6.750315328449948</v>
      </c>
      <c r="E64" s="7">
        <f t="shared" si="35"/>
        <v>11.694429174451653</v>
      </c>
      <c r="F64" s="7">
        <f t="shared" si="36"/>
        <v>18.109401831859575</v>
      </c>
      <c r="G64" s="7">
        <f t="shared" si="36"/>
        <v>25.996190116114338</v>
      </c>
      <c r="H64" s="7">
        <f t="shared" si="36"/>
        <v>35.355750842656576</v>
      </c>
      <c r="I64" s="7">
        <f t="shared" si="36"/>
        <v>46.1890408269269</v>
      </c>
      <c r="J64" s="7">
        <f t="shared" si="36"/>
        <v>58.497016884365934</v>
      </c>
      <c r="K64" s="7">
        <f t="shared" si="36"/>
        <v>72.28063583041425</v>
      </c>
      <c r="L64" s="7">
        <f t="shared" si="36"/>
        <v>87.54085448051255</v>
      </c>
      <c r="M64" s="7">
        <f t="shared" si="36"/>
        <v>104.2786296501014</v>
      </c>
      <c r="N64" s="7">
        <f t="shared" si="34"/>
        <v>122.4949181546215</v>
      </c>
      <c r="O64" s="7">
        <f t="shared" si="34"/>
        <v>142.19067680951335</v>
      </c>
      <c r="P64" s="7">
        <f t="shared" si="34"/>
        <v>163.36686243021765</v>
      </c>
      <c r="Q64" s="7">
        <f t="shared" si="34"/>
        <v>31.950392553198398</v>
      </c>
      <c r="R64" s="7">
        <f t="shared" si="34"/>
        <v>39.67415824912582</v>
      </c>
      <c r="S64" s="7">
        <f t="shared" si="34"/>
        <v>48.39717755920811</v>
      </c>
      <c r="T64" s="7">
        <f t="shared" si="34"/>
        <v>57.88375213910899</v>
      </c>
      <c r="U64" s="7">
        <f t="shared" si="34"/>
        <v>68.23752829047281</v>
      </c>
      <c r="V64" s="7">
        <f t="shared" si="34"/>
        <v>79.5118840288621</v>
      </c>
      <c r="W64" s="7">
        <f t="shared" si="34"/>
        <v>91.56154455324462</v>
      </c>
      <c r="X64" s="7">
        <f t="shared" si="34"/>
        <v>104.5066340828732</v>
      </c>
      <c r="Y64" s="7">
        <f t="shared" si="34"/>
        <v>118.28838783129703</v>
      </c>
      <c r="Z64" s="7">
        <f t="shared" si="34"/>
        <v>132.93751947953643</v>
      </c>
      <c r="AA64" s="7">
        <f t="shared" si="34"/>
        <v>148.45616681439438</v>
      </c>
      <c r="AB64" s="7">
        <f t="shared" si="34"/>
        <v>164.8464689895531</v>
      </c>
      <c r="AC64" s="7">
        <f t="shared" si="34"/>
        <v>182.11056652557403</v>
      </c>
      <c r="AD64" s="7">
        <f t="shared" si="37"/>
        <v>200.25060130989772</v>
      </c>
      <c r="AE64" s="7">
        <f t="shared" si="37"/>
        <v>219.200641863346</v>
      </c>
      <c r="AF64" s="7">
        <f t="shared" si="37"/>
        <v>239.0928506604173</v>
      </c>
      <c r="AG64" s="7">
        <f t="shared" si="37"/>
        <v>259.7220774444235</v>
      </c>
      <c r="AH64" s="7">
        <f t="shared" si="37"/>
        <v>281.2290204617045</v>
      </c>
      <c r="AI64" s="7">
        <f t="shared" si="37"/>
        <v>303.59970852732334</v>
      </c>
      <c r="AJ64" s="7">
        <f t="shared" si="37"/>
        <v>326.8350119991574</v>
      </c>
      <c r="AK64" s="7">
        <f t="shared" si="37"/>
        <v>350.9358015084607</v>
      </c>
      <c r="AL64" s="7">
        <f t="shared" si="37"/>
        <v>375.9262655547982</v>
      </c>
      <c r="AM64" s="7">
        <f t="shared" si="37"/>
        <v>401.936658795106</v>
      </c>
      <c r="AN64" s="7">
        <f t="shared" si="37"/>
        <v>428.8383453224271</v>
      </c>
      <c r="AO64" s="7">
        <f t="shared" si="37"/>
        <v>456.4071097510666</v>
      </c>
      <c r="AP64" s="7">
        <f t="shared" si="37"/>
        <v>485.083289303876</v>
      </c>
      <c r="AQ64" s="7">
        <f t="shared" si="37"/>
        <v>514.3696759419113</v>
      </c>
      <c r="AR64" s="7">
        <f t="shared" si="37"/>
        <v>544.5213078810281</v>
      </c>
      <c r="AS64" s="7">
        <f t="shared" si="37"/>
        <v>575.538736998703</v>
      </c>
      <c r="AT64" s="7">
        <f t="shared" si="37"/>
        <v>607.4225151724143</v>
      </c>
      <c r="AU64" s="7">
        <f t="shared" si="37"/>
        <v>640.5695863504</v>
      </c>
      <c r="AV64" s="7">
        <f t="shared" si="37"/>
        <v>674.208534449369</v>
      </c>
      <c r="AW64" s="7">
        <f t="shared" si="37"/>
        <v>708.7160247010098</v>
      </c>
      <c r="AX64" s="7">
        <f t="shared" si="37"/>
        <v>744.0926093245191</v>
      </c>
      <c r="AY64" s="7">
        <f t="shared" si="37"/>
        <v>780.3388405390943</v>
      </c>
      <c r="AZ64" s="7">
        <f t="shared" si="37"/>
        <v>817.961121597697</v>
      </c>
      <c r="BA64" s="7">
        <f t="shared" si="37"/>
        <v>855.971809570964</v>
      </c>
      <c r="BB64" s="7">
        <f t="shared" si="37"/>
        <v>894.8543399656904</v>
      </c>
      <c r="BC64" s="7">
        <f t="shared" si="37"/>
        <v>934.609265342794</v>
      </c>
      <c r="BD64" s="7">
        <f t="shared" si="37"/>
        <v>975.2371382631908</v>
      </c>
      <c r="BE64" s="7">
        <f t="shared" si="37"/>
        <v>1017.367292061631</v>
      </c>
      <c r="BF64" s="7">
        <f t="shared" si="37"/>
        <v>1059.768923951545</v>
      </c>
      <c r="BG64" s="7">
        <f t="shared" si="37"/>
        <v>1103.0457019489043</v>
      </c>
      <c r="BH64" s="7">
        <f t="shared" si="37"/>
        <v>1147.1981789563465</v>
      </c>
      <c r="BI64" s="7">
        <f t="shared" si="37"/>
        <v>1192.2269078765075</v>
      </c>
      <c r="BJ64" s="7">
        <f t="shared" si="37"/>
        <v>1238.8976656179661</v>
      </c>
      <c r="BK64" s="7">
        <f t="shared" si="37"/>
        <v>1285.7094710958602</v>
      </c>
      <c r="BL64" s="7">
        <f t="shared" si="37"/>
        <v>1333.3997297843844</v>
      </c>
      <c r="BM64" s="7">
        <f t="shared" si="37"/>
        <v>1381.9689949278954</v>
      </c>
      <c r="BN64" s="7">
        <f t="shared" si="37"/>
        <v>1431.4178197707495</v>
      </c>
      <c r="BO64" s="7">
        <f t="shared" si="37"/>
        <v>1482.6619810023662</v>
      </c>
      <c r="BP64" s="7">
        <f t="shared" si="37"/>
        <v>1533.9032153685598</v>
      </c>
      <c r="BQ64" s="7">
        <f t="shared" si="37"/>
        <v>1586.0262134657662</v>
      </c>
      <c r="BR64" s="8">
        <f t="shared" si="37"/>
        <v>1639.0315288800603</v>
      </c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</row>
    <row r="65" spans="1:82" s="33" customFormat="1" ht="12.75">
      <c r="A65"/>
      <c r="B65" s="146"/>
      <c r="C65" s="26">
        <f t="shared" si="14"/>
        <v>9400</v>
      </c>
      <c r="D65" s="7">
        <f t="shared" si="12"/>
        <v>6.8969656723224215</v>
      </c>
      <c r="E65" s="7">
        <f t="shared" si="35"/>
        <v>11.948435020986222</v>
      </c>
      <c r="F65" s="7">
        <f t="shared" si="36"/>
        <v>18.502657029076936</v>
      </c>
      <c r="G65" s="7">
        <f t="shared" si="36"/>
        <v>26.56058851203519</v>
      </c>
      <c r="H65" s="7">
        <f t="shared" si="36"/>
        <v>36.12318628530161</v>
      </c>
      <c r="I65" s="7">
        <f t="shared" si="36"/>
        <v>47.1914071643168</v>
      </c>
      <c r="J65" s="7">
        <f t="shared" si="36"/>
        <v>59.76620796452141</v>
      </c>
      <c r="K65" s="7">
        <f t="shared" si="36"/>
        <v>73.84854550135599</v>
      </c>
      <c r="L65" s="7">
        <f t="shared" si="36"/>
        <v>89.43937659026125</v>
      </c>
      <c r="M65" s="7">
        <f t="shared" si="36"/>
        <v>106.53965804667777</v>
      </c>
      <c r="N65" s="7">
        <f t="shared" si="34"/>
        <v>125.1503466860462</v>
      </c>
      <c r="O65" s="7">
        <f t="shared" si="34"/>
        <v>145.2723993238071</v>
      </c>
      <c r="P65" s="7">
        <f t="shared" si="34"/>
        <v>166.90677277540112</v>
      </c>
      <c r="Q65" s="7">
        <f t="shared" si="34"/>
        <v>32.64376044714802</v>
      </c>
      <c r="R65" s="7">
        <f t="shared" si="34"/>
        <v>40.534955781109446</v>
      </c>
      <c r="S65" s="7">
        <f t="shared" si="34"/>
        <v>49.44700787502607</v>
      </c>
      <c r="T65" s="7">
        <f t="shared" si="34"/>
        <v>59.13909267563272</v>
      </c>
      <c r="U65" s="7">
        <f t="shared" si="34"/>
        <v>69.71709308428184</v>
      </c>
      <c r="V65" s="7">
        <f t="shared" si="34"/>
        <v>81.23553206764082</v>
      </c>
      <c r="W65" s="7">
        <f t="shared" si="34"/>
        <v>93.5459733472031</v>
      </c>
      <c r="X65" s="7">
        <f t="shared" si="34"/>
        <v>106.77113319626159</v>
      </c>
      <c r="Y65" s="7">
        <f t="shared" si="34"/>
        <v>120.85096122452269</v>
      </c>
      <c r="Z65" s="7">
        <f t="shared" si="34"/>
        <v>135.81682464478519</v>
      </c>
      <c r="AA65" s="7">
        <f t="shared" si="34"/>
        <v>151.67089541583212</v>
      </c>
      <c r="AB65" s="7">
        <f t="shared" si="34"/>
        <v>168.41534686332565</v>
      </c>
      <c r="AC65" s="7">
        <f t="shared" si="34"/>
        <v>186.05235367980723</v>
      </c>
      <c r="AD65" s="7">
        <f t="shared" si="37"/>
        <v>204.58409192469747</v>
      </c>
      <c r="AE65" s="7">
        <f t="shared" si="37"/>
        <v>223.94319144931194</v>
      </c>
      <c r="AF65" s="7">
        <f aca="true" t="shared" si="38" ref="AF65:BR65">($C65+AF$15)*PI()*AF$17/1000</f>
        <v>244.26466226890568</v>
      </c>
      <c r="AG65" s="7">
        <f t="shared" si="38"/>
        <v>265.3389043787752</v>
      </c>
      <c r="AH65" s="7">
        <f t="shared" si="38"/>
        <v>287.3096479311468</v>
      </c>
      <c r="AI65" s="7">
        <f t="shared" si="38"/>
        <v>310.16260754434285</v>
      </c>
      <c r="AJ65" s="7">
        <f t="shared" si="38"/>
        <v>333.8986604106369</v>
      </c>
      <c r="AK65" s="7">
        <f t="shared" si="38"/>
        <v>358.51868399567894</v>
      </c>
      <c r="AL65" s="7">
        <f t="shared" si="38"/>
        <v>384.0473773619876</v>
      </c>
      <c r="AM65" s="7">
        <f t="shared" si="38"/>
        <v>410.6177961340931</v>
      </c>
      <c r="AN65" s="7">
        <f t="shared" si="38"/>
        <v>438.0985125718856</v>
      </c>
      <c r="AO65" s="7">
        <f t="shared" si="38"/>
        <v>466.2604584071776</v>
      </c>
      <c r="AP65" s="7">
        <f t="shared" si="38"/>
        <v>495.5534660641583</v>
      </c>
      <c r="AQ65" s="7">
        <f t="shared" si="38"/>
        <v>525.4695826303426</v>
      </c>
      <c r="AR65" s="7">
        <f t="shared" si="38"/>
        <v>556.2693404135206</v>
      </c>
      <c r="AS65" s="7">
        <f t="shared" si="38"/>
        <v>587.9532912911685</v>
      </c>
      <c r="AT65" s="7">
        <f t="shared" si="38"/>
        <v>620.5219871407647</v>
      </c>
      <c r="AU65" s="7">
        <f t="shared" si="38"/>
        <v>654.3809185269932</v>
      </c>
      <c r="AV65" s="7">
        <f t="shared" si="38"/>
        <v>688.7420230126235</v>
      </c>
      <c r="AW65" s="7">
        <f t="shared" si="38"/>
        <v>723.9900769574972</v>
      </c>
      <c r="AX65" s="7">
        <f t="shared" si="38"/>
        <v>760.1256325808113</v>
      </c>
      <c r="AY65" s="7">
        <f t="shared" si="38"/>
        <v>797.1492421017632</v>
      </c>
      <c r="AZ65" s="7">
        <f t="shared" si="38"/>
        <v>835.5782036911213</v>
      </c>
      <c r="BA65" s="7">
        <f t="shared" si="38"/>
        <v>874.4035884161613</v>
      </c>
      <c r="BB65" s="7">
        <f t="shared" si="38"/>
        <v>914.1192342598926</v>
      </c>
      <c r="BC65" s="7">
        <f t="shared" si="38"/>
        <v>954.7256937832328</v>
      </c>
      <c r="BD65" s="7">
        <f t="shared" si="38"/>
        <v>996.2235195470985</v>
      </c>
      <c r="BE65" s="7">
        <f t="shared" si="38"/>
        <v>1039.2555728719071</v>
      </c>
      <c r="BF65" s="7">
        <f t="shared" si="38"/>
        <v>1082.5645557853059</v>
      </c>
      <c r="BG65" s="7">
        <f t="shared" si="38"/>
        <v>1126.767114894042</v>
      </c>
      <c r="BH65" s="7">
        <f t="shared" si="38"/>
        <v>1171.863803100753</v>
      </c>
      <c r="BI65" s="7">
        <f t="shared" si="38"/>
        <v>1217.8551733080749</v>
      </c>
      <c r="BJ65" s="7">
        <f t="shared" si="38"/>
        <v>1265.5234482446147</v>
      </c>
      <c r="BK65" s="7">
        <f t="shared" si="38"/>
        <v>1313.3353729243058</v>
      </c>
      <c r="BL65" s="7">
        <f t="shared" si="38"/>
        <v>1362.044192293179</v>
      </c>
      <c r="BM65" s="7">
        <f t="shared" si="38"/>
        <v>1411.6504595955907</v>
      </c>
      <c r="BN65" s="7">
        <f t="shared" si="38"/>
        <v>1462.1547280758975</v>
      </c>
      <c r="BO65" s="7">
        <f t="shared" si="38"/>
        <v>1514.4924228444092</v>
      </c>
      <c r="BP65" s="7">
        <f t="shared" si="38"/>
        <v>1566.8266584973119</v>
      </c>
      <c r="BQ65" s="7">
        <f t="shared" si="38"/>
        <v>1620.0611107504392</v>
      </c>
      <c r="BR65" s="8">
        <f t="shared" si="38"/>
        <v>1674.1963331898662</v>
      </c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</row>
    <row r="66" spans="1:82" s="33" customFormat="1" ht="12.75">
      <c r="A66"/>
      <c r="B66" s="146"/>
      <c r="C66" s="26">
        <f t="shared" si="14"/>
        <v>9600</v>
      </c>
      <c r="D66" s="7">
        <f t="shared" si="12"/>
        <v>7.043616016194894</v>
      </c>
      <c r="E66" s="7">
        <f t="shared" si="35"/>
        <v>12.202440867520792</v>
      </c>
      <c r="F66" s="7">
        <f t="shared" si="36"/>
        <v>18.8959122262943</v>
      </c>
      <c r="G66" s="7">
        <f t="shared" si="36"/>
        <v>27.124986907956043</v>
      </c>
      <c r="H66" s="7">
        <f t="shared" si="36"/>
        <v>36.89062172794664</v>
      </c>
      <c r="I66" s="7">
        <f t="shared" si="36"/>
        <v>48.19377350170671</v>
      </c>
      <c r="J66" s="7">
        <f t="shared" si="36"/>
        <v>61.03539904467688</v>
      </c>
      <c r="K66" s="7">
        <f t="shared" si="36"/>
        <v>75.41645517229773</v>
      </c>
      <c r="L66" s="7">
        <f t="shared" si="36"/>
        <v>91.33789870000996</v>
      </c>
      <c r="M66" s="7">
        <f t="shared" si="36"/>
        <v>108.80068644325412</v>
      </c>
      <c r="N66" s="7">
        <f t="shared" si="34"/>
        <v>127.8057752174709</v>
      </c>
      <c r="O66" s="7">
        <f t="shared" si="34"/>
        <v>148.35412183810087</v>
      </c>
      <c r="P66" s="7">
        <f t="shared" si="34"/>
        <v>170.44668312058462</v>
      </c>
      <c r="Q66" s="7">
        <f t="shared" si="34"/>
        <v>33.33712834109764</v>
      </c>
      <c r="R66" s="7">
        <f t="shared" si="34"/>
        <v>41.39575331309308</v>
      </c>
      <c r="S66" s="7">
        <f t="shared" si="34"/>
        <v>50.49683819084403</v>
      </c>
      <c r="T66" s="7">
        <f t="shared" si="34"/>
        <v>60.39443321215644</v>
      </c>
      <c r="U66" s="7">
        <f t="shared" si="34"/>
        <v>71.19665787809089</v>
      </c>
      <c r="V66" s="7">
        <f t="shared" si="34"/>
        <v>82.95918010641954</v>
      </c>
      <c r="W66" s="7">
        <f t="shared" si="34"/>
        <v>95.5304021411616</v>
      </c>
      <c r="X66" s="7">
        <f t="shared" si="34"/>
        <v>109.03563230964993</v>
      </c>
      <c r="Y66" s="7">
        <f t="shared" si="34"/>
        <v>123.41353461774837</v>
      </c>
      <c r="Z66" s="7">
        <f t="shared" si="34"/>
        <v>138.696129810034</v>
      </c>
      <c r="AA66" s="7">
        <f t="shared" si="34"/>
        <v>154.88562401726983</v>
      </c>
      <c r="AB66" s="7">
        <f t="shared" si="34"/>
        <v>171.98422473709817</v>
      </c>
      <c r="AC66" s="7">
        <f t="shared" si="34"/>
        <v>189.99414083404042</v>
      </c>
      <c r="AD66" s="7">
        <f aca="true" t="shared" si="39" ref="AD66:BR68">($C66+AD$15)*PI()*AD$17/1000</f>
        <v>208.91758253949726</v>
      </c>
      <c r="AE66" s="7">
        <f t="shared" si="39"/>
        <v>228.68574103527789</v>
      </c>
      <c r="AF66" s="7">
        <f t="shared" si="39"/>
        <v>249.436473877394</v>
      </c>
      <c r="AG66" s="7">
        <f t="shared" si="39"/>
        <v>270.955731313127</v>
      </c>
      <c r="AH66" s="7">
        <f t="shared" si="39"/>
        <v>293.390275400589</v>
      </c>
      <c r="AI66" s="7">
        <f t="shared" si="39"/>
        <v>316.72550656136235</v>
      </c>
      <c r="AJ66" s="7">
        <f t="shared" si="39"/>
        <v>340.9623088221165</v>
      </c>
      <c r="AK66" s="7">
        <f t="shared" si="39"/>
        <v>366.1015664828972</v>
      </c>
      <c r="AL66" s="7">
        <f t="shared" si="39"/>
        <v>392.16848916917706</v>
      </c>
      <c r="AM66" s="7">
        <f t="shared" si="39"/>
        <v>419.29893347308035</v>
      </c>
      <c r="AN66" s="7">
        <f t="shared" si="39"/>
        <v>447.35867982134414</v>
      </c>
      <c r="AO66" s="7">
        <f t="shared" si="39"/>
        <v>476.1138070632888</v>
      </c>
      <c r="AP66" s="7">
        <f t="shared" si="39"/>
        <v>506.0236428244405</v>
      </c>
      <c r="AQ66" s="7">
        <f t="shared" si="39"/>
        <v>536.5694893187741</v>
      </c>
      <c r="AR66" s="7">
        <f t="shared" si="39"/>
        <v>568.0173729460131</v>
      </c>
      <c r="AS66" s="7">
        <f t="shared" si="39"/>
        <v>600.3678455836341</v>
      </c>
      <c r="AT66" s="7">
        <f t="shared" si="39"/>
        <v>633.6214591091152</v>
      </c>
      <c r="AU66" s="7">
        <f t="shared" si="39"/>
        <v>668.1922507035866</v>
      </c>
      <c r="AV66" s="7">
        <f t="shared" si="39"/>
        <v>703.2755115758778</v>
      </c>
      <c r="AW66" s="7">
        <f t="shared" si="39"/>
        <v>739.2641292139843</v>
      </c>
      <c r="AX66" s="7">
        <f t="shared" si="39"/>
        <v>776.1586558371035</v>
      </c>
      <c r="AY66" s="7">
        <f t="shared" si="39"/>
        <v>813.9596436644321</v>
      </c>
      <c r="AZ66" s="7">
        <f t="shared" si="39"/>
        <v>853.1952857845458</v>
      </c>
      <c r="BA66" s="7">
        <f t="shared" si="39"/>
        <v>892.8353672613587</v>
      </c>
      <c r="BB66" s="7">
        <f t="shared" si="39"/>
        <v>933.3841285540948</v>
      </c>
      <c r="BC66" s="7">
        <f t="shared" si="39"/>
        <v>974.8421222236718</v>
      </c>
      <c r="BD66" s="7">
        <f t="shared" si="39"/>
        <v>1017.2099008310062</v>
      </c>
      <c r="BE66" s="7">
        <f t="shared" si="39"/>
        <v>1061.143853682183</v>
      </c>
      <c r="BF66" s="7">
        <f t="shared" si="39"/>
        <v>1105.360187619067</v>
      </c>
      <c r="BG66" s="7">
        <f t="shared" si="39"/>
        <v>1150.4885278391796</v>
      </c>
      <c r="BH66" s="7">
        <f t="shared" si="39"/>
        <v>1196.5294272451597</v>
      </c>
      <c r="BI66" s="7">
        <f t="shared" si="39"/>
        <v>1243.4834387396422</v>
      </c>
      <c r="BJ66" s="7">
        <f t="shared" si="39"/>
        <v>1292.1492308712634</v>
      </c>
      <c r="BK66" s="7">
        <f t="shared" si="39"/>
        <v>1340.9612747527515</v>
      </c>
      <c r="BL66" s="7">
        <f t="shared" si="39"/>
        <v>1390.6886548019736</v>
      </c>
      <c r="BM66" s="7">
        <f t="shared" si="39"/>
        <v>1441.3319242632863</v>
      </c>
      <c r="BN66" s="7">
        <f t="shared" si="39"/>
        <v>1492.8916363810456</v>
      </c>
      <c r="BO66" s="7">
        <f t="shared" si="39"/>
        <v>1546.3228646864522</v>
      </c>
      <c r="BP66" s="7">
        <f t="shared" si="39"/>
        <v>1599.750101626064</v>
      </c>
      <c r="BQ66" s="7">
        <f t="shared" si="39"/>
        <v>1654.0960080351124</v>
      </c>
      <c r="BR66" s="8">
        <f t="shared" si="39"/>
        <v>1709.3611374996724</v>
      </c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</row>
    <row r="67" spans="1:82" s="33" customFormat="1" ht="12.75">
      <c r="A67"/>
      <c r="B67" s="146"/>
      <c r="C67" s="26">
        <f>C66+200</f>
        <v>9800</v>
      </c>
      <c r="D67" s="7">
        <f t="shared" si="12"/>
        <v>7.190266360067367</v>
      </c>
      <c r="E67" s="7">
        <f t="shared" si="35"/>
        <v>12.456446714055364</v>
      </c>
      <c r="F67" s="7">
        <f t="shared" si="36"/>
        <v>19.289167423511664</v>
      </c>
      <c r="G67" s="7">
        <f t="shared" si="36"/>
        <v>27.68938530387689</v>
      </c>
      <c r="H67" s="7">
        <f t="shared" si="36"/>
        <v>37.65805717059167</v>
      </c>
      <c r="I67" s="7">
        <f t="shared" si="36"/>
        <v>49.19613983909662</v>
      </c>
      <c r="J67" s="7">
        <f t="shared" si="36"/>
        <v>62.30459012483236</v>
      </c>
      <c r="K67" s="7">
        <f t="shared" si="36"/>
        <v>76.98436484323948</v>
      </c>
      <c r="L67" s="7">
        <f t="shared" si="36"/>
        <v>93.23642080975866</v>
      </c>
      <c r="M67" s="7">
        <f t="shared" si="36"/>
        <v>111.06171483983047</v>
      </c>
      <c r="N67" s="7">
        <f t="shared" si="34"/>
        <v>130.4612037488956</v>
      </c>
      <c r="O67" s="7">
        <f t="shared" si="34"/>
        <v>151.43584435239458</v>
      </c>
      <c r="P67" s="7">
        <f t="shared" si="34"/>
        <v>173.9865934657681</v>
      </c>
      <c r="Q67" s="7">
        <f t="shared" si="34"/>
        <v>34.03049623504726</v>
      </c>
      <c r="R67" s="7">
        <f t="shared" si="34"/>
        <v>42.256550845076724</v>
      </c>
      <c r="S67" s="7">
        <f t="shared" si="34"/>
        <v>51.546668506661995</v>
      </c>
      <c r="T67" s="7">
        <f t="shared" si="34"/>
        <v>61.64977374868017</v>
      </c>
      <c r="U67" s="7">
        <f t="shared" si="34"/>
        <v>72.67622267189994</v>
      </c>
      <c r="V67" s="7">
        <f t="shared" si="34"/>
        <v>84.68282814519824</v>
      </c>
      <c r="W67" s="7">
        <f t="shared" si="34"/>
        <v>97.51483093512007</v>
      </c>
      <c r="X67" s="7">
        <f t="shared" si="34"/>
        <v>111.3001314230383</v>
      </c>
      <c r="Y67" s="7">
        <f t="shared" si="34"/>
        <v>125.97610801097404</v>
      </c>
      <c r="Z67" s="7">
        <f t="shared" si="34"/>
        <v>141.57543497528277</v>
      </c>
      <c r="AA67" s="7">
        <f t="shared" si="34"/>
        <v>158.10035261870757</v>
      </c>
      <c r="AB67" s="7">
        <f t="shared" si="34"/>
        <v>175.5531026108707</v>
      </c>
      <c r="AC67" s="7">
        <f t="shared" si="34"/>
        <v>193.93592798827362</v>
      </c>
      <c r="AD67" s="7">
        <f t="shared" si="39"/>
        <v>213.25107315429705</v>
      </c>
      <c r="AE67" s="7">
        <f t="shared" si="39"/>
        <v>233.42829062124383</v>
      </c>
      <c r="AF67" s="7">
        <f t="shared" si="39"/>
        <v>254.6082854858824</v>
      </c>
      <c r="AG67" s="7">
        <f t="shared" si="39"/>
        <v>276.5725582474787</v>
      </c>
      <c r="AH67" s="7">
        <f t="shared" si="39"/>
        <v>299.47090287003124</v>
      </c>
      <c r="AI67" s="7">
        <f t="shared" si="39"/>
        <v>323.2884055783819</v>
      </c>
      <c r="AJ67" s="7">
        <f t="shared" si="39"/>
        <v>348.025957233596</v>
      </c>
      <c r="AK67" s="7">
        <f t="shared" si="39"/>
        <v>373.6844489701155</v>
      </c>
      <c r="AL67" s="7">
        <f t="shared" si="39"/>
        <v>400.2896009763665</v>
      </c>
      <c r="AM67" s="7">
        <f t="shared" si="39"/>
        <v>427.98007081206754</v>
      </c>
      <c r="AN67" s="7">
        <f t="shared" si="39"/>
        <v>456.61884707080276</v>
      </c>
      <c r="AO67" s="7">
        <f t="shared" si="39"/>
        <v>485.9671557193999</v>
      </c>
      <c r="AP67" s="7">
        <f t="shared" si="39"/>
        <v>516.4938195847227</v>
      </c>
      <c r="AQ67" s="7">
        <f t="shared" si="39"/>
        <v>547.6693960072056</v>
      </c>
      <c r="AR67" s="7">
        <f t="shared" si="39"/>
        <v>579.7654054785055</v>
      </c>
      <c r="AS67" s="7">
        <f t="shared" si="39"/>
        <v>612.7823998760996</v>
      </c>
      <c r="AT67" s="7">
        <f t="shared" si="39"/>
        <v>646.7209310774658</v>
      </c>
      <c r="AU67" s="7">
        <f t="shared" si="39"/>
        <v>682.00358288018</v>
      </c>
      <c r="AV67" s="7">
        <f t="shared" si="39"/>
        <v>717.8090001391322</v>
      </c>
      <c r="AW67" s="7">
        <f t="shared" si="39"/>
        <v>754.5381814704716</v>
      </c>
      <c r="AX67" s="7">
        <f t="shared" si="39"/>
        <v>792.1916790933957</v>
      </c>
      <c r="AY67" s="7">
        <f t="shared" si="39"/>
        <v>830.7700452271011</v>
      </c>
      <c r="AZ67" s="7">
        <f t="shared" si="39"/>
        <v>870.8123678779704</v>
      </c>
      <c r="BA67" s="7">
        <f t="shared" si="39"/>
        <v>911.267146106556</v>
      </c>
      <c r="BB67" s="7">
        <f t="shared" si="39"/>
        <v>952.649022848297</v>
      </c>
      <c r="BC67" s="7">
        <f t="shared" si="39"/>
        <v>994.9585506641108</v>
      </c>
      <c r="BD67" s="7">
        <f t="shared" si="39"/>
        <v>1038.1962821149136</v>
      </c>
      <c r="BE67" s="7">
        <f t="shared" si="39"/>
        <v>1083.032134492459</v>
      </c>
      <c r="BF67" s="7">
        <f t="shared" si="39"/>
        <v>1128.1558194528277</v>
      </c>
      <c r="BG67" s="7">
        <f t="shared" si="39"/>
        <v>1174.2099407843175</v>
      </c>
      <c r="BH67" s="7">
        <f t="shared" si="39"/>
        <v>1221.195051389566</v>
      </c>
      <c r="BI67" s="7">
        <f t="shared" si="39"/>
        <v>1269.1117041712096</v>
      </c>
      <c r="BJ67" s="7">
        <f t="shared" si="39"/>
        <v>1318.7750134979121</v>
      </c>
      <c r="BK67" s="7">
        <f t="shared" si="39"/>
        <v>1368.5871765811971</v>
      </c>
      <c r="BL67" s="7">
        <f t="shared" si="39"/>
        <v>1419.333117310768</v>
      </c>
      <c r="BM67" s="7">
        <f t="shared" si="39"/>
        <v>1471.0133889309816</v>
      </c>
      <c r="BN67" s="7">
        <f t="shared" si="39"/>
        <v>1523.628544686194</v>
      </c>
      <c r="BO67" s="7">
        <f t="shared" si="39"/>
        <v>1578.1533065284955</v>
      </c>
      <c r="BP67" s="7">
        <f t="shared" si="39"/>
        <v>1632.673544754816</v>
      </c>
      <c r="BQ67" s="7">
        <f t="shared" si="39"/>
        <v>1688.1309053197854</v>
      </c>
      <c r="BR67" s="8">
        <f t="shared" si="39"/>
        <v>1744.5259418094784</v>
      </c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</row>
    <row r="68" spans="1:82" s="33" customFormat="1" ht="13.5" thickBot="1">
      <c r="A68"/>
      <c r="B68" s="147"/>
      <c r="C68" s="29">
        <f>C67+200</f>
        <v>10000</v>
      </c>
      <c r="D68" s="10">
        <f t="shared" si="12"/>
        <v>7.336916703939841</v>
      </c>
      <c r="E68" s="10">
        <f t="shared" si="35"/>
        <v>12.710452560589935</v>
      </c>
      <c r="F68" s="10">
        <f t="shared" si="36"/>
        <v>19.682422620729028</v>
      </c>
      <c r="G68" s="10">
        <f t="shared" si="36"/>
        <v>28.25378369979774</v>
      </c>
      <c r="H68" s="10">
        <f t="shared" si="36"/>
        <v>38.425492613236706</v>
      </c>
      <c r="I68" s="10">
        <f t="shared" si="36"/>
        <v>50.19850617648652</v>
      </c>
      <c r="J68" s="10">
        <f t="shared" si="36"/>
        <v>63.57378120498783</v>
      </c>
      <c r="K68" s="10">
        <f t="shared" si="36"/>
        <v>78.55227451418122</v>
      </c>
      <c r="L68" s="10">
        <f t="shared" si="36"/>
        <v>95.13494291950737</v>
      </c>
      <c r="M68" s="10">
        <f t="shared" si="36"/>
        <v>113.32274323640682</v>
      </c>
      <c r="N68" s="10">
        <f t="shared" si="34"/>
        <v>133.11663228032032</v>
      </c>
      <c r="O68" s="10">
        <f t="shared" si="34"/>
        <v>154.51756686668836</v>
      </c>
      <c r="P68" s="10">
        <f t="shared" si="34"/>
        <v>177.52650381095157</v>
      </c>
      <c r="Q68" s="10">
        <f t="shared" si="34"/>
        <v>34.72386412899687</v>
      </c>
      <c r="R68" s="10">
        <f t="shared" si="34"/>
        <v>43.11734837706037</v>
      </c>
      <c r="S68" s="10">
        <f t="shared" si="34"/>
        <v>52.59649882247996</v>
      </c>
      <c r="T68" s="10">
        <f t="shared" si="34"/>
        <v>62.9051142852039</v>
      </c>
      <c r="U68" s="10">
        <f t="shared" si="34"/>
        <v>74.15578746570897</v>
      </c>
      <c r="V68" s="10">
        <f t="shared" si="34"/>
        <v>86.40647618397695</v>
      </c>
      <c r="W68" s="10">
        <f t="shared" si="34"/>
        <v>99.49925972907856</v>
      </c>
      <c r="X68" s="10">
        <f t="shared" si="34"/>
        <v>113.56463053642668</v>
      </c>
      <c r="Y68" s="10">
        <f t="shared" si="34"/>
        <v>128.5386814041997</v>
      </c>
      <c r="Z68" s="10">
        <f t="shared" si="34"/>
        <v>144.45474014053158</v>
      </c>
      <c r="AA68" s="10">
        <f t="shared" si="34"/>
        <v>161.31508122014532</v>
      </c>
      <c r="AB68" s="10">
        <f t="shared" si="34"/>
        <v>179.12198048464322</v>
      </c>
      <c r="AC68" s="10">
        <f t="shared" si="34"/>
        <v>197.87771514250682</v>
      </c>
      <c r="AD68" s="10">
        <f t="shared" si="39"/>
        <v>217.58456376909683</v>
      </c>
      <c r="AE68" s="10">
        <f t="shared" si="39"/>
        <v>238.17084020720978</v>
      </c>
      <c r="AF68" s="10">
        <f t="shared" si="39"/>
        <v>259.7800970943708</v>
      </c>
      <c r="AG68" s="10">
        <f t="shared" si="39"/>
        <v>282.1893851818304</v>
      </c>
      <c r="AH68" s="10">
        <f t="shared" si="39"/>
        <v>305.5515303394735</v>
      </c>
      <c r="AI68" s="10">
        <f t="shared" si="39"/>
        <v>329.8513045954015</v>
      </c>
      <c r="AJ68" s="10">
        <f t="shared" si="39"/>
        <v>355.0896056450755</v>
      </c>
      <c r="AK68" s="10">
        <f t="shared" si="39"/>
        <v>381.26733145733374</v>
      </c>
      <c r="AL68" s="10">
        <f t="shared" si="39"/>
        <v>408.4107127835559</v>
      </c>
      <c r="AM68" s="10">
        <f t="shared" si="39"/>
        <v>436.6612081510546</v>
      </c>
      <c r="AN68" s="10">
        <f t="shared" si="39"/>
        <v>465.8790143202614</v>
      </c>
      <c r="AO68" s="10">
        <f t="shared" si="39"/>
        <v>495.820504375511</v>
      </c>
      <c r="AP68" s="10">
        <f t="shared" si="39"/>
        <v>526.963996345005</v>
      </c>
      <c r="AQ68" s="10">
        <f t="shared" si="39"/>
        <v>558.769302695637</v>
      </c>
      <c r="AR68" s="10">
        <f t="shared" si="39"/>
        <v>591.513438010998</v>
      </c>
      <c r="AS68" s="10">
        <f t="shared" si="39"/>
        <v>625.1969541685652</v>
      </c>
      <c r="AT68" s="10">
        <f t="shared" si="39"/>
        <v>659.8204030458163</v>
      </c>
      <c r="AU68" s="10">
        <f t="shared" si="39"/>
        <v>695.8149150567733</v>
      </c>
      <c r="AV68" s="10">
        <f t="shared" si="39"/>
        <v>732.3424887023865</v>
      </c>
      <c r="AW68" s="10">
        <f t="shared" si="39"/>
        <v>769.812233726959</v>
      </c>
      <c r="AX68" s="10">
        <f t="shared" si="39"/>
        <v>808.2247023496877</v>
      </c>
      <c r="AY68" s="10">
        <f t="shared" si="39"/>
        <v>847.5804467897701</v>
      </c>
      <c r="AZ68" s="10">
        <f t="shared" si="39"/>
        <v>888.4294499713948</v>
      </c>
      <c r="BA68" s="10">
        <f t="shared" si="39"/>
        <v>929.6989249517534</v>
      </c>
      <c r="BB68" s="10">
        <f t="shared" si="39"/>
        <v>971.9139171424991</v>
      </c>
      <c r="BC68" s="10">
        <f t="shared" si="39"/>
        <v>1015.0749791045497</v>
      </c>
      <c r="BD68" s="10">
        <f t="shared" si="39"/>
        <v>1059.1826633988214</v>
      </c>
      <c r="BE68" s="10">
        <f t="shared" si="39"/>
        <v>1104.9204153027351</v>
      </c>
      <c r="BF68" s="10">
        <f t="shared" si="39"/>
        <v>1150.9514512865885</v>
      </c>
      <c r="BG68" s="10">
        <f t="shared" si="39"/>
        <v>1197.9313537294552</v>
      </c>
      <c r="BH68" s="10">
        <f t="shared" si="39"/>
        <v>1245.8606755339727</v>
      </c>
      <c r="BI68" s="10">
        <f t="shared" si="39"/>
        <v>1294.7399696027767</v>
      </c>
      <c r="BJ68" s="10">
        <f t="shared" si="39"/>
        <v>1345.4007961245609</v>
      </c>
      <c r="BK68" s="10">
        <f t="shared" si="39"/>
        <v>1396.213078409643</v>
      </c>
      <c r="BL68" s="10">
        <f t="shared" si="39"/>
        <v>1447.9775798195626</v>
      </c>
      <c r="BM68" s="10">
        <f t="shared" si="39"/>
        <v>1500.6948535986771</v>
      </c>
      <c r="BN68" s="10">
        <f t="shared" si="39"/>
        <v>1554.365452991342</v>
      </c>
      <c r="BO68" s="10">
        <f t="shared" si="39"/>
        <v>1609.9837483705385</v>
      </c>
      <c r="BP68" s="10">
        <f t="shared" si="39"/>
        <v>1665.596987883568</v>
      </c>
      <c r="BQ68" s="10">
        <f t="shared" si="39"/>
        <v>1722.1658026044586</v>
      </c>
      <c r="BR68" s="11">
        <f t="shared" si="39"/>
        <v>1779.6907461192845</v>
      </c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</row>
  </sheetData>
  <sheetProtection/>
  <mergeCells count="16">
    <mergeCell ref="D16:P16"/>
    <mergeCell ref="B18:B68"/>
    <mergeCell ref="Q16:BR16"/>
    <mergeCell ref="B16:C17"/>
    <mergeCell ref="B15:C15"/>
    <mergeCell ref="I5:J5"/>
    <mergeCell ref="I6:J6"/>
    <mergeCell ref="B1:W1"/>
    <mergeCell ref="B2:W2"/>
    <mergeCell ref="I4:J4"/>
    <mergeCell ref="K6:L6"/>
    <mergeCell ref="K3:L3"/>
    <mergeCell ref="K4:L4"/>
    <mergeCell ref="K5:L5"/>
    <mergeCell ref="I3:J3"/>
    <mergeCell ref="D3:E3"/>
  </mergeCells>
  <printOptions/>
  <pageMargins left="0.2" right="0.2" top="0.22" bottom="0.21" header="0.2" footer="0.21"/>
  <pageSetup fitToWidth="3" fitToHeight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69"/>
  <sheetViews>
    <sheetView zoomScale="75" zoomScaleNormal="75" zoomScalePageLayoutView="0" workbookViewId="0" topLeftCell="A4">
      <selection activeCell="H24" sqref="H24"/>
    </sheetView>
  </sheetViews>
  <sheetFormatPr defaultColWidth="9.140625" defaultRowHeight="12.75"/>
  <cols>
    <col min="3" max="3" width="15.421875" style="0" customWidth="1"/>
    <col min="4" max="15" width="5.7109375" style="1" customWidth="1"/>
    <col min="16" max="16" width="12.00390625" style="1" customWidth="1"/>
    <col min="17" max="82" width="5.7109375" style="1" customWidth="1"/>
    <col min="83" max="123" width="5.7109375" style="0" customWidth="1"/>
  </cols>
  <sheetData>
    <row r="2" ht="13.5" thickBot="1"/>
    <row r="3" spans="4:12" ht="35.25" customHeight="1" thickBot="1">
      <c r="D3" s="157" t="s">
        <v>0</v>
      </c>
      <c r="E3" s="138"/>
      <c r="F3" s="12" t="s">
        <v>5</v>
      </c>
      <c r="G3" s="13" t="s">
        <v>6</v>
      </c>
      <c r="H3" s="2" t="s">
        <v>7</v>
      </c>
      <c r="I3" s="137" t="s">
        <v>8</v>
      </c>
      <c r="J3" s="156"/>
      <c r="K3" s="137" t="s">
        <v>9</v>
      </c>
      <c r="L3" s="138"/>
    </row>
    <row r="4" spans="4:12" ht="12.75">
      <c r="D4" s="14" t="s">
        <v>1</v>
      </c>
      <c r="E4" s="5" t="s">
        <v>3</v>
      </c>
      <c r="F4" s="3">
        <v>2</v>
      </c>
      <c r="G4" s="4">
        <v>2</v>
      </c>
      <c r="H4" s="4">
        <v>60</v>
      </c>
      <c r="I4" s="133">
        <v>1.4</v>
      </c>
      <c r="J4" s="134"/>
      <c r="K4" s="133">
        <v>7.85</v>
      </c>
      <c r="L4" s="139"/>
    </row>
    <row r="5" spans="4:12" ht="12.75">
      <c r="D5" s="15" t="s">
        <v>2</v>
      </c>
      <c r="E5" s="8" t="s">
        <v>3</v>
      </c>
      <c r="F5" s="6">
        <v>2</v>
      </c>
      <c r="G5" s="7">
        <v>2</v>
      </c>
      <c r="H5" s="7">
        <v>60</v>
      </c>
      <c r="I5" s="140">
        <v>1.4</v>
      </c>
      <c r="J5" s="154"/>
      <c r="K5" s="140">
        <v>7.85</v>
      </c>
      <c r="L5" s="141"/>
    </row>
    <row r="6" spans="4:12" ht="13.5" thickBot="1">
      <c r="D6" s="16"/>
      <c r="E6" s="11" t="s">
        <v>4</v>
      </c>
      <c r="F6" s="9">
        <v>2</v>
      </c>
      <c r="G6" s="10">
        <v>2</v>
      </c>
      <c r="H6" s="10">
        <v>60</v>
      </c>
      <c r="I6" s="135">
        <v>1.4</v>
      </c>
      <c r="J6" s="155"/>
      <c r="K6" s="135">
        <v>7.85</v>
      </c>
      <c r="L6" s="136"/>
    </row>
    <row r="7" spans="4:12" ht="12.75">
      <c r="D7" s="17"/>
      <c r="E7" s="17"/>
      <c r="F7" s="17"/>
      <c r="G7" s="17"/>
      <c r="H7" s="17"/>
      <c r="I7" s="17"/>
      <c r="J7" s="17"/>
      <c r="K7" s="17"/>
      <c r="L7" s="17"/>
    </row>
    <row r="8" spans="3:70" ht="12.75">
      <c r="C8" t="s">
        <v>12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2</v>
      </c>
      <c r="J8" s="17">
        <v>2</v>
      </c>
      <c r="K8" s="17">
        <v>2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>
        <v>2</v>
      </c>
      <c r="S8" s="17">
        <v>2</v>
      </c>
      <c r="T8" s="17">
        <v>2</v>
      </c>
      <c r="U8" s="17">
        <v>2</v>
      </c>
      <c r="V8" s="17">
        <v>2</v>
      </c>
      <c r="W8" s="17">
        <v>2</v>
      </c>
      <c r="X8" s="17">
        <v>2</v>
      </c>
      <c r="Y8" s="17">
        <v>2</v>
      </c>
      <c r="Z8" s="17">
        <v>2</v>
      </c>
      <c r="AA8" s="17">
        <v>2</v>
      </c>
      <c r="AB8" s="17">
        <v>2</v>
      </c>
      <c r="AC8" s="17">
        <v>2</v>
      </c>
      <c r="AD8" s="17">
        <v>2</v>
      </c>
      <c r="AE8" s="17">
        <v>2</v>
      </c>
      <c r="AF8" s="17">
        <v>2</v>
      </c>
      <c r="AG8" s="17">
        <v>2</v>
      </c>
      <c r="AH8" s="17">
        <v>2</v>
      </c>
      <c r="AI8" s="17">
        <v>2</v>
      </c>
      <c r="AJ8" s="17">
        <v>2</v>
      </c>
      <c r="AK8" s="17">
        <v>2</v>
      </c>
      <c r="AL8" s="17">
        <v>2</v>
      </c>
      <c r="AM8" s="17">
        <v>2</v>
      </c>
      <c r="AN8" s="17">
        <v>2</v>
      </c>
      <c r="AO8" s="17">
        <v>2</v>
      </c>
      <c r="AP8" s="17">
        <v>2</v>
      </c>
      <c r="AQ8" s="17">
        <v>2</v>
      </c>
      <c r="AR8" s="17">
        <v>2</v>
      </c>
      <c r="AS8" s="17">
        <v>2</v>
      </c>
      <c r="AT8" s="17">
        <v>2</v>
      </c>
      <c r="AU8" s="17">
        <v>2</v>
      </c>
      <c r="AV8" s="17">
        <v>2</v>
      </c>
      <c r="AW8" s="17">
        <v>2</v>
      </c>
      <c r="AX8" s="17">
        <v>2</v>
      </c>
      <c r="AY8" s="17">
        <v>2</v>
      </c>
      <c r="AZ8" s="17">
        <v>2</v>
      </c>
      <c r="BA8" s="17">
        <v>2</v>
      </c>
      <c r="BB8" s="17">
        <v>2</v>
      </c>
      <c r="BC8" s="17">
        <v>2</v>
      </c>
      <c r="BD8" s="17">
        <v>2</v>
      </c>
      <c r="BE8" s="17">
        <v>2</v>
      </c>
      <c r="BF8" s="17">
        <v>2</v>
      </c>
      <c r="BG8" s="17">
        <v>2</v>
      </c>
      <c r="BH8" s="17">
        <v>2</v>
      </c>
      <c r="BI8" s="17">
        <v>2</v>
      </c>
      <c r="BJ8" s="17">
        <v>2</v>
      </c>
      <c r="BK8" s="17">
        <v>2</v>
      </c>
      <c r="BL8" s="17">
        <v>2</v>
      </c>
      <c r="BM8" s="17">
        <v>2</v>
      </c>
      <c r="BN8" s="17">
        <v>2</v>
      </c>
      <c r="BO8" s="17">
        <v>2</v>
      </c>
      <c r="BP8" s="17">
        <v>2</v>
      </c>
      <c r="BQ8" s="17">
        <v>2</v>
      </c>
      <c r="BR8" s="17">
        <v>2</v>
      </c>
    </row>
    <row r="9" spans="3:70" ht="12.75">
      <c r="C9" t="s">
        <v>6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>
        <v>2</v>
      </c>
      <c r="AE9" s="17">
        <v>2</v>
      </c>
      <c r="AF9" s="17">
        <v>2</v>
      </c>
      <c r="AG9" s="17">
        <v>2</v>
      </c>
      <c r="AH9" s="17">
        <v>2</v>
      </c>
      <c r="AI9" s="17">
        <v>2</v>
      </c>
      <c r="AJ9" s="17">
        <v>2</v>
      </c>
      <c r="AK9" s="17">
        <v>2</v>
      </c>
      <c r="AL9" s="17">
        <v>2</v>
      </c>
      <c r="AM9" s="17">
        <v>2</v>
      </c>
      <c r="AN9" s="17">
        <v>2</v>
      </c>
      <c r="AO9" s="17">
        <v>2</v>
      </c>
      <c r="AP9" s="17">
        <v>2</v>
      </c>
      <c r="AQ9" s="17">
        <v>2</v>
      </c>
      <c r="AR9" s="17">
        <v>2</v>
      </c>
      <c r="AS9" s="17">
        <v>2</v>
      </c>
      <c r="AT9" s="17">
        <v>2</v>
      </c>
      <c r="AU9" s="17">
        <v>2</v>
      </c>
      <c r="AV9" s="17">
        <v>2</v>
      </c>
      <c r="AW9" s="17">
        <v>2</v>
      </c>
      <c r="AX9" s="17">
        <v>2</v>
      </c>
      <c r="AY9" s="17">
        <v>2</v>
      </c>
      <c r="AZ9" s="17">
        <v>2</v>
      </c>
      <c r="BA9" s="17">
        <v>2</v>
      </c>
      <c r="BB9" s="17">
        <v>2</v>
      </c>
      <c r="BC9" s="17">
        <v>2</v>
      </c>
      <c r="BD9" s="17">
        <v>2</v>
      </c>
      <c r="BE9" s="17">
        <v>2</v>
      </c>
      <c r="BF9" s="17">
        <v>2</v>
      </c>
      <c r="BG9" s="17">
        <v>2</v>
      </c>
      <c r="BH9" s="17">
        <v>2</v>
      </c>
      <c r="BI9" s="17">
        <v>2</v>
      </c>
      <c r="BJ9" s="17">
        <v>2</v>
      </c>
      <c r="BK9" s="17">
        <v>2</v>
      </c>
      <c r="BL9" s="17">
        <v>2</v>
      </c>
      <c r="BM9" s="17">
        <v>2</v>
      </c>
      <c r="BN9" s="17">
        <v>2</v>
      </c>
      <c r="BO9" s="17">
        <v>2</v>
      </c>
      <c r="BP9" s="17">
        <v>2</v>
      </c>
      <c r="BQ9" s="17">
        <v>2</v>
      </c>
      <c r="BR9" s="17">
        <v>2</v>
      </c>
    </row>
    <row r="10" spans="3:70" ht="12.75">
      <c r="C10" t="s">
        <v>13</v>
      </c>
      <c r="D10" s="17">
        <v>60</v>
      </c>
      <c r="E10" s="17">
        <v>45</v>
      </c>
      <c r="F10" s="17">
        <v>60</v>
      </c>
      <c r="G10" s="17">
        <v>60</v>
      </c>
      <c r="H10" s="17">
        <v>60</v>
      </c>
      <c r="I10" s="17">
        <v>60</v>
      </c>
      <c r="J10" s="17">
        <v>60</v>
      </c>
      <c r="K10" s="17">
        <v>60</v>
      </c>
      <c r="L10" s="17">
        <v>60</v>
      </c>
      <c r="M10" s="17">
        <v>60</v>
      </c>
      <c r="N10" s="17">
        <v>60</v>
      </c>
      <c r="O10" s="17">
        <v>60</v>
      </c>
      <c r="P10" s="17">
        <v>45</v>
      </c>
      <c r="Q10" s="17">
        <v>60</v>
      </c>
      <c r="R10" s="17">
        <v>60</v>
      </c>
      <c r="S10" s="17">
        <v>60</v>
      </c>
      <c r="T10" s="17">
        <v>60</v>
      </c>
      <c r="U10" s="17">
        <v>60</v>
      </c>
      <c r="V10" s="17">
        <v>60</v>
      </c>
      <c r="W10" s="17">
        <v>60</v>
      </c>
      <c r="X10" s="17">
        <v>60</v>
      </c>
      <c r="Y10" s="17">
        <v>60</v>
      </c>
      <c r="Z10" s="17">
        <v>60</v>
      </c>
      <c r="AA10" s="17">
        <v>60</v>
      </c>
      <c r="AB10" s="17">
        <v>60</v>
      </c>
      <c r="AC10" s="17">
        <v>60</v>
      </c>
      <c r="AD10" s="17">
        <v>60</v>
      </c>
      <c r="AE10" s="17">
        <v>60</v>
      </c>
      <c r="AF10" s="17">
        <v>60</v>
      </c>
      <c r="AG10" s="17">
        <v>60</v>
      </c>
      <c r="AH10" s="17">
        <v>60</v>
      </c>
      <c r="AI10" s="17">
        <v>60</v>
      </c>
      <c r="AJ10" s="17">
        <v>60</v>
      </c>
      <c r="AK10" s="17">
        <v>60</v>
      </c>
      <c r="AL10" s="17">
        <v>60</v>
      </c>
      <c r="AM10" s="17">
        <v>60</v>
      </c>
      <c r="AN10" s="17">
        <v>60</v>
      </c>
      <c r="AO10" s="17">
        <v>60</v>
      </c>
      <c r="AP10" s="17">
        <v>60</v>
      </c>
      <c r="AQ10" s="17">
        <v>60</v>
      </c>
      <c r="AR10" s="17">
        <v>60</v>
      </c>
      <c r="AS10" s="17">
        <v>60</v>
      </c>
      <c r="AT10" s="17">
        <v>60</v>
      </c>
      <c r="AU10" s="17">
        <v>60</v>
      </c>
      <c r="AV10" s="17">
        <v>60</v>
      </c>
      <c r="AW10" s="17">
        <v>60</v>
      </c>
      <c r="AX10" s="17">
        <v>60</v>
      </c>
      <c r="AY10" s="17">
        <v>60</v>
      </c>
      <c r="AZ10" s="17">
        <v>60</v>
      </c>
      <c r="BA10" s="17">
        <v>60</v>
      </c>
      <c r="BB10" s="17">
        <v>60</v>
      </c>
      <c r="BC10" s="17">
        <v>60</v>
      </c>
      <c r="BD10" s="17">
        <v>60</v>
      </c>
      <c r="BE10" s="17">
        <v>60</v>
      </c>
      <c r="BF10" s="17">
        <v>60</v>
      </c>
      <c r="BG10" s="17">
        <v>60</v>
      </c>
      <c r="BH10" s="17">
        <v>60</v>
      </c>
      <c r="BI10" s="17">
        <v>60</v>
      </c>
      <c r="BJ10" s="17">
        <v>60</v>
      </c>
      <c r="BK10" s="17">
        <v>60</v>
      </c>
      <c r="BL10" s="17">
        <v>60</v>
      </c>
      <c r="BM10" s="17">
        <v>60</v>
      </c>
      <c r="BN10" s="17">
        <v>60</v>
      </c>
      <c r="BO10" s="17">
        <v>60</v>
      </c>
      <c r="BP10" s="17">
        <v>60</v>
      </c>
      <c r="BQ10" s="17">
        <v>60</v>
      </c>
      <c r="BR10" s="17">
        <v>60</v>
      </c>
    </row>
    <row r="11" spans="3:70" ht="12.75">
      <c r="C11" t="s">
        <v>14</v>
      </c>
      <c r="D11" s="17">
        <v>1.4</v>
      </c>
      <c r="E11" s="17">
        <v>1.5</v>
      </c>
      <c r="F11" s="17">
        <v>1.4</v>
      </c>
      <c r="G11" s="17">
        <v>1.4</v>
      </c>
      <c r="H11" s="17">
        <v>1.4</v>
      </c>
      <c r="I11" s="17">
        <v>1.4</v>
      </c>
      <c r="J11" s="17">
        <v>1.4</v>
      </c>
      <c r="K11" s="17">
        <v>1.4</v>
      </c>
      <c r="L11" s="17">
        <v>1.4</v>
      </c>
      <c r="M11" s="17">
        <v>1.4</v>
      </c>
      <c r="N11" s="17">
        <v>1.4</v>
      </c>
      <c r="O11" s="17">
        <v>1.4</v>
      </c>
      <c r="P11" s="17">
        <v>1.6</v>
      </c>
      <c r="Q11" s="17">
        <v>1.6</v>
      </c>
      <c r="R11" s="17">
        <v>1.6</v>
      </c>
      <c r="S11" s="17">
        <v>1.6</v>
      </c>
      <c r="T11" s="17">
        <v>1.6</v>
      </c>
      <c r="U11" s="17">
        <v>1.6</v>
      </c>
      <c r="V11" s="17">
        <v>1.6</v>
      </c>
      <c r="W11" s="17">
        <v>1.62</v>
      </c>
      <c r="X11" s="17">
        <v>1.4</v>
      </c>
      <c r="Y11" s="17">
        <v>1.4</v>
      </c>
      <c r="Z11" s="17">
        <v>1.4</v>
      </c>
      <c r="AA11" s="17">
        <v>1.4</v>
      </c>
      <c r="AB11" s="17">
        <v>1.4</v>
      </c>
      <c r="AC11" s="17">
        <v>1.4</v>
      </c>
      <c r="AD11" s="17">
        <v>1.4</v>
      </c>
      <c r="AE11" s="17">
        <v>1.4</v>
      </c>
      <c r="AF11" s="17">
        <v>1.4</v>
      </c>
      <c r="AG11" s="17">
        <v>1.4</v>
      </c>
      <c r="AH11" s="17">
        <v>1.4</v>
      </c>
      <c r="AI11" s="17">
        <v>1.4</v>
      </c>
      <c r="AJ11" s="17">
        <v>1.4</v>
      </c>
      <c r="AK11" s="17">
        <v>1.4</v>
      </c>
      <c r="AL11" s="17">
        <v>1.4</v>
      </c>
      <c r="AM11" s="17">
        <v>1.4</v>
      </c>
      <c r="AN11" s="17">
        <v>1.4</v>
      </c>
      <c r="AO11" s="17">
        <v>1.4</v>
      </c>
      <c r="AP11" s="17">
        <v>1.4</v>
      </c>
      <c r="AQ11" s="17">
        <v>1.4</v>
      </c>
      <c r="AR11" s="17">
        <v>1.4</v>
      </c>
      <c r="AS11" s="17">
        <v>1.4</v>
      </c>
      <c r="AT11" s="17">
        <v>1.4</v>
      </c>
      <c r="AU11" s="17">
        <v>1.4</v>
      </c>
      <c r="AV11" s="17">
        <v>1.4</v>
      </c>
      <c r="AW11" s="17">
        <v>1.4</v>
      </c>
      <c r="AX11" s="17">
        <v>1.4</v>
      </c>
      <c r="AY11" s="17">
        <v>1.4</v>
      </c>
      <c r="AZ11" s="17">
        <v>1.4</v>
      </c>
      <c r="BA11" s="17">
        <v>1.4</v>
      </c>
      <c r="BB11" s="17">
        <v>1.4</v>
      </c>
      <c r="BC11" s="17">
        <v>1.4</v>
      </c>
      <c r="BD11" s="17">
        <v>1.4</v>
      </c>
      <c r="BE11" s="17">
        <v>1.4</v>
      </c>
      <c r="BF11" s="17">
        <v>1.4</v>
      </c>
      <c r="BG11" s="17">
        <v>1.4</v>
      </c>
      <c r="BH11" s="17">
        <v>1.4</v>
      </c>
      <c r="BI11" s="17">
        <v>1.4</v>
      </c>
      <c r="BJ11" s="17">
        <v>1.4</v>
      </c>
      <c r="BK11" s="17">
        <v>1.4</v>
      </c>
      <c r="BL11" s="17">
        <v>1.4</v>
      </c>
      <c r="BM11" s="17">
        <v>1.4</v>
      </c>
      <c r="BN11" s="17">
        <v>1.4</v>
      </c>
      <c r="BO11" s="17">
        <v>1.4</v>
      </c>
      <c r="BP11" s="17">
        <v>1.4</v>
      </c>
      <c r="BQ11" s="17">
        <v>1.4</v>
      </c>
      <c r="BR11" s="17">
        <v>1.4</v>
      </c>
    </row>
    <row r="12" spans="3:70" ht="12.75">
      <c r="C12" t="s">
        <v>9</v>
      </c>
      <c r="D12" s="17">
        <v>7.85</v>
      </c>
      <c r="E12" s="17">
        <v>7.85</v>
      </c>
      <c r="F12" s="17">
        <v>7.85</v>
      </c>
      <c r="G12" s="17">
        <v>7.85</v>
      </c>
      <c r="H12" s="17">
        <v>7.85</v>
      </c>
      <c r="I12" s="17">
        <v>7.85</v>
      </c>
      <c r="J12" s="17">
        <v>7.85</v>
      </c>
      <c r="K12" s="17">
        <v>7.85</v>
      </c>
      <c r="L12" s="17">
        <v>7.85</v>
      </c>
      <c r="M12" s="17">
        <v>7.85</v>
      </c>
      <c r="N12" s="17">
        <v>7.85</v>
      </c>
      <c r="O12" s="17">
        <v>7.85</v>
      </c>
      <c r="P12" s="17">
        <v>7.85</v>
      </c>
      <c r="Q12" s="17">
        <v>7.85</v>
      </c>
      <c r="R12" s="17">
        <v>7.85</v>
      </c>
      <c r="S12" s="17">
        <v>7.85</v>
      </c>
      <c r="T12" s="17">
        <v>7.85</v>
      </c>
      <c r="U12" s="17">
        <v>7.85</v>
      </c>
      <c r="V12" s="17">
        <v>7.85</v>
      </c>
      <c r="W12" s="17">
        <v>7.85</v>
      </c>
      <c r="X12" s="17">
        <v>7.85</v>
      </c>
      <c r="Y12" s="17">
        <v>7.85</v>
      </c>
      <c r="Z12" s="17">
        <v>7.85</v>
      </c>
      <c r="AA12" s="17">
        <v>7.85</v>
      </c>
      <c r="AB12" s="17">
        <v>7.85</v>
      </c>
      <c r="AC12" s="17">
        <v>7.85</v>
      </c>
      <c r="AD12" s="17">
        <v>7.85</v>
      </c>
      <c r="AE12" s="17">
        <v>7.85</v>
      </c>
      <c r="AF12" s="17">
        <v>7.85</v>
      </c>
      <c r="AG12" s="17">
        <v>7.85</v>
      </c>
      <c r="AH12" s="17">
        <v>7.85</v>
      </c>
      <c r="AI12" s="17">
        <v>7.85</v>
      </c>
      <c r="AJ12" s="17">
        <v>7.85</v>
      </c>
      <c r="AK12" s="17">
        <v>7.85</v>
      </c>
      <c r="AL12" s="17">
        <v>7.85</v>
      </c>
      <c r="AM12" s="17">
        <v>7.85</v>
      </c>
      <c r="AN12" s="17">
        <v>7.85</v>
      </c>
      <c r="AO12" s="17">
        <v>7.85</v>
      </c>
      <c r="AP12" s="17">
        <v>7.85</v>
      </c>
      <c r="AQ12" s="17">
        <v>7.85</v>
      </c>
      <c r="AR12" s="17">
        <v>7.85</v>
      </c>
      <c r="AS12" s="17">
        <v>7.85</v>
      </c>
      <c r="AT12" s="17">
        <v>7.85</v>
      </c>
      <c r="AU12" s="17">
        <v>7.85</v>
      </c>
      <c r="AV12" s="17">
        <v>7.85</v>
      </c>
      <c r="AW12" s="17">
        <v>7.85</v>
      </c>
      <c r="AX12" s="17">
        <v>7.85</v>
      </c>
      <c r="AY12" s="17">
        <v>7.85</v>
      </c>
      <c r="AZ12" s="17">
        <v>7.85</v>
      </c>
      <c r="BA12" s="17">
        <v>7.85</v>
      </c>
      <c r="BB12" s="17">
        <v>7.85</v>
      </c>
      <c r="BC12" s="17">
        <v>7.85</v>
      </c>
      <c r="BD12" s="17">
        <v>7.85</v>
      </c>
      <c r="BE12" s="17">
        <v>7.85</v>
      </c>
      <c r="BF12" s="17">
        <v>7.85</v>
      </c>
      <c r="BG12" s="17">
        <v>7.85</v>
      </c>
      <c r="BH12" s="17">
        <v>7.85</v>
      </c>
      <c r="BI12" s="17">
        <v>7.85</v>
      </c>
      <c r="BJ12" s="17">
        <v>7.85</v>
      </c>
      <c r="BK12" s="17">
        <v>7.85</v>
      </c>
      <c r="BL12" s="17">
        <v>7.85</v>
      </c>
      <c r="BM12" s="17">
        <v>7.85</v>
      </c>
      <c r="BN12" s="17">
        <v>7.85</v>
      </c>
      <c r="BO12" s="17">
        <v>7.85</v>
      </c>
      <c r="BP12" s="17">
        <v>7.85</v>
      </c>
      <c r="BQ12" s="17">
        <v>7.85</v>
      </c>
      <c r="BR12" s="17">
        <v>7.85</v>
      </c>
    </row>
    <row r="13" spans="3:5" ht="13.5" thickBot="1">
      <c r="C13" t="s">
        <v>17</v>
      </c>
      <c r="D13" s="1">
        <f>TAN(D10*PI()/360)</f>
        <v>0.5773502691896257</v>
      </c>
      <c r="E13" s="1">
        <f>TAN(E10*PI()/360)</f>
        <v>0.41421356237309503</v>
      </c>
    </row>
    <row r="14" spans="3:23" ht="12.75">
      <c r="C14" t="s">
        <v>16</v>
      </c>
      <c r="D14" s="1">
        <f>D18-D9</f>
        <v>10</v>
      </c>
      <c r="E14" s="1">
        <f>E18-E9</f>
        <v>22</v>
      </c>
      <c r="U14" s="18" t="s">
        <v>16</v>
      </c>
      <c r="V14" s="19">
        <f>(V18-V9)/2</f>
        <v>14</v>
      </c>
      <c r="W14" s="20">
        <f>(W18-W9)/2</f>
        <v>39</v>
      </c>
    </row>
    <row r="15" spans="4:23" ht="12.75">
      <c r="D15" s="1">
        <f>D14*D14*D13*1000*D12*D11/2000000</f>
        <v>0.3172539729196993</v>
      </c>
      <c r="E15" s="1">
        <f>E14*E14*E13*1000*E12*E11/2000000</f>
        <v>1.1803222566602527</v>
      </c>
      <c r="U15" s="21" t="s">
        <v>18</v>
      </c>
      <c r="V15" s="17">
        <f>V14*TAN(V10*PI()/360)</f>
        <v>8.08290376865476</v>
      </c>
      <c r="W15" s="22">
        <f>W14*TAN(W10*PI()/360)</f>
        <v>22.516660498395403</v>
      </c>
    </row>
    <row r="16" spans="4:23" ht="12.75">
      <c r="D16" s="1">
        <f>D18*D8*1000*D12*D11/1000000</f>
        <v>0.26376</v>
      </c>
      <c r="E16" s="1">
        <f>E18*E8*1000*E12*E11/1000000</f>
        <v>0.5652</v>
      </c>
      <c r="U16" s="21" t="s">
        <v>19</v>
      </c>
      <c r="V16" s="17">
        <f>2*V15*V14</f>
        <v>226.32130552233326</v>
      </c>
      <c r="W16" s="22">
        <f>2*W15*W14</f>
        <v>1756.2995188748414</v>
      </c>
    </row>
    <row r="17" spans="4:23" ht="13.5" thickBot="1">
      <c r="D17" s="1">
        <f>D16+D15</f>
        <v>0.5810139729196993</v>
      </c>
      <c r="E17" s="1">
        <f>E16+E15</f>
        <v>1.7455222566602528</v>
      </c>
      <c r="U17" s="23" t="s">
        <v>20</v>
      </c>
      <c r="V17" s="24">
        <f>V18*V8</f>
        <v>60</v>
      </c>
      <c r="W17" s="25">
        <f>W18*W8</f>
        <v>160</v>
      </c>
    </row>
    <row r="18" spans="2:82" ht="12.75">
      <c r="B18" s="158" t="s">
        <v>10</v>
      </c>
      <c r="C18" s="158"/>
      <c r="D18" s="1">
        <v>12</v>
      </c>
      <c r="E18" s="1">
        <v>24</v>
      </c>
      <c r="F18" s="1">
        <f aca="true" t="shared" si="0" ref="F18:BR18">E18+2</f>
        <v>26</v>
      </c>
      <c r="G18" s="1">
        <f t="shared" si="0"/>
        <v>28</v>
      </c>
      <c r="H18" s="1">
        <v>16</v>
      </c>
      <c r="I18" s="1">
        <v>16</v>
      </c>
      <c r="J18" s="1">
        <f t="shared" si="0"/>
        <v>18</v>
      </c>
      <c r="K18" s="1">
        <f>J18+2</f>
        <v>20</v>
      </c>
      <c r="L18" s="1">
        <f t="shared" si="0"/>
        <v>22</v>
      </c>
      <c r="M18" s="1">
        <f t="shared" si="0"/>
        <v>24</v>
      </c>
      <c r="N18" s="1">
        <f t="shared" si="0"/>
        <v>26</v>
      </c>
      <c r="O18" s="1">
        <f t="shared" si="0"/>
        <v>28</v>
      </c>
      <c r="P18" s="1">
        <v>16</v>
      </c>
      <c r="Q18" s="1">
        <v>16</v>
      </c>
      <c r="R18" s="1">
        <f t="shared" si="0"/>
        <v>18</v>
      </c>
      <c r="S18" s="1">
        <f t="shared" si="0"/>
        <v>20</v>
      </c>
      <c r="T18" s="1">
        <f t="shared" si="0"/>
        <v>22</v>
      </c>
      <c r="U18" s="1">
        <f t="shared" si="0"/>
        <v>24</v>
      </c>
      <c r="V18" s="1">
        <v>30</v>
      </c>
      <c r="W18" s="1">
        <v>80</v>
      </c>
      <c r="X18" s="1">
        <f t="shared" si="0"/>
        <v>82</v>
      </c>
      <c r="Y18" s="1">
        <f t="shared" si="0"/>
        <v>84</v>
      </c>
      <c r="Z18" s="1">
        <f t="shared" si="0"/>
        <v>86</v>
      </c>
      <c r="AA18" s="1">
        <f t="shared" si="0"/>
        <v>88</v>
      </c>
      <c r="AB18" s="1">
        <f t="shared" si="0"/>
        <v>90</v>
      </c>
      <c r="AC18" s="1">
        <f t="shared" si="0"/>
        <v>92</v>
      </c>
      <c r="AD18" s="1">
        <f t="shared" si="0"/>
        <v>94</v>
      </c>
      <c r="AE18" s="1">
        <f t="shared" si="0"/>
        <v>96</v>
      </c>
      <c r="AF18" s="1">
        <f t="shared" si="0"/>
        <v>98</v>
      </c>
      <c r="AG18" s="1">
        <f t="shared" si="0"/>
        <v>100</v>
      </c>
      <c r="AH18" s="1">
        <f t="shared" si="0"/>
        <v>102</v>
      </c>
      <c r="AI18" s="1">
        <f t="shared" si="0"/>
        <v>104</v>
      </c>
      <c r="AJ18" s="1">
        <f t="shared" si="0"/>
        <v>106</v>
      </c>
      <c r="AK18" s="1">
        <f t="shared" si="0"/>
        <v>108</v>
      </c>
      <c r="AL18" s="1">
        <f t="shared" si="0"/>
        <v>110</v>
      </c>
      <c r="AM18" s="1">
        <f t="shared" si="0"/>
        <v>112</v>
      </c>
      <c r="AN18" s="1">
        <f t="shared" si="0"/>
        <v>114</v>
      </c>
      <c r="AO18" s="1">
        <f t="shared" si="0"/>
        <v>116</v>
      </c>
      <c r="AP18" s="1">
        <f t="shared" si="0"/>
        <v>118</v>
      </c>
      <c r="AQ18" s="1">
        <f t="shared" si="0"/>
        <v>120</v>
      </c>
      <c r="AR18" s="1">
        <f t="shared" si="0"/>
        <v>122</v>
      </c>
      <c r="AS18" s="1">
        <f t="shared" si="0"/>
        <v>124</v>
      </c>
      <c r="AT18" s="1">
        <f t="shared" si="0"/>
        <v>126</v>
      </c>
      <c r="AU18" s="1">
        <f t="shared" si="0"/>
        <v>128</v>
      </c>
      <c r="AV18" s="1">
        <f t="shared" si="0"/>
        <v>130</v>
      </c>
      <c r="AW18" s="1">
        <f t="shared" si="0"/>
        <v>132</v>
      </c>
      <c r="AX18" s="1">
        <f t="shared" si="0"/>
        <v>134</v>
      </c>
      <c r="AY18" s="1">
        <f t="shared" si="0"/>
        <v>136</v>
      </c>
      <c r="AZ18" s="1">
        <f t="shared" si="0"/>
        <v>138</v>
      </c>
      <c r="BA18" s="1">
        <f t="shared" si="0"/>
        <v>140</v>
      </c>
      <c r="BB18" s="1">
        <f t="shared" si="0"/>
        <v>142</v>
      </c>
      <c r="BC18" s="1">
        <f t="shared" si="0"/>
        <v>144</v>
      </c>
      <c r="BD18" s="1">
        <f t="shared" si="0"/>
        <v>146</v>
      </c>
      <c r="BE18" s="1">
        <f t="shared" si="0"/>
        <v>148</v>
      </c>
      <c r="BF18" s="1">
        <f t="shared" si="0"/>
        <v>150</v>
      </c>
      <c r="BG18" s="1">
        <f t="shared" si="0"/>
        <v>152</v>
      </c>
      <c r="BH18" s="1">
        <f t="shared" si="0"/>
        <v>154</v>
      </c>
      <c r="BI18" s="1">
        <f t="shared" si="0"/>
        <v>156</v>
      </c>
      <c r="BJ18" s="1">
        <f t="shared" si="0"/>
        <v>158</v>
      </c>
      <c r="BK18" s="1">
        <f t="shared" si="0"/>
        <v>160</v>
      </c>
      <c r="BL18" s="1">
        <f t="shared" si="0"/>
        <v>162</v>
      </c>
      <c r="BM18" s="1">
        <f t="shared" si="0"/>
        <v>164</v>
      </c>
      <c r="BN18" s="1">
        <f t="shared" si="0"/>
        <v>166</v>
      </c>
      <c r="BO18" s="1">
        <f t="shared" si="0"/>
        <v>168</v>
      </c>
      <c r="BP18" s="1">
        <f t="shared" si="0"/>
        <v>170</v>
      </c>
      <c r="BQ18" s="1">
        <f t="shared" si="0"/>
        <v>172</v>
      </c>
      <c r="BR18" s="1">
        <f t="shared" si="0"/>
        <v>174</v>
      </c>
      <c r="CD18"/>
    </row>
    <row r="19" spans="2:82" ht="12.75" customHeight="1">
      <c r="B19" s="159" t="s">
        <v>11</v>
      </c>
      <c r="C19" s="159"/>
      <c r="D19" s="158" t="s">
        <v>1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 t="s">
        <v>2</v>
      </c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CD19"/>
    </row>
    <row r="20" spans="2:82" ht="12.75">
      <c r="B20" s="159"/>
      <c r="C20" s="159"/>
      <c r="D20" s="1">
        <f>(((D18-D8)*(D18-D8)*TAN(D10*PI()/360)/1000000)+(D18*D9/1000000))*D12*D11*1000</f>
        <v>0.8982679458393986</v>
      </c>
      <c r="E20" s="1">
        <f>(((E18-E8)*(E18-E8)*TAN(E10*PI()/360)/1000000)+(E18*E9/1000000))*E12*E11*1000</f>
        <v>2.9258445133205053</v>
      </c>
      <c r="F20" s="1">
        <f aca="true" t="shared" si="1" ref="F20:O20">(((F18-F8)*(F18-F8)*TAN(F10*PI()/360)/1000000)+(F18*F9/1000000))*F12*F11*1000</f>
        <v>4.226245768034937</v>
      </c>
      <c r="G20" s="1">
        <f t="shared" si="1"/>
        <v>4.904713713874335</v>
      </c>
      <c r="H20" s="1">
        <f t="shared" si="1"/>
        <v>1.5953155738452214</v>
      </c>
      <c r="I20" s="1">
        <f>(((I18-I8)*(I18-I8)*TAN(I10*PI()/360)/1000000)+(I18*I9/1000000))*I12*I11*1000</f>
        <v>1.5953155738452214</v>
      </c>
      <c r="J20" s="1">
        <f t="shared" si="1"/>
        <v>2.019980341348861</v>
      </c>
      <c r="K20" s="1">
        <f t="shared" si="1"/>
        <v>2.495405744519651</v>
      </c>
      <c r="L20" s="1">
        <f t="shared" si="1"/>
        <v>3.0215917833575943</v>
      </c>
      <c r="M20" s="1">
        <f t="shared" si="1"/>
        <v>3.5985384578626887</v>
      </c>
      <c r="N20" s="1">
        <f t="shared" si="1"/>
        <v>4.226245768034937</v>
      </c>
      <c r="O20" s="1">
        <f t="shared" si="1"/>
        <v>4.904713713874335</v>
      </c>
      <c r="P20" s="1">
        <f>(((P18-P8)*(P18-P8)*TAN(P10*PI()/360)/1000000)+(P18*P9/1000000))*P12*P11*1000</f>
        <v>1.4216143793075904</v>
      </c>
      <c r="Q20" s="1">
        <f>(((Q18-Q8)*(Q18-Q8)*TAN(Q10*PI()/360)/1000000)+(Q18*Q9/1000000))*Q12*Q11*1000*0.6</f>
        <v>1.093930679208152</v>
      </c>
      <c r="CD20"/>
    </row>
    <row r="21" spans="3:82" ht="13.5" thickBot="1">
      <c r="C21">
        <v>2500</v>
      </c>
      <c r="D21" s="1">
        <f>(C21+D18)*PI()*D20/1000</f>
        <v>7.088843852765873</v>
      </c>
      <c r="E21" s="1">
        <f>(C21+E18)*PI()*E20/1000</f>
        <v>23.200132550570505</v>
      </c>
      <c r="F21" s="1">
        <f>(F18/2-F9/2)</f>
        <v>12</v>
      </c>
      <c r="P21" s="1">
        <f>(C21+P18)*PI()*P20/1000</f>
        <v>11.236791358320174</v>
      </c>
      <c r="Q21" s="1">
        <f>16*0.6+2</f>
        <v>11.6</v>
      </c>
      <c r="CD21"/>
    </row>
    <row r="22" spans="3:82" ht="12.75">
      <c r="C22">
        <f>C21+100</f>
        <v>2600</v>
      </c>
      <c r="U22" s="18" t="s">
        <v>21</v>
      </c>
      <c r="V22" s="19">
        <f>V17+V16</f>
        <v>286.32130552233326</v>
      </c>
      <c r="W22" s="20">
        <f>W17+W16</f>
        <v>1916.2995188748414</v>
      </c>
      <c r="CD22"/>
    </row>
    <row r="23" spans="1:82" ht="12.75">
      <c r="A23">
        <f>4.893+2.16</f>
        <v>7.053</v>
      </c>
      <c r="B23">
        <f>3.599*2</f>
        <v>7.198</v>
      </c>
      <c r="C23">
        <v>54</v>
      </c>
      <c r="D23" s="1">
        <f>((C23+2*D9+D14*D13)*PI()/1000)</f>
        <v>0.20035036755055016</v>
      </c>
      <c r="E23" s="1">
        <f>((C23+E8)*PI()/1000)</f>
        <v>0.1759291886010284</v>
      </c>
      <c r="F23" s="1">
        <f>0.626/1.4+2.02</f>
        <v>2.467142857142857</v>
      </c>
      <c r="U23" s="21" t="s">
        <v>1</v>
      </c>
      <c r="V23" s="17">
        <f>V22*1000/1000000</f>
        <v>0.28632130552233326</v>
      </c>
      <c r="W23" s="22">
        <f>W22*1000/1000000</f>
        <v>1.9162995188748415</v>
      </c>
      <c r="CD23"/>
    </row>
    <row r="24" spans="4:23" ht="13.5" thickBot="1">
      <c r="D24" s="1">
        <f>D23*D17</f>
        <v>0.11640636302646715</v>
      </c>
      <c r="E24" s="1">
        <f>E23*E16</f>
        <v>0.09943517739730126</v>
      </c>
      <c r="U24" s="23" t="s">
        <v>22</v>
      </c>
      <c r="V24" s="24">
        <f>V23*V12*V11</f>
        <v>3.5961955973605058</v>
      </c>
      <c r="W24" s="25">
        <f>W23*W12*W11</f>
        <v>24.36958098153136</v>
      </c>
    </row>
    <row r="25" ht="12.75">
      <c r="C25">
        <v>54</v>
      </c>
    </row>
    <row r="26" spans="3:7" ht="12.75">
      <c r="C26">
        <f aca="true" t="shared" si="2" ref="C26:C69">C25+100</f>
        <v>154</v>
      </c>
      <c r="F26" s="1">
        <v>0.05883</v>
      </c>
      <c r="G26" s="1">
        <v>0.058</v>
      </c>
    </row>
    <row r="27" spans="3:7" ht="12.75">
      <c r="C27">
        <f t="shared" si="2"/>
        <v>254</v>
      </c>
      <c r="F27" s="1">
        <v>0.058</v>
      </c>
      <c r="G27" s="1">
        <v>0.054</v>
      </c>
    </row>
    <row r="28" spans="3:7" ht="12.75">
      <c r="C28">
        <f t="shared" si="2"/>
        <v>354</v>
      </c>
      <c r="G28" s="1">
        <f>((F26*F26)-(G26*G26))*PI()*20*7.85*1.5/4</f>
        <v>0.017935490650150914</v>
      </c>
    </row>
    <row r="29" spans="3:7" ht="12.75">
      <c r="C29">
        <f t="shared" si="2"/>
        <v>454</v>
      </c>
      <c r="G29" s="1">
        <f>((F27*F27)-(G27*G27))*PI()*20*7.85*1.5/4</f>
        <v>0.08286264783108446</v>
      </c>
    </row>
    <row r="30" spans="3:16" ht="12.75">
      <c r="C30">
        <v>1016</v>
      </c>
      <c r="P30" s="1">
        <f>(C30+P8+(P18-P9)/2)*PI()*((P18-P9)/2)*((P18-P9)/2+P8)*P12*P11/1000000+((C30+P8)*PI()*P9*P12*P11)/1000000</f>
        <v>2.628363730798268</v>
      </c>
    </row>
    <row r="31" spans="3:15" ht="12.75">
      <c r="C31">
        <f t="shared" si="2"/>
        <v>1116</v>
      </c>
      <c r="O31" s="1" t="s">
        <v>15</v>
      </c>
    </row>
    <row r="32" spans="3:16" ht="12.75">
      <c r="C32">
        <v>63</v>
      </c>
      <c r="P32" s="1">
        <f>(C32+P18)*PI()*P20/2000</f>
        <v>0.1764122649656784</v>
      </c>
    </row>
    <row r="33" spans="3:16" ht="12.75">
      <c r="C33">
        <f t="shared" si="2"/>
        <v>163</v>
      </c>
      <c r="P33" s="1">
        <f>2006+1685+1185+1745</f>
        <v>6621</v>
      </c>
    </row>
    <row r="34" spans="3:16" ht="12.75">
      <c r="C34">
        <v>54</v>
      </c>
      <c r="P34" s="1">
        <f>((PI()*P18*P12*P11/4000000)*(((C34+2*P8+((P18-P9)/(TAN(P10*PI()/360))))*(C34+2*P8+((P18-P9)/(TAN(P10*PI()/360)))))-(C34*C34)))-((PI()*(P18+2)*P12*P11/8000000)*(((C34+2*P8+((P18-P9)/(TAN(P10*PI()/360))))*(C34+2*P8+((P18-P9)/(TAN(P10*PI()/360)))))-((C34+2*P8)*(C34+2*P8))))</f>
        <v>0.42032454735095764</v>
      </c>
    </row>
    <row r="35" ht="12.75">
      <c r="C35">
        <f t="shared" si="2"/>
        <v>154</v>
      </c>
    </row>
    <row r="36" ht="12.75">
      <c r="C36">
        <f t="shared" si="2"/>
        <v>254</v>
      </c>
    </row>
    <row r="37" ht="12.75">
      <c r="C37">
        <f t="shared" si="2"/>
        <v>354</v>
      </c>
    </row>
    <row r="38" ht="12.75">
      <c r="C38">
        <f t="shared" si="2"/>
        <v>454</v>
      </c>
    </row>
    <row r="39" ht="12.75">
      <c r="C39">
        <f t="shared" si="2"/>
        <v>554</v>
      </c>
    </row>
    <row r="40" ht="12.75">
      <c r="C40">
        <f t="shared" si="2"/>
        <v>654</v>
      </c>
    </row>
    <row r="41" ht="12.75">
      <c r="C41">
        <f t="shared" si="2"/>
        <v>754</v>
      </c>
    </row>
    <row r="42" ht="12.75">
      <c r="C42">
        <f t="shared" si="2"/>
        <v>854</v>
      </c>
    </row>
    <row r="43" ht="12.75">
      <c r="C43">
        <f t="shared" si="2"/>
        <v>954</v>
      </c>
    </row>
    <row r="44" ht="12.75">
      <c r="C44">
        <f t="shared" si="2"/>
        <v>1054</v>
      </c>
    </row>
    <row r="45" ht="12.75">
      <c r="C45">
        <f t="shared" si="2"/>
        <v>1154</v>
      </c>
    </row>
    <row r="46" ht="12.75">
      <c r="C46">
        <f t="shared" si="2"/>
        <v>1254</v>
      </c>
    </row>
    <row r="47" ht="12.75">
      <c r="C47">
        <f t="shared" si="2"/>
        <v>1354</v>
      </c>
    </row>
    <row r="48" ht="12.75">
      <c r="C48">
        <f t="shared" si="2"/>
        <v>1454</v>
      </c>
    </row>
    <row r="49" ht="12.75">
      <c r="C49">
        <f t="shared" si="2"/>
        <v>1554</v>
      </c>
    </row>
    <row r="50" ht="12.75">
      <c r="C50">
        <f t="shared" si="2"/>
        <v>1654</v>
      </c>
    </row>
    <row r="51" ht="12.75">
      <c r="C51">
        <f t="shared" si="2"/>
        <v>1754</v>
      </c>
    </row>
    <row r="52" ht="12.75">
      <c r="C52">
        <f t="shared" si="2"/>
        <v>1854</v>
      </c>
    </row>
    <row r="53" ht="12.75">
      <c r="C53">
        <f t="shared" si="2"/>
        <v>1954</v>
      </c>
    </row>
    <row r="54" ht="12.75">
      <c r="C54">
        <f t="shared" si="2"/>
        <v>2054</v>
      </c>
    </row>
    <row r="55" ht="12.75">
      <c r="C55">
        <f t="shared" si="2"/>
        <v>2154</v>
      </c>
    </row>
    <row r="56" ht="12.75">
      <c r="C56">
        <f t="shared" si="2"/>
        <v>2254</v>
      </c>
    </row>
    <row r="57" ht="12.75">
      <c r="C57">
        <f t="shared" si="2"/>
        <v>2354</v>
      </c>
    </row>
    <row r="58" ht="12.75">
      <c r="C58">
        <f t="shared" si="2"/>
        <v>2454</v>
      </c>
    </row>
    <row r="59" ht="12.75">
      <c r="C59">
        <f t="shared" si="2"/>
        <v>2554</v>
      </c>
    </row>
    <row r="60" ht="12.75">
      <c r="C60">
        <f t="shared" si="2"/>
        <v>2654</v>
      </c>
    </row>
    <row r="61" ht="12.75">
      <c r="C61">
        <f t="shared" si="2"/>
        <v>2754</v>
      </c>
    </row>
    <row r="62" ht="12.75">
      <c r="C62">
        <f t="shared" si="2"/>
        <v>2854</v>
      </c>
    </row>
    <row r="63" ht="12.75">
      <c r="C63">
        <f t="shared" si="2"/>
        <v>2954</v>
      </c>
    </row>
    <row r="64" ht="12.75">
      <c r="C64">
        <f t="shared" si="2"/>
        <v>3054</v>
      </c>
    </row>
    <row r="65" ht="12.75">
      <c r="C65">
        <f t="shared" si="2"/>
        <v>3154</v>
      </c>
    </row>
    <row r="66" ht="12.75">
      <c r="C66">
        <f t="shared" si="2"/>
        <v>3254</v>
      </c>
    </row>
    <row r="67" ht="12.75">
      <c r="C67">
        <f t="shared" si="2"/>
        <v>3354</v>
      </c>
    </row>
    <row r="68" ht="12.75">
      <c r="C68">
        <f t="shared" si="2"/>
        <v>3454</v>
      </c>
    </row>
    <row r="69" ht="12.75">
      <c r="C69">
        <f t="shared" si="2"/>
        <v>3554</v>
      </c>
    </row>
  </sheetData>
  <sheetProtection/>
  <mergeCells count="13">
    <mergeCell ref="I6:J6"/>
    <mergeCell ref="K6:L6"/>
    <mergeCell ref="B18:C18"/>
    <mergeCell ref="B19:C20"/>
    <mergeCell ref="D19:P19"/>
    <mergeCell ref="Q19:BR19"/>
    <mergeCell ref="D3:E3"/>
    <mergeCell ref="I3:J3"/>
    <mergeCell ref="K3:L3"/>
    <mergeCell ref="I4:J4"/>
    <mergeCell ref="K4:L4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2" width="12.7109375" style="48" customWidth="1"/>
    <col min="3" max="4" width="15.7109375" style="48" customWidth="1"/>
    <col min="5" max="5" width="10.7109375" style="48" customWidth="1"/>
    <col min="6" max="16384" width="9.140625" style="48" customWidth="1"/>
  </cols>
  <sheetData>
    <row r="1" spans="1:22" ht="18">
      <c r="A1" s="172" t="s">
        <v>27</v>
      </c>
      <c r="B1" s="172"/>
      <c r="C1" s="172"/>
      <c r="D1" s="172"/>
      <c r="E1" s="172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ht="13.5" thickBot="1"/>
    <row r="3" spans="1:5" ht="18.75" thickBot="1">
      <c r="A3" s="169" t="s">
        <v>31</v>
      </c>
      <c r="B3" s="170"/>
      <c r="C3" s="170"/>
      <c r="D3" s="170"/>
      <c r="E3" s="171"/>
    </row>
    <row r="4" spans="1:5" ht="12.75">
      <c r="A4" s="49" t="s">
        <v>38</v>
      </c>
      <c r="B4" s="50"/>
      <c r="C4" s="50"/>
      <c r="D4" s="45" t="s">
        <v>34</v>
      </c>
      <c r="E4" s="51"/>
    </row>
    <row r="5" spans="1:5" ht="12.75">
      <c r="A5" s="49" t="s">
        <v>46</v>
      </c>
      <c r="B5" s="52"/>
      <c r="C5" s="53"/>
      <c r="D5" s="45">
        <v>12443</v>
      </c>
      <c r="E5" s="51" t="s">
        <v>26</v>
      </c>
    </row>
    <row r="6" spans="1:5" ht="12.75">
      <c r="A6" s="54" t="s">
        <v>45</v>
      </c>
      <c r="B6" s="55"/>
      <c r="C6" s="53"/>
      <c r="D6" s="44">
        <v>3658</v>
      </c>
      <c r="E6" s="43" t="s">
        <v>26</v>
      </c>
    </row>
    <row r="7" spans="1:5" ht="12.75">
      <c r="A7" s="54" t="s">
        <v>44</v>
      </c>
      <c r="B7" s="55"/>
      <c r="C7" s="53"/>
      <c r="D7" s="44">
        <v>113</v>
      </c>
      <c r="E7" s="43" t="s">
        <v>26</v>
      </c>
    </row>
    <row r="8" spans="1:7" ht="12.75">
      <c r="A8" s="56" t="s">
        <v>30</v>
      </c>
      <c r="B8" s="55"/>
      <c r="C8" s="53"/>
      <c r="D8" s="44">
        <v>8</v>
      </c>
      <c r="E8" s="43" t="str">
        <f>+IF(D8=1,"No.","Nos")</f>
        <v>Nos</v>
      </c>
      <c r="G8"/>
    </row>
    <row r="9" spans="1:5" ht="12.75">
      <c r="A9" s="54" t="s">
        <v>29</v>
      </c>
      <c r="B9" s="57"/>
      <c r="C9" s="58"/>
      <c r="D9" s="46">
        <v>1</v>
      </c>
      <c r="E9" s="43" t="str">
        <f>+IF(D9=1,"No.","Nos.")</f>
        <v>No.</v>
      </c>
    </row>
    <row r="10" spans="1:5" ht="13.5" thickBot="1">
      <c r="A10" s="59" t="s">
        <v>28</v>
      </c>
      <c r="B10" s="60"/>
      <c r="C10" s="61"/>
      <c r="D10" s="62">
        <f>IF(D$4="","",IF(D$5="","",IF(D$6="","",IF(D$7="","",IF(D$8="","",IF(D$9="","",((D$5*D$9)+(((D$6+D$7*2)*PI())*D$8))/10^3))))))</f>
        <v>110.05856693234206</v>
      </c>
      <c r="E10" s="63" t="s">
        <v>36</v>
      </c>
    </row>
    <row r="12" ht="13.5" thickBot="1"/>
    <row r="13" spans="1:5" ht="18.75" thickBot="1">
      <c r="A13" s="169" t="s">
        <v>32</v>
      </c>
      <c r="B13" s="170"/>
      <c r="C13" s="170"/>
      <c r="D13" s="170"/>
      <c r="E13" s="171"/>
    </row>
    <row r="14" spans="1:5" ht="12.75">
      <c r="A14" s="64" t="s">
        <v>39</v>
      </c>
      <c r="B14" s="65"/>
      <c r="C14" s="66"/>
      <c r="D14" s="67" t="str">
        <f>IF(D$4="","",IF(D$5="","",IF(D$6="","",IF(D$7="","",IF(D$7=0,"",IF(D$7&lt;=16,"V",IF(D$7&gt;16,"X")))))))</f>
        <v>X</v>
      </c>
      <c r="E14" s="68" t="str">
        <f>+IF(D$14="","",IF(D$14="V","IN",IF(D$14="X","IN/OUT")))</f>
        <v>IN/OUT</v>
      </c>
    </row>
    <row r="15" spans="1:5" ht="12.75">
      <c r="A15" s="54" t="s">
        <v>41</v>
      </c>
      <c r="B15" s="55"/>
      <c r="C15" s="53"/>
      <c r="D15" s="44">
        <v>2</v>
      </c>
      <c r="E15" s="43" t="s">
        <v>26</v>
      </c>
    </row>
    <row r="16" spans="1:5" ht="12.75">
      <c r="A16" s="54" t="s">
        <v>42</v>
      </c>
      <c r="B16" s="55"/>
      <c r="C16" s="53"/>
      <c r="D16" s="44">
        <v>2</v>
      </c>
      <c r="E16" s="43" t="s">
        <v>26</v>
      </c>
    </row>
    <row r="17" spans="1:5" ht="12.75">
      <c r="A17" s="54" t="s">
        <v>43</v>
      </c>
      <c r="B17" s="55"/>
      <c r="C17" s="53"/>
      <c r="D17" s="44">
        <v>60</v>
      </c>
      <c r="E17" s="43" t="s">
        <v>33</v>
      </c>
    </row>
    <row r="18" spans="1:5" ht="12.75">
      <c r="A18" s="56" t="s">
        <v>8</v>
      </c>
      <c r="B18" s="57"/>
      <c r="C18" s="58"/>
      <c r="D18" s="80">
        <f>+IF(D$14="","",IF(D$14="V",1.4,IF(D$14="X",E18)))</f>
        <v>1.62</v>
      </c>
      <c r="E18" s="81">
        <f>+IF(D7&lt;=20,1.594,IF(D7&lt;=30,1.605,IF(D7&lt;=50,1.61,IF(D7&lt;=70,1.615,IF(D7&lt;=100,1.618,IF(D7&lt;=120,1.62,IF(D7&gt;=130,1.65)))))))</f>
        <v>1.62</v>
      </c>
    </row>
    <row r="19" spans="1:5" ht="12.75">
      <c r="A19" s="56" t="s">
        <v>35</v>
      </c>
      <c r="B19" s="57"/>
      <c r="C19" s="58"/>
      <c r="D19" s="70">
        <f>+IF(D$4="","",IF(D$4="CS",7.86,IF(D$4="SS",7.93,IF(D$4="ALLOY",7.86,IF(D$4="ALU",2.71)))))</f>
        <v>7.86</v>
      </c>
      <c r="E19" s="69" t="str">
        <f>IF(D19="","","gm/Cm3")</f>
        <v>gm/Cm3</v>
      </c>
    </row>
    <row r="20" spans="1:5" ht="13.5" thickBot="1">
      <c r="A20" s="71" t="s">
        <v>40</v>
      </c>
      <c r="B20" s="60"/>
      <c r="C20" s="61"/>
      <c r="D20" s="72" t="str">
        <f>+IF(D$14="","",IF(D$14="V","SMAW",IF(D$14="X","SAW")))</f>
        <v>SAW</v>
      </c>
      <c r="E20" s="73"/>
    </row>
    <row r="21" ht="13.5" thickBot="1"/>
    <row r="22" spans="1:5" ht="18.75" thickBot="1">
      <c r="A22" s="169" t="s">
        <v>37</v>
      </c>
      <c r="B22" s="170"/>
      <c r="C22" s="170"/>
      <c r="D22" s="170"/>
      <c r="E22" s="171"/>
    </row>
    <row r="23" spans="1:5" ht="12.75">
      <c r="A23" s="166" t="str">
        <f>IF(D23="","","WELD DEPOSIT ( KGS / MTR. )")</f>
        <v>WELD DEPOSIT ( KGS / MTR. )</v>
      </c>
      <c r="B23" s="167"/>
      <c r="C23" s="168"/>
      <c r="D23" s="74">
        <f>IF(D$14="","",(IF(D$14="V",(((D$7-D$15)^2*TAN(D$17*PI()/360)/10^6)+(D$7*D$16/10^6))*D$19*D$18*10^3,IF(D$14="X",((((D$7-D$16)^2)/2)*(TAN(D$17*PI()/360))+D$7*D$15)*D$19*D$18/10^3))))</f>
        <v>48.16672027571914</v>
      </c>
      <c r="E23" s="68" t="str">
        <f>IF(D23="","","KGS / MTR")</f>
        <v>KGS / MTR</v>
      </c>
    </row>
    <row r="24" spans="1:5" ht="12.75">
      <c r="A24" s="163" t="str">
        <f>IF(D24="","","TOTAL WELD DEPOSIT")</f>
        <v>TOTAL WELD DEPOSIT</v>
      </c>
      <c r="B24" s="164"/>
      <c r="C24" s="165"/>
      <c r="D24" s="75">
        <f>IF(D10="","",IF(D$14="","",D$10*D$23))</f>
        <v>5301.160207376633</v>
      </c>
      <c r="E24" s="76" t="str">
        <f>IF(D24="","","KGS.")</f>
        <v>KGS.</v>
      </c>
    </row>
    <row r="25" spans="1:5" ht="12.75">
      <c r="A25" s="163">
        <f>IF(D25="","","TOTAL ELECTRODES (SMAW)")</f>
      </c>
      <c r="B25" s="164"/>
      <c r="C25" s="165"/>
      <c r="D25" s="77">
        <f>IF(D24="","",IF(D$20="SAW","",D$24*1.8))</f>
      </c>
      <c r="E25" s="76">
        <f>IF(D25="","","KGS.")</f>
      </c>
    </row>
    <row r="26" spans="1:5" ht="12.75">
      <c r="A26" s="163" t="str">
        <f>IF(D26="","","TOTAL WELDING WIRE (SAW)")</f>
        <v>TOTAL WELDING WIRE (SAW)</v>
      </c>
      <c r="B26" s="164"/>
      <c r="C26" s="165"/>
      <c r="D26" s="77">
        <f>IF(D24="","",IF(D$20="SMAW","",D$24*1.1))</f>
        <v>5831.276228114296</v>
      </c>
      <c r="E26" s="76" t="str">
        <f>IF(D26="","","KGS.")</f>
        <v>KGS.</v>
      </c>
    </row>
    <row r="27" spans="1:5" ht="13.5" thickBot="1">
      <c r="A27" s="160" t="str">
        <f>IF(D27="","","TOTAL FLUX FOR SAW WELDING WIRE")</f>
        <v>TOTAL FLUX FOR SAW WELDING WIRE</v>
      </c>
      <c r="B27" s="161"/>
      <c r="C27" s="162"/>
      <c r="D27" s="78">
        <f>IF(D$26="","",D$26*1.25)</f>
        <v>7289.09528514287</v>
      </c>
      <c r="E27" s="79" t="str">
        <f>IF(D27="","","KGS.")</f>
        <v>KGS.</v>
      </c>
    </row>
  </sheetData>
  <sheetProtection password="CC86" sheet="1" objects="1" scenarios="1"/>
  <mergeCells count="9">
    <mergeCell ref="A1:E1"/>
    <mergeCell ref="A27:C27"/>
    <mergeCell ref="A25:C25"/>
    <mergeCell ref="A23:C23"/>
    <mergeCell ref="A24:C24"/>
    <mergeCell ref="A26:C26"/>
    <mergeCell ref="A3:E3"/>
    <mergeCell ref="A13:E13"/>
    <mergeCell ref="A22:E2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5.7109375" style="0" customWidth="1"/>
    <col min="2" max="2" width="9.8515625" style="0" customWidth="1"/>
    <col min="3" max="3" width="7.7109375" style="0" customWidth="1"/>
    <col min="4" max="4" width="3.140625" style="0" customWidth="1"/>
    <col min="5" max="5" width="35.7109375" style="0" customWidth="1"/>
    <col min="6" max="6" width="9.7109375" style="0" customWidth="1"/>
    <col min="7" max="7" width="7.7109375" style="0" customWidth="1"/>
  </cols>
  <sheetData>
    <row r="1" spans="1:7" ht="20.25">
      <c r="A1" s="82" t="s">
        <v>47</v>
      </c>
      <c r="B1" s="83"/>
      <c r="C1" s="83"/>
      <c r="D1" s="83"/>
      <c r="E1" s="83"/>
      <c r="F1" s="84"/>
      <c r="G1" s="84"/>
    </row>
    <row r="2" ht="12.75">
      <c r="F2" s="85"/>
    </row>
    <row r="3" spans="1:7" ht="12.75">
      <c r="A3" s="86" t="s">
        <v>48</v>
      </c>
      <c r="B3" s="87">
        <v>10</v>
      </c>
      <c r="C3" s="88" t="s">
        <v>49</v>
      </c>
      <c r="D3" s="89"/>
      <c r="E3" s="88" t="s">
        <v>50</v>
      </c>
      <c r="F3" s="90">
        <f>+(IF(B3&lt;14,SUMIF(B20:B34,B3,C20:C34),B3))*25.4</f>
        <v>273.05</v>
      </c>
      <c r="G3" s="91" t="s">
        <v>26</v>
      </c>
    </row>
    <row r="4" spans="1:7" ht="12.75">
      <c r="A4" s="92" t="s">
        <v>51</v>
      </c>
      <c r="B4" s="93">
        <v>25</v>
      </c>
      <c r="C4" s="94" t="s">
        <v>26</v>
      </c>
      <c r="D4" s="95"/>
      <c r="E4" s="96" t="s">
        <v>52</v>
      </c>
      <c r="F4" s="97">
        <f>+PI()*B4*(F3-B4)*0.00785</f>
        <v>152.93214132812858</v>
      </c>
      <c r="G4" s="98" t="s">
        <v>53</v>
      </c>
    </row>
    <row r="5" spans="1:7" ht="12.75" hidden="1">
      <c r="A5" s="92" t="s">
        <v>54</v>
      </c>
      <c r="B5" s="99">
        <v>37.5</v>
      </c>
      <c r="C5" s="94" t="s">
        <v>55</v>
      </c>
      <c r="D5" s="96"/>
      <c r="E5" s="94" t="s">
        <v>56</v>
      </c>
      <c r="F5" s="100">
        <v>10</v>
      </c>
      <c r="G5" s="98" t="s">
        <v>55</v>
      </c>
    </row>
    <row r="6" spans="1:7" ht="12.75">
      <c r="A6" s="92" t="s">
        <v>57</v>
      </c>
      <c r="B6" s="101">
        <v>0</v>
      </c>
      <c r="C6" s="102" t="str">
        <f>+(IF($B$6=1,"GTAW","SMAW"))</f>
        <v>SMAW</v>
      </c>
      <c r="D6" s="96"/>
      <c r="E6" s="94" t="s">
        <v>58</v>
      </c>
      <c r="F6" s="101">
        <v>0</v>
      </c>
      <c r="G6" s="103" t="str">
        <f>+(IF($F$6=1,C6,"SMAW"))</f>
        <v>SMAW</v>
      </c>
    </row>
    <row r="7" spans="1:7" ht="12.75" hidden="1">
      <c r="A7" s="92" t="s">
        <v>59</v>
      </c>
      <c r="B7" s="104">
        <f>IF($B$6=1,2,3)*IF(B4&lt;2,B4,2)*1.5</f>
        <v>9</v>
      </c>
      <c r="C7" s="94" t="s">
        <v>60</v>
      </c>
      <c r="D7" s="96"/>
      <c r="E7" s="94" t="s">
        <v>61</v>
      </c>
      <c r="F7" s="105">
        <f>+((IF($B$6=1,2,3))*(B4-IF(B4&lt;2,B4,2)))+(IF(B4&lt;=19,(B4-IF(B4&lt;2,B4,2))*IF(B4&lt;=19,(B4-IF(B4&lt;2,B4,2))*TAN($B$5*PI()/180),(19-IF(B4&lt;2,B4,2))*TAN($B$5*PI()/180)),(19-IF(B4&lt;2,B4,2))*IF(B4&lt;=19,(B4-IF(B4&lt;2,B4,2))*TAN($B$5*PI()/180),(19-IF(B4&lt;2,B4,2))*TAN($B$5*PI()/180))))+(IF(B4&lt;=19,0,(IF(B4&lt;=19,(B4-IF(B4&lt;2,B4,2))*TAN($B$5*PI()/180),(19-IF(B4&lt;2,B4,2))*TAN($B$5*PI()/180))*(B4-19)*2)+((IF(B4&lt;=19,0,(B4-19)*TAN($F$5*PI()/180)))*(B4-19))))+((5+IF($B$6=1,2,3)+(2*(IF(B4&lt;=19,(B4-IF(B4&lt;2,B4,2))*TAN($B$5*PI()/180),(19-IF(B4&lt;2,B4,2))*TAN($B$5*PI()/180))+IF(B4&lt;=19,0,(B4-19)*TAN($F$5*PI()/180)))))*IF(B4&lt;=19,2,3))</f>
        <v>562.2551004584909</v>
      </c>
      <c r="G7" s="98" t="s">
        <v>60</v>
      </c>
    </row>
    <row r="8" spans="1:7" ht="12.75" hidden="1">
      <c r="A8" s="92" t="s">
        <v>62</v>
      </c>
      <c r="B8" s="106">
        <v>0.8</v>
      </c>
      <c r="C8" s="94"/>
      <c r="D8" s="96"/>
      <c r="E8" s="94"/>
      <c r="F8" s="100"/>
      <c r="G8" s="98"/>
    </row>
    <row r="9" spans="1:7" ht="12.75" hidden="1">
      <c r="A9" s="92" t="s">
        <v>63</v>
      </c>
      <c r="B9" s="107">
        <v>0.9</v>
      </c>
      <c r="C9" s="94"/>
      <c r="D9" s="96"/>
      <c r="E9" s="94" t="s">
        <v>64</v>
      </c>
      <c r="F9" s="106">
        <f>+IF(G$6="GTAW",0.9,0.65)</f>
        <v>0.65</v>
      </c>
      <c r="G9" s="98"/>
    </row>
    <row r="10" spans="1:7" ht="12.75">
      <c r="A10" s="92" t="s">
        <v>65</v>
      </c>
      <c r="B10" s="108">
        <f>IF(B$6=1,(PI()*(F3-(2*B4)+(2*IF(B4&lt;2,B4,2)))*IF($B$6=1,2,3)*IF(B4&lt;2,B4,2)*1.5*0.1*0.01*7.85*0.001/(B$9*B$8)),0)</f>
        <v>0</v>
      </c>
      <c r="C10" s="94" t="s">
        <v>66</v>
      </c>
      <c r="D10" s="96"/>
      <c r="E10" s="94" t="s">
        <v>67</v>
      </c>
      <c r="F10" s="109">
        <f>IF(B$6=1,(PI()*(F3-(0.5*B4))*(+((IF($B$6=1,2,3))*(B4-IF(B4&lt;2,B4,2)))+(IF(B4&lt;=19,(B4-IF(B4&lt;2,B4,2))*IF(B4&lt;=19,(B4-IF(B4&lt;2,B4,2))*TAN($B$5*PI()/180),(19-IF(B4&lt;2,B4,2))*TAN($B$5*PI()/180)),(19-IF(B4&lt;2,B4,2))*IF(B4&lt;=19,(B4-IF(B4&lt;2,B4,2))*TAN($B$5*PI()/180),(19-IF(B4&lt;2,B4,2))*TAN($B$5*PI()/180))))+(IF(B4&lt;=19,0,(IF(B4&lt;=19,(B4-IF(B4&lt;2,B4,2))*TAN($B$5*PI()/180),(19-IF(B4&lt;2,B4,2))*TAN($B$5*PI()/180))*(B4-19)*2)+((IF(B4&lt;=19,0,(B4-19)*TAN($F$5*PI()/180)))*(B4-19))))+((5+IF($B$6=1,2,3)+(2*(IF(B4&lt;=19,(B4-IF(B4&lt;2,B4,2))*TAN($B$5*PI()/180),(19-IF(B4&lt;2,B4,2))*TAN($B$5*PI()/180))+IF(B4&lt;=19,0,(B4-19)*TAN($F$5*PI()/180)))))*IF(B4&lt;=19,2,3)))*0.1*0.01*7.85*0.001/(F$9*B$8)),0)</f>
        <v>0</v>
      </c>
      <c r="G10" s="98" t="s">
        <v>66</v>
      </c>
    </row>
    <row r="11" spans="1:7" ht="12.75" hidden="1">
      <c r="A11" s="92" t="s">
        <v>68</v>
      </c>
      <c r="B11" s="107">
        <v>0.6</v>
      </c>
      <c r="C11" s="94"/>
      <c r="D11" s="96"/>
      <c r="E11" s="96"/>
      <c r="F11" s="110"/>
      <c r="G11" s="98"/>
    </row>
    <row r="12" spans="1:7" ht="12.75">
      <c r="A12" s="111" t="s">
        <v>69</v>
      </c>
      <c r="B12" s="112">
        <f>IF(B$6=1,0,(PI()*(F3-(2*B4)+(2*IF(B4&lt;2,B4,2)))*IF($B$6=1,2,3)*IF(B4&lt;2,B4,2)*1.5*0.1*0.01*7.85*0.001/(B$11*B$8)))</f>
        <v>0.10498863945339126</v>
      </c>
      <c r="C12" s="113" t="s">
        <v>66</v>
      </c>
      <c r="D12" s="114"/>
      <c r="E12" s="113" t="s">
        <v>67</v>
      </c>
      <c r="F12" s="115">
        <f>IF(B$6=1,0,(PI()*(F3-(0.5*B4))*(+((IF($B$6=1,2,3))*(B4-IF(B4&lt;2,B4,2)))+(IF(B4&lt;=19,(B4-IF(B4&lt;2,B4,2))*IF(B4&lt;=19,(B4-IF(B4&lt;2,B4,2))*TAN($B$5*PI()/180),(19-IF(B4&lt;2,B4,2))*TAN($B$5*PI()/180)),(19-IF(B4&lt;2,B4,2))*IF(B4&lt;=19,(B4-IF(B4&lt;2,B4,2))*TAN($B$5*PI()/180),(19-IF(B4&lt;2,B4,2))*TAN($B$5*PI()/180))))+(IF(B4&lt;=19,0,(IF(B4&lt;=19,(B4-IF(B4&lt;2,B4,2))*TAN($B$5*PI()/180),(19-IF(B4&lt;2,B4,2))*TAN($B$5*PI()/180))*(B4-19)*2)+((IF(B4&lt;=19,0,(B4-19)*TAN($F$5*PI()/180)))*(B4-19))))+((5+IF($B$6=1,2,3)+(2*(IF(B4&lt;=19,(B4-IF(B4&lt;2,B4,2))*TAN($B$5*PI()/180),(19-IF(B4&lt;2,B4,2))*TAN($B$5*PI()/180))+IF(B4&lt;=19,0,(B4-19)*TAN($F$5*PI()/180)))))*IF(B4&lt;=19,2,3)))*0.1*0.01*7.85*0.001/(F$9*B$8)))</f>
        <v>6.947693755405933</v>
      </c>
      <c r="G12" s="116" t="s">
        <v>66</v>
      </c>
    </row>
    <row r="13" spans="1:7" ht="12.75">
      <c r="A13" s="117"/>
      <c r="B13" s="118"/>
      <c r="C13" s="33"/>
      <c r="D13" s="33"/>
      <c r="E13" s="117"/>
      <c r="F13" s="119"/>
      <c r="G13" s="33"/>
    </row>
    <row r="14" spans="1:7" ht="20.25">
      <c r="A14" s="120" t="s">
        <v>70</v>
      </c>
      <c r="D14" s="121"/>
      <c r="E14" s="122"/>
      <c r="F14" s="87">
        <f>+F12+B12</f>
        <v>7.052682394859324</v>
      </c>
      <c r="G14" s="121"/>
    </row>
    <row r="15" spans="1:7" ht="12.75">
      <c r="A15" s="123" t="s">
        <v>71</v>
      </c>
      <c r="D15" s="123"/>
      <c r="E15" s="124"/>
      <c r="F15" s="123"/>
      <c r="G15" s="123"/>
    </row>
    <row r="16" spans="1:7" ht="12.75">
      <c r="A16" s="123" t="s">
        <v>72</v>
      </c>
      <c r="D16" s="123"/>
      <c r="E16" s="124"/>
      <c r="F16" s="123"/>
      <c r="G16" s="123"/>
    </row>
    <row r="17" spans="1:7" ht="12.75">
      <c r="A17" s="125" t="s">
        <v>73</v>
      </c>
      <c r="D17" s="123"/>
      <c r="E17" s="124"/>
      <c r="F17" s="126"/>
      <c r="G17" s="123"/>
    </row>
    <row r="18" spans="1:7" ht="12.75">
      <c r="A18" s="125" t="s">
        <v>74</v>
      </c>
      <c r="D18" s="123"/>
      <c r="E18" s="124"/>
      <c r="F18" s="126"/>
      <c r="G18" s="123"/>
    </row>
    <row r="19" spans="1:7" ht="20.25">
      <c r="A19" s="127" t="s">
        <v>75</v>
      </c>
      <c r="D19" s="123"/>
      <c r="E19" s="124"/>
      <c r="F19" s="126"/>
      <c r="G19" s="123"/>
    </row>
    <row r="20" spans="1:7" ht="12.75" hidden="1">
      <c r="A20" s="123"/>
      <c r="B20" s="128">
        <v>0.5</v>
      </c>
      <c r="C20" s="129">
        <v>0.84</v>
      </c>
      <c r="D20" s="123"/>
      <c r="E20" s="124"/>
      <c r="F20" s="126"/>
      <c r="G20" s="123"/>
    </row>
    <row r="21" spans="1:7" ht="12.75" hidden="1">
      <c r="A21" s="123"/>
      <c r="B21" s="128">
        <v>0.75</v>
      </c>
      <c r="C21" s="129">
        <v>1.05</v>
      </c>
      <c r="D21" s="123"/>
      <c r="E21" s="124"/>
      <c r="F21" s="126"/>
      <c r="G21" s="123"/>
    </row>
    <row r="22" spans="1:7" ht="12.75" hidden="1">
      <c r="A22" s="123"/>
      <c r="B22" s="128">
        <v>1</v>
      </c>
      <c r="C22" s="129">
        <v>1.315</v>
      </c>
      <c r="D22" s="123"/>
      <c r="E22" s="123"/>
      <c r="F22" s="123"/>
      <c r="G22" s="123"/>
    </row>
    <row r="23" spans="1:7" ht="12.75" hidden="1">
      <c r="A23" s="123"/>
      <c r="B23" s="128">
        <v>1.25</v>
      </c>
      <c r="C23" s="129">
        <v>1.66</v>
      </c>
      <c r="D23" s="123"/>
      <c r="E23" s="123"/>
      <c r="F23" s="123"/>
      <c r="G23" s="123"/>
    </row>
    <row r="24" spans="1:7" ht="12.75" hidden="1">
      <c r="A24" s="123"/>
      <c r="B24" s="128">
        <v>1.5</v>
      </c>
      <c r="C24" s="129">
        <v>1.9</v>
      </c>
      <c r="D24" s="123"/>
      <c r="E24" s="123"/>
      <c r="F24" s="123"/>
      <c r="G24" s="123"/>
    </row>
    <row r="25" spans="1:7" ht="12.75" hidden="1">
      <c r="A25" s="123"/>
      <c r="B25" s="128">
        <v>2</v>
      </c>
      <c r="C25" s="129">
        <v>2.375</v>
      </c>
      <c r="D25" s="123"/>
      <c r="E25" s="123"/>
      <c r="F25" s="123"/>
      <c r="G25" s="123"/>
    </row>
    <row r="26" spans="1:7" ht="12.75" hidden="1">
      <c r="A26" s="123"/>
      <c r="B26" s="128">
        <v>2.5</v>
      </c>
      <c r="C26" s="129">
        <v>2.875</v>
      </c>
      <c r="D26" s="123"/>
      <c r="E26" s="123"/>
      <c r="F26" s="123"/>
      <c r="G26" s="123"/>
    </row>
    <row r="27" spans="1:7" ht="12.75" hidden="1">
      <c r="A27" s="123"/>
      <c r="B27" s="130">
        <v>3</v>
      </c>
      <c r="C27" s="129">
        <v>3.5</v>
      </c>
      <c r="D27" s="123"/>
      <c r="E27" s="123"/>
      <c r="F27" s="123"/>
      <c r="G27" s="123"/>
    </row>
    <row r="28" spans="1:7" ht="12.75" hidden="1">
      <c r="A28" s="123"/>
      <c r="B28" s="130">
        <v>3.5</v>
      </c>
      <c r="C28" s="129">
        <v>4</v>
      </c>
      <c r="D28" s="123"/>
      <c r="E28" s="123"/>
      <c r="F28" s="123"/>
      <c r="G28" s="123"/>
    </row>
    <row r="29" spans="1:7" ht="12.75" hidden="1">
      <c r="A29" s="123"/>
      <c r="B29" s="130">
        <v>4</v>
      </c>
      <c r="C29" s="129">
        <v>4.5</v>
      </c>
      <c r="D29" s="123"/>
      <c r="E29" s="123"/>
      <c r="F29" s="123"/>
      <c r="G29" s="123"/>
    </row>
    <row r="30" spans="1:7" ht="12.75" hidden="1">
      <c r="A30" s="123"/>
      <c r="B30" s="130">
        <v>5</v>
      </c>
      <c r="C30" s="129">
        <v>5.5625</v>
      </c>
      <c r="D30" s="123"/>
      <c r="E30" s="123"/>
      <c r="F30" s="123"/>
      <c r="G30" s="123"/>
    </row>
    <row r="31" spans="1:7" ht="12.75" hidden="1">
      <c r="A31" s="123"/>
      <c r="B31" s="130">
        <v>6</v>
      </c>
      <c r="C31" s="129">
        <v>6.625</v>
      </c>
      <c r="D31" s="123"/>
      <c r="E31" s="123"/>
      <c r="F31" s="123"/>
      <c r="G31" s="123"/>
    </row>
    <row r="32" spans="1:7" ht="12.75" hidden="1">
      <c r="A32" s="123"/>
      <c r="B32" s="130">
        <v>8</v>
      </c>
      <c r="C32" s="129">
        <v>8.625</v>
      </c>
      <c r="D32" s="123"/>
      <c r="E32" s="123"/>
      <c r="F32" s="123"/>
      <c r="G32" s="123"/>
    </row>
    <row r="33" spans="1:7" ht="12.75" hidden="1">
      <c r="A33" s="123"/>
      <c r="B33" s="130">
        <v>10</v>
      </c>
      <c r="C33" s="129">
        <v>10.75</v>
      </c>
      <c r="D33" s="123"/>
      <c r="E33" s="123"/>
      <c r="F33" s="123"/>
      <c r="G33" s="123"/>
    </row>
    <row r="34" spans="1:7" ht="12.75" hidden="1">
      <c r="A34" s="123"/>
      <c r="B34" s="130">
        <v>12</v>
      </c>
      <c r="C34" s="129">
        <v>12.75</v>
      </c>
      <c r="D34" s="123"/>
      <c r="E34" s="123"/>
      <c r="F34" s="123"/>
      <c r="G34" s="123"/>
    </row>
    <row r="35" spans="1:7" ht="12.75">
      <c r="A35" s="123"/>
      <c r="B35" s="123"/>
      <c r="C35" s="123"/>
      <c r="D35" s="123"/>
      <c r="E35" s="123"/>
      <c r="F35" s="123"/>
      <c r="G35" s="123"/>
    </row>
    <row r="36" spans="1:7" ht="12.75">
      <c r="A36" s="123" t="s">
        <v>76</v>
      </c>
      <c r="B36" s="123"/>
      <c r="C36" s="123"/>
      <c r="D36" s="123"/>
      <c r="E36" s="123"/>
      <c r="F36" s="123"/>
      <c r="G36" s="123"/>
    </row>
    <row r="37" spans="1:7" ht="12.75">
      <c r="A37" s="123"/>
      <c r="B37" s="123"/>
      <c r="C37" s="123"/>
      <c r="D37" s="123"/>
      <c r="E37" s="123"/>
      <c r="F37" s="123"/>
      <c r="G37" s="123"/>
    </row>
    <row r="38" spans="1:7" ht="12.75">
      <c r="A38" s="123"/>
      <c r="B38" s="123"/>
      <c r="C38" s="123"/>
      <c r="D38" s="123"/>
      <c r="E38" s="123"/>
      <c r="F38" s="123"/>
      <c r="G38" s="123"/>
    </row>
    <row r="39" spans="1:7" ht="12.75">
      <c r="A39" s="123"/>
      <c r="B39" s="123"/>
      <c r="C39" s="123"/>
      <c r="D39" s="123"/>
      <c r="E39" s="123"/>
      <c r="F39" s="123"/>
      <c r="G39" s="123"/>
    </row>
  </sheetData>
  <sheetProtection password="CC7A" sheet="1" objects="1" scenarios="1"/>
  <dataValidations count="2">
    <dataValidation allowBlank="1" showInputMessage="1" showErrorMessage="1" promptTitle="DATA  INPUT" prompt="Calculations give values for SMAW Root Pass unless  you  enter Value  &quot;1&quot;  in cell  B6 for GTAW Root Pass. " sqref="B6"/>
    <dataValidation allowBlank="1" showInputMessage="1" showErrorMessage="1" promptTitle="DATA  INPUT" prompt="Calculations give values for SMAW Other Passes unless  you  enter Value  &quot;1&quot;  in cell  F6 for GTAW Other Passes. " sqref="F6"/>
  </dataValidations>
  <printOptions horizontalCentered="1"/>
  <pageMargins left="0.25" right="0.25" top="0.5" bottom="0.5" header="0.25" footer="0.25"/>
  <pageSetup fitToHeight="4" fitToWidth="2" horizontalDpi="300" verticalDpi="300" orientation="landscape" paperSize="9" r:id="rId2"/>
  <headerFooter alignWithMargins="0">
    <oddHeader>&amp;L&amp;D   &amp;T</oddHeader>
    <oddFooter>&amp;RPREPARED BY: M. NAEEM  A. JANJUA
DATE: JUNE 19, 2000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DESCON ENGG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MATEEN NOOR</dc:creator>
  <cp:keywords/>
  <dc:description/>
  <cp:lastModifiedBy>salman.mughal</cp:lastModifiedBy>
  <cp:lastPrinted>2001-09-21T11:15:13Z</cp:lastPrinted>
  <dcterms:created xsi:type="dcterms:W3CDTF">2000-03-08T09:20:36Z</dcterms:created>
  <dcterms:modified xsi:type="dcterms:W3CDTF">2008-07-03T13:04:11Z</dcterms:modified>
  <cp:category/>
  <cp:version/>
  <cp:contentType/>
  <cp:contentStatus/>
</cp:coreProperties>
</file>