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haziran-06" sheetId="1" r:id="rId1"/>
    <sheet name="örnek2" sheetId="2" r:id="rId2"/>
    <sheet name="örnek3" sheetId="3" r:id="rId3"/>
    <sheet name="örnek4" sheetId="4" r:id="rId4"/>
  </sheets>
  <definedNames>
    <definedName name="_xlnm.Print_Area" localSheetId="0">'haziran-06'!$A$1:$AR$70</definedName>
    <definedName name="_xlnm.Print_Area" localSheetId="1">'örnek2'!$A$1:$AR$75</definedName>
    <definedName name="_xlnm.Print_Area" localSheetId="2">'örnek3'!$A$1:$AR$75</definedName>
    <definedName name="_xlnm.Print_Area" localSheetId="3">'örnek4'!$A$1:$AR$75</definedName>
    <definedName name="_xlnm.Print_Titles" localSheetId="0">'haziran-06'!$A:$A,'haziran-06'!$1:$3</definedName>
    <definedName name="_xlnm.Print_Titles" localSheetId="1">'örnek2'!$A:$A,'örnek2'!$1:$3</definedName>
    <definedName name="_xlnm.Print_Titles" localSheetId="2">'örnek3'!$A:$A,'örnek3'!$1:$3</definedName>
    <definedName name="_xlnm.Print_Titles" localSheetId="3">'örnek4'!$A:$A,'örnek4'!$1:$3</definedName>
  </definedNames>
  <calcPr fullCalcOnLoad="1"/>
</workbook>
</file>

<file path=xl/sharedStrings.xml><?xml version="1.0" encoding="utf-8"?>
<sst xmlns="http://schemas.openxmlformats.org/spreadsheetml/2006/main" count="334" uniqueCount="57">
  <si>
    <t>Tarih</t>
  </si>
  <si>
    <t>kWh</t>
  </si>
  <si>
    <t>kVArh-E</t>
  </si>
  <si>
    <t>kVArh-K</t>
  </si>
  <si>
    <t>E</t>
  </si>
  <si>
    <t>K</t>
  </si>
  <si>
    <t>Kümülatif</t>
  </si>
  <si>
    <t>NOT:</t>
  </si>
  <si>
    <t>1-</t>
  </si>
  <si>
    <t>2-</t>
  </si>
  <si>
    <t>3-</t>
  </si>
  <si>
    <t>4-</t>
  </si>
  <si>
    <t>5-</t>
  </si>
  <si>
    <t>A sütununa gg-aa-yyyy sa:da değerlerini girerseniz iki okuma arası ve  baz aldığınız tarihler arası ortalama kW,kVAr (E,K) güç değerlerinide görebilirsiniz</t>
  </si>
  <si>
    <t>7-</t>
  </si>
  <si>
    <t>kW</t>
  </si>
  <si>
    <t>kVAR E</t>
  </si>
  <si>
    <t>kVAR K</t>
  </si>
  <si>
    <t>Günlük</t>
  </si>
  <si>
    <t>GÜN</t>
  </si>
  <si>
    <t>KÜM</t>
  </si>
  <si>
    <t>MAX  kW</t>
  </si>
  <si>
    <t>T 0</t>
  </si>
  <si>
    <t>T 1</t>
  </si>
  <si>
    <t>T 2</t>
  </si>
  <si>
    <t>T 3</t>
  </si>
  <si>
    <t>T 0-kW</t>
  </si>
  <si>
    <t>T 1-kW</t>
  </si>
  <si>
    <t>T 2-kW</t>
  </si>
  <si>
    <t>T 3-kW</t>
  </si>
  <si>
    <t>B sütununa T 0 Aktif değerleri giriniz</t>
  </si>
  <si>
    <t>C sütununa T 1 Aktif değerleri giriniz</t>
  </si>
  <si>
    <t>D sütununa T 2 Aktif değerleri giriniz</t>
  </si>
  <si>
    <t>E sütununa T 3 Aktif değerleri giriniz</t>
  </si>
  <si>
    <t>6-</t>
  </si>
  <si>
    <t>8-</t>
  </si>
  <si>
    <t>9-</t>
  </si>
  <si>
    <t>10-</t>
  </si>
  <si>
    <t>F sütununa Endüktif değerleri giriniz</t>
  </si>
  <si>
    <t>G sütununa Kapasitif değerleri giriniz</t>
  </si>
  <si>
    <t>% T 1</t>
  </si>
  <si>
    <t>% T 2</t>
  </si>
  <si>
    <t>% T 3</t>
  </si>
  <si>
    <t>A sütununa tarihleri giriniz (gg-aa-yyyy sa:da)</t>
  </si>
  <si>
    <t>okuma başlangıcı</t>
  </si>
  <si>
    <t>11-</t>
  </si>
  <si>
    <t>Her ay için yeni bir sayfa oluşturunuz .Her ayın son endeks değerleri takip eden ayın ilk endeksi olacaktır.</t>
  </si>
  <si>
    <t>12-</t>
  </si>
  <si>
    <t>Günün herhangi saatinde endeks okuyabilirsiniz</t>
  </si>
  <si>
    <t>13-</t>
  </si>
  <si>
    <t>06-17,17-22,22-06  (T0,T1,T2,T3 ) saatleri arası ortalama güç ve enerjiyi görebilirsiniz.</t>
  </si>
  <si>
    <t>çektiğiniz enerjinin (T0,T1,T2,T3) yüzdelerini görebilirsiniz.</t>
  </si>
  <si>
    <t>ikaya</t>
  </si>
  <si>
    <t>ORT</t>
  </si>
  <si>
    <t>A 2 hücresine sayaç çarpanını girin (  direkt sayaçlar için 1  yazabilirsiniz.)</t>
  </si>
  <si>
    <t>(istemezseniz girmeyebilirsiniz.)</t>
  </si>
  <si>
    <t>TESİS ADI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</si>
</sst>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d\ mmmm\ yyyy\ dddd"/>
    <numFmt numFmtId="173" formatCode="[$-F400]h:mm:ss\ AM/PM"/>
    <numFmt numFmtId="174" formatCode="hh:mm;@"/>
    <numFmt numFmtId="175" formatCode="#,##0.000"/>
    <numFmt numFmtId="176" formatCode="d/m/yy\ h:mm;@"/>
    <numFmt numFmtId="177" formatCode="#,##0.00000"/>
    <numFmt numFmtId="178" formatCode="#,##0.0"/>
    <numFmt numFmtId="179" formatCode="d/m/yy\ hh:mm;@"/>
  </numFmts>
  <fonts count="3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6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8" fontId="0" fillId="3" borderId="0" xfId="0" applyNumberFormat="1" applyFill="1" applyAlignment="1">
      <alignment/>
    </xf>
    <xf numFmtId="179" fontId="0" fillId="2" borderId="0" xfId="0" applyNumberFormat="1" applyFill="1" applyAlignment="1">
      <alignment/>
    </xf>
    <xf numFmtId="175" fontId="0" fillId="2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4" fontId="0" fillId="2" borderId="0" xfId="0" applyNumberFormat="1" applyFill="1" applyAlignment="1">
      <alignment/>
    </xf>
    <xf numFmtId="179" fontId="0" fillId="3" borderId="0" xfId="0" applyNumberFormat="1" applyFill="1" applyAlignment="1">
      <alignment/>
    </xf>
    <xf numFmtId="175" fontId="0" fillId="3" borderId="0" xfId="0" applyNumberFormat="1" applyFill="1" applyAlignment="1">
      <alignment/>
    </xf>
    <xf numFmtId="175" fontId="0" fillId="3" borderId="0" xfId="0" applyNumberFormat="1" applyFont="1" applyFill="1" applyAlignment="1">
      <alignment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29"/>
  <sheetViews>
    <sheetView workbookViewId="0" topLeftCell="A1">
      <pane xSplit="7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Q6" sqref="Q6"/>
    </sheetView>
  </sheetViews>
  <sheetFormatPr defaultColWidth="9.00390625" defaultRowHeight="12.75"/>
  <cols>
    <col min="1" max="1" width="13.375" style="5" bestFit="1" customWidth="1"/>
    <col min="2" max="2" width="6.625" style="6" bestFit="1" customWidth="1"/>
    <col min="3" max="5" width="6.625" style="6" customWidth="1"/>
    <col min="6" max="7" width="8.00390625" style="6" bestFit="1" customWidth="1"/>
    <col min="8" max="9" width="8.75390625" style="7" bestFit="1" customWidth="1"/>
    <col min="10" max="10" width="8.00390625" style="7" bestFit="1" customWidth="1"/>
    <col min="11" max="11" width="8.125" style="7" bestFit="1" customWidth="1"/>
    <col min="12" max="13" width="8.00390625" style="7" bestFit="1" customWidth="1"/>
    <col min="14" max="14" width="8.25390625" style="8" bestFit="1" customWidth="1"/>
    <col min="15" max="15" width="5.625" style="8" bestFit="1" customWidth="1"/>
    <col min="16" max="17" width="8.25390625" style="9" bestFit="1" customWidth="1"/>
    <col min="18" max="18" width="8.25390625" style="8" bestFit="1" customWidth="1"/>
    <col min="19" max="19" width="5.625" style="8" bestFit="1" customWidth="1"/>
    <col min="20" max="20" width="8.25390625" style="8" bestFit="1" customWidth="1"/>
    <col min="21" max="21" width="7.75390625" style="8" bestFit="1" customWidth="1"/>
    <col min="22" max="22" width="8.25390625" style="8" bestFit="1" customWidth="1"/>
    <col min="23" max="23" width="7.75390625" style="8" bestFit="1" customWidth="1"/>
    <col min="24" max="24" width="5.75390625" style="8" bestFit="1" customWidth="1"/>
    <col min="25" max="25" width="6.00390625" style="9" bestFit="1" customWidth="1"/>
    <col min="26" max="26" width="6.625" style="8" bestFit="1" customWidth="1"/>
    <col min="27" max="27" width="7.00390625" style="9" bestFit="1" customWidth="1"/>
    <col min="28" max="28" width="9.75390625" style="7" bestFit="1" customWidth="1"/>
    <col min="29" max="29" width="9.75390625" style="9" bestFit="1" customWidth="1"/>
    <col min="30" max="31" width="8.75390625" style="9" bestFit="1" customWidth="1"/>
    <col min="32" max="32" width="7.00390625" style="9" bestFit="1" customWidth="1"/>
    <col min="33" max="35" width="8.25390625" style="9" bestFit="1" customWidth="1"/>
    <col min="36" max="36" width="8.125" style="6" customWidth="1"/>
    <col min="37" max="37" width="6.625" style="6" bestFit="1" customWidth="1"/>
    <col min="38" max="38" width="4.625" style="10" customWidth="1"/>
    <col min="39" max="41" width="3.75390625" style="9" customWidth="1"/>
    <col min="42" max="44" width="8.25390625" style="8" bestFit="1" customWidth="1"/>
    <col min="45" max="45" width="8.25390625" style="9" bestFit="1" customWidth="1"/>
    <col min="46" max="16384" width="9.125" style="9" customWidth="1"/>
  </cols>
  <sheetData>
    <row r="1" spans="1:23" ht="12.75">
      <c r="A1" s="5" t="s">
        <v>56</v>
      </c>
      <c r="N1" s="8">
        <v>33</v>
      </c>
      <c r="O1" s="8">
        <v>20</v>
      </c>
      <c r="P1" s="8">
        <v>33</v>
      </c>
      <c r="Q1" s="8">
        <v>20</v>
      </c>
      <c r="R1" s="8" t="s">
        <v>15</v>
      </c>
      <c r="S1" s="8" t="s">
        <v>15</v>
      </c>
      <c r="T1" s="8" t="s">
        <v>16</v>
      </c>
      <c r="U1" s="8" t="s">
        <v>16</v>
      </c>
      <c r="V1" s="8" t="s">
        <v>17</v>
      </c>
      <c r="W1" s="8" t="s">
        <v>17</v>
      </c>
    </row>
    <row r="2" spans="1:31" ht="12.75">
      <c r="A2" s="8">
        <f>345*25/5</f>
        <v>1725</v>
      </c>
      <c r="B2" s="6" t="s">
        <v>1</v>
      </c>
      <c r="H2" s="33" t="s">
        <v>6</v>
      </c>
      <c r="I2" s="33"/>
      <c r="J2" s="33"/>
      <c r="K2" s="33" t="s">
        <v>18</v>
      </c>
      <c r="L2" s="33"/>
      <c r="M2" s="33"/>
      <c r="N2" s="31" t="s">
        <v>6</v>
      </c>
      <c r="O2" s="31"/>
      <c r="P2" s="31" t="s">
        <v>18</v>
      </c>
      <c r="Q2" s="31"/>
      <c r="R2" s="8" t="s">
        <v>19</v>
      </c>
      <c r="S2" s="8" t="s">
        <v>20</v>
      </c>
      <c r="T2" s="8" t="s">
        <v>19</v>
      </c>
      <c r="U2" s="8" t="s">
        <v>20</v>
      </c>
      <c r="V2" s="8" t="s">
        <v>19</v>
      </c>
      <c r="W2" s="8" t="s">
        <v>20</v>
      </c>
      <c r="Y2" s="32" t="s">
        <v>21</v>
      </c>
      <c r="Z2" s="32"/>
      <c r="AB2" s="7" t="s">
        <v>1</v>
      </c>
      <c r="AC2" s="7" t="s">
        <v>1</v>
      </c>
      <c r="AD2" s="7" t="s">
        <v>1</v>
      </c>
      <c r="AE2" s="7" t="s">
        <v>1</v>
      </c>
    </row>
    <row r="3" spans="1:44" ht="12.75">
      <c r="A3" s="5" t="s">
        <v>0</v>
      </c>
      <c r="B3" s="9" t="s">
        <v>22</v>
      </c>
      <c r="C3" s="9" t="s">
        <v>23</v>
      </c>
      <c r="D3" s="9" t="s">
        <v>24</v>
      </c>
      <c r="E3" s="9" t="s">
        <v>25</v>
      </c>
      <c r="F3" s="6" t="s">
        <v>2</v>
      </c>
      <c r="G3" s="6" t="s">
        <v>3</v>
      </c>
      <c r="H3" s="7" t="s">
        <v>1</v>
      </c>
      <c r="I3" s="7" t="s">
        <v>2</v>
      </c>
      <c r="J3" s="7" t="s">
        <v>3</v>
      </c>
      <c r="K3" s="7" t="s">
        <v>1</v>
      </c>
      <c r="L3" s="7" t="s">
        <v>2</v>
      </c>
      <c r="M3" s="7" t="s">
        <v>3</v>
      </c>
      <c r="N3" s="8" t="s">
        <v>4</v>
      </c>
      <c r="O3" s="8" t="s">
        <v>5</v>
      </c>
      <c r="P3" s="8" t="s">
        <v>4</v>
      </c>
      <c r="Q3" s="8" t="s">
        <v>5</v>
      </c>
      <c r="R3" s="8" t="s">
        <v>53</v>
      </c>
      <c r="S3" s="8" t="s">
        <v>53</v>
      </c>
      <c r="T3" s="8" t="s">
        <v>53</v>
      </c>
      <c r="U3" s="8" t="s">
        <v>53</v>
      </c>
      <c r="V3" s="8" t="s">
        <v>53</v>
      </c>
      <c r="W3" s="8" t="s">
        <v>53</v>
      </c>
      <c r="X3" s="11"/>
      <c r="Y3" s="32"/>
      <c r="Z3" s="32"/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8" t="s">
        <v>27</v>
      </c>
      <c r="AH3" s="8" t="s">
        <v>28</v>
      </c>
      <c r="AI3" s="8" t="s">
        <v>29</v>
      </c>
      <c r="AP3" s="8" t="s">
        <v>40</v>
      </c>
      <c r="AQ3" s="8" t="s">
        <v>41</v>
      </c>
      <c r="AR3" s="8" t="s">
        <v>42</v>
      </c>
    </row>
    <row r="4" spans="1:44" s="15" customFormat="1" ht="12.75">
      <c r="A4" s="19">
        <v>38862.416666666664</v>
      </c>
      <c r="B4" s="20">
        <v>14.821</v>
      </c>
      <c r="C4" s="20">
        <v>9.958</v>
      </c>
      <c r="D4" s="20">
        <v>2.248</v>
      </c>
      <c r="E4" s="20">
        <v>2.616</v>
      </c>
      <c r="F4" s="20">
        <v>9.155</v>
      </c>
      <c r="G4" s="20">
        <v>4.18</v>
      </c>
      <c r="H4" s="21" t="s">
        <v>44</v>
      </c>
      <c r="I4" s="21"/>
      <c r="J4" s="7"/>
      <c r="K4" s="13"/>
      <c r="L4" s="13"/>
      <c r="M4" s="13"/>
      <c r="N4" s="8"/>
      <c r="O4" s="8"/>
      <c r="P4" s="8"/>
      <c r="Q4" s="8"/>
      <c r="R4" s="14"/>
      <c r="S4" s="14"/>
      <c r="T4" s="14"/>
      <c r="U4" s="14"/>
      <c r="V4" s="14"/>
      <c r="W4" s="14"/>
      <c r="X4" s="14"/>
      <c r="Y4" s="9"/>
      <c r="Z4" s="8">
        <f aca="true" t="shared" si="0" ref="Z4:Z50">+Y4*$A$2</f>
        <v>0</v>
      </c>
      <c r="AB4" s="16"/>
      <c r="AJ4" s="17"/>
      <c r="AK4" s="17"/>
      <c r="AL4" s="18"/>
      <c r="AP4" s="14"/>
      <c r="AQ4" s="14"/>
      <c r="AR4" s="14"/>
    </row>
    <row r="5" spans="1:45" ht="12.75">
      <c r="A5" s="12">
        <v>38863.447222222225</v>
      </c>
      <c r="B5" s="6">
        <v>15.206</v>
      </c>
      <c r="C5" s="6">
        <v>10.319</v>
      </c>
      <c r="D5" s="6">
        <v>2.257</v>
      </c>
      <c r="E5" s="6">
        <v>2.63</v>
      </c>
      <c r="F5" s="6">
        <v>9.272</v>
      </c>
      <c r="G5" s="6">
        <v>4.183</v>
      </c>
      <c r="H5" s="7">
        <f>((B5-$B$4)*$A$2)</f>
        <v>664.1249999999997</v>
      </c>
      <c r="I5" s="7">
        <f aca="true" t="shared" si="1" ref="I5:I50">+(F5-$F$4)*$A$2</f>
        <v>201.82500000000152</v>
      </c>
      <c r="J5" s="7">
        <f aca="true" t="shared" si="2" ref="J5:J50">+(G5-$G$4)*$A$2</f>
        <v>5.175000000000196</v>
      </c>
      <c r="K5" s="13">
        <f aca="true" t="shared" si="3" ref="K5:K50">+IF((B5-B4)*$A$2&gt;0,((B5-B4)*$A$2),0)</f>
        <v>664.1249999999997</v>
      </c>
      <c r="L5" s="13">
        <f aca="true" t="shared" si="4" ref="L5:M20">+IF((F5-F4)*$A$2&gt;0,((F5-F4)*$A$2),0)</f>
        <v>201.82500000000152</v>
      </c>
      <c r="M5" s="13">
        <f t="shared" si="4"/>
        <v>5.175000000000196</v>
      </c>
      <c r="N5" s="8">
        <f aca="true" t="shared" si="5" ref="N5:N50">+(F5-$F$4)/(B5-$B$4)*100</f>
        <v>30.38961038961063</v>
      </c>
      <c r="O5" s="8">
        <f aca="true" t="shared" si="6" ref="O5:O50">+(G5-$G$4)/(B5-$B$4)*100</f>
        <v>0.7792207792208091</v>
      </c>
      <c r="P5" s="8">
        <f aca="true" t="shared" si="7" ref="P5:P50">+(F5-F4)/(B5-B4)*100</f>
        <v>30.38961038961063</v>
      </c>
      <c r="Q5" s="8">
        <f aca="true" t="shared" si="8" ref="Q5:Q50">+(G5-G4)/(B5-B4)*100</f>
        <v>0.7792207792208091</v>
      </c>
      <c r="R5" s="8">
        <f>+(B5-B4)/($A5-$A4)/24*$A$2</f>
        <v>26.851415094209006</v>
      </c>
      <c r="S5" s="8">
        <f aca="true" t="shared" si="9" ref="S5:S50">+(B5-$B$4)/(A5-$A$4)/24*$A$2</f>
        <v>26.851415094209006</v>
      </c>
      <c r="T5" s="8">
        <f aca="true" t="shared" si="10" ref="T5:T50">+(F5-F4)/($A5-$A4)/24*$A$2</f>
        <v>8.16004043122722</v>
      </c>
      <c r="U5" s="8">
        <f aca="true" t="shared" si="11" ref="U5:U50">+(F5-$F$4)/(A5-$A$4)/24*$A$2</f>
        <v>8.16004043122722</v>
      </c>
      <c r="V5" s="8">
        <f aca="true" t="shared" si="12" ref="V5:V50">+(G5-G4)/($A5-$A4)/24*$A$2</f>
        <v>0.20923180592890941</v>
      </c>
      <c r="W5" s="8">
        <f aca="true" t="shared" si="13" ref="W5:W50">+(G5-$G$4)/(A5-$A$4)/24*$A$2</f>
        <v>0.20923180592890941</v>
      </c>
      <c r="Y5" s="9">
        <v>0.158</v>
      </c>
      <c r="Z5" s="8">
        <f t="shared" si="0"/>
        <v>272.55</v>
      </c>
      <c r="AB5" s="8">
        <f>+(B5-$B$4)*$A$2</f>
        <v>664.1249999999997</v>
      </c>
      <c r="AC5" s="8">
        <f>+(C5-$C$4)*$A$2</f>
        <v>622.7250000000012</v>
      </c>
      <c r="AD5" s="8">
        <f>+(D5-$D$4)*$A$2</f>
        <v>15.524999999999823</v>
      </c>
      <c r="AE5" s="8">
        <f>+(E5-$E$4)*$A$2</f>
        <v>24.14999999999964</v>
      </c>
      <c r="AF5" s="8">
        <f>+(B5-B4)*$A$2/(A5-A4)/24</f>
        <v>26.851415094209013</v>
      </c>
      <c r="AG5" s="8">
        <f>+(C5-C4)*$A$2/(AJ5-AL5*AN5-AL5*AO5)</f>
        <v>53.07315340854688</v>
      </c>
      <c r="AH5" s="8">
        <f>+(D5-D4)*$A$2/(AL5*AN5)</f>
        <v>3.1049999999999645</v>
      </c>
      <c r="AI5" s="8">
        <f>+(E5-E4)*$A$2/(AL5*AO5)</f>
        <v>3.018749999999955</v>
      </c>
      <c r="AJ5" s="6">
        <f>+(A5-A4)*24</f>
        <v>24.73333333345363</v>
      </c>
      <c r="AK5" s="6">
        <f aca="true" t="shared" si="14" ref="AK5:AK50">AJ5/24</f>
        <v>1.0305555555605679</v>
      </c>
      <c r="AL5" s="10">
        <f aca="true" t="shared" si="15" ref="AL5:AL50">ROUND(AK5,0)</f>
        <v>1</v>
      </c>
      <c r="AM5" s="9">
        <v>11</v>
      </c>
      <c r="AN5" s="9">
        <v>5</v>
      </c>
      <c r="AO5" s="9">
        <v>8</v>
      </c>
      <c r="AP5" s="8">
        <f>+AC5/$AB5*100</f>
        <v>93.76623376623398</v>
      </c>
      <c r="AQ5" s="8">
        <f>+AD5/$AB5*100</f>
        <v>2.3376623376623122</v>
      </c>
      <c r="AR5" s="8">
        <f>+AE5/$AB5*100</f>
        <v>3.6363636363635843</v>
      </c>
      <c r="AS5" s="8">
        <f>SUM(AP5:AR5)</f>
        <v>99.74025974025987</v>
      </c>
    </row>
    <row r="6" spans="1:45" ht="12.75">
      <c r="A6" s="12">
        <v>38870.631944444445</v>
      </c>
      <c r="B6" s="6">
        <v>18.343</v>
      </c>
      <c r="C6" s="6">
        <v>13.285</v>
      </c>
      <c r="D6" s="6">
        <v>2.388</v>
      </c>
      <c r="E6" s="6">
        <v>2.731</v>
      </c>
      <c r="F6" s="6">
        <v>11.085</v>
      </c>
      <c r="G6" s="6">
        <v>4.219</v>
      </c>
      <c r="H6" s="7">
        <f>((B6-$B$4)*$A$2)</f>
        <v>6075.450000000001</v>
      </c>
      <c r="I6" s="7">
        <f t="shared" si="1"/>
        <v>3329.2500000000027</v>
      </c>
      <c r="J6" s="7">
        <f t="shared" si="2"/>
        <v>67.27500000000101</v>
      </c>
      <c r="K6" s="13">
        <f t="shared" si="3"/>
        <v>5411.325000000001</v>
      </c>
      <c r="L6" s="13">
        <f t="shared" si="4"/>
        <v>3127.425000000001</v>
      </c>
      <c r="M6" s="13">
        <f t="shared" si="4"/>
        <v>62.10000000000082</v>
      </c>
      <c r="N6" s="8">
        <f t="shared" si="5"/>
        <v>54.79840999432145</v>
      </c>
      <c r="O6" s="8">
        <f t="shared" si="6"/>
        <v>1.107325383304957</v>
      </c>
      <c r="P6" s="8">
        <f t="shared" si="7"/>
        <v>57.79407076824993</v>
      </c>
      <c r="Q6" s="8">
        <f t="shared" si="8"/>
        <v>1.1475932419509236</v>
      </c>
      <c r="R6" s="8">
        <f aca="true" t="shared" si="16" ref="R6:R50">+(B6-B5)/(A6-A5)/24*$A$2</f>
        <v>31.382128358793782</v>
      </c>
      <c r="S6" s="8">
        <f t="shared" si="9"/>
        <v>30.813778529151012</v>
      </c>
      <c r="T6" s="8">
        <f t="shared" si="10"/>
        <v>18.137009472264303</v>
      </c>
      <c r="U6" s="8">
        <f t="shared" si="11"/>
        <v>16.88546069314637</v>
      </c>
      <c r="V6" s="8">
        <f t="shared" si="12"/>
        <v>0.36013918422588165</v>
      </c>
      <c r="W6" s="8">
        <f t="shared" si="13"/>
        <v>0.3412087912086621</v>
      </c>
      <c r="Y6" s="9">
        <v>0.158</v>
      </c>
      <c r="Z6" s="8">
        <f t="shared" si="0"/>
        <v>272.55</v>
      </c>
      <c r="AB6" s="8">
        <f aca="true" t="shared" si="17" ref="AB6:AB50">+(B6-$B$4)*$A$2</f>
        <v>6075.450000000001</v>
      </c>
      <c r="AC6" s="8">
        <f aca="true" t="shared" si="18" ref="AC6:AC50">+(C6-$C$4)*$A$2</f>
        <v>5739.075</v>
      </c>
      <c r="AD6" s="8">
        <f aca="true" t="shared" si="19" ref="AD6:AD50">+(D6-$D$4)*$A$2</f>
        <v>241.49999999999946</v>
      </c>
      <c r="AE6" s="8">
        <f aca="true" t="shared" si="20" ref="AE6:AE50">+(E6-$E$4)*$A$2</f>
        <v>198.3749999999996</v>
      </c>
      <c r="AF6" s="8">
        <f aca="true" t="shared" si="21" ref="AF6:AF50">+(B6-B5)*$A$2/(A6-A5)/24</f>
        <v>31.38212835879378</v>
      </c>
      <c r="AG6" s="8">
        <f aca="true" t="shared" si="22" ref="AG6:AG50">+(C6-C5)*$A$2/(AJ6-AL6*AN6-AL6*AO6)</f>
        <v>62.82869422844061</v>
      </c>
      <c r="AH6" s="8">
        <f aca="true" t="shared" si="23" ref="AH6:AH50">+(D6-D5)*$A$2/(AL6*AN6)</f>
        <v>6.45642857142856</v>
      </c>
      <c r="AI6" s="8">
        <f aca="true" t="shared" si="24" ref="AI6:AI50">+(E6-E5)*$A$2/(AL6*AO6)</f>
        <v>3.1111607142857136</v>
      </c>
      <c r="AJ6" s="6">
        <f aca="true" t="shared" si="25" ref="AJ6:AJ50">+(A6-A5)*24</f>
        <v>172.43333333329065</v>
      </c>
      <c r="AK6" s="6">
        <f t="shared" si="14"/>
        <v>7.184722222220444</v>
      </c>
      <c r="AL6" s="10">
        <f t="shared" si="15"/>
        <v>7</v>
      </c>
      <c r="AM6" s="9">
        <v>11</v>
      </c>
      <c r="AN6" s="9">
        <v>5</v>
      </c>
      <c r="AO6" s="9">
        <v>8</v>
      </c>
      <c r="AP6" s="8">
        <f aca="true" t="shared" si="26" ref="AP6:AR50">+AC6/$AB6*100</f>
        <v>94.46337308347529</v>
      </c>
      <c r="AQ6" s="8">
        <f t="shared" si="26"/>
        <v>3.975014196479264</v>
      </c>
      <c r="AR6" s="8">
        <f t="shared" si="26"/>
        <v>3.265190232822253</v>
      </c>
      <c r="AS6" s="8">
        <f aca="true" t="shared" si="27" ref="AS6:AS50">SUM(AP6:AR6)</f>
        <v>101.7035775127768</v>
      </c>
    </row>
    <row r="7" spans="1:45" ht="12.75">
      <c r="A7" s="12">
        <v>38873.65625</v>
      </c>
      <c r="B7" s="6">
        <v>20.24</v>
      </c>
      <c r="C7" s="6">
        <v>14.909</v>
      </c>
      <c r="D7" s="6">
        <v>2.56</v>
      </c>
      <c r="E7" s="6">
        <v>2.771</v>
      </c>
      <c r="F7" s="6">
        <v>11.578</v>
      </c>
      <c r="G7" s="6">
        <v>4.25</v>
      </c>
      <c r="H7" s="7">
        <f aca="true" t="shared" si="28" ref="H7:H50">((B7-$B$4)*$A$2)</f>
        <v>9347.774999999998</v>
      </c>
      <c r="I7" s="7">
        <f t="shared" si="1"/>
        <v>4179.675</v>
      </c>
      <c r="J7" s="7">
        <f t="shared" si="2"/>
        <v>120.75000000000048</v>
      </c>
      <c r="K7" s="13">
        <f t="shared" si="3"/>
        <v>3272.3249999999975</v>
      </c>
      <c r="L7" s="13">
        <f t="shared" si="4"/>
        <v>850.4249999999975</v>
      </c>
      <c r="M7" s="13">
        <f t="shared" si="4"/>
        <v>53.474999999999476</v>
      </c>
      <c r="N7" s="8">
        <f t="shared" si="5"/>
        <v>44.71304668758075</v>
      </c>
      <c r="O7" s="8">
        <f t="shared" si="6"/>
        <v>1.2917512456172782</v>
      </c>
      <c r="P7" s="8">
        <f t="shared" si="7"/>
        <v>25.988402741170212</v>
      </c>
      <c r="Q7" s="8">
        <f t="shared" si="8"/>
        <v>1.6341591987348296</v>
      </c>
      <c r="R7" s="8">
        <f t="shared" si="16"/>
        <v>45.083696900126824</v>
      </c>
      <c r="S7" s="8">
        <f t="shared" si="9"/>
        <v>34.65347544021494</v>
      </c>
      <c r="T7" s="8">
        <f t="shared" si="10"/>
        <v>11.716532721013431</v>
      </c>
      <c r="U7" s="8">
        <f t="shared" si="11"/>
        <v>15.494624652452636</v>
      </c>
      <c r="V7" s="8">
        <f t="shared" si="12"/>
        <v>0.7367393800231518</v>
      </c>
      <c r="W7" s="8">
        <f t="shared" si="13"/>
        <v>0.447636700648654</v>
      </c>
      <c r="Y7" s="9">
        <v>0.194</v>
      </c>
      <c r="Z7" s="8">
        <f t="shared" si="0"/>
        <v>334.65000000000003</v>
      </c>
      <c r="AB7" s="8">
        <f t="shared" si="17"/>
        <v>9347.774999999998</v>
      </c>
      <c r="AC7" s="8">
        <f t="shared" si="18"/>
        <v>8540.475</v>
      </c>
      <c r="AD7" s="8">
        <f t="shared" si="19"/>
        <v>538.1999999999997</v>
      </c>
      <c r="AE7" s="8">
        <f t="shared" si="20"/>
        <v>267.37499999999966</v>
      </c>
      <c r="AF7" s="8">
        <f t="shared" si="21"/>
        <v>45.083696900126824</v>
      </c>
      <c r="AG7" s="8">
        <f t="shared" si="22"/>
        <v>83.4163771712641</v>
      </c>
      <c r="AH7" s="8">
        <f t="shared" si="23"/>
        <v>19.78000000000002</v>
      </c>
      <c r="AI7" s="8">
        <f t="shared" si="24"/>
        <v>2.875000000000002</v>
      </c>
      <c r="AJ7" s="6">
        <f t="shared" si="25"/>
        <v>72.58333333331393</v>
      </c>
      <c r="AK7" s="6">
        <f t="shared" si="14"/>
        <v>3.024305555554747</v>
      </c>
      <c r="AL7" s="10">
        <f t="shared" si="15"/>
        <v>3</v>
      </c>
      <c r="AM7" s="9">
        <v>11</v>
      </c>
      <c r="AN7" s="9">
        <v>5</v>
      </c>
      <c r="AO7" s="9">
        <v>8</v>
      </c>
      <c r="AP7" s="8">
        <f t="shared" si="26"/>
        <v>91.3637202435874</v>
      </c>
      <c r="AQ7" s="8">
        <f t="shared" si="26"/>
        <v>5.757519837608413</v>
      </c>
      <c r="AR7" s="8">
        <f t="shared" si="26"/>
        <v>2.8603063295811006</v>
      </c>
      <c r="AS7" s="8">
        <f t="shared" si="27"/>
        <v>99.98154641077691</v>
      </c>
    </row>
    <row r="8" spans="1:45" s="15" customFormat="1" ht="12.75">
      <c r="A8" s="12">
        <v>38874.44097222222</v>
      </c>
      <c r="B8" s="6">
        <v>20.645</v>
      </c>
      <c r="C8" s="6">
        <v>15.156</v>
      </c>
      <c r="D8" s="6">
        <v>2.702</v>
      </c>
      <c r="E8" s="6">
        <v>2.787</v>
      </c>
      <c r="F8" s="6">
        <v>11.685</v>
      </c>
      <c r="G8" s="6">
        <v>4.252</v>
      </c>
      <c r="H8" s="7">
        <f t="shared" si="28"/>
        <v>10046.4</v>
      </c>
      <c r="I8" s="7">
        <f t="shared" si="1"/>
        <v>4364.250000000002</v>
      </c>
      <c r="J8" s="7">
        <f t="shared" si="2"/>
        <v>124.20000000000012</v>
      </c>
      <c r="K8" s="13">
        <f t="shared" si="3"/>
        <v>698.6250000000019</v>
      </c>
      <c r="L8" s="13">
        <f t="shared" si="4"/>
        <v>184.5750000000019</v>
      </c>
      <c r="M8" s="13">
        <f t="shared" si="4"/>
        <v>3.44999999999962</v>
      </c>
      <c r="N8" s="8">
        <f t="shared" si="5"/>
        <v>43.44093406593409</v>
      </c>
      <c r="O8" s="8">
        <f t="shared" si="6"/>
        <v>1.2362637362637374</v>
      </c>
      <c r="P8" s="8">
        <f t="shared" si="7"/>
        <v>26.419753086419952</v>
      </c>
      <c r="Q8" s="8">
        <f t="shared" si="8"/>
        <v>0.4938271604937714</v>
      </c>
      <c r="R8" s="8">
        <f t="shared" si="16"/>
        <v>37.0951327435158</v>
      </c>
      <c r="S8" s="8">
        <f t="shared" si="9"/>
        <v>34.812821253250966</v>
      </c>
      <c r="T8" s="8">
        <f t="shared" si="10"/>
        <v>9.800442477916592</v>
      </c>
      <c r="U8" s="8">
        <f t="shared" si="11"/>
        <v>15.12301472711624</v>
      </c>
      <c r="V8" s="8">
        <f t="shared" si="12"/>
        <v>0.18318584070869934</v>
      </c>
      <c r="W8" s="8">
        <f t="shared" si="13"/>
        <v>0.4303782847242569</v>
      </c>
      <c r="X8" s="8"/>
      <c r="Y8" s="9">
        <v>0.202</v>
      </c>
      <c r="Z8" s="8">
        <f t="shared" si="0"/>
        <v>348.45000000000005</v>
      </c>
      <c r="AB8" s="8">
        <f t="shared" si="17"/>
        <v>10046.4</v>
      </c>
      <c r="AC8" s="8">
        <f t="shared" si="18"/>
        <v>8966.550000000001</v>
      </c>
      <c r="AD8" s="8">
        <f t="shared" si="19"/>
        <v>783.1499999999995</v>
      </c>
      <c r="AE8" s="8">
        <f t="shared" si="20"/>
        <v>294.9749999999997</v>
      </c>
      <c r="AF8" s="8">
        <f t="shared" si="21"/>
        <v>37.0951327435158</v>
      </c>
      <c r="AG8" s="8">
        <f t="shared" si="22"/>
        <v>73.04142857240033</v>
      </c>
      <c r="AH8" s="8">
        <f t="shared" si="23"/>
        <v>48.98999999999997</v>
      </c>
      <c r="AI8" s="8">
        <f t="shared" si="24"/>
        <v>3.450000000000003</v>
      </c>
      <c r="AJ8" s="6">
        <f t="shared" si="25"/>
        <v>18.833333333255723</v>
      </c>
      <c r="AK8" s="6">
        <f t="shared" si="14"/>
        <v>0.7847222222189885</v>
      </c>
      <c r="AL8" s="10">
        <f t="shared" si="15"/>
        <v>1</v>
      </c>
      <c r="AM8" s="9">
        <v>11</v>
      </c>
      <c r="AN8" s="9">
        <v>5</v>
      </c>
      <c r="AO8" s="9">
        <v>8</v>
      </c>
      <c r="AP8" s="8">
        <f t="shared" si="26"/>
        <v>89.25137362637365</v>
      </c>
      <c r="AQ8" s="8">
        <f t="shared" si="26"/>
        <v>7.795329670329666</v>
      </c>
      <c r="AR8" s="8">
        <f t="shared" si="26"/>
        <v>2.9361263736263705</v>
      </c>
      <c r="AS8" s="8">
        <f t="shared" si="27"/>
        <v>99.98282967032968</v>
      </c>
    </row>
    <row r="9" spans="1:45" ht="12.75">
      <c r="A9" s="12">
        <v>38875.59722222222</v>
      </c>
      <c r="B9" s="6">
        <v>22.468</v>
      </c>
      <c r="C9" s="6">
        <v>16.916</v>
      </c>
      <c r="D9" s="6">
        <v>2.751</v>
      </c>
      <c r="E9" s="6">
        <v>2.801</v>
      </c>
      <c r="F9" s="6">
        <v>12.186</v>
      </c>
      <c r="G9" s="6">
        <v>4.274</v>
      </c>
      <c r="H9" s="7">
        <f t="shared" si="28"/>
        <v>13191.075</v>
      </c>
      <c r="I9" s="7">
        <f t="shared" si="1"/>
        <v>5228.475000000001</v>
      </c>
      <c r="J9" s="7">
        <f t="shared" si="2"/>
        <v>162.15000000000052</v>
      </c>
      <c r="K9" s="13">
        <f t="shared" si="3"/>
        <v>3144.6750000000006</v>
      </c>
      <c r="L9" s="13">
        <f t="shared" si="4"/>
        <v>864.224999999999</v>
      </c>
      <c r="M9" s="13">
        <f t="shared" si="4"/>
        <v>37.950000000000415</v>
      </c>
      <c r="N9" s="8">
        <f t="shared" si="5"/>
        <v>39.636458741990324</v>
      </c>
      <c r="O9" s="8">
        <f t="shared" si="6"/>
        <v>1.229240224924811</v>
      </c>
      <c r="P9" s="8">
        <f t="shared" si="7"/>
        <v>27.482172243554544</v>
      </c>
      <c r="Q9" s="8">
        <f t="shared" si="8"/>
        <v>1.2068019747668808</v>
      </c>
      <c r="R9" s="8">
        <f t="shared" si="16"/>
        <v>113.32162162162165</v>
      </c>
      <c r="S9" s="8">
        <f t="shared" si="9"/>
        <v>41.69992096944408</v>
      </c>
      <c r="T9" s="8">
        <f t="shared" si="10"/>
        <v>31.143243243243212</v>
      </c>
      <c r="U9" s="8">
        <f t="shared" si="11"/>
        <v>16.528371970496277</v>
      </c>
      <c r="V9" s="8">
        <f t="shared" si="12"/>
        <v>1.3675675675675827</v>
      </c>
      <c r="W9" s="8">
        <f t="shared" si="13"/>
        <v>0.5125922023182629</v>
      </c>
      <c r="Y9" s="9">
        <v>0.209</v>
      </c>
      <c r="Z9" s="8">
        <f t="shared" si="0"/>
        <v>360.525</v>
      </c>
      <c r="AB9" s="8">
        <f t="shared" si="17"/>
        <v>13191.075</v>
      </c>
      <c r="AC9" s="8">
        <f t="shared" si="18"/>
        <v>12002.550000000001</v>
      </c>
      <c r="AD9" s="8">
        <f t="shared" si="19"/>
        <v>867.6749999999994</v>
      </c>
      <c r="AE9" s="8">
        <f t="shared" si="20"/>
        <v>319.1250000000001</v>
      </c>
      <c r="AF9" s="8">
        <f t="shared" si="21"/>
        <v>113.32162162162165</v>
      </c>
      <c r="AG9" s="8">
        <f t="shared" si="22"/>
        <v>205.83050847457625</v>
      </c>
      <c r="AH9" s="8">
        <f t="shared" si="23"/>
        <v>16.904999999999976</v>
      </c>
      <c r="AI9" s="8">
        <f t="shared" si="24"/>
        <v>3.0187500000000504</v>
      </c>
      <c r="AJ9" s="6">
        <f t="shared" si="25"/>
        <v>27.75</v>
      </c>
      <c r="AK9" s="6">
        <f t="shared" si="14"/>
        <v>1.15625</v>
      </c>
      <c r="AL9" s="10">
        <f t="shared" si="15"/>
        <v>1</v>
      </c>
      <c r="AM9" s="9">
        <v>11</v>
      </c>
      <c r="AN9" s="9">
        <v>5</v>
      </c>
      <c r="AO9" s="9">
        <v>8</v>
      </c>
      <c r="AP9" s="8">
        <f t="shared" si="26"/>
        <v>90.98993069177456</v>
      </c>
      <c r="AQ9" s="8">
        <f t="shared" si="26"/>
        <v>6.577742905714655</v>
      </c>
      <c r="AR9" s="8">
        <f t="shared" si="26"/>
        <v>2.4192493788413763</v>
      </c>
      <c r="AS9" s="8">
        <f t="shared" si="27"/>
        <v>99.98692297633059</v>
      </c>
    </row>
    <row r="10" spans="1:45" ht="12.75">
      <c r="A10" s="12">
        <v>38876.45486111111</v>
      </c>
      <c r="B10" s="6">
        <v>23.046</v>
      </c>
      <c r="C10" s="6">
        <v>17.402</v>
      </c>
      <c r="D10" s="6">
        <v>2.83</v>
      </c>
      <c r="E10" s="6">
        <v>2.813</v>
      </c>
      <c r="F10" s="6">
        <v>12.259</v>
      </c>
      <c r="G10" s="6">
        <v>4.291</v>
      </c>
      <c r="H10" s="7">
        <f t="shared" si="28"/>
        <v>14188.125</v>
      </c>
      <c r="I10" s="7">
        <f t="shared" si="1"/>
        <v>5354.4000000000015</v>
      </c>
      <c r="J10" s="7">
        <f t="shared" si="2"/>
        <v>191.47500000000113</v>
      </c>
      <c r="K10" s="13">
        <f t="shared" si="3"/>
        <v>997.0499999999989</v>
      </c>
      <c r="L10" s="13">
        <f t="shared" si="4"/>
        <v>125.9250000000007</v>
      </c>
      <c r="M10" s="13">
        <f t="shared" si="4"/>
        <v>29.3250000000006</v>
      </c>
      <c r="N10" s="8">
        <f t="shared" si="5"/>
        <v>37.738601823708215</v>
      </c>
      <c r="O10" s="8">
        <f t="shared" si="6"/>
        <v>1.3495440729483363</v>
      </c>
      <c r="P10" s="8">
        <f t="shared" si="7"/>
        <v>12.629757785467211</v>
      </c>
      <c r="Q10" s="8">
        <f t="shared" si="8"/>
        <v>2.9411764705882986</v>
      </c>
      <c r="R10" s="8">
        <f t="shared" si="16"/>
        <v>48.43967611326895</v>
      </c>
      <c r="S10" s="8">
        <f t="shared" si="9"/>
        <v>42.11167449913188</v>
      </c>
      <c r="T10" s="8">
        <f t="shared" si="10"/>
        <v>6.117813765170687</v>
      </c>
      <c r="U10" s="8">
        <f t="shared" si="11"/>
        <v>15.892357160523455</v>
      </c>
      <c r="V10" s="8">
        <f t="shared" si="12"/>
        <v>1.424696356272647</v>
      </c>
      <c r="W10" s="8">
        <f t="shared" si="13"/>
        <v>0.5683156072223303</v>
      </c>
      <c r="Y10" s="9">
        <v>0.209</v>
      </c>
      <c r="Z10" s="8">
        <f t="shared" si="0"/>
        <v>360.525</v>
      </c>
      <c r="AB10" s="8">
        <f t="shared" si="17"/>
        <v>14188.125</v>
      </c>
      <c r="AC10" s="8">
        <f t="shared" si="18"/>
        <v>12840.900000000001</v>
      </c>
      <c r="AD10" s="8">
        <f t="shared" si="19"/>
        <v>1003.9499999999997</v>
      </c>
      <c r="AE10" s="8">
        <f t="shared" si="20"/>
        <v>339.8250000000001</v>
      </c>
      <c r="AF10" s="8">
        <f t="shared" si="21"/>
        <v>48.43967611326895</v>
      </c>
      <c r="AG10" s="8">
        <f t="shared" si="22"/>
        <v>110.55164835108279</v>
      </c>
      <c r="AH10" s="8">
        <f t="shared" si="23"/>
        <v>27.255000000000063</v>
      </c>
      <c r="AI10" s="8">
        <f t="shared" si="24"/>
        <v>2.587500000000002</v>
      </c>
      <c r="AJ10" s="6">
        <f t="shared" si="25"/>
        <v>20.58333333337214</v>
      </c>
      <c r="AK10" s="6">
        <f t="shared" si="14"/>
        <v>0.8576388888905058</v>
      </c>
      <c r="AL10" s="10">
        <f t="shared" si="15"/>
        <v>1</v>
      </c>
      <c r="AM10" s="9">
        <v>11</v>
      </c>
      <c r="AN10" s="9">
        <v>5</v>
      </c>
      <c r="AO10" s="9">
        <v>8</v>
      </c>
      <c r="AP10" s="8">
        <f t="shared" si="26"/>
        <v>90.50455927051672</v>
      </c>
      <c r="AQ10" s="8">
        <f t="shared" si="26"/>
        <v>7.075987841945287</v>
      </c>
      <c r="AR10" s="8">
        <f t="shared" si="26"/>
        <v>2.395136778115502</v>
      </c>
      <c r="AS10" s="8">
        <f t="shared" si="27"/>
        <v>99.97568389057751</v>
      </c>
    </row>
    <row r="11" spans="1:45" ht="12.75">
      <c r="A11" s="12">
        <v>38877.375</v>
      </c>
      <c r="B11" s="6">
        <v>23.941</v>
      </c>
      <c r="C11" s="6">
        <v>18.277</v>
      </c>
      <c r="D11" s="6">
        <v>2.838</v>
      </c>
      <c r="E11" s="6">
        <v>2.827</v>
      </c>
      <c r="F11" s="6">
        <v>12.467</v>
      </c>
      <c r="G11" s="6">
        <v>4.305</v>
      </c>
      <c r="H11" s="7">
        <f t="shared" si="28"/>
        <v>15731.999999999998</v>
      </c>
      <c r="I11" s="7">
        <f t="shared" si="1"/>
        <v>5713.200000000002</v>
      </c>
      <c r="J11" s="7">
        <f t="shared" si="2"/>
        <v>215.625</v>
      </c>
      <c r="K11" s="13">
        <f t="shared" si="3"/>
        <v>1543.8749999999993</v>
      </c>
      <c r="L11" s="13">
        <f t="shared" si="4"/>
        <v>358.8000000000003</v>
      </c>
      <c r="M11" s="13">
        <f t="shared" si="4"/>
        <v>24.149999999998872</v>
      </c>
      <c r="N11" s="8">
        <f t="shared" si="5"/>
        <v>36.31578947368423</v>
      </c>
      <c r="O11" s="8">
        <f t="shared" si="6"/>
        <v>1.3706140350877194</v>
      </c>
      <c r="P11" s="8">
        <f t="shared" si="7"/>
        <v>23.240223463687183</v>
      </c>
      <c r="Q11" s="8">
        <f t="shared" si="8"/>
        <v>1.5642458100557934</v>
      </c>
      <c r="R11" s="8">
        <f t="shared" si="16"/>
        <v>69.9113207545941</v>
      </c>
      <c r="S11" s="8">
        <f t="shared" si="9"/>
        <v>43.8217270194915</v>
      </c>
      <c r="T11" s="8">
        <f t="shared" si="10"/>
        <v>16.247547169782784</v>
      </c>
      <c r="U11" s="8">
        <f t="shared" si="11"/>
        <v>15.914206128131129</v>
      </c>
      <c r="V11" s="8">
        <f t="shared" si="12"/>
        <v>1.0935849056584046</v>
      </c>
      <c r="W11" s="8">
        <f t="shared" si="13"/>
        <v>0.6006267409469779</v>
      </c>
      <c r="Y11" s="9">
        <v>0.209</v>
      </c>
      <c r="Z11" s="8">
        <f t="shared" si="0"/>
        <v>360.525</v>
      </c>
      <c r="AB11" s="8">
        <f t="shared" si="17"/>
        <v>15731.999999999998</v>
      </c>
      <c r="AC11" s="8">
        <f t="shared" si="18"/>
        <v>14350.275000000001</v>
      </c>
      <c r="AD11" s="8">
        <f t="shared" si="19"/>
        <v>1017.7499999999998</v>
      </c>
      <c r="AE11" s="8">
        <f t="shared" si="20"/>
        <v>363.97499999999974</v>
      </c>
      <c r="AF11" s="8">
        <f t="shared" si="21"/>
        <v>69.9113207545941</v>
      </c>
      <c r="AG11" s="8">
        <f t="shared" si="22"/>
        <v>166.16972476993232</v>
      </c>
      <c r="AH11" s="8">
        <f t="shared" si="23"/>
        <v>2.7600000000000025</v>
      </c>
      <c r="AI11" s="8">
        <f t="shared" si="24"/>
        <v>3.018749999999955</v>
      </c>
      <c r="AJ11" s="6">
        <f t="shared" si="25"/>
        <v>22.08333333337214</v>
      </c>
      <c r="AK11" s="6">
        <f t="shared" si="14"/>
        <v>0.9201388888905058</v>
      </c>
      <c r="AL11" s="10">
        <f t="shared" si="15"/>
        <v>1</v>
      </c>
      <c r="AM11" s="9">
        <v>11</v>
      </c>
      <c r="AN11" s="9">
        <v>5</v>
      </c>
      <c r="AO11" s="9">
        <v>8</v>
      </c>
      <c r="AP11" s="8">
        <f t="shared" si="26"/>
        <v>91.21710526315792</v>
      </c>
      <c r="AQ11" s="8">
        <f t="shared" si="26"/>
        <v>6.469298245614034</v>
      </c>
      <c r="AR11" s="8">
        <f t="shared" si="26"/>
        <v>2.313596491228069</v>
      </c>
      <c r="AS11" s="8">
        <f t="shared" si="27"/>
        <v>100.00000000000001</v>
      </c>
    </row>
    <row r="12" spans="1:45" ht="12.75">
      <c r="A12" s="12">
        <v>38878.40069444444</v>
      </c>
      <c r="B12" s="6">
        <v>24.566</v>
      </c>
      <c r="C12" s="6">
        <v>18.878</v>
      </c>
      <c r="D12" s="6">
        <v>2.848</v>
      </c>
      <c r="E12" s="6">
        <v>2.84</v>
      </c>
      <c r="F12" s="6">
        <v>12.624</v>
      </c>
      <c r="G12" s="6">
        <v>4.312</v>
      </c>
      <c r="H12" s="7">
        <f t="shared" si="28"/>
        <v>16810.125</v>
      </c>
      <c r="I12" s="7">
        <f t="shared" si="1"/>
        <v>5984.025000000002</v>
      </c>
      <c r="J12" s="7">
        <f t="shared" si="2"/>
        <v>227.70000000000095</v>
      </c>
      <c r="K12" s="13">
        <f t="shared" si="3"/>
        <v>1078.125</v>
      </c>
      <c r="L12" s="13">
        <f t="shared" si="4"/>
        <v>270.82500000000005</v>
      </c>
      <c r="M12" s="13">
        <f t="shared" si="4"/>
        <v>12.07500000000097</v>
      </c>
      <c r="N12" s="8">
        <f t="shared" si="5"/>
        <v>35.59774243201643</v>
      </c>
      <c r="O12" s="8">
        <f t="shared" si="6"/>
        <v>1.3545407901488</v>
      </c>
      <c r="P12" s="8">
        <f t="shared" si="7"/>
        <v>25.120000000000005</v>
      </c>
      <c r="Q12" s="8">
        <f t="shared" si="8"/>
        <v>1.1200000000000898</v>
      </c>
      <c r="R12" s="8">
        <f t="shared" si="16"/>
        <v>43.79654705499278</v>
      </c>
      <c r="S12" s="8">
        <f t="shared" si="9"/>
        <v>43.82011122214326</v>
      </c>
      <c r="T12" s="8">
        <f t="shared" si="10"/>
        <v>11.00169262021419</v>
      </c>
      <c r="U12" s="8">
        <f t="shared" si="11"/>
        <v>15.598970326281686</v>
      </c>
      <c r="V12" s="8">
        <f t="shared" si="12"/>
        <v>0.4905213270159585</v>
      </c>
      <c r="W12" s="8">
        <f t="shared" si="13"/>
        <v>0.5935612807925024</v>
      </c>
      <c r="Y12" s="9">
        <v>0.209</v>
      </c>
      <c r="Z12" s="8">
        <f t="shared" si="0"/>
        <v>360.525</v>
      </c>
      <c r="AB12" s="8">
        <f t="shared" si="17"/>
        <v>16810.125</v>
      </c>
      <c r="AC12" s="8">
        <f t="shared" si="18"/>
        <v>15387</v>
      </c>
      <c r="AD12" s="8">
        <f t="shared" si="19"/>
        <v>1034.9999999999993</v>
      </c>
      <c r="AE12" s="8">
        <f t="shared" si="20"/>
        <v>386.3999999999996</v>
      </c>
      <c r="AF12" s="8">
        <f t="shared" si="21"/>
        <v>43.79654705499278</v>
      </c>
      <c r="AG12" s="8">
        <f t="shared" si="22"/>
        <v>89.2446197997949</v>
      </c>
      <c r="AH12" s="8">
        <f t="shared" si="23"/>
        <v>3.449999999999926</v>
      </c>
      <c r="AI12" s="8">
        <f t="shared" si="24"/>
        <v>2.8031249999999783</v>
      </c>
      <c r="AJ12" s="6">
        <f t="shared" si="25"/>
        <v>24.616666666581295</v>
      </c>
      <c r="AK12" s="6">
        <f t="shared" si="14"/>
        <v>1.0256944444408873</v>
      </c>
      <c r="AL12" s="10">
        <f t="shared" si="15"/>
        <v>1</v>
      </c>
      <c r="AM12" s="9">
        <v>11</v>
      </c>
      <c r="AN12" s="9">
        <v>5</v>
      </c>
      <c r="AO12" s="9">
        <v>8</v>
      </c>
      <c r="AP12" s="8">
        <f t="shared" si="26"/>
        <v>91.53412006157004</v>
      </c>
      <c r="AQ12" s="8">
        <f t="shared" si="26"/>
        <v>6.157003591585424</v>
      </c>
      <c r="AR12" s="8">
        <f t="shared" si="26"/>
        <v>2.298614674191891</v>
      </c>
      <c r="AS12" s="8">
        <f t="shared" si="27"/>
        <v>99.98973832734735</v>
      </c>
    </row>
    <row r="13" spans="1:45" ht="12.75">
      <c r="A13" s="12">
        <v>38880.37152777778</v>
      </c>
      <c r="B13" s="6">
        <v>24.644</v>
      </c>
      <c r="C13" s="6">
        <v>18.913</v>
      </c>
      <c r="D13" s="6">
        <v>2.864</v>
      </c>
      <c r="E13" s="6">
        <v>2.867</v>
      </c>
      <c r="F13" s="6">
        <v>12.651</v>
      </c>
      <c r="G13" s="6">
        <v>4.315</v>
      </c>
      <c r="H13" s="7">
        <f t="shared" si="28"/>
        <v>16944.675</v>
      </c>
      <c r="I13" s="7">
        <f t="shared" si="1"/>
        <v>6030.6</v>
      </c>
      <c r="J13" s="7">
        <f t="shared" si="2"/>
        <v>232.87500000000117</v>
      </c>
      <c r="K13" s="13">
        <f t="shared" si="3"/>
        <v>134.54999999999896</v>
      </c>
      <c r="L13" s="13">
        <f t="shared" si="4"/>
        <v>46.5749999999987</v>
      </c>
      <c r="M13" s="13">
        <f t="shared" si="4"/>
        <v>5.175000000000196</v>
      </c>
      <c r="N13" s="8">
        <f t="shared" si="5"/>
        <v>35.589941972920705</v>
      </c>
      <c r="O13" s="8">
        <f t="shared" si="6"/>
        <v>1.3743255624554687</v>
      </c>
      <c r="P13" s="8">
        <f t="shared" si="7"/>
        <v>34.61538461538392</v>
      </c>
      <c r="Q13" s="8">
        <f t="shared" si="8"/>
        <v>3.8461538461540212</v>
      </c>
      <c r="R13" s="8">
        <f t="shared" si="16"/>
        <v>2.844608879482777</v>
      </c>
      <c r="S13" s="8">
        <f t="shared" si="9"/>
        <v>39.32239412104735</v>
      </c>
      <c r="T13" s="8">
        <f t="shared" si="10"/>
        <v>0.9846723044363258</v>
      </c>
      <c r="U13" s="8">
        <f t="shared" si="11"/>
        <v>13.994817250043937</v>
      </c>
      <c r="V13" s="8">
        <f t="shared" si="12"/>
        <v>0.10940803382626564</v>
      </c>
      <c r="W13" s="8">
        <f t="shared" si="13"/>
        <v>0.5404177141750403</v>
      </c>
      <c r="Y13" s="9">
        <v>0.209</v>
      </c>
      <c r="Z13" s="8">
        <f t="shared" si="0"/>
        <v>360.525</v>
      </c>
      <c r="AB13" s="8">
        <f t="shared" si="17"/>
        <v>16944.675</v>
      </c>
      <c r="AC13" s="8">
        <f t="shared" si="18"/>
        <v>15447.375</v>
      </c>
      <c r="AD13" s="8">
        <f t="shared" si="19"/>
        <v>1062.5999999999995</v>
      </c>
      <c r="AE13" s="8">
        <f t="shared" si="20"/>
        <v>432.9749999999998</v>
      </c>
      <c r="AF13" s="8">
        <f t="shared" si="21"/>
        <v>2.844608879482777</v>
      </c>
      <c r="AG13" s="8">
        <f t="shared" si="22"/>
        <v>2.8345070422318437</v>
      </c>
      <c r="AH13" s="8">
        <f t="shared" si="23"/>
        <v>2.7600000000000025</v>
      </c>
      <c r="AI13" s="8">
        <f t="shared" si="24"/>
        <v>2.9109375000000144</v>
      </c>
      <c r="AJ13" s="6">
        <f t="shared" si="25"/>
        <v>47.30000000016298</v>
      </c>
      <c r="AK13" s="6">
        <f t="shared" si="14"/>
        <v>1.9708333333401242</v>
      </c>
      <c r="AL13" s="10">
        <f t="shared" si="15"/>
        <v>2</v>
      </c>
      <c r="AM13" s="9">
        <v>11</v>
      </c>
      <c r="AN13" s="9">
        <v>5</v>
      </c>
      <c r="AO13" s="9">
        <v>8</v>
      </c>
      <c r="AP13" s="8">
        <f t="shared" si="26"/>
        <v>91.16359564287896</v>
      </c>
      <c r="AQ13" s="8">
        <f t="shared" si="26"/>
        <v>6.270996640537511</v>
      </c>
      <c r="AR13" s="8">
        <f t="shared" si="26"/>
        <v>2.5552275272320055</v>
      </c>
      <c r="AS13" s="8">
        <f t="shared" si="27"/>
        <v>99.98981981064847</v>
      </c>
    </row>
    <row r="14" spans="1:48" s="15" customFormat="1" ht="12.75">
      <c r="A14" s="12">
        <v>38882.618055555555</v>
      </c>
      <c r="B14" s="6">
        <v>24.815</v>
      </c>
      <c r="C14" s="6">
        <v>19.041</v>
      </c>
      <c r="D14" s="6">
        <v>2.88</v>
      </c>
      <c r="E14" s="6">
        <v>2.894</v>
      </c>
      <c r="F14" s="6">
        <v>12.682</v>
      </c>
      <c r="G14" s="6">
        <v>4.402</v>
      </c>
      <c r="H14" s="7">
        <f t="shared" si="28"/>
        <v>17239.65</v>
      </c>
      <c r="I14" s="7">
        <f t="shared" si="1"/>
        <v>6084.075000000002</v>
      </c>
      <c r="J14" s="7">
        <f t="shared" si="2"/>
        <v>382.9500000000007</v>
      </c>
      <c r="K14" s="13">
        <f t="shared" si="3"/>
        <v>294.975000000005</v>
      </c>
      <c r="L14" s="13">
        <f t="shared" si="4"/>
        <v>53.475000000001</v>
      </c>
      <c r="M14" s="13">
        <f t="shared" si="4"/>
        <v>150.07499999999956</v>
      </c>
      <c r="N14" s="8">
        <f t="shared" si="5"/>
        <v>35.2911747048229</v>
      </c>
      <c r="O14" s="8">
        <f t="shared" si="6"/>
        <v>2.2213327996798116</v>
      </c>
      <c r="P14" s="8">
        <f t="shared" si="7"/>
        <v>18.128654970760262</v>
      </c>
      <c r="Q14" s="8">
        <f t="shared" si="8"/>
        <v>50.87719298245512</v>
      </c>
      <c r="R14" s="8">
        <f t="shared" si="16"/>
        <v>5.470942812992936</v>
      </c>
      <c r="S14" s="8">
        <f t="shared" si="9"/>
        <v>35.55788930903807</v>
      </c>
      <c r="T14" s="8">
        <f t="shared" si="10"/>
        <v>0.9918083462150953</v>
      </c>
      <c r="U14" s="8">
        <f t="shared" si="11"/>
        <v>12.548796837400166</v>
      </c>
      <c r="V14" s="8">
        <f t="shared" si="12"/>
        <v>2.7834621329261746</v>
      </c>
      <c r="W14" s="8">
        <f t="shared" si="13"/>
        <v>0.7898590580955038</v>
      </c>
      <c r="X14" s="8"/>
      <c r="Y14" s="9"/>
      <c r="Z14" s="8">
        <f t="shared" si="0"/>
        <v>0</v>
      </c>
      <c r="AB14" s="8">
        <f t="shared" si="17"/>
        <v>17239.65</v>
      </c>
      <c r="AC14" s="8">
        <f t="shared" si="18"/>
        <v>15668.175000000001</v>
      </c>
      <c r="AD14" s="8">
        <f t="shared" si="19"/>
        <v>1090.1999999999994</v>
      </c>
      <c r="AE14" s="8">
        <f t="shared" si="20"/>
        <v>479.55000000000007</v>
      </c>
      <c r="AF14" s="8">
        <f t="shared" si="21"/>
        <v>5.470942812992935</v>
      </c>
      <c r="AG14" s="8">
        <f t="shared" si="22"/>
        <v>7.909253731370775</v>
      </c>
      <c r="AH14" s="8">
        <f t="shared" si="23"/>
        <v>2.7600000000000025</v>
      </c>
      <c r="AI14" s="8">
        <f t="shared" si="24"/>
        <v>2.9109375000000144</v>
      </c>
      <c r="AJ14" s="6">
        <f t="shared" si="25"/>
        <v>53.916666666569654</v>
      </c>
      <c r="AK14" s="6">
        <f t="shared" si="14"/>
        <v>2.2465277777737356</v>
      </c>
      <c r="AL14" s="10">
        <f t="shared" si="15"/>
        <v>2</v>
      </c>
      <c r="AM14" s="9">
        <v>11</v>
      </c>
      <c r="AN14" s="9">
        <v>5</v>
      </c>
      <c r="AO14" s="9">
        <v>8</v>
      </c>
      <c r="AP14" s="8">
        <f t="shared" si="26"/>
        <v>90.88453071843105</v>
      </c>
      <c r="AQ14" s="8">
        <f t="shared" si="26"/>
        <v>6.323794276565935</v>
      </c>
      <c r="AR14" s="8">
        <f t="shared" si="26"/>
        <v>2.7816690014008407</v>
      </c>
      <c r="AS14" s="8">
        <f t="shared" si="27"/>
        <v>99.98999399639783</v>
      </c>
      <c r="AT14" s="4"/>
      <c r="AU14" s="4"/>
      <c r="AV14" s="4"/>
    </row>
    <row r="15" spans="1:48" s="15" customFormat="1" ht="12.75">
      <c r="A15" s="12">
        <v>38890.66458333333</v>
      </c>
      <c r="B15" s="6">
        <v>33.025</v>
      </c>
      <c r="C15" s="6">
        <v>26.314</v>
      </c>
      <c r="D15" s="6">
        <v>3.706</v>
      </c>
      <c r="E15" s="6">
        <v>3.005</v>
      </c>
      <c r="F15" s="6">
        <v>14.746</v>
      </c>
      <c r="G15" s="6">
        <v>4.516</v>
      </c>
      <c r="H15" s="7">
        <f t="shared" si="28"/>
        <v>31401.9</v>
      </c>
      <c r="I15" s="7">
        <f t="shared" si="1"/>
        <v>9644.475000000002</v>
      </c>
      <c r="J15" s="7">
        <f t="shared" si="2"/>
        <v>579.6000000000005</v>
      </c>
      <c r="K15" s="13">
        <f t="shared" si="3"/>
        <v>14162.249999999995</v>
      </c>
      <c r="L15" s="13">
        <f t="shared" si="4"/>
        <v>3560.4</v>
      </c>
      <c r="M15" s="13">
        <f t="shared" si="4"/>
        <v>196.64999999999978</v>
      </c>
      <c r="N15" s="8">
        <f t="shared" si="5"/>
        <v>30.713030103274008</v>
      </c>
      <c r="O15" s="8">
        <f t="shared" si="6"/>
        <v>1.8457481872116033</v>
      </c>
      <c r="P15" s="8">
        <f t="shared" si="7"/>
        <v>25.140073081607806</v>
      </c>
      <c r="Q15" s="8">
        <f t="shared" si="8"/>
        <v>1.3885505481120575</v>
      </c>
      <c r="R15" s="8">
        <f t="shared" si="16"/>
        <v>73.33520324502625</v>
      </c>
      <c r="S15" s="8">
        <f t="shared" si="9"/>
        <v>46.31890257393534</v>
      </c>
      <c r="T15" s="8">
        <f t="shared" si="10"/>
        <v>18.43652369034522</v>
      </c>
      <c r="U15" s="8">
        <f t="shared" si="11"/>
        <v>14.22593849103892</v>
      </c>
      <c r="V15" s="8">
        <f t="shared" si="12"/>
        <v>1.0182963666179032</v>
      </c>
      <c r="W15" s="8">
        <f t="shared" si="13"/>
        <v>0.8549303045947201</v>
      </c>
      <c r="X15" s="8"/>
      <c r="Y15" s="9"/>
      <c r="Z15" s="8">
        <f t="shared" si="0"/>
        <v>0</v>
      </c>
      <c r="AB15" s="8">
        <f t="shared" si="17"/>
        <v>31401.9</v>
      </c>
      <c r="AC15" s="8">
        <f t="shared" si="18"/>
        <v>28214.100000000002</v>
      </c>
      <c r="AD15" s="8">
        <f t="shared" si="19"/>
        <v>2515.0499999999997</v>
      </c>
      <c r="AE15" s="8">
        <f t="shared" si="20"/>
        <v>671.0249999999996</v>
      </c>
      <c r="AF15" s="8">
        <f t="shared" si="21"/>
        <v>73.33520324502625</v>
      </c>
      <c r="AG15" s="8">
        <f t="shared" si="22"/>
        <v>140.78090518051795</v>
      </c>
      <c r="AH15" s="8">
        <f t="shared" si="23"/>
        <v>35.62125</v>
      </c>
      <c r="AI15" s="8">
        <f t="shared" si="24"/>
        <v>2.9917968749999937</v>
      </c>
      <c r="AJ15" s="6">
        <f t="shared" si="25"/>
        <v>193.1166666666395</v>
      </c>
      <c r="AK15" s="6">
        <f t="shared" si="14"/>
        <v>8.046527777776646</v>
      </c>
      <c r="AL15" s="10">
        <f t="shared" si="15"/>
        <v>8</v>
      </c>
      <c r="AM15" s="9">
        <v>11</v>
      </c>
      <c r="AN15" s="9">
        <v>5</v>
      </c>
      <c r="AO15" s="9">
        <v>8</v>
      </c>
      <c r="AP15" s="8">
        <f t="shared" si="26"/>
        <v>89.8483849703362</v>
      </c>
      <c r="AQ15" s="8">
        <f t="shared" si="26"/>
        <v>8.009228740936058</v>
      </c>
      <c r="AR15" s="8">
        <f t="shared" si="26"/>
        <v>2.1368929905515257</v>
      </c>
      <c r="AS15" s="8">
        <f t="shared" si="27"/>
        <v>99.99450670182378</v>
      </c>
      <c r="AT15" s="9"/>
      <c r="AU15" s="9"/>
      <c r="AV15" s="9"/>
    </row>
    <row r="16" spans="1:45" ht="12.75">
      <c r="A16" s="12">
        <v>38891.645833333336</v>
      </c>
      <c r="B16" s="6">
        <v>34.64</v>
      </c>
      <c r="C16" s="6">
        <v>27.824</v>
      </c>
      <c r="D16" s="6">
        <v>3.797</v>
      </c>
      <c r="E16" s="6">
        <v>3.019</v>
      </c>
      <c r="F16" s="6">
        <v>15.143</v>
      </c>
      <c r="G16" s="6">
        <v>4.537</v>
      </c>
      <c r="H16" s="7">
        <f t="shared" si="28"/>
        <v>34187.775</v>
      </c>
      <c r="I16" s="7">
        <f t="shared" si="1"/>
        <v>10329.300000000003</v>
      </c>
      <c r="J16" s="7">
        <f t="shared" si="2"/>
        <v>615.8250000000004</v>
      </c>
      <c r="K16" s="13">
        <f t="shared" si="3"/>
        <v>2785.8750000000036</v>
      </c>
      <c r="L16" s="13">
        <f t="shared" si="4"/>
        <v>684.8250000000004</v>
      </c>
      <c r="M16" s="13">
        <f t="shared" si="4"/>
        <v>36.22499999999984</v>
      </c>
      <c r="N16" s="8">
        <f t="shared" si="5"/>
        <v>30.213431555577984</v>
      </c>
      <c r="O16" s="8">
        <f t="shared" si="6"/>
        <v>1.801301781119129</v>
      </c>
      <c r="P16" s="8">
        <f t="shared" si="7"/>
        <v>24.582043343653233</v>
      </c>
      <c r="Q16" s="8">
        <f t="shared" si="8"/>
        <v>1.3003095975232126</v>
      </c>
      <c r="R16" s="8">
        <f t="shared" si="16"/>
        <v>118.29617834342291</v>
      </c>
      <c r="S16" s="8">
        <f t="shared" si="9"/>
        <v>48.73524590163127</v>
      </c>
      <c r="T16" s="8">
        <f t="shared" si="10"/>
        <v>29.079617834265548</v>
      </c>
      <c r="U16" s="8">
        <f t="shared" si="11"/>
        <v>14.724590163931985</v>
      </c>
      <c r="V16" s="8">
        <f t="shared" si="12"/>
        <v>1.5382165605027038</v>
      </c>
      <c r="W16" s="8">
        <f t="shared" si="13"/>
        <v>0.8778688524588713</v>
      </c>
      <c r="Z16" s="8">
        <f t="shared" si="0"/>
        <v>0</v>
      </c>
      <c r="AB16" s="8">
        <f t="shared" si="17"/>
        <v>34187.775</v>
      </c>
      <c r="AC16" s="8">
        <f t="shared" si="18"/>
        <v>30818.85</v>
      </c>
      <c r="AD16" s="8">
        <f t="shared" si="19"/>
        <v>2672.025</v>
      </c>
      <c r="AE16" s="8">
        <f t="shared" si="20"/>
        <v>695.1750000000001</v>
      </c>
      <c r="AF16" s="8">
        <f t="shared" si="21"/>
        <v>118.29617834342291</v>
      </c>
      <c r="AG16" s="8">
        <f t="shared" si="22"/>
        <v>246.8957345947047</v>
      </c>
      <c r="AH16" s="8">
        <f t="shared" si="23"/>
        <v>31.395000000000067</v>
      </c>
      <c r="AI16" s="8">
        <f t="shared" si="24"/>
        <v>3.0187500000000504</v>
      </c>
      <c r="AJ16" s="6">
        <f t="shared" si="25"/>
        <v>23.550000000104774</v>
      </c>
      <c r="AK16" s="6">
        <f t="shared" si="14"/>
        <v>0.9812500000043656</v>
      </c>
      <c r="AL16" s="10">
        <f t="shared" si="15"/>
        <v>1</v>
      </c>
      <c r="AM16" s="9">
        <v>11</v>
      </c>
      <c r="AN16" s="9">
        <v>5</v>
      </c>
      <c r="AO16" s="9">
        <v>8</v>
      </c>
      <c r="AP16" s="8">
        <f t="shared" si="26"/>
        <v>90.14581966799535</v>
      </c>
      <c r="AQ16" s="8">
        <f t="shared" si="26"/>
        <v>7.815732378021091</v>
      </c>
      <c r="AR16" s="8">
        <f t="shared" si="26"/>
        <v>2.0334022907311167</v>
      </c>
      <c r="AS16" s="8">
        <f t="shared" si="27"/>
        <v>99.99495433674757</v>
      </c>
    </row>
    <row r="17" spans="1:45" ht="12.75">
      <c r="A17" s="12">
        <v>38892.572916666664</v>
      </c>
      <c r="B17" s="6">
        <v>36.08</v>
      </c>
      <c r="C17" s="6">
        <v>29.15</v>
      </c>
      <c r="D17" s="6">
        <v>3.896</v>
      </c>
      <c r="E17" s="6">
        <v>3.032</v>
      </c>
      <c r="F17" s="6">
        <v>15.489</v>
      </c>
      <c r="G17" s="6">
        <v>4.56</v>
      </c>
      <c r="H17" s="7">
        <f t="shared" si="28"/>
        <v>36671.775</v>
      </c>
      <c r="I17" s="7">
        <f t="shared" si="1"/>
        <v>10926.150000000003</v>
      </c>
      <c r="J17" s="7">
        <f t="shared" si="2"/>
        <v>655.4999999999998</v>
      </c>
      <c r="K17" s="13">
        <f t="shared" si="3"/>
        <v>2483.999999999996</v>
      </c>
      <c r="L17" s="13">
        <f t="shared" si="4"/>
        <v>596.8500000000001</v>
      </c>
      <c r="M17" s="13">
        <f t="shared" si="4"/>
        <v>39.67499999999946</v>
      </c>
      <c r="N17" s="8">
        <f t="shared" si="5"/>
        <v>29.79444000188156</v>
      </c>
      <c r="O17" s="8">
        <f t="shared" si="6"/>
        <v>1.7874782445082078</v>
      </c>
      <c r="P17" s="8">
        <f t="shared" si="7"/>
        <v>24.02777777777782</v>
      </c>
      <c r="Q17" s="8">
        <f t="shared" si="8"/>
        <v>1.597222222222203</v>
      </c>
      <c r="R17" s="8">
        <f t="shared" si="16"/>
        <v>111.64044943878618</v>
      </c>
      <c r="S17" s="8">
        <f t="shared" si="9"/>
        <v>50.66911917098446</v>
      </c>
      <c r="T17" s="8">
        <f t="shared" si="10"/>
        <v>26.824719101263955</v>
      </c>
      <c r="U17" s="8">
        <f t="shared" si="11"/>
        <v>15.096580310880832</v>
      </c>
      <c r="V17" s="8">
        <f t="shared" si="12"/>
        <v>1.783146067425036</v>
      </c>
      <c r="W17" s="8">
        <f t="shared" si="13"/>
        <v>0.9056994818652848</v>
      </c>
      <c r="Z17" s="8">
        <f t="shared" si="0"/>
        <v>0</v>
      </c>
      <c r="AB17" s="8">
        <f t="shared" si="17"/>
        <v>36671.775</v>
      </c>
      <c r="AC17" s="8">
        <f t="shared" si="18"/>
        <v>33106.2</v>
      </c>
      <c r="AD17" s="8">
        <f t="shared" si="19"/>
        <v>2842.7999999999993</v>
      </c>
      <c r="AE17" s="8">
        <f t="shared" si="20"/>
        <v>717.5999999999999</v>
      </c>
      <c r="AF17" s="8">
        <f t="shared" si="21"/>
        <v>111.64044943878618</v>
      </c>
      <c r="AG17" s="8">
        <f t="shared" si="22"/>
        <v>247.28108108419266</v>
      </c>
      <c r="AH17" s="8">
        <f t="shared" si="23"/>
        <v>34.154999999999916</v>
      </c>
      <c r="AI17" s="8">
        <f t="shared" si="24"/>
        <v>2.8031249999999783</v>
      </c>
      <c r="AJ17" s="6">
        <f t="shared" si="25"/>
        <v>22.249999999883585</v>
      </c>
      <c r="AK17" s="6">
        <f t="shared" si="14"/>
        <v>0.9270833333284827</v>
      </c>
      <c r="AL17" s="10">
        <f t="shared" si="15"/>
        <v>1</v>
      </c>
      <c r="AM17" s="9">
        <v>11</v>
      </c>
      <c r="AN17" s="9">
        <v>5</v>
      </c>
      <c r="AO17" s="9">
        <v>8</v>
      </c>
      <c r="AP17" s="8">
        <f t="shared" si="26"/>
        <v>90.27705912789877</v>
      </c>
      <c r="AQ17" s="8">
        <f t="shared" si="26"/>
        <v>7.752010913025069</v>
      </c>
      <c r="AR17" s="8">
        <f t="shared" si="26"/>
        <v>1.9568182887247751</v>
      </c>
      <c r="AS17" s="8">
        <f t="shared" si="27"/>
        <v>99.98588832964862</v>
      </c>
    </row>
    <row r="18" spans="1:45" ht="12.75">
      <c r="A18" s="12">
        <v>38894.5875</v>
      </c>
      <c r="B18" s="6">
        <v>37.901</v>
      </c>
      <c r="C18" s="6">
        <v>30.877</v>
      </c>
      <c r="D18" s="6">
        <v>3.966</v>
      </c>
      <c r="E18" s="6">
        <v>3.058</v>
      </c>
      <c r="F18" s="6">
        <v>15.868</v>
      </c>
      <c r="G18" s="6">
        <v>4.68</v>
      </c>
      <c r="H18" s="7">
        <f t="shared" si="28"/>
        <v>39813.00000000001</v>
      </c>
      <c r="I18" s="7">
        <f t="shared" si="1"/>
        <v>11579.925000000001</v>
      </c>
      <c r="J18" s="7">
        <f t="shared" si="2"/>
        <v>862.5</v>
      </c>
      <c r="K18" s="13">
        <f t="shared" si="3"/>
        <v>3141.2250000000085</v>
      </c>
      <c r="L18" s="13">
        <f t="shared" si="4"/>
        <v>653.7749999999993</v>
      </c>
      <c r="M18" s="13">
        <f t="shared" si="4"/>
        <v>207.00000000000017</v>
      </c>
      <c r="N18" s="8">
        <f t="shared" si="5"/>
        <v>29.085788561525128</v>
      </c>
      <c r="O18" s="8">
        <f t="shared" si="6"/>
        <v>2.1663778162911607</v>
      </c>
      <c r="P18" s="8">
        <f t="shared" si="7"/>
        <v>20.812740252608375</v>
      </c>
      <c r="Q18" s="8">
        <f t="shared" si="8"/>
        <v>6.589785831960448</v>
      </c>
      <c r="R18" s="8">
        <f t="shared" si="16"/>
        <v>64.96845915189158</v>
      </c>
      <c r="S18" s="8">
        <f t="shared" si="9"/>
        <v>51.564564175618706</v>
      </c>
      <c r="T18" s="8">
        <f t="shared" si="10"/>
        <v>13.52171664940517</v>
      </c>
      <c r="U18" s="8">
        <f t="shared" si="11"/>
        <v>14.997960108792391</v>
      </c>
      <c r="V18" s="8">
        <f t="shared" si="12"/>
        <v>4.281282316434363</v>
      </c>
      <c r="W18" s="8">
        <f t="shared" si="13"/>
        <v>1.1170832793678227</v>
      </c>
      <c r="Z18" s="8">
        <f t="shared" si="0"/>
        <v>0</v>
      </c>
      <c r="AB18" s="8">
        <f t="shared" si="17"/>
        <v>39813.00000000001</v>
      </c>
      <c r="AC18" s="8">
        <f t="shared" si="18"/>
        <v>36085.274999999994</v>
      </c>
      <c r="AD18" s="8">
        <f t="shared" si="19"/>
        <v>2963.5499999999997</v>
      </c>
      <c r="AE18" s="8">
        <f t="shared" si="20"/>
        <v>762.4499999999995</v>
      </c>
      <c r="AF18" s="8">
        <f t="shared" si="21"/>
        <v>64.96845915189158</v>
      </c>
      <c r="AG18" s="8">
        <f t="shared" si="22"/>
        <v>133.29194630816943</v>
      </c>
      <c r="AH18" s="8">
        <f t="shared" si="23"/>
        <v>12.075000000000049</v>
      </c>
      <c r="AI18" s="8">
        <f t="shared" si="24"/>
        <v>2.8031249999999783</v>
      </c>
      <c r="AJ18" s="6">
        <f t="shared" si="25"/>
        <v>48.35000000009313</v>
      </c>
      <c r="AK18" s="6">
        <f t="shared" si="14"/>
        <v>2.014583333337214</v>
      </c>
      <c r="AL18" s="10">
        <f t="shared" si="15"/>
        <v>2</v>
      </c>
      <c r="AM18" s="9">
        <v>11</v>
      </c>
      <c r="AN18" s="9">
        <v>5</v>
      </c>
      <c r="AO18" s="9">
        <v>8</v>
      </c>
      <c r="AP18" s="8">
        <f t="shared" si="26"/>
        <v>90.63691507798957</v>
      </c>
      <c r="AQ18" s="8">
        <f t="shared" si="26"/>
        <v>7.443674176776429</v>
      </c>
      <c r="AR18" s="8">
        <f t="shared" si="26"/>
        <v>1.915077989601385</v>
      </c>
      <c r="AS18" s="8">
        <f t="shared" si="27"/>
        <v>99.99566724436738</v>
      </c>
    </row>
    <row r="19" spans="1:45" ht="12.75">
      <c r="A19" s="12"/>
      <c r="H19" s="7">
        <f t="shared" si="28"/>
        <v>-25566.225</v>
      </c>
      <c r="I19" s="7">
        <f t="shared" si="1"/>
        <v>-15792.374999999998</v>
      </c>
      <c r="J19" s="7">
        <f t="shared" si="2"/>
        <v>-7210.499999999999</v>
      </c>
      <c r="K19" s="13">
        <f t="shared" si="3"/>
        <v>0</v>
      </c>
      <c r="L19" s="13">
        <f t="shared" si="4"/>
        <v>0</v>
      </c>
      <c r="M19" s="13">
        <f t="shared" si="4"/>
        <v>0</v>
      </c>
      <c r="N19" s="8">
        <f t="shared" si="5"/>
        <v>61.77046083260238</v>
      </c>
      <c r="O19" s="8">
        <f t="shared" si="6"/>
        <v>28.203225153498412</v>
      </c>
      <c r="P19" s="8">
        <f t="shared" si="7"/>
        <v>41.866969209255686</v>
      </c>
      <c r="Q19" s="8">
        <f t="shared" si="8"/>
        <v>12.347959156750479</v>
      </c>
      <c r="R19" s="8">
        <f t="shared" si="16"/>
        <v>0.07003890644167393</v>
      </c>
      <c r="S19" s="8">
        <f t="shared" si="9"/>
        <v>0.027411043017139525</v>
      </c>
      <c r="T19" s="8">
        <f t="shared" si="10"/>
        <v>0.029323167394435024</v>
      </c>
      <c r="U19" s="8">
        <f t="shared" si="11"/>
        <v>0.016931927590709963</v>
      </c>
      <c r="V19" s="8">
        <f t="shared" si="12"/>
        <v>0.008648375561252577</v>
      </c>
      <c r="W19" s="8">
        <f t="shared" si="13"/>
        <v>0.007730798179046166</v>
      </c>
      <c r="Z19" s="8">
        <f t="shared" si="0"/>
        <v>0</v>
      </c>
      <c r="AB19" s="8">
        <f t="shared" si="17"/>
        <v>-25566.225</v>
      </c>
      <c r="AC19" s="8">
        <f t="shared" si="18"/>
        <v>-17177.55</v>
      </c>
      <c r="AD19" s="8">
        <f t="shared" si="19"/>
        <v>-3877.8</v>
      </c>
      <c r="AE19" s="8">
        <f t="shared" si="20"/>
        <v>-4512.6</v>
      </c>
      <c r="AF19" s="8">
        <f t="shared" si="21"/>
        <v>0.07003890644167392</v>
      </c>
      <c r="AG19" s="8">
        <f t="shared" si="22"/>
        <v>0.12449381782841096</v>
      </c>
      <c r="AH19" s="8">
        <f t="shared" si="23"/>
        <v>0.03517855765522561</v>
      </c>
      <c r="AI19" s="8">
        <f t="shared" si="24"/>
        <v>0.016952853837254145</v>
      </c>
      <c r="AJ19" s="6">
        <f t="shared" si="25"/>
        <v>-933470.1000000001</v>
      </c>
      <c r="AK19" s="6">
        <f t="shared" si="14"/>
        <v>-38894.5875</v>
      </c>
      <c r="AL19" s="10">
        <f t="shared" si="15"/>
        <v>-38895</v>
      </c>
      <c r="AM19" s="9">
        <v>11</v>
      </c>
      <c r="AN19" s="9">
        <v>5</v>
      </c>
      <c r="AO19" s="9">
        <v>8</v>
      </c>
      <c r="AP19" s="8">
        <f t="shared" si="26"/>
        <v>67.18844882261655</v>
      </c>
      <c r="AQ19" s="8">
        <f t="shared" si="26"/>
        <v>15.167667498819245</v>
      </c>
      <c r="AR19" s="8">
        <f t="shared" si="26"/>
        <v>17.650630861615277</v>
      </c>
      <c r="AS19" s="8">
        <f t="shared" si="27"/>
        <v>100.00674718305106</v>
      </c>
    </row>
    <row r="20" spans="1:45" ht="12.75">
      <c r="A20" s="12"/>
      <c r="H20" s="7">
        <f t="shared" si="28"/>
        <v>-25566.225</v>
      </c>
      <c r="I20" s="7">
        <f t="shared" si="1"/>
        <v>-15792.374999999998</v>
      </c>
      <c r="J20" s="7">
        <f t="shared" si="2"/>
        <v>-7210.499999999999</v>
      </c>
      <c r="K20" s="13">
        <f t="shared" si="3"/>
        <v>0</v>
      </c>
      <c r="L20" s="13">
        <f t="shared" si="4"/>
        <v>0</v>
      </c>
      <c r="M20" s="13">
        <f t="shared" si="4"/>
        <v>0</v>
      </c>
      <c r="N20" s="8">
        <f t="shared" si="5"/>
        <v>61.77046083260238</v>
      </c>
      <c r="O20" s="8">
        <f t="shared" si="6"/>
        <v>28.203225153498412</v>
      </c>
      <c r="P20" s="8" t="e">
        <f t="shared" si="7"/>
        <v>#DIV/0!</v>
      </c>
      <c r="Q20" s="8" t="e">
        <f t="shared" si="8"/>
        <v>#DIV/0!</v>
      </c>
      <c r="R20" s="8" t="e">
        <f t="shared" si="16"/>
        <v>#DIV/0!</v>
      </c>
      <c r="S20" s="8">
        <f t="shared" si="9"/>
        <v>0.027411043017139525</v>
      </c>
      <c r="T20" s="8" t="e">
        <f t="shared" si="10"/>
        <v>#DIV/0!</v>
      </c>
      <c r="U20" s="8">
        <f t="shared" si="11"/>
        <v>0.016931927590709963</v>
      </c>
      <c r="V20" s="8" t="e">
        <f t="shared" si="12"/>
        <v>#DIV/0!</v>
      </c>
      <c r="W20" s="8">
        <f t="shared" si="13"/>
        <v>0.007730798179046166</v>
      </c>
      <c r="Z20" s="8">
        <f t="shared" si="0"/>
        <v>0</v>
      </c>
      <c r="AB20" s="8">
        <f t="shared" si="17"/>
        <v>-25566.225</v>
      </c>
      <c r="AC20" s="8">
        <f t="shared" si="18"/>
        <v>-17177.55</v>
      </c>
      <c r="AD20" s="8">
        <f t="shared" si="19"/>
        <v>-3877.8</v>
      </c>
      <c r="AE20" s="8">
        <f t="shared" si="20"/>
        <v>-4512.6</v>
      </c>
      <c r="AF20" s="8" t="e">
        <f t="shared" si="21"/>
        <v>#DIV/0!</v>
      </c>
      <c r="AG20" s="8" t="e">
        <f t="shared" si="22"/>
        <v>#DIV/0!</v>
      </c>
      <c r="AH20" s="8" t="e">
        <f t="shared" si="23"/>
        <v>#DIV/0!</v>
      </c>
      <c r="AI20" s="8" t="e">
        <f t="shared" si="24"/>
        <v>#DIV/0!</v>
      </c>
      <c r="AJ20" s="6">
        <f t="shared" si="25"/>
        <v>0</v>
      </c>
      <c r="AK20" s="6">
        <f t="shared" si="14"/>
        <v>0</v>
      </c>
      <c r="AL20" s="10">
        <f t="shared" si="15"/>
        <v>0</v>
      </c>
      <c r="AM20" s="9">
        <v>11</v>
      </c>
      <c r="AN20" s="9">
        <v>5</v>
      </c>
      <c r="AO20" s="9">
        <v>8</v>
      </c>
      <c r="AP20" s="8">
        <f t="shared" si="26"/>
        <v>67.18844882261655</v>
      </c>
      <c r="AQ20" s="8">
        <f t="shared" si="26"/>
        <v>15.167667498819245</v>
      </c>
      <c r="AR20" s="8">
        <f t="shared" si="26"/>
        <v>17.650630861615277</v>
      </c>
      <c r="AS20" s="8">
        <f t="shared" si="27"/>
        <v>100.00674718305106</v>
      </c>
    </row>
    <row r="21" spans="1:45" ht="12.75">
      <c r="A21" s="12"/>
      <c r="H21" s="7">
        <f t="shared" si="28"/>
        <v>-25566.225</v>
      </c>
      <c r="I21" s="7">
        <f t="shared" si="1"/>
        <v>-15792.374999999998</v>
      </c>
      <c r="J21" s="7">
        <f t="shared" si="2"/>
        <v>-7210.499999999999</v>
      </c>
      <c r="K21" s="13">
        <f t="shared" si="3"/>
        <v>0</v>
      </c>
      <c r="L21" s="13">
        <f aca="true" t="shared" si="29" ref="L21:M50">+IF((F21-F20)*$A$2&gt;0,((F21-F20)*$A$2),0)</f>
        <v>0</v>
      </c>
      <c r="M21" s="13">
        <f t="shared" si="29"/>
        <v>0</v>
      </c>
      <c r="N21" s="8">
        <f t="shared" si="5"/>
        <v>61.77046083260238</v>
      </c>
      <c r="O21" s="8">
        <f t="shared" si="6"/>
        <v>28.203225153498412</v>
      </c>
      <c r="P21" s="8" t="e">
        <f t="shared" si="7"/>
        <v>#DIV/0!</v>
      </c>
      <c r="Q21" s="8" t="e">
        <f t="shared" si="8"/>
        <v>#DIV/0!</v>
      </c>
      <c r="R21" s="8" t="e">
        <f t="shared" si="16"/>
        <v>#DIV/0!</v>
      </c>
      <c r="S21" s="8">
        <f t="shared" si="9"/>
        <v>0.027411043017139525</v>
      </c>
      <c r="T21" s="8" t="e">
        <f t="shared" si="10"/>
        <v>#DIV/0!</v>
      </c>
      <c r="U21" s="8">
        <f t="shared" si="11"/>
        <v>0.016931927590709963</v>
      </c>
      <c r="V21" s="8" t="e">
        <f t="shared" si="12"/>
        <v>#DIV/0!</v>
      </c>
      <c r="W21" s="8">
        <f t="shared" si="13"/>
        <v>0.007730798179046166</v>
      </c>
      <c r="Z21" s="8">
        <f t="shared" si="0"/>
        <v>0</v>
      </c>
      <c r="AB21" s="8">
        <f t="shared" si="17"/>
        <v>-25566.225</v>
      </c>
      <c r="AC21" s="8">
        <f t="shared" si="18"/>
        <v>-17177.55</v>
      </c>
      <c r="AD21" s="8">
        <f t="shared" si="19"/>
        <v>-3877.8</v>
      </c>
      <c r="AE21" s="8">
        <f t="shared" si="20"/>
        <v>-4512.6</v>
      </c>
      <c r="AF21" s="8" t="e">
        <f t="shared" si="21"/>
        <v>#DIV/0!</v>
      </c>
      <c r="AG21" s="8" t="e">
        <f t="shared" si="22"/>
        <v>#DIV/0!</v>
      </c>
      <c r="AH21" s="8" t="e">
        <f t="shared" si="23"/>
        <v>#DIV/0!</v>
      </c>
      <c r="AI21" s="8" t="e">
        <f t="shared" si="24"/>
        <v>#DIV/0!</v>
      </c>
      <c r="AJ21" s="6">
        <f t="shared" si="25"/>
        <v>0</v>
      </c>
      <c r="AK21" s="6">
        <f t="shared" si="14"/>
        <v>0</v>
      </c>
      <c r="AL21" s="10">
        <f t="shared" si="15"/>
        <v>0</v>
      </c>
      <c r="AM21" s="9">
        <v>11</v>
      </c>
      <c r="AN21" s="9">
        <v>5</v>
      </c>
      <c r="AO21" s="9">
        <v>8</v>
      </c>
      <c r="AP21" s="8">
        <f t="shared" si="26"/>
        <v>67.18844882261655</v>
      </c>
      <c r="AQ21" s="8">
        <f t="shared" si="26"/>
        <v>15.167667498819245</v>
      </c>
      <c r="AR21" s="8">
        <f t="shared" si="26"/>
        <v>17.650630861615277</v>
      </c>
      <c r="AS21" s="8">
        <f t="shared" si="27"/>
        <v>100.00674718305106</v>
      </c>
    </row>
    <row r="22" spans="1:45" ht="12.75">
      <c r="A22" s="12"/>
      <c r="H22" s="7">
        <f t="shared" si="28"/>
        <v>-25566.225</v>
      </c>
      <c r="I22" s="7">
        <f t="shared" si="1"/>
        <v>-15792.374999999998</v>
      </c>
      <c r="J22" s="7">
        <f t="shared" si="2"/>
        <v>-7210.499999999999</v>
      </c>
      <c r="K22" s="13">
        <f t="shared" si="3"/>
        <v>0</v>
      </c>
      <c r="L22" s="13">
        <f t="shared" si="29"/>
        <v>0</v>
      </c>
      <c r="M22" s="13">
        <f t="shared" si="29"/>
        <v>0</v>
      </c>
      <c r="N22" s="8">
        <f t="shared" si="5"/>
        <v>61.77046083260238</v>
      </c>
      <c r="O22" s="8">
        <f t="shared" si="6"/>
        <v>28.203225153498412</v>
      </c>
      <c r="P22" s="8" t="e">
        <f t="shared" si="7"/>
        <v>#DIV/0!</v>
      </c>
      <c r="Q22" s="8" t="e">
        <f t="shared" si="8"/>
        <v>#DIV/0!</v>
      </c>
      <c r="R22" s="8" t="e">
        <f t="shared" si="16"/>
        <v>#DIV/0!</v>
      </c>
      <c r="S22" s="8">
        <f t="shared" si="9"/>
        <v>0.027411043017139525</v>
      </c>
      <c r="T22" s="8" t="e">
        <f t="shared" si="10"/>
        <v>#DIV/0!</v>
      </c>
      <c r="U22" s="8">
        <f t="shared" si="11"/>
        <v>0.016931927590709963</v>
      </c>
      <c r="V22" s="8" t="e">
        <f t="shared" si="12"/>
        <v>#DIV/0!</v>
      </c>
      <c r="W22" s="8">
        <f t="shared" si="13"/>
        <v>0.007730798179046166</v>
      </c>
      <c r="Z22" s="8">
        <f t="shared" si="0"/>
        <v>0</v>
      </c>
      <c r="AB22" s="8">
        <f t="shared" si="17"/>
        <v>-25566.225</v>
      </c>
      <c r="AC22" s="8">
        <f t="shared" si="18"/>
        <v>-17177.55</v>
      </c>
      <c r="AD22" s="8">
        <f t="shared" si="19"/>
        <v>-3877.8</v>
      </c>
      <c r="AE22" s="8">
        <f t="shared" si="20"/>
        <v>-4512.6</v>
      </c>
      <c r="AF22" s="8" t="e">
        <f t="shared" si="21"/>
        <v>#DIV/0!</v>
      </c>
      <c r="AG22" s="8" t="e">
        <f t="shared" si="22"/>
        <v>#DIV/0!</v>
      </c>
      <c r="AH22" s="8" t="e">
        <f t="shared" si="23"/>
        <v>#DIV/0!</v>
      </c>
      <c r="AI22" s="8" t="e">
        <f t="shared" si="24"/>
        <v>#DIV/0!</v>
      </c>
      <c r="AJ22" s="6">
        <f t="shared" si="25"/>
        <v>0</v>
      </c>
      <c r="AK22" s="6">
        <f t="shared" si="14"/>
        <v>0</v>
      </c>
      <c r="AL22" s="10">
        <f t="shared" si="15"/>
        <v>0</v>
      </c>
      <c r="AM22" s="9">
        <v>11</v>
      </c>
      <c r="AN22" s="9">
        <v>5</v>
      </c>
      <c r="AO22" s="9">
        <v>8</v>
      </c>
      <c r="AP22" s="8">
        <f t="shared" si="26"/>
        <v>67.18844882261655</v>
      </c>
      <c r="AQ22" s="8">
        <f t="shared" si="26"/>
        <v>15.167667498819245</v>
      </c>
      <c r="AR22" s="8">
        <f t="shared" si="26"/>
        <v>17.650630861615277</v>
      </c>
      <c r="AS22" s="8">
        <f t="shared" si="27"/>
        <v>100.00674718305106</v>
      </c>
    </row>
    <row r="23" spans="1:45" ht="12.75">
      <c r="A23" s="12"/>
      <c r="H23" s="7">
        <f t="shared" si="28"/>
        <v>-25566.225</v>
      </c>
      <c r="I23" s="7">
        <f t="shared" si="1"/>
        <v>-15792.374999999998</v>
      </c>
      <c r="J23" s="7">
        <f t="shared" si="2"/>
        <v>-7210.499999999999</v>
      </c>
      <c r="K23" s="13">
        <f t="shared" si="3"/>
        <v>0</v>
      </c>
      <c r="L23" s="13">
        <f t="shared" si="29"/>
        <v>0</v>
      </c>
      <c r="M23" s="13">
        <f t="shared" si="29"/>
        <v>0</v>
      </c>
      <c r="N23" s="8">
        <f t="shared" si="5"/>
        <v>61.77046083260238</v>
      </c>
      <c r="O23" s="8">
        <f t="shared" si="6"/>
        <v>28.203225153498412</v>
      </c>
      <c r="P23" s="8" t="e">
        <f t="shared" si="7"/>
        <v>#DIV/0!</v>
      </c>
      <c r="Q23" s="8" t="e">
        <f t="shared" si="8"/>
        <v>#DIV/0!</v>
      </c>
      <c r="R23" s="8" t="e">
        <f t="shared" si="16"/>
        <v>#DIV/0!</v>
      </c>
      <c r="S23" s="8">
        <f t="shared" si="9"/>
        <v>0.027411043017139525</v>
      </c>
      <c r="T23" s="8" t="e">
        <f t="shared" si="10"/>
        <v>#DIV/0!</v>
      </c>
      <c r="U23" s="8">
        <f t="shared" si="11"/>
        <v>0.016931927590709963</v>
      </c>
      <c r="V23" s="8" t="e">
        <f t="shared" si="12"/>
        <v>#DIV/0!</v>
      </c>
      <c r="W23" s="8">
        <f t="shared" si="13"/>
        <v>0.007730798179046166</v>
      </c>
      <c r="Z23" s="8">
        <f t="shared" si="0"/>
        <v>0</v>
      </c>
      <c r="AB23" s="8">
        <f t="shared" si="17"/>
        <v>-25566.225</v>
      </c>
      <c r="AC23" s="8">
        <f t="shared" si="18"/>
        <v>-17177.55</v>
      </c>
      <c r="AD23" s="8">
        <f t="shared" si="19"/>
        <v>-3877.8</v>
      </c>
      <c r="AE23" s="8">
        <f t="shared" si="20"/>
        <v>-4512.6</v>
      </c>
      <c r="AF23" s="8" t="e">
        <f t="shared" si="21"/>
        <v>#DIV/0!</v>
      </c>
      <c r="AG23" s="8" t="e">
        <f t="shared" si="22"/>
        <v>#DIV/0!</v>
      </c>
      <c r="AH23" s="8" t="e">
        <f t="shared" si="23"/>
        <v>#DIV/0!</v>
      </c>
      <c r="AI23" s="8" t="e">
        <f t="shared" si="24"/>
        <v>#DIV/0!</v>
      </c>
      <c r="AJ23" s="6">
        <f t="shared" si="25"/>
        <v>0</v>
      </c>
      <c r="AK23" s="6">
        <f t="shared" si="14"/>
        <v>0</v>
      </c>
      <c r="AL23" s="10">
        <f t="shared" si="15"/>
        <v>0</v>
      </c>
      <c r="AM23" s="9">
        <v>11</v>
      </c>
      <c r="AN23" s="9">
        <v>5</v>
      </c>
      <c r="AO23" s="9">
        <v>8</v>
      </c>
      <c r="AP23" s="8">
        <f t="shared" si="26"/>
        <v>67.18844882261655</v>
      </c>
      <c r="AQ23" s="8">
        <f t="shared" si="26"/>
        <v>15.167667498819245</v>
      </c>
      <c r="AR23" s="8">
        <f t="shared" si="26"/>
        <v>17.650630861615277</v>
      </c>
      <c r="AS23" s="8">
        <f t="shared" si="27"/>
        <v>100.00674718305106</v>
      </c>
    </row>
    <row r="24" spans="1:45" ht="12.75">
      <c r="A24" s="12"/>
      <c r="H24" s="7">
        <f t="shared" si="28"/>
        <v>-25566.225</v>
      </c>
      <c r="I24" s="7">
        <f t="shared" si="1"/>
        <v>-15792.374999999998</v>
      </c>
      <c r="J24" s="7">
        <f t="shared" si="2"/>
        <v>-7210.499999999999</v>
      </c>
      <c r="K24" s="13">
        <f t="shared" si="3"/>
        <v>0</v>
      </c>
      <c r="L24" s="13">
        <f t="shared" si="29"/>
        <v>0</v>
      </c>
      <c r="M24" s="13">
        <f t="shared" si="29"/>
        <v>0</v>
      </c>
      <c r="N24" s="8">
        <f t="shared" si="5"/>
        <v>61.77046083260238</v>
      </c>
      <c r="O24" s="8">
        <f t="shared" si="6"/>
        <v>28.203225153498412</v>
      </c>
      <c r="P24" s="8" t="e">
        <f t="shared" si="7"/>
        <v>#DIV/0!</v>
      </c>
      <c r="Q24" s="8" t="e">
        <f t="shared" si="8"/>
        <v>#DIV/0!</v>
      </c>
      <c r="R24" s="8" t="e">
        <f t="shared" si="16"/>
        <v>#DIV/0!</v>
      </c>
      <c r="S24" s="8">
        <f t="shared" si="9"/>
        <v>0.027411043017139525</v>
      </c>
      <c r="T24" s="8" t="e">
        <f t="shared" si="10"/>
        <v>#DIV/0!</v>
      </c>
      <c r="U24" s="8">
        <f t="shared" si="11"/>
        <v>0.016931927590709963</v>
      </c>
      <c r="V24" s="8" t="e">
        <f t="shared" si="12"/>
        <v>#DIV/0!</v>
      </c>
      <c r="W24" s="8">
        <f t="shared" si="13"/>
        <v>0.007730798179046166</v>
      </c>
      <c r="Z24" s="8">
        <f t="shared" si="0"/>
        <v>0</v>
      </c>
      <c r="AB24" s="8">
        <f t="shared" si="17"/>
        <v>-25566.225</v>
      </c>
      <c r="AC24" s="8">
        <f t="shared" si="18"/>
        <v>-17177.55</v>
      </c>
      <c r="AD24" s="8">
        <f t="shared" si="19"/>
        <v>-3877.8</v>
      </c>
      <c r="AE24" s="8">
        <f t="shared" si="20"/>
        <v>-4512.6</v>
      </c>
      <c r="AF24" s="8" t="e">
        <f t="shared" si="21"/>
        <v>#DIV/0!</v>
      </c>
      <c r="AG24" s="8" t="e">
        <f t="shared" si="22"/>
        <v>#DIV/0!</v>
      </c>
      <c r="AH24" s="8" t="e">
        <f t="shared" si="23"/>
        <v>#DIV/0!</v>
      </c>
      <c r="AI24" s="8" t="e">
        <f t="shared" si="24"/>
        <v>#DIV/0!</v>
      </c>
      <c r="AJ24" s="6">
        <f t="shared" si="25"/>
        <v>0</v>
      </c>
      <c r="AK24" s="6">
        <f t="shared" si="14"/>
        <v>0</v>
      </c>
      <c r="AL24" s="10">
        <f t="shared" si="15"/>
        <v>0</v>
      </c>
      <c r="AM24" s="9">
        <v>11</v>
      </c>
      <c r="AN24" s="9">
        <v>5</v>
      </c>
      <c r="AO24" s="9">
        <v>8</v>
      </c>
      <c r="AP24" s="8">
        <f t="shared" si="26"/>
        <v>67.18844882261655</v>
      </c>
      <c r="AQ24" s="8">
        <f t="shared" si="26"/>
        <v>15.167667498819245</v>
      </c>
      <c r="AR24" s="8">
        <f t="shared" si="26"/>
        <v>17.650630861615277</v>
      </c>
      <c r="AS24" s="8">
        <f t="shared" si="27"/>
        <v>100.00674718305106</v>
      </c>
    </row>
    <row r="25" spans="1:45" ht="12.75">
      <c r="A25" s="12"/>
      <c r="H25" s="7">
        <f t="shared" si="28"/>
        <v>-25566.225</v>
      </c>
      <c r="I25" s="7">
        <f t="shared" si="1"/>
        <v>-15792.374999999998</v>
      </c>
      <c r="J25" s="7">
        <f t="shared" si="2"/>
        <v>-7210.499999999999</v>
      </c>
      <c r="K25" s="13">
        <f t="shared" si="3"/>
        <v>0</v>
      </c>
      <c r="L25" s="13">
        <f t="shared" si="29"/>
        <v>0</v>
      </c>
      <c r="M25" s="13">
        <f t="shared" si="29"/>
        <v>0</v>
      </c>
      <c r="N25" s="8">
        <f t="shared" si="5"/>
        <v>61.77046083260238</v>
      </c>
      <c r="O25" s="8">
        <f t="shared" si="6"/>
        <v>28.203225153498412</v>
      </c>
      <c r="P25" s="8" t="e">
        <f t="shared" si="7"/>
        <v>#DIV/0!</v>
      </c>
      <c r="Q25" s="8" t="e">
        <f t="shared" si="8"/>
        <v>#DIV/0!</v>
      </c>
      <c r="R25" s="8" t="e">
        <f t="shared" si="16"/>
        <v>#DIV/0!</v>
      </c>
      <c r="S25" s="8">
        <f t="shared" si="9"/>
        <v>0.027411043017139525</v>
      </c>
      <c r="T25" s="8" t="e">
        <f t="shared" si="10"/>
        <v>#DIV/0!</v>
      </c>
      <c r="U25" s="8">
        <f t="shared" si="11"/>
        <v>0.016931927590709963</v>
      </c>
      <c r="V25" s="8" t="e">
        <f t="shared" si="12"/>
        <v>#DIV/0!</v>
      </c>
      <c r="W25" s="8">
        <f t="shared" si="13"/>
        <v>0.007730798179046166</v>
      </c>
      <c r="Z25" s="8">
        <f t="shared" si="0"/>
        <v>0</v>
      </c>
      <c r="AB25" s="8">
        <f t="shared" si="17"/>
        <v>-25566.225</v>
      </c>
      <c r="AC25" s="8">
        <f t="shared" si="18"/>
        <v>-17177.55</v>
      </c>
      <c r="AD25" s="8">
        <f t="shared" si="19"/>
        <v>-3877.8</v>
      </c>
      <c r="AE25" s="8">
        <f t="shared" si="20"/>
        <v>-4512.6</v>
      </c>
      <c r="AF25" s="8" t="e">
        <f t="shared" si="21"/>
        <v>#DIV/0!</v>
      </c>
      <c r="AG25" s="8" t="e">
        <f t="shared" si="22"/>
        <v>#DIV/0!</v>
      </c>
      <c r="AH25" s="8" t="e">
        <f t="shared" si="23"/>
        <v>#DIV/0!</v>
      </c>
      <c r="AI25" s="8" t="e">
        <f t="shared" si="24"/>
        <v>#DIV/0!</v>
      </c>
      <c r="AJ25" s="6">
        <f t="shared" si="25"/>
        <v>0</v>
      </c>
      <c r="AK25" s="6">
        <f t="shared" si="14"/>
        <v>0</v>
      </c>
      <c r="AL25" s="10">
        <f t="shared" si="15"/>
        <v>0</v>
      </c>
      <c r="AM25" s="9">
        <v>11</v>
      </c>
      <c r="AN25" s="9">
        <v>5</v>
      </c>
      <c r="AO25" s="9">
        <v>8</v>
      </c>
      <c r="AP25" s="8">
        <f t="shared" si="26"/>
        <v>67.18844882261655</v>
      </c>
      <c r="AQ25" s="8">
        <f t="shared" si="26"/>
        <v>15.167667498819245</v>
      </c>
      <c r="AR25" s="8">
        <f t="shared" si="26"/>
        <v>17.650630861615277</v>
      </c>
      <c r="AS25" s="8">
        <f t="shared" si="27"/>
        <v>100.00674718305106</v>
      </c>
    </row>
    <row r="26" spans="1:45" ht="12.75">
      <c r="A26" s="12"/>
      <c r="H26" s="7">
        <f t="shared" si="28"/>
        <v>-25566.225</v>
      </c>
      <c r="I26" s="7">
        <f t="shared" si="1"/>
        <v>-15792.374999999998</v>
      </c>
      <c r="J26" s="7">
        <f t="shared" si="2"/>
        <v>-7210.499999999999</v>
      </c>
      <c r="K26" s="13">
        <f t="shared" si="3"/>
        <v>0</v>
      </c>
      <c r="L26" s="13">
        <f t="shared" si="29"/>
        <v>0</v>
      </c>
      <c r="M26" s="13">
        <f t="shared" si="29"/>
        <v>0</v>
      </c>
      <c r="N26" s="8">
        <f t="shared" si="5"/>
        <v>61.77046083260238</v>
      </c>
      <c r="O26" s="8">
        <f t="shared" si="6"/>
        <v>28.203225153498412</v>
      </c>
      <c r="P26" s="8" t="e">
        <f t="shared" si="7"/>
        <v>#DIV/0!</v>
      </c>
      <c r="Q26" s="8" t="e">
        <f t="shared" si="8"/>
        <v>#DIV/0!</v>
      </c>
      <c r="R26" s="8" t="e">
        <f t="shared" si="16"/>
        <v>#DIV/0!</v>
      </c>
      <c r="S26" s="8">
        <f t="shared" si="9"/>
        <v>0.027411043017139525</v>
      </c>
      <c r="T26" s="8" t="e">
        <f t="shared" si="10"/>
        <v>#DIV/0!</v>
      </c>
      <c r="U26" s="8">
        <f t="shared" si="11"/>
        <v>0.016931927590709963</v>
      </c>
      <c r="V26" s="8" t="e">
        <f t="shared" si="12"/>
        <v>#DIV/0!</v>
      </c>
      <c r="W26" s="8">
        <f t="shared" si="13"/>
        <v>0.007730798179046166</v>
      </c>
      <c r="Z26" s="8">
        <f t="shared" si="0"/>
        <v>0</v>
      </c>
      <c r="AB26" s="8">
        <f t="shared" si="17"/>
        <v>-25566.225</v>
      </c>
      <c r="AC26" s="8">
        <f t="shared" si="18"/>
        <v>-17177.55</v>
      </c>
      <c r="AD26" s="8">
        <f t="shared" si="19"/>
        <v>-3877.8</v>
      </c>
      <c r="AE26" s="8">
        <f t="shared" si="20"/>
        <v>-4512.6</v>
      </c>
      <c r="AF26" s="8" t="e">
        <f t="shared" si="21"/>
        <v>#DIV/0!</v>
      </c>
      <c r="AG26" s="8" t="e">
        <f t="shared" si="22"/>
        <v>#DIV/0!</v>
      </c>
      <c r="AH26" s="8" t="e">
        <f t="shared" si="23"/>
        <v>#DIV/0!</v>
      </c>
      <c r="AI26" s="8" t="e">
        <f t="shared" si="24"/>
        <v>#DIV/0!</v>
      </c>
      <c r="AJ26" s="6">
        <f t="shared" si="25"/>
        <v>0</v>
      </c>
      <c r="AK26" s="6">
        <f t="shared" si="14"/>
        <v>0</v>
      </c>
      <c r="AL26" s="10">
        <f t="shared" si="15"/>
        <v>0</v>
      </c>
      <c r="AM26" s="9">
        <v>11</v>
      </c>
      <c r="AN26" s="9">
        <v>5</v>
      </c>
      <c r="AO26" s="9">
        <v>8</v>
      </c>
      <c r="AP26" s="8">
        <f t="shared" si="26"/>
        <v>67.18844882261655</v>
      </c>
      <c r="AQ26" s="8">
        <f t="shared" si="26"/>
        <v>15.167667498819245</v>
      </c>
      <c r="AR26" s="8">
        <f t="shared" si="26"/>
        <v>17.650630861615277</v>
      </c>
      <c r="AS26" s="8">
        <f t="shared" si="27"/>
        <v>100.00674718305106</v>
      </c>
    </row>
    <row r="27" spans="1:45" ht="12.75">
      <c r="A27" s="12"/>
      <c r="H27" s="7">
        <f t="shared" si="28"/>
        <v>-25566.225</v>
      </c>
      <c r="I27" s="7">
        <f t="shared" si="1"/>
        <v>-15792.374999999998</v>
      </c>
      <c r="J27" s="7">
        <f t="shared" si="2"/>
        <v>-7210.499999999999</v>
      </c>
      <c r="K27" s="13">
        <f t="shared" si="3"/>
        <v>0</v>
      </c>
      <c r="L27" s="13">
        <f t="shared" si="29"/>
        <v>0</v>
      </c>
      <c r="M27" s="13">
        <f t="shared" si="29"/>
        <v>0</v>
      </c>
      <c r="N27" s="8">
        <f t="shared" si="5"/>
        <v>61.77046083260238</v>
      </c>
      <c r="O27" s="8">
        <f t="shared" si="6"/>
        <v>28.203225153498412</v>
      </c>
      <c r="P27" s="8" t="e">
        <f t="shared" si="7"/>
        <v>#DIV/0!</v>
      </c>
      <c r="Q27" s="8" t="e">
        <f t="shared" si="8"/>
        <v>#DIV/0!</v>
      </c>
      <c r="R27" s="8" t="e">
        <f t="shared" si="16"/>
        <v>#DIV/0!</v>
      </c>
      <c r="S27" s="8">
        <f t="shared" si="9"/>
        <v>0.027411043017139525</v>
      </c>
      <c r="T27" s="8" t="e">
        <f t="shared" si="10"/>
        <v>#DIV/0!</v>
      </c>
      <c r="U27" s="8">
        <f t="shared" si="11"/>
        <v>0.016931927590709963</v>
      </c>
      <c r="V27" s="8" t="e">
        <f t="shared" si="12"/>
        <v>#DIV/0!</v>
      </c>
      <c r="W27" s="8">
        <f t="shared" si="13"/>
        <v>0.007730798179046166</v>
      </c>
      <c r="Z27" s="8">
        <f t="shared" si="0"/>
        <v>0</v>
      </c>
      <c r="AB27" s="8">
        <f t="shared" si="17"/>
        <v>-25566.225</v>
      </c>
      <c r="AC27" s="8">
        <f t="shared" si="18"/>
        <v>-17177.55</v>
      </c>
      <c r="AD27" s="8">
        <f t="shared" si="19"/>
        <v>-3877.8</v>
      </c>
      <c r="AE27" s="8">
        <f t="shared" si="20"/>
        <v>-4512.6</v>
      </c>
      <c r="AF27" s="8" t="e">
        <f t="shared" si="21"/>
        <v>#DIV/0!</v>
      </c>
      <c r="AG27" s="8" t="e">
        <f t="shared" si="22"/>
        <v>#DIV/0!</v>
      </c>
      <c r="AH27" s="8" t="e">
        <f t="shared" si="23"/>
        <v>#DIV/0!</v>
      </c>
      <c r="AI27" s="8" t="e">
        <f t="shared" si="24"/>
        <v>#DIV/0!</v>
      </c>
      <c r="AJ27" s="6">
        <f t="shared" si="25"/>
        <v>0</v>
      </c>
      <c r="AK27" s="6">
        <f t="shared" si="14"/>
        <v>0</v>
      </c>
      <c r="AL27" s="10">
        <f t="shared" si="15"/>
        <v>0</v>
      </c>
      <c r="AM27" s="9">
        <v>11</v>
      </c>
      <c r="AN27" s="9">
        <v>5</v>
      </c>
      <c r="AO27" s="9">
        <v>8</v>
      </c>
      <c r="AP27" s="8">
        <f t="shared" si="26"/>
        <v>67.18844882261655</v>
      </c>
      <c r="AQ27" s="8">
        <f t="shared" si="26"/>
        <v>15.167667498819245</v>
      </c>
      <c r="AR27" s="8">
        <f t="shared" si="26"/>
        <v>17.650630861615277</v>
      </c>
      <c r="AS27" s="8">
        <f t="shared" si="27"/>
        <v>100.00674718305106</v>
      </c>
    </row>
    <row r="28" spans="1:45" ht="12.75">
      <c r="A28" s="12"/>
      <c r="H28" s="7">
        <f t="shared" si="28"/>
        <v>-25566.225</v>
      </c>
      <c r="I28" s="7">
        <f t="shared" si="1"/>
        <v>-15792.374999999998</v>
      </c>
      <c r="J28" s="7">
        <f t="shared" si="2"/>
        <v>-7210.499999999999</v>
      </c>
      <c r="K28" s="13">
        <f t="shared" si="3"/>
        <v>0</v>
      </c>
      <c r="L28" s="13">
        <f t="shared" si="29"/>
        <v>0</v>
      </c>
      <c r="M28" s="13">
        <f t="shared" si="29"/>
        <v>0</v>
      </c>
      <c r="N28" s="8">
        <f t="shared" si="5"/>
        <v>61.77046083260238</v>
      </c>
      <c r="O28" s="8">
        <f t="shared" si="6"/>
        <v>28.203225153498412</v>
      </c>
      <c r="P28" s="8" t="e">
        <f t="shared" si="7"/>
        <v>#DIV/0!</v>
      </c>
      <c r="Q28" s="8" t="e">
        <f t="shared" si="8"/>
        <v>#DIV/0!</v>
      </c>
      <c r="R28" s="8" t="e">
        <f t="shared" si="16"/>
        <v>#DIV/0!</v>
      </c>
      <c r="S28" s="8">
        <f t="shared" si="9"/>
        <v>0.027411043017139525</v>
      </c>
      <c r="T28" s="8" t="e">
        <f t="shared" si="10"/>
        <v>#DIV/0!</v>
      </c>
      <c r="U28" s="8">
        <f t="shared" si="11"/>
        <v>0.016931927590709963</v>
      </c>
      <c r="V28" s="8" t="e">
        <f t="shared" si="12"/>
        <v>#DIV/0!</v>
      </c>
      <c r="W28" s="8">
        <f t="shared" si="13"/>
        <v>0.007730798179046166</v>
      </c>
      <c r="Z28" s="8">
        <f t="shared" si="0"/>
        <v>0</v>
      </c>
      <c r="AB28" s="8">
        <f t="shared" si="17"/>
        <v>-25566.225</v>
      </c>
      <c r="AC28" s="8">
        <f t="shared" si="18"/>
        <v>-17177.55</v>
      </c>
      <c r="AD28" s="8">
        <f t="shared" si="19"/>
        <v>-3877.8</v>
      </c>
      <c r="AE28" s="8">
        <f t="shared" si="20"/>
        <v>-4512.6</v>
      </c>
      <c r="AF28" s="8" t="e">
        <f t="shared" si="21"/>
        <v>#DIV/0!</v>
      </c>
      <c r="AG28" s="8" t="e">
        <f t="shared" si="22"/>
        <v>#DIV/0!</v>
      </c>
      <c r="AH28" s="8" t="e">
        <f t="shared" si="23"/>
        <v>#DIV/0!</v>
      </c>
      <c r="AI28" s="8" t="e">
        <f t="shared" si="24"/>
        <v>#DIV/0!</v>
      </c>
      <c r="AJ28" s="6">
        <f t="shared" si="25"/>
        <v>0</v>
      </c>
      <c r="AK28" s="6">
        <f t="shared" si="14"/>
        <v>0</v>
      </c>
      <c r="AL28" s="10">
        <f t="shared" si="15"/>
        <v>0</v>
      </c>
      <c r="AM28" s="9">
        <v>11</v>
      </c>
      <c r="AN28" s="9">
        <v>5</v>
      </c>
      <c r="AO28" s="9">
        <v>8</v>
      </c>
      <c r="AP28" s="8">
        <f t="shared" si="26"/>
        <v>67.18844882261655</v>
      </c>
      <c r="AQ28" s="8">
        <f t="shared" si="26"/>
        <v>15.167667498819245</v>
      </c>
      <c r="AR28" s="8">
        <f t="shared" si="26"/>
        <v>17.650630861615277</v>
      </c>
      <c r="AS28" s="8">
        <f t="shared" si="27"/>
        <v>100.00674718305106</v>
      </c>
    </row>
    <row r="29" spans="1:45" ht="12.75">
      <c r="A29" s="12"/>
      <c r="H29" s="7">
        <f t="shared" si="28"/>
        <v>-25566.225</v>
      </c>
      <c r="I29" s="7">
        <f t="shared" si="1"/>
        <v>-15792.374999999998</v>
      </c>
      <c r="J29" s="7">
        <f t="shared" si="2"/>
        <v>-7210.499999999999</v>
      </c>
      <c r="K29" s="13">
        <f t="shared" si="3"/>
        <v>0</v>
      </c>
      <c r="L29" s="13">
        <f t="shared" si="29"/>
        <v>0</v>
      </c>
      <c r="M29" s="13">
        <f t="shared" si="29"/>
        <v>0</v>
      </c>
      <c r="N29" s="8">
        <f t="shared" si="5"/>
        <v>61.77046083260238</v>
      </c>
      <c r="O29" s="8">
        <f t="shared" si="6"/>
        <v>28.203225153498412</v>
      </c>
      <c r="P29" s="8" t="e">
        <f t="shared" si="7"/>
        <v>#DIV/0!</v>
      </c>
      <c r="Q29" s="8" t="e">
        <f t="shared" si="8"/>
        <v>#DIV/0!</v>
      </c>
      <c r="R29" s="8" t="e">
        <f t="shared" si="16"/>
        <v>#DIV/0!</v>
      </c>
      <c r="S29" s="8">
        <f t="shared" si="9"/>
        <v>0.027411043017139525</v>
      </c>
      <c r="T29" s="8" t="e">
        <f t="shared" si="10"/>
        <v>#DIV/0!</v>
      </c>
      <c r="U29" s="8">
        <f t="shared" si="11"/>
        <v>0.016931927590709963</v>
      </c>
      <c r="V29" s="8" t="e">
        <f t="shared" si="12"/>
        <v>#DIV/0!</v>
      </c>
      <c r="W29" s="8">
        <f t="shared" si="13"/>
        <v>0.007730798179046166</v>
      </c>
      <c r="Z29" s="8">
        <f t="shared" si="0"/>
        <v>0</v>
      </c>
      <c r="AB29" s="8">
        <f t="shared" si="17"/>
        <v>-25566.225</v>
      </c>
      <c r="AC29" s="8">
        <f t="shared" si="18"/>
        <v>-17177.55</v>
      </c>
      <c r="AD29" s="8">
        <f t="shared" si="19"/>
        <v>-3877.8</v>
      </c>
      <c r="AE29" s="8">
        <f t="shared" si="20"/>
        <v>-4512.6</v>
      </c>
      <c r="AF29" s="8" t="e">
        <f t="shared" si="21"/>
        <v>#DIV/0!</v>
      </c>
      <c r="AG29" s="8" t="e">
        <f t="shared" si="22"/>
        <v>#DIV/0!</v>
      </c>
      <c r="AH29" s="8" t="e">
        <f t="shared" si="23"/>
        <v>#DIV/0!</v>
      </c>
      <c r="AI29" s="8" t="e">
        <f t="shared" si="24"/>
        <v>#DIV/0!</v>
      </c>
      <c r="AJ29" s="6">
        <f t="shared" si="25"/>
        <v>0</v>
      </c>
      <c r="AK29" s="6">
        <f t="shared" si="14"/>
        <v>0</v>
      </c>
      <c r="AL29" s="10">
        <f t="shared" si="15"/>
        <v>0</v>
      </c>
      <c r="AM29" s="9">
        <v>11</v>
      </c>
      <c r="AN29" s="9">
        <v>5</v>
      </c>
      <c r="AO29" s="9">
        <v>8</v>
      </c>
      <c r="AP29" s="8">
        <f t="shared" si="26"/>
        <v>67.18844882261655</v>
      </c>
      <c r="AQ29" s="8">
        <f t="shared" si="26"/>
        <v>15.167667498819245</v>
      </c>
      <c r="AR29" s="8">
        <f t="shared" si="26"/>
        <v>17.650630861615277</v>
      </c>
      <c r="AS29" s="8">
        <f t="shared" si="27"/>
        <v>100.00674718305106</v>
      </c>
    </row>
    <row r="30" spans="1:45" ht="12.75">
      <c r="A30" s="12"/>
      <c r="H30" s="7">
        <f t="shared" si="28"/>
        <v>-25566.225</v>
      </c>
      <c r="I30" s="7">
        <f t="shared" si="1"/>
        <v>-15792.374999999998</v>
      </c>
      <c r="J30" s="7">
        <f t="shared" si="2"/>
        <v>-7210.499999999999</v>
      </c>
      <c r="K30" s="13">
        <f t="shared" si="3"/>
        <v>0</v>
      </c>
      <c r="L30" s="13">
        <f t="shared" si="29"/>
        <v>0</v>
      </c>
      <c r="M30" s="13">
        <f t="shared" si="29"/>
        <v>0</v>
      </c>
      <c r="N30" s="8">
        <f t="shared" si="5"/>
        <v>61.77046083260238</v>
      </c>
      <c r="O30" s="8">
        <f t="shared" si="6"/>
        <v>28.203225153498412</v>
      </c>
      <c r="P30" s="8" t="e">
        <f t="shared" si="7"/>
        <v>#DIV/0!</v>
      </c>
      <c r="Q30" s="8" t="e">
        <f t="shared" si="8"/>
        <v>#DIV/0!</v>
      </c>
      <c r="R30" s="8" t="e">
        <f t="shared" si="16"/>
        <v>#DIV/0!</v>
      </c>
      <c r="S30" s="8">
        <f t="shared" si="9"/>
        <v>0.027411043017139525</v>
      </c>
      <c r="T30" s="8" t="e">
        <f t="shared" si="10"/>
        <v>#DIV/0!</v>
      </c>
      <c r="U30" s="8">
        <f t="shared" si="11"/>
        <v>0.016931927590709963</v>
      </c>
      <c r="V30" s="8" t="e">
        <f t="shared" si="12"/>
        <v>#DIV/0!</v>
      </c>
      <c r="W30" s="8">
        <f t="shared" si="13"/>
        <v>0.007730798179046166</v>
      </c>
      <c r="Z30" s="8">
        <f t="shared" si="0"/>
        <v>0</v>
      </c>
      <c r="AB30" s="8">
        <f t="shared" si="17"/>
        <v>-25566.225</v>
      </c>
      <c r="AC30" s="8">
        <f t="shared" si="18"/>
        <v>-17177.55</v>
      </c>
      <c r="AD30" s="8">
        <f t="shared" si="19"/>
        <v>-3877.8</v>
      </c>
      <c r="AE30" s="8">
        <f t="shared" si="20"/>
        <v>-4512.6</v>
      </c>
      <c r="AF30" s="8" t="e">
        <f t="shared" si="21"/>
        <v>#DIV/0!</v>
      </c>
      <c r="AG30" s="8" t="e">
        <f t="shared" si="22"/>
        <v>#DIV/0!</v>
      </c>
      <c r="AH30" s="8" t="e">
        <f t="shared" si="23"/>
        <v>#DIV/0!</v>
      </c>
      <c r="AI30" s="8" t="e">
        <f t="shared" si="24"/>
        <v>#DIV/0!</v>
      </c>
      <c r="AJ30" s="6">
        <f t="shared" si="25"/>
        <v>0</v>
      </c>
      <c r="AK30" s="6">
        <f t="shared" si="14"/>
        <v>0</v>
      </c>
      <c r="AL30" s="10">
        <f t="shared" si="15"/>
        <v>0</v>
      </c>
      <c r="AM30" s="9">
        <v>11</v>
      </c>
      <c r="AN30" s="9">
        <v>5</v>
      </c>
      <c r="AO30" s="9">
        <v>8</v>
      </c>
      <c r="AP30" s="8">
        <f t="shared" si="26"/>
        <v>67.18844882261655</v>
      </c>
      <c r="AQ30" s="8">
        <f t="shared" si="26"/>
        <v>15.167667498819245</v>
      </c>
      <c r="AR30" s="8">
        <f t="shared" si="26"/>
        <v>17.650630861615277</v>
      </c>
      <c r="AS30" s="8">
        <f t="shared" si="27"/>
        <v>100.00674718305106</v>
      </c>
    </row>
    <row r="31" spans="1:45" ht="12.75">
      <c r="A31" s="12"/>
      <c r="H31" s="7">
        <f t="shared" si="28"/>
        <v>-25566.225</v>
      </c>
      <c r="I31" s="7">
        <f t="shared" si="1"/>
        <v>-15792.374999999998</v>
      </c>
      <c r="J31" s="7">
        <f t="shared" si="2"/>
        <v>-7210.499999999999</v>
      </c>
      <c r="K31" s="13">
        <f t="shared" si="3"/>
        <v>0</v>
      </c>
      <c r="L31" s="13">
        <f t="shared" si="29"/>
        <v>0</v>
      </c>
      <c r="M31" s="13">
        <f t="shared" si="29"/>
        <v>0</v>
      </c>
      <c r="N31" s="8">
        <f t="shared" si="5"/>
        <v>61.77046083260238</v>
      </c>
      <c r="O31" s="8">
        <f t="shared" si="6"/>
        <v>28.203225153498412</v>
      </c>
      <c r="P31" s="8" t="e">
        <f t="shared" si="7"/>
        <v>#DIV/0!</v>
      </c>
      <c r="Q31" s="8" t="e">
        <f t="shared" si="8"/>
        <v>#DIV/0!</v>
      </c>
      <c r="R31" s="8" t="e">
        <f t="shared" si="16"/>
        <v>#DIV/0!</v>
      </c>
      <c r="S31" s="8">
        <f t="shared" si="9"/>
        <v>0.027411043017139525</v>
      </c>
      <c r="T31" s="8" t="e">
        <f t="shared" si="10"/>
        <v>#DIV/0!</v>
      </c>
      <c r="U31" s="8">
        <f t="shared" si="11"/>
        <v>0.016931927590709963</v>
      </c>
      <c r="V31" s="8" t="e">
        <f t="shared" si="12"/>
        <v>#DIV/0!</v>
      </c>
      <c r="W31" s="8">
        <f t="shared" si="13"/>
        <v>0.007730798179046166</v>
      </c>
      <c r="Z31" s="8">
        <f t="shared" si="0"/>
        <v>0</v>
      </c>
      <c r="AB31" s="8">
        <f t="shared" si="17"/>
        <v>-25566.225</v>
      </c>
      <c r="AC31" s="8">
        <f t="shared" si="18"/>
        <v>-17177.55</v>
      </c>
      <c r="AD31" s="8">
        <f t="shared" si="19"/>
        <v>-3877.8</v>
      </c>
      <c r="AE31" s="8">
        <f t="shared" si="20"/>
        <v>-4512.6</v>
      </c>
      <c r="AF31" s="8" t="e">
        <f t="shared" si="21"/>
        <v>#DIV/0!</v>
      </c>
      <c r="AG31" s="8" t="e">
        <f t="shared" si="22"/>
        <v>#DIV/0!</v>
      </c>
      <c r="AH31" s="8" t="e">
        <f t="shared" si="23"/>
        <v>#DIV/0!</v>
      </c>
      <c r="AI31" s="8" t="e">
        <f t="shared" si="24"/>
        <v>#DIV/0!</v>
      </c>
      <c r="AJ31" s="6">
        <f t="shared" si="25"/>
        <v>0</v>
      </c>
      <c r="AK31" s="6">
        <f t="shared" si="14"/>
        <v>0</v>
      </c>
      <c r="AL31" s="10">
        <f t="shared" si="15"/>
        <v>0</v>
      </c>
      <c r="AM31" s="9">
        <v>11</v>
      </c>
      <c r="AN31" s="9">
        <v>5</v>
      </c>
      <c r="AO31" s="9">
        <v>8</v>
      </c>
      <c r="AP31" s="8">
        <f t="shared" si="26"/>
        <v>67.18844882261655</v>
      </c>
      <c r="AQ31" s="8">
        <f t="shared" si="26"/>
        <v>15.167667498819245</v>
      </c>
      <c r="AR31" s="8">
        <f t="shared" si="26"/>
        <v>17.650630861615277</v>
      </c>
      <c r="AS31" s="8">
        <f t="shared" si="27"/>
        <v>100.00674718305106</v>
      </c>
    </row>
    <row r="32" spans="1:45" ht="12.75">
      <c r="A32" s="12"/>
      <c r="H32" s="7">
        <f t="shared" si="28"/>
        <v>-25566.225</v>
      </c>
      <c r="I32" s="7">
        <f t="shared" si="1"/>
        <v>-15792.374999999998</v>
      </c>
      <c r="J32" s="7">
        <f t="shared" si="2"/>
        <v>-7210.499999999999</v>
      </c>
      <c r="K32" s="13">
        <f t="shared" si="3"/>
        <v>0</v>
      </c>
      <c r="L32" s="13">
        <f t="shared" si="29"/>
        <v>0</v>
      </c>
      <c r="M32" s="13">
        <f t="shared" si="29"/>
        <v>0</v>
      </c>
      <c r="N32" s="8">
        <f t="shared" si="5"/>
        <v>61.77046083260238</v>
      </c>
      <c r="O32" s="8">
        <f t="shared" si="6"/>
        <v>28.203225153498412</v>
      </c>
      <c r="P32" s="8" t="e">
        <f t="shared" si="7"/>
        <v>#DIV/0!</v>
      </c>
      <c r="Q32" s="8" t="e">
        <f t="shared" si="8"/>
        <v>#DIV/0!</v>
      </c>
      <c r="R32" s="8" t="e">
        <f t="shared" si="16"/>
        <v>#DIV/0!</v>
      </c>
      <c r="S32" s="8">
        <f t="shared" si="9"/>
        <v>0.027411043017139525</v>
      </c>
      <c r="T32" s="8" t="e">
        <f t="shared" si="10"/>
        <v>#DIV/0!</v>
      </c>
      <c r="U32" s="8">
        <f t="shared" si="11"/>
        <v>0.016931927590709963</v>
      </c>
      <c r="V32" s="8" t="e">
        <f t="shared" si="12"/>
        <v>#DIV/0!</v>
      </c>
      <c r="W32" s="8">
        <f t="shared" si="13"/>
        <v>0.007730798179046166</v>
      </c>
      <c r="Z32" s="8">
        <f t="shared" si="0"/>
        <v>0</v>
      </c>
      <c r="AB32" s="8">
        <f t="shared" si="17"/>
        <v>-25566.225</v>
      </c>
      <c r="AC32" s="8">
        <f t="shared" si="18"/>
        <v>-17177.55</v>
      </c>
      <c r="AD32" s="8">
        <f t="shared" si="19"/>
        <v>-3877.8</v>
      </c>
      <c r="AE32" s="8">
        <f t="shared" si="20"/>
        <v>-4512.6</v>
      </c>
      <c r="AF32" s="8" t="e">
        <f t="shared" si="21"/>
        <v>#DIV/0!</v>
      </c>
      <c r="AG32" s="8" t="e">
        <f t="shared" si="22"/>
        <v>#DIV/0!</v>
      </c>
      <c r="AH32" s="8" t="e">
        <f t="shared" si="23"/>
        <v>#DIV/0!</v>
      </c>
      <c r="AI32" s="8" t="e">
        <f t="shared" si="24"/>
        <v>#DIV/0!</v>
      </c>
      <c r="AJ32" s="6">
        <f t="shared" si="25"/>
        <v>0</v>
      </c>
      <c r="AK32" s="6">
        <f t="shared" si="14"/>
        <v>0</v>
      </c>
      <c r="AL32" s="10">
        <f t="shared" si="15"/>
        <v>0</v>
      </c>
      <c r="AM32" s="9">
        <v>11</v>
      </c>
      <c r="AN32" s="9">
        <v>5</v>
      </c>
      <c r="AO32" s="9">
        <v>8</v>
      </c>
      <c r="AP32" s="8">
        <f t="shared" si="26"/>
        <v>67.18844882261655</v>
      </c>
      <c r="AQ32" s="8">
        <f t="shared" si="26"/>
        <v>15.167667498819245</v>
      </c>
      <c r="AR32" s="8">
        <f t="shared" si="26"/>
        <v>17.650630861615277</v>
      </c>
      <c r="AS32" s="8">
        <f t="shared" si="27"/>
        <v>100.00674718305106</v>
      </c>
    </row>
    <row r="33" spans="1:45" ht="12.75">
      <c r="A33" s="12"/>
      <c r="H33" s="7">
        <f t="shared" si="28"/>
        <v>-25566.225</v>
      </c>
      <c r="I33" s="7">
        <f t="shared" si="1"/>
        <v>-15792.374999999998</v>
      </c>
      <c r="J33" s="7">
        <f t="shared" si="2"/>
        <v>-7210.499999999999</v>
      </c>
      <c r="K33" s="13">
        <f t="shared" si="3"/>
        <v>0</v>
      </c>
      <c r="L33" s="13">
        <f t="shared" si="29"/>
        <v>0</v>
      </c>
      <c r="M33" s="13">
        <f t="shared" si="29"/>
        <v>0</v>
      </c>
      <c r="N33" s="8">
        <f t="shared" si="5"/>
        <v>61.77046083260238</v>
      </c>
      <c r="O33" s="8">
        <f t="shared" si="6"/>
        <v>28.203225153498412</v>
      </c>
      <c r="P33" s="8" t="e">
        <f t="shared" si="7"/>
        <v>#DIV/0!</v>
      </c>
      <c r="Q33" s="8" t="e">
        <f t="shared" si="8"/>
        <v>#DIV/0!</v>
      </c>
      <c r="R33" s="8" t="e">
        <f t="shared" si="16"/>
        <v>#DIV/0!</v>
      </c>
      <c r="S33" s="8">
        <f t="shared" si="9"/>
        <v>0.027411043017139525</v>
      </c>
      <c r="T33" s="8" t="e">
        <f t="shared" si="10"/>
        <v>#DIV/0!</v>
      </c>
      <c r="U33" s="8">
        <f t="shared" si="11"/>
        <v>0.016931927590709963</v>
      </c>
      <c r="V33" s="8" t="e">
        <f t="shared" si="12"/>
        <v>#DIV/0!</v>
      </c>
      <c r="W33" s="8">
        <f t="shared" si="13"/>
        <v>0.007730798179046166</v>
      </c>
      <c r="Z33" s="8">
        <f t="shared" si="0"/>
        <v>0</v>
      </c>
      <c r="AB33" s="8">
        <f t="shared" si="17"/>
        <v>-25566.225</v>
      </c>
      <c r="AC33" s="8">
        <f t="shared" si="18"/>
        <v>-17177.55</v>
      </c>
      <c r="AD33" s="8">
        <f t="shared" si="19"/>
        <v>-3877.8</v>
      </c>
      <c r="AE33" s="8">
        <f t="shared" si="20"/>
        <v>-4512.6</v>
      </c>
      <c r="AF33" s="8" t="e">
        <f t="shared" si="21"/>
        <v>#DIV/0!</v>
      </c>
      <c r="AG33" s="8" t="e">
        <f t="shared" si="22"/>
        <v>#DIV/0!</v>
      </c>
      <c r="AH33" s="8" t="e">
        <f t="shared" si="23"/>
        <v>#DIV/0!</v>
      </c>
      <c r="AI33" s="8" t="e">
        <f t="shared" si="24"/>
        <v>#DIV/0!</v>
      </c>
      <c r="AJ33" s="6">
        <f t="shared" si="25"/>
        <v>0</v>
      </c>
      <c r="AK33" s="6">
        <f t="shared" si="14"/>
        <v>0</v>
      </c>
      <c r="AL33" s="10">
        <f t="shared" si="15"/>
        <v>0</v>
      </c>
      <c r="AM33" s="9">
        <v>11</v>
      </c>
      <c r="AN33" s="9">
        <v>5</v>
      </c>
      <c r="AO33" s="9">
        <v>8</v>
      </c>
      <c r="AP33" s="8">
        <f t="shared" si="26"/>
        <v>67.18844882261655</v>
      </c>
      <c r="AQ33" s="8">
        <f t="shared" si="26"/>
        <v>15.167667498819245</v>
      </c>
      <c r="AR33" s="8">
        <f t="shared" si="26"/>
        <v>17.650630861615277</v>
      </c>
      <c r="AS33" s="8">
        <f t="shared" si="27"/>
        <v>100.00674718305106</v>
      </c>
    </row>
    <row r="34" spans="1:45" ht="12.75">
      <c r="A34" s="12"/>
      <c r="H34" s="7">
        <f t="shared" si="28"/>
        <v>-25566.225</v>
      </c>
      <c r="I34" s="7">
        <f t="shared" si="1"/>
        <v>-15792.374999999998</v>
      </c>
      <c r="J34" s="7">
        <f t="shared" si="2"/>
        <v>-7210.499999999999</v>
      </c>
      <c r="K34" s="13">
        <f t="shared" si="3"/>
        <v>0</v>
      </c>
      <c r="L34" s="13">
        <f t="shared" si="29"/>
        <v>0</v>
      </c>
      <c r="M34" s="13">
        <f t="shared" si="29"/>
        <v>0</v>
      </c>
      <c r="N34" s="8">
        <f t="shared" si="5"/>
        <v>61.77046083260238</v>
      </c>
      <c r="O34" s="8">
        <f t="shared" si="6"/>
        <v>28.203225153498412</v>
      </c>
      <c r="P34" s="8" t="e">
        <f t="shared" si="7"/>
        <v>#DIV/0!</v>
      </c>
      <c r="Q34" s="8" t="e">
        <f t="shared" si="8"/>
        <v>#DIV/0!</v>
      </c>
      <c r="R34" s="8" t="e">
        <f t="shared" si="16"/>
        <v>#DIV/0!</v>
      </c>
      <c r="S34" s="8">
        <f t="shared" si="9"/>
        <v>0.027411043017139525</v>
      </c>
      <c r="T34" s="8" t="e">
        <f t="shared" si="10"/>
        <v>#DIV/0!</v>
      </c>
      <c r="U34" s="8">
        <f t="shared" si="11"/>
        <v>0.016931927590709963</v>
      </c>
      <c r="V34" s="8" t="e">
        <f t="shared" si="12"/>
        <v>#DIV/0!</v>
      </c>
      <c r="W34" s="8">
        <f t="shared" si="13"/>
        <v>0.007730798179046166</v>
      </c>
      <c r="Z34" s="8">
        <f t="shared" si="0"/>
        <v>0</v>
      </c>
      <c r="AB34" s="8">
        <f t="shared" si="17"/>
        <v>-25566.225</v>
      </c>
      <c r="AC34" s="8">
        <f t="shared" si="18"/>
        <v>-17177.55</v>
      </c>
      <c r="AD34" s="8">
        <f t="shared" si="19"/>
        <v>-3877.8</v>
      </c>
      <c r="AE34" s="8">
        <f t="shared" si="20"/>
        <v>-4512.6</v>
      </c>
      <c r="AF34" s="8" t="e">
        <f t="shared" si="21"/>
        <v>#DIV/0!</v>
      </c>
      <c r="AG34" s="8" t="e">
        <f t="shared" si="22"/>
        <v>#DIV/0!</v>
      </c>
      <c r="AH34" s="8" t="e">
        <f t="shared" si="23"/>
        <v>#DIV/0!</v>
      </c>
      <c r="AI34" s="8" t="e">
        <f t="shared" si="24"/>
        <v>#DIV/0!</v>
      </c>
      <c r="AJ34" s="6">
        <f t="shared" si="25"/>
        <v>0</v>
      </c>
      <c r="AK34" s="6">
        <f t="shared" si="14"/>
        <v>0</v>
      </c>
      <c r="AL34" s="10">
        <f t="shared" si="15"/>
        <v>0</v>
      </c>
      <c r="AM34" s="9">
        <v>11</v>
      </c>
      <c r="AN34" s="9">
        <v>5</v>
      </c>
      <c r="AO34" s="9">
        <v>8</v>
      </c>
      <c r="AP34" s="8">
        <f t="shared" si="26"/>
        <v>67.18844882261655</v>
      </c>
      <c r="AQ34" s="8">
        <f t="shared" si="26"/>
        <v>15.167667498819245</v>
      </c>
      <c r="AR34" s="8">
        <f t="shared" si="26"/>
        <v>17.650630861615277</v>
      </c>
      <c r="AS34" s="8">
        <f t="shared" si="27"/>
        <v>100.00674718305106</v>
      </c>
    </row>
    <row r="35" spans="1:45" ht="12.75">
      <c r="A35" s="12"/>
      <c r="H35" s="7">
        <f t="shared" si="28"/>
        <v>-25566.225</v>
      </c>
      <c r="I35" s="7">
        <f t="shared" si="1"/>
        <v>-15792.374999999998</v>
      </c>
      <c r="J35" s="7">
        <f t="shared" si="2"/>
        <v>-7210.499999999999</v>
      </c>
      <c r="K35" s="13">
        <f t="shared" si="3"/>
        <v>0</v>
      </c>
      <c r="L35" s="13">
        <f t="shared" si="29"/>
        <v>0</v>
      </c>
      <c r="M35" s="13">
        <f t="shared" si="29"/>
        <v>0</v>
      </c>
      <c r="N35" s="8">
        <f t="shared" si="5"/>
        <v>61.77046083260238</v>
      </c>
      <c r="O35" s="8">
        <f t="shared" si="6"/>
        <v>28.203225153498412</v>
      </c>
      <c r="P35" s="8" t="e">
        <f t="shared" si="7"/>
        <v>#DIV/0!</v>
      </c>
      <c r="Q35" s="8" t="e">
        <f t="shared" si="8"/>
        <v>#DIV/0!</v>
      </c>
      <c r="R35" s="8" t="e">
        <f t="shared" si="16"/>
        <v>#DIV/0!</v>
      </c>
      <c r="S35" s="8">
        <f t="shared" si="9"/>
        <v>0.027411043017139525</v>
      </c>
      <c r="T35" s="8" t="e">
        <f t="shared" si="10"/>
        <v>#DIV/0!</v>
      </c>
      <c r="U35" s="8">
        <f t="shared" si="11"/>
        <v>0.016931927590709963</v>
      </c>
      <c r="V35" s="8" t="e">
        <f t="shared" si="12"/>
        <v>#DIV/0!</v>
      </c>
      <c r="W35" s="8">
        <f t="shared" si="13"/>
        <v>0.007730798179046166</v>
      </c>
      <c r="Z35" s="8">
        <f t="shared" si="0"/>
        <v>0</v>
      </c>
      <c r="AB35" s="8">
        <f t="shared" si="17"/>
        <v>-25566.225</v>
      </c>
      <c r="AC35" s="8">
        <f t="shared" si="18"/>
        <v>-17177.55</v>
      </c>
      <c r="AD35" s="8">
        <f t="shared" si="19"/>
        <v>-3877.8</v>
      </c>
      <c r="AE35" s="8">
        <f t="shared" si="20"/>
        <v>-4512.6</v>
      </c>
      <c r="AF35" s="8" t="e">
        <f t="shared" si="21"/>
        <v>#DIV/0!</v>
      </c>
      <c r="AG35" s="8" t="e">
        <f t="shared" si="22"/>
        <v>#DIV/0!</v>
      </c>
      <c r="AH35" s="8" t="e">
        <f t="shared" si="23"/>
        <v>#DIV/0!</v>
      </c>
      <c r="AI35" s="8" t="e">
        <f t="shared" si="24"/>
        <v>#DIV/0!</v>
      </c>
      <c r="AJ35" s="6">
        <f t="shared" si="25"/>
        <v>0</v>
      </c>
      <c r="AK35" s="6">
        <f t="shared" si="14"/>
        <v>0</v>
      </c>
      <c r="AL35" s="10">
        <f t="shared" si="15"/>
        <v>0</v>
      </c>
      <c r="AM35" s="9">
        <v>11</v>
      </c>
      <c r="AN35" s="9">
        <v>5</v>
      </c>
      <c r="AO35" s="9">
        <v>8</v>
      </c>
      <c r="AP35" s="8">
        <f t="shared" si="26"/>
        <v>67.18844882261655</v>
      </c>
      <c r="AQ35" s="8">
        <f t="shared" si="26"/>
        <v>15.167667498819245</v>
      </c>
      <c r="AR35" s="8">
        <f t="shared" si="26"/>
        <v>17.650630861615277</v>
      </c>
      <c r="AS35" s="8">
        <f t="shared" si="27"/>
        <v>100.00674718305106</v>
      </c>
    </row>
    <row r="36" spans="1:45" ht="12.75">
      <c r="A36" s="12"/>
      <c r="H36" s="7">
        <f t="shared" si="28"/>
        <v>-25566.225</v>
      </c>
      <c r="I36" s="7">
        <f t="shared" si="1"/>
        <v>-15792.374999999998</v>
      </c>
      <c r="J36" s="7">
        <f t="shared" si="2"/>
        <v>-7210.499999999999</v>
      </c>
      <c r="K36" s="13">
        <f t="shared" si="3"/>
        <v>0</v>
      </c>
      <c r="L36" s="13">
        <f t="shared" si="29"/>
        <v>0</v>
      </c>
      <c r="M36" s="13">
        <f t="shared" si="29"/>
        <v>0</v>
      </c>
      <c r="N36" s="8">
        <f t="shared" si="5"/>
        <v>61.77046083260238</v>
      </c>
      <c r="O36" s="8">
        <f t="shared" si="6"/>
        <v>28.203225153498412</v>
      </c>
      <c r="P36" s="8" t="e">
        <f t="shared" si="7"/>
        <v>#DIV/0!</v>
      </c>
      <c r="Q36" s="8" t="e">
        <f t="shared" si="8"/>
        <v>#DIV/0!</v>
      </c>
      <c r="R36" s="8" t="e">
        <f t="shared" si="16"/>
        <v>#DIV/0!</v>
      </c>
      <c r="S36" s="8">
        <f t="shared" si="9"/>
        <v>0.027411043017139525</v>
      </c>
      <c r="T36" s="8" t="e">
        <f t="shared" si="10"/>
        <v>#DIV/0!</v>
      </c>
      <c r="U36" s="8">
        <f t="shared" si="11"/>
        <v>0.016931927590709963</v>
      </c>
      <c r="V36" s="8" t="e">
        <f t="shared" si="12"/>
        <v>#DIV/0!</v>
      </c>
      <c r="W36" s="8">
        <f t="shared" si="13"/>
        <v>0.007730798179046166</v>
      </c>
      <c r="Z36" s="8">
        <f t="shared" si="0"/>
        <v>0</v>
      </c>
      <c r="AB36" s="8">
        <f t="shared" si="17"/>
        <v>-25566.225</v>
      </c>
      <c r="AC36" s="8">
        <f t="shared" si="18"/>
        <v>-17177.55</v>
      </c>
      <c r="AD36" s="8">
        <f t="shared" si="19"/>
        <v>-3877.8</v>
      </c>
      <c r="AE36" s="8">
        <f t="shared" si="20"/>
        <v>-4512.6</v>
      </c>
      <c r="AF36" s="8" t="e">
        <f t="shared" si="21"/>
        <v>#DIV/0!</v>
      </c>
      <c r="AG36" s="8" t="e">
        <f t="shared" si="22"/>
        <v>#DIV/0!</v>
      </c>
      <c r="AH36" s="8" t="e">
        <f t="shared" si="23"/>
        <v>#DIV/0!</v>
      </c>
      <c r="AI36" s="8" t="e">
        <f t="shared" si="24"/>
        <v>#DIV/0!</v>
      </c>
      <c r="AJ36" s="6">
        <f t="shared" si="25"/>
        <v>0</v>
      </c>
      <c r="AK36" s="6">
        <f t="shared" si="14"/>
        <v>0</v>
      </c>
      <c r="AL36" s="10">
        <f t="shared" si="15"/>
        <v>0</v>
      </c>
      <c r="AM36" s="9">
        <v>11</v>
      </c>
      <c r="AN36" s="9">
        <v>5</v>
      </c>
      <c r="AO36" s="9">
        <v>8</v>
      </c>
      <c r="AP36" s="8">
        <f t="shared" si="26"/>
        <v>67.18844882261655</v>
      </c>
      <c r="AQ36" s="8">
        <f t="shared" si="26"/>
        <v>15.167667498819245</v>
      </c>
      <c r="AR36" s="8">
        <f t="shared" si="26"/>
        <v>17.650630861615277</v>
      </c>
      <c r="AS36" s="8">
        <f t="shared" si="27"/>
        <v>100.00674718305106</v>
      </c>
    </row>
    <row r="37" spans="1:45" ht="12.75">
      <c r="A37" s="12"/>
      <c r="H37" s="7">
        <f t="shared" si="28"/>
        <v>-25566.225</v>
      </c>
      <c r="I37" s="7">
        <f t="shared" si="1"/>
        <v>-15792.374999999998</v>
      </c>
      <c r="J37" s="7">
        <f t="shared" si="2"/>
        <v>-7210.499999999999</v>
      </c>
      <c r="K37" s="13">
        <f t="shared" si="3"/>
        <v>0</v>
      </c>
      <c r="L37" s="13">
        <f t="shared" si="29"/>
        <v>0</v>
      </c>
      <c r="M37" s="13">
        <f t="shared" si="29"/>
        <v>0</v>
      </c>
      <c r="N37" s="8">
        <f t="shared" si="5"/>
        <v>61.77046083260238</v>
      </c>
      <c r="O37" s="8">
        <f t="shared" si="6"/>
        <v>28.203225153498412</v>
      </c>
      <c r="P37" s="8" t="e">
        <f t="shared" si="7"/>
        <v>#DIV/0!</v>
      </c>
      <c r="Q37" s="8" t="e">
        <f t="shared" si="8"/>
        <v>#DIV/0!</v>
      </c>
      <c r="R37" s="8" t="e">
        <f t="shared" si="16"/>
        <v>#DIV/0!</v>
      </c>
      <c r="S37" s="8">
        <f t="shared" si="9"/>
        <v>0.027411043017139525</v>
      </c>
      <c r="T37" s="8" t="e">
        <f t="shared" si="10"/>
        <v>#DIV/0!</v>
      </c>
      <c r="U37" s="8">
        <f t="shared" si="11"/>
        <v>0.016931927590709963</v>
      </c>
      <c r="V37" s="8" t="e">
        <f t="shared" si="12"/>
        <v>#DIV/0!</v>
      </c>
      <c r="W37" s="8">
        <f t="shared" si="13"/>
        <v>0.007730798179046166</v>
      </c>
      <c r="Z37" s="8">
        <f t="shared" si="0"/>
        <v>0</v>
      </c>
      <c r="AB37" s="8">
        <f t="shared" si="17"/>
        <v>-25566.225</v>
      </c>
      <c r="AC37" s="8">
        <f t="shared" si="18"/>
        <v>-17177.55</v>
      </c>
      <c r="AD37" s="8">
        <f t="shared" si="19"/>
        <v>-3877.8</v>
      </c>
      <c r="AE37" s="8">
        <f t="shared" si="20"/>
        <v>-4512.6</v>
      </c>
      <c r="AF37" s="8" t="e">
        <f t="shared" si="21"/>
        <v>#DIV/0!</v>
      </c>
      <c r="AG37" s="8" t="e">
        <f t="shared" si="22"/>
        <v>#DIV/0!</v>
      </c>
      <c r="AH37" s="8" t="e">
        <f t="shared" si="23"/>
        <v>#DIV/0!</v>
      </c>
      <c r="AI37" s="8" t="e">
        <f t="shared" si="24"/>
        <v>#DIV/0!</v>
      </c>
      <c r="AJ37" s="6">
        <f t="shared" si="25"/>
        <v>0</v>
      </c>
      <c r="AK37" s="6">
        <f t="shared" si="14"/>
        <v>0</v>
      </c>
      <c r="AL37" s="10">
        <f t="shared" si="15"/>
        <v>0</v>
      </c>
      <c r="AM37" s="9">
        <v>11</v>
      </c>
      <c r="AN37" s="9">
        <v>5</v>
      </c>
      <c r="AO37" s="9">
        <v>8</v>
      </c>
      <c r="AP37" s="8">
        <f t="shared" si="26"/>
        <v>67.18844882261655</v>
      </c>
      <c r="AQ37" s="8">
        <f t="shared" si="26"/>
        <v>15.167667498819245</v>
      </c>
      <c r="AR37" s="8">
        <f t="shared" si="26"/>
        <v>17.650630861615277</v>
      </c>
      <c r="AS37" s="8">
        <f t="shared" si="27"/>
        <v>100.00674718305106</v>
      </c>
    </row>
    <row r="38" spans="1:45" ht="12.75">
      <c r="A38" s="12"/>
      <c r="H38" s="7">
        <f t="shared" si="28"/>
        <v>-25566.225</v>
      </c>
      <c r="I38" s="7">
        <f t="shared" si="1"/>
        <v>-15792.374999999998</v>
      </c>
      <c r="J38" s="7">
        <f t="shared" si="2"/>
        <v>-7210.499999999999</v>
      </c>
      <c r="K38" s="13">
        <f t="shared" si="3"/>
        <v>0</v>
      </c>
      <c r="L38" s="13">
        <f t="shared" si="29"/>
        <v>0</v>
      </c>
      <c r="M38" s="13">
        <f t="shared" si="29"/>
        <v>0</v>
      </c>
      <c r="N38" s="8">
        <f t="shared" si="5"/>
        <v>61.77046083260238</v>
      </c>
      <c r="O38" s="8">
        <f t="shared" si="6"/>
        <v>28.203225153498412</v>
      </c>
      <c r="P38" s="8" t="e">
        <f t="shared" si="7"/>
        <v>#DIV/0!</v>
      </c>
      <c r="Q38" s="8" t="e">
        <f t="shared" si="8"/>
        <v>#DIV/0!</v>
      </c>
      <c r="R38" s="8" t="e">
        <f t="shared" si="16"/>
        <v>#DIV/0!</v>
      </c>
      <c r="S38" s="8">
        <f t="shared" si="9"/>
        <v>0.027411043017139525</v>
      </c>
      <c r="T38" s="8" t="e">
        <f t="shared" si="10"/>
        <v>#DIV/0!</v>
      </c>
      <c r="U38" s="8">
        <f t="shared" si="11"/>
        <v>0.016931927590709963</v>
      </c>
      <c r="V38" s="8" t="e">
        <f t="shared" si="12"/>
        <v>#DIV/0!</v>
      </c>
      <c r="W38" s="8">
        <f t="shared" si="13"/>
        <v>0.007730798179046166</v>
      </c>
      <c r="Z38" s="8">
        <f t="shared" si="0"/>
        <v>0</v>
      </c>
      <c r="AB38" s="8">
        <f t="shared" si="17"/>
        <v>-25566.225</v>
      </c>
      <c r="AC38" s="8">
        <f t="shared" si="18"/>
        <v>-17177.55</v>
      </c>
      <c r="AD38" s="8">
        <f t="shared" si="19"/>
        <v>-3877.8</v>
      </c>
      <c r="AE38" s="8">
        <f t="shared" si="20"/>
        <v>-4512.6</v>
      </c>
      <c r="AF38" s="8" t="e">
        <f t="shared" si="21"/>
        <v>#DIV/0!</v>
      </c>
      <c r="AG38" s="8" t="e">
        <f t="shared" si="22"/>
        <v>#DIV/0!</v>
      </c>
      <c r="AH38" s="8" t="e">
        <f t="shared" si="23"/>
        <v>#DIV/0!</v>
      </c>
      <c r="AI38" s="8" t="e">
        <f t="shared" si="24"/>
        <v>#DIV/0!</v>
      </c>
      <c r="AJ38" s="6">
        <f t="shared" si="25"/>
        <v>0</v>
      </c>
      <c r="AK38" s="6">
        <f t="shared" si="14"/>
        <v>0</v>
      </c>
      <c r="AL38" s="10">
        <f t="shared" si="15"/>
        <v>0</v>
      </c>
      <c r="AM38" s="9">
        <v>11</v>
      </c>
      <c r="AN38" s="9">
        <v>5</v>
      </c>
      <c r="AO38" s="9">
        <v>8</v>
      </c>
      <c r="AP38" s="8">
        <f t="shared" si="26"/>
        <v>67.18844882261655</v>
      </c>
      <c r="AQ38" s="8">
        <f t="shared" si="26"/>
        <v>15.167667498819245</v>
      </c>
      <c r="AR38" s="8">
        <f t="shared" si="26"/>
        <v>17.650630861615277</v>
      </c>
      <c r="AS38" s="8">
        <f t="shared" si="27"/>
        <v>100.00674718305106</v>
      </c>
    </row>
    <row r="39" spans="1:45" ht="12.75">
      <c r="A39" s="12"/>
      <c r="H39" s="7">
        <f t="shared" si="28"/>
        <v>-25566.225</v>
      </c>
      <c r="I39" s="7">
        <f t="shared" si="1"/>
        <v>-15792.374999999998</v>
      </c>
      <c r="J39" s="7">
        <f t="shared" si="2"/>
        <v>-7210.499999999999</v>
      </c>
      <c r="K39" s="13">
        <f t="shared" si="3"/>
        <v>0</v>
      </c>
      <c r="L39" s="13">
        <f t="shared" si="29"/>
        <v>0</v>
      </c>
      <c r="M39" s="13">
        <f t="shared" si="29"/>
        <v>0</v>
      </c>
      <c r="N39" s="8">
        <f t="shared" si="5"/>
        <v>61.77046083260238</v>
      </c>
      <c r="O39" s="8">
        <f t="shared" si="6"/>
        <v>28.203225153498412</v>
      </c>
      <c r="P39" s="8" t="e">
        <f t="shared" si="7"/>
        <v>#DIV/0!</v>
      </c>
      <c r="Q39" s="8" t="e">
        <f t="shared" si="8"/>
        <v>#DIV/0!</v>
      </c>
      <c r="R39" s="8" t="e">
        <f t="shared" si="16"/>
        <v>#DIV/0!</v>
      </c>
      <c r="S39" s="8">
        <f t="shared" si="9"/>
        <v>0.027411043017139525</v>
      </c>
      <c r="T39" s="8" t="e">
        <f t="shared" si="10"/>
        <v>#DIV/0!</v>
      </c>
      <c r="U39" s="8">
        <f t="shared" si="11"/>
        <v>0.016931927590709963</v>
      </c>
      <c r="V39" s="8" t="e">
        <f t="shared" si="12"/>
        <v>#DIV/0!</v>
      </c>
      <c r="W39" s="8">
        <f t="shared" si="13"/>
        <v>0.007730798179046166</v>
      </c>
      <c r="Z39" s="8">
        <f t="shared" si="0"/>
        <v>0</v>
      </c>
      <c r="AB39" s="8">
        <f t="shared" si="17"/>
        <v>-25566.225</v>
      </c>
      <c r="AC39" s="8">
        <f t="shared" si="18"/>
        <v>-17177.55</v>
      </c>
      <c r="AD39" s="8">
        <f t="shared" si="19"/>
        <v>-3877.8</v>
      </c>
      <c r="AE39" s="8">
        <f t="shared" si="20"/>
        <v>-4512.6</v>
      </c>
      <c r="AF39" s="8" t="e">
        <f t="shared" si="21"/>
        <v>#DIV/0!</v>
      </c>
      <c r="AG39" s="8" t="e">
        <f t="shared" si="22"/>
        <v>#DIV/0!</v>
      </c>
      <c r="AH39" s="8" t="e">
        <f t="shared" si="23"/>
        <v>#DIV/0!</v>
      </c>
      <c r="AI39" s="8" t="e">
        <f t="shared" si="24"/>
        <v>#DIV/0!</v>
      </c>
      <c r="AJ39" s="6">
        <f t="shared" si="25"/>
        <v>0</v>
      </c>
      <c r="AK39" s="6">
        <f t="shared" si="14"/>
        <v>0</v>
      </c>
      <c r="AL39" s="10">
        <f t="shared" si="15"/>
        <v>0</v>
      </c>
      <c r="AM39" s="9">
        <v>11</v>
      </c>
      <c r="AN39" s="9">
        <v>5</v>
      </c>
      <c r="AO39" s="9">
        <v>8</v>
      </c>
      <c r="AP39" s="8">
        <f t="shared" si="26"/>
        <v>67.18844882261655</v>
      </c>
      <c r="AQ39" s="8">
        <f t="shared" si="26"/>
        <v>15.167667498819245</v>
      </c>
      <c r="AR39" s="8">
        <f t="shared" si="26"/>
        <v>17.650630861615277</v>
      </c>
      <c r="AS39" s="8">
        <f t="shared" si="27"/>
        <v>100.00674718305106</v>
      </c>
    </row>
    <row r="40" spans="1:45" ht="12.75">
      <c r="A40" s="12"/>
      <c r="H40" s="7">
        <f t="shared" si="28"/>
        <v>-25566.225</v>
      </c>
      <c r="I40" s="7">
        <f t="shared" si="1"/>
        <v>-15792.374999999998</v>
      </c>
      <c r="J40" s="7">
        <f t="shared" si="2"/>
        <v>-7210.499999999999</v>
      </c>
      <c r="K40" s="13">
        <f t="shared" si="3"/>
        <v>0</v>
      </c>
      <c r="L40" s="13">
        <f t="shared" si="29"/>
        <v>0</v>
      </c>
      <c r="M40" s="13">
        <f t="shared" si="29"/>
        <v>0</v>
      </c>
      <c r="N40" s="8">
        <f t="shared" si="5"/>
        <v>61.77046083260238</v>
      </c>
      <c r="O40" s="8">
        <f t="shared" si="6"/>
        <v>28.203225153498412</v>
      </c>
      <c r="P40" s="8" t="e">
        <f t="shared" si="7"/>
        <v>#DIV/0!</v>
      </c>
      <c r="Q40" s="8" t="e">
        <f t="shared" si="8"/>
        <v>#DIV/0!</v>
      </c>
      <c r="R40" s="8" t="e">
        <f t="shared" si="16"/>
        <v>#DIV/0!</v>
      </c>
      <c r="S40" s="8">
        <f t="shared" si="9"/>
        <v>0.027411043017139525</v>
      </c>
      <c r="T40" s="8" t="e">
        <f t="shared" si="10"/>
        <v>#DIV/0!</v>
      </c>
      <c r="U40" s="8">
        <f t="shared" si="11"/>
        <v>0.016931927590709963</v>
      </c>
      <c r="V40" s="8" t="e">
        <f t="shared" si="12"/>
        <v>#DIV/0!</v>
      </c>
      <c r="W40" s="8">
        <f t="shared" si="13"/>
        <v>0.007730798179046166</v>
      </c>
      <c r="Z40" s="8">
        <f t="shared" si="0"/>
        <v>0</v>
      </c>
      <c r="AB40" s="8">
        <f t="shared" si="17"/>
        <v>-25566.225</v>
      </c>
      <c r="AC40" s="8">
        <f t="shared" si="18"/>
        <v>-17177.55</v>
      </c>
      <c r="AD40" s="8">
        <f t="shared" si="19"/>
        <v>-3877.8</v>
      </c>
      <c r="AE40" s="8">
        <f t="shared" si="20"/>
        <v>-4512.6</v>
      </c>
      <c r="AF40" s="8" t="e">
        <f t="shared" si="21"/>
        <v>#DIV/0!</v>
      </c>
      <c r="AG40" s="8" t="e">
        <f t="shared" si="22"/>
        <v>#DIV/0!</v>
      </c>
      <c r="AH40" s="8" t="e">
        <f t="shared" si="23"/>
        <v>#DIV/0!</v>
      </c>
      <c r="AI40" s="8" t="e">
        <f t="shared" si="24"/>
        <v>#DIV/0!</v>
      </c>
      <c r="AJ40" s="6">
        <f t="shared" si="25"/>
        <v>0</v>
      </c>
      <c r="AK40" s="6">
        <f t="shared" si="14"/>
        <v>0</v>
      </c>
      <c r="AL40" s="10">
        <f t="shared" si="15"/>
        <v>0</v>
      </c>
      <c r="AM40" s="9">
        <v>11</v>
      </c>
      <c r="AN40" s="9">
        <v>5</v>
      </c>
      <c r="AO40" s="9">
        <v>8</v>
      </c>
      <c r="AP40" s="8">
        <f t="shared" si="26"/>
        <v>67.18844882261655</v>
      </c>
      <c r="AQ40" s="8">
        <f t="shared" si="26"/>
        <v>15.167667498819245</v>
      </c>
      <c r="AR40" s="8">
        <f t="shared" si="26"/>
        <v>17.650630861615277</v>
      </c>
      <c r="AS40" s="8">
        <f t="shared" si="27"/>
        <v>100.00674718305106</v>
      </c>
    </row>
    <row r="41" spans="1:45" ht="12.75">
      <c r="A41" s="12"/>
      <c r="H41" s="7">
        <f t="shared" si="28"/>
        <v>-25566.225</v>
      </c>
      <c r="I41" s="7">
        <f t="shared" si="1"/>
        <v>-15792.374999999998</v>
      </c>
      <c r="J41" s="7">
        <f t="shared" si="2"/>
        <v>-7210.499999999999</v>
      </c>
      <c r="K41" s="13">
        <f t="shared" si="3"/>
        <v>0</v>
      </c>
      <c r="L41" s="13">
        <f t="shared" si="29"/>
        <v>0</v>
      </c>
      <c r="M41" s="13">
        <f t="shared" si="29"/>
        <v>0</v>
      </c>
      <c r="N41" s="8">
        <f t="shared" si="5"/>
        <v>61.77046083260238</v>
      </c>
      <c r="O41" s="8">
        <f t="shared" si="6"/>
        <v>28.203225153498412</v>
      </c>
      <c r="P41" s="8" t="e">
        <f t="shared" si="7"/>
        <v>#DIV/0!</v>
      </c>
      <c r="Q41" s="8" t="e">
        <f t="shared" si="8"/>
        <v>#DIV/0!</v>
      </c>
      <c r="R41" s="8" t="e">
        <f t="shared" si="16"/>
        <v>#DIV/0!</v>
      </c>
      <c r="S41" s="8">
        <f t="shared" si="9"/>
        <v>0.027411043017139525</v>
      </c>
      <c r="T41" s="8" t="e">
        <f t="shared" si="10"/>
        <v>#DIV/0!</v>
      </c>
      <c r="U41" s="8">
        <f t="shared" si="11"/>
        <v>0.016931927590709963</v>
      </c>
      <c r="V41" s="8" t="e">
        <f t="shared" si="12"/>
        <v>#DIV/0!</v>
      </c>
      <c r="W41" s="8">
        <f t="shared" si="13"/>
        <v>0.007730798179046166</v>
      </c>
      <c r="Z41" s="8">
        <f t="shared" si="0"/>
        <v>0</v>
      </c>
      <c r="AB41" s="8">
        <f t="shared" si="17"/>
        <v>-25566.225</v>
      </c>
      <c r="AC41" s="8">
        <f t="shared" si="18"/>
        <v>-17177.55</v>
      </c>
      <c r="AD41" s="8">
        <f t="shared" si="19"/>
        <v>-3877.8</v>
      </c>
      <c r="AE41" s="8">
        <f t="shared" si="20"/>
        <v>-4512.6</v>
      </c>
      <c r="AF41" s="8" t="e">
        <f t="shared" si="21"/>
        <v>#DIV/0!</v>
      </c>
      <c r="AG41" s="8" t="e">
        <f t="shared" si="22"/>
        <v>#DIV/0!</v>
      </c>
      <c r="AH41" s="8" t="e">
        <f t="shared" si="23"/>
        <v>#DIV/0!</v>
      </c>
      <c r="AI41" s="8" t="e">
        <f t="shared" si="24"/>
        <v>#DIV/0!</v>
      </c>
      <c r="AJ41" s="6">
        <f t="shared" si="25"/>
        <v>0</v>
      </c>
      <c r="AK41" s="6">
        <f t="shared" si="14"/>
        <v>0</v>
      </c>
      <c r="AL41" s="10">
        <f t="shared" si="15"/>
        <v>0</v>
      </c>
      <c r="AM41" s="9">
        <v>11</v>
      </c>
      <c r="AN41" s="9">
        <v>5</v>
      </c>
      <c r="AO41" s="9">
        <v>8</v>
      </c>
      <c r="AP41" s="8">
        <f t="shared" si="26"/>
        <v>67.18844882261655</v>
      </c>
      <c r="AQ41" s="8">
        <f t="shared" si="26"/>
        <v>15.167667498819245</v>
      </c>
      <c r="AR41" s="8">
        <f t="shared" si="26"/>
        <v>17.650630861615277</v>
      </c>
      <c r="AS41" s="8">
        <f t="shared" si="27"/>
        <v>100.00674718305106</v>
      </c>
    </row>
    <row r="42" spans="1:45" ht="12.75">
      <c r="A42" s="12"/>
      <c r="H42" s="7">
        <f t="shared" si="28"/>
        <v>-25566.225</v>
      </c>
      <c r="I42" s="7">
        <f t="shared" si="1"/>
        <v>-15792.374999999998</v>
      </c>
      <c r="J42" s="7">
        <f t="shared" si="2"/>
        <v>-7210.499999999999</v>
      </c>
      <c r="K42" s="13">
        <f t="shared" si="3"/>
        <v>0</v>
      </c>
      <c r="L42" s="13">
        <f t="shared" si="29"/>
        <v>0</v>
      </c>
      <c r="M42" s="13">
        <f t="shared" si="29"/>
        <v>0</v>
      </c>
      <c r="N42" s="8">
        <f t="shared" si="5"/>
        <v>61.77046083260238</v>
      </c>
      <c r="O42" s="8">
        <f t="shared" si="6"/>
        <v>28.203225153498412</v>
      </c>
      <c r="P42" s="8" t="e">
        <f t="shared" si="7"/>
        <v>#DIV/0!</v>
      </c>
      <c r="Q42" s="8" t="e">
        <f t="shared" si="8"/>
        <v>#DIV/0!</v>
      </c>
      <c r="R42" s="8" t="e">
        <f t="shared" si="16"/>
        <v>#DIV/0!</v>
      </c>
      <c r="S42" s="8">
        <f t="shared" si="9"/>
        <v>0.027411043017139525</v>
      </c>
      <c r="T42" s="8" t="e">
        <f t="shared" si="10"/>
        <v>#DIV/0!</v>
      </c>
      <c r="U42" s="8">
        <f t="shared" si="11"/>
        <v>0.016931927590709963</v>
      </c>
      <c r="V42" s="8" t="e">
        <f t="shared" si="12"/>
        <v>#DIV/0!</v>
      </c>
      <c r="W42" s="8">
        <f t="shared" si="13"/>
        <v>0.007730798179046166</v>
      </c>
      <c r="Z42" s="8">
        <f t="shared" si="0"/>
        <v>0</v>
      </c>
      <c r="AB42" s="8">
        <f t="shared" si="17"/>
        <v>-25566.225</v>
      </c>
      <c r="AC42" s="8">
        <f t="shared" si="18"/>
        <v>-17177.55</v>
      </c>
      <c r="AD42" s="8">
        <f t="shared" si="19"/>
        <v>-3877.8</v>
      </c>
      <c r="AE42" s="8">
        <f t="shared" si="20"/>
        <v>-4512.6</v>
      </c>
      <c r="AF42" s="8" t="e">
        <f t="shared" si="21"/>
        <v>#DIV/0!</v>
      </c>
      <c r="AG42" s="8" t="e">
        <f t="shared" si="22"/>
        <v>#DIV/0!</v>
      </c>
      <c r="AH42" s="8" t="e">
        <f t="shared" si="23"/>
        <v>#DIV/0!</v>
      </c>
      <c r="AI42" s="8" t="e">
        <f t="shared" si="24"/>
        <v>#DIV/0!</v>
      </c>
      <c r="AJ42" s="6">
        <f t="shared" si="25"/>
        <v>0</v>
      </c>
      <c r="AK42" s="6">
        <f t="shared" si="14"/>
        <v>0</v>
      </c>
      <c r="AL42" s="10">
        <f t="shared" si="15"/>
        <v>0</v>
      </c>
      <c r="AM42" s="9">
        <v>11</v>
      </c>
      <c r="AN42" s="9">
        <v>5</v>
      </c>
      <c r="AO42" s="9">
        <v>8</v>
      </c>
      <c r="AP42" s="8">
        <f t="shared" si="26"/>
        <v>67.18844882261655</v>
      </c>
      <c r="AQ42" s="8">
        <f t="shared" si="26"/>
        <v>15.167667498819245</v>
      </c>
      <c r="AR42" s="8">
        <f t="shared" si="26"/>
        <v>17.650630861615277</v>
      </c>
      <c r="AS42" s="8">
        <f t="shared" si="27"/>
        <v>100.00674718305106</v>
      </c>
    </row>
    <row r="43" spans="1:45" ht="12.75">
      <c r="A43" s="12"/>
      <c r="H43" s="7">
        <f t="shared" si="28"/>
        <v>-25566.225</v>
      </c>
      <c r="I43" s="7">
        <f t="shared" si="1"/>
        <v>-15792.374999999998</v>
      </c>
      <c r="J43" s="7">
        <f t="shared" si="2"/>
        <v>-7210.499999999999</v>
      </c>
      <c r="K43" s="13">
        <f t="shared" si="3"/>
        <v>0</v>
      </c>
      <c r="L43" s="13">
        <f t="shared" si="29"/>
        <v>0</v>
      </c>
      <c r="M43" s="13">
        <f t="shared" si="29"/>
        <v>0</v>
      </c>
      <c r="N43" s="8">
        <f t="shared" si="5"/>
        <v>61.77046083260238</v>
      </c>
      <c r="O43" s="8">
        <f t="shared" si="6"/>
        <v>28.203225153498412</v>
      </c>
      <c r="P43" s="8" t="e">
        <f t="shared" si="7"/>
        <v>#DIV/0!</v>
      </c>
      <c r="Q43" s="8" t="e">
        <f t="shared" si="8"/>
        <v>#DIV/0!</v>
      </c>
      <c r="R43" s="8" t="e">
        <f t="shared" si="16"/>
        <v>#DIV/0!</v>
      </c>
      <c r="S43" s="8">
        <f t="shared" si="9"/>
        <v>0.027411043017139525</v>
      </c>
      <c r="T43" s="8" t="e">
        <f t="shared" si="10"/>
        <v>#DIV/0!</v>
      </c>
      <c r="U43" s="8">
        <f t="shared" si="11"/>
        <v>0.016931927590709963</v>
      </c>
      <c r="V43" s="8" t="e">
        <f t="shared" si="12"/>
        <v>#DIV/0!</v>
      </c>
      <c r="W43" s="8">
        <f t="shared" si="13"/>
        <v>0.007730798179046166</v>
      </c>
      <c r="Z43" s="8">
        <f t="shared" si="0"/>
        <v>0</v>
      </c>
      <c r="AB43" s="8">
        <f t="shared" si="17"/>
        <v>-25566.225</v>
      </c>
      <c r="AC43" s="8">
        <f t="shared" si="18"/>
        <v>-17177.55</v>
      </c>
      <c r="AD43" s="8">
        <f t="shared" si="19"/>
        <v>-3877.8</v>
      </c>
      <c r="AE43" s="8">
        <f t="shared" si="20"/>
        <v>-4512.6</v>
      </c>
      <c r="AF43" s="8" t="e">
        <f t="shared" si="21"/>
        <v>#DIV/0!</v>
      </c>
      <c r="AG43" s="8" t="e">
        <f t="shared" si="22"/>
        <v>#DIV/0!</v>
      </c>
      <c r="AH43" s="8" t="e">
        <f t="shared" si="23"/>
        <v>#DIV/0!</v>
      </c>
      <c r="AI43" s="8" t="e">
        <f t="shared" si="24"/>
        <v>#DIV/0!</v>
      </c>
      <c r="AJ43" s="6">
        <f t="shared" si="25"/>
        <v>0</v>
      </c>
      <c r="AK43" s="6">
        <f t="shared" si="14"/>
        <v>0</v>
      </c>
      <c r="AL43" s="10">
        <f t="shared" si="15"/>
        <v>0</v>
      </c>
      <c r="AM43" s="9">
        <v>11</v>
      </c>
      <c r="AN43" s="9">
        <v>5</v>
      </c>
      <c r="AO43" s="9">
        <v>8</v>
      </c>
      <c r="AP43" s="8">
        <f t="shared" si="26"/>
        <v>67.18844882261655</v>
      </c>
      <c r="AQ43" s="8">
        <f t="shared" si="26"/>
        <v>15.167667498819245</v>
      </c>
      <c r="AR43" s="8">
        <f t="shared" si="26"/>
        <v>17.650630861615277</v>
      </c>
      <c r="AS43" s="8">
        <f t="shared" si="27"/>
        <v>100.00674718305106</v>
      </c>
    </row>
    <row r="44" spans="1:45" ht="12.75">
      <c r="A44" s="12"/>
      <c r="H44" s="7">
        <f t="shared" si="28"/>
        <v>-25566.225</v>
      </c>
      <c r="I44" s="7">
        <f t="shared" si="1"/>
        <v>-15792.374999999998</v>
      </c>
      <c r="J44" s="7">
        <f t="shared" si="2"/>
        <v>-7210.499999999999</v>
      </c>
      <c r="K44" s="13">
        <f t="shared" si="3"/>
        <v>0</v>
      </c>
      <c r="L44" s="13">
        <f t="shared" si="29"/>
        <v>0</v>
      </c>
      <c r="M44" s="13">
        <f t="shared" si="29"/>
        <v>0</v>
      </c>
      <c r="N44" s="8">
        <f t="shared" si="5"/>
        <v>61.77046083260238</v>
      </c>
      <c r="O44" s="8">
        <f t="shared" si="6"/>
        <v>28.203225153498412</v>
      </c>
      <c r="P44" s="8" t="e">
        <f t="shared" si="7"/>
        <v>#DIV/0!</v>
      </c>
      <c r="Q44" s="8" t="e">
        <f t="shared" si="8"/>
        <v>#DIV/0!</v>
      </c>
      <c r="R44" s="8" t="e">
        <f t="shared" si="16"/>
        <v>#DIV/0!</v>
      </c>
      <c r="S44" s="8">
        <f t="shared" si="9"/>
        <v>0.027411043017139525</v>
      </c>
      <c r="T44" s="8" t="e">
        <f t="shared" si="10"/>
        <v>#DIV/0!</v>
      </c>
      <c r="U44" s="8">
        <f t="shared" si="11"/>
        <v>0.016931927590709963</v>
      </c>
      <c r="V44" s="8" t="e">
        <f t="shared" si="12"/>
        <v>#DIV/0!</v>
      </c>
      <c r="W44" s="8">
        <f t="shared" si="13"/>
        <v>0.007730798179046166</v>
      </c>
      <c r="Z44" s="8">
        <f t="shared" si="0"/>
        <v>0</v>
      </c>
      <c r="AB44" s="8">
        <f t="shared" si="17"/>
        <v>-25566.225</v>
      </c>
      <c r="AC44" s="8">
        <f t="shared" si="18"/>
        <v>-17177.55</v>
      </c>
      <c r="AD44" s="8">
        <f t="shared" si="19"/>
        <v>-3877.8</v>
      </c>
      <c r="AE44" s="8">
        <f t="shared" si="20"/>
        <v>-4512.6</v>
      </c>
      <c r="AF44" s="8" t="e">
        <f t="shared" si="21"/>
        <v>#DIV/0!</v>
      </c>
      <c r="AG44" s="8" t="e">
        <f t="shared" si="22"/>
        <v>#DIV/0!</v>
      </c>
      <c r="AH44" s="8" t="e">
        <f t="shared" si="23"/>
        <v>#DIV/0!</v>
      </c>
      <c r="AI44" s="8" t="e">
        <f t="shared" si="24"/>
        <v>#DIV/0!</v>
      </c>
      <c r="AJ44" s="6">
        <f t="shared" si="25"/>
        <v>0</v>
      </c>
      <c r="AK44" s="6">
        <f t="shared" si="14"/>
        <v>0</v>
      </c>
      <c r="AL44" s="10">
        <f t="shared" si="15"/>
        <v>0</v>
      </c>
      <c r="AM44" s="9">
        <v>11</v>
      </c>
      <c r="AN44" s="9">
        <v>5</v>
      </c>
      <c r="AO44" s="9">
        <v>8</v>
      </c>
      <c r="AP44" s="8">
        <f t="shared" si="26"/>
        <v>67.18844882261655</v>
      </c>
      <c r="AQ44" s="8">
        <f t="shared" si="26"/>
        <v>15.167667498819245</v>
      </c>
      <c r="AR44" s="8">
        <f t="shared" si="26"/>
        <v>17.650630861615277</v>
      </c>
      <c r="AS44" s="8">
        <f t="shared" si="27"/>
        <v>100.00674718305106</v>
      </c>
    </row>
    <row r="45" spans="1:45" ht="12.75">
      <c r="A45" s="12"/>
      <c r="H45" s="7">
        <f t="shared" si="28"/>
        <v>-25566.225</v>
      </c>
      <c r="I45" s="7">
        <f t="shared" si="1"/>
        <v>-15792.374999999998</v>
      </c>
      <c r="J45" s="7">
        <f t="shared" si="2"/>
        <v>-7210.499999999999</v>
      </c>
      <c r="K45" s="13">
        <f t="shared" si="3"/>
        <v>0</v>
      </c>
      <c r="L45" s="13">
        <f t="shared" si="29"/>
        <v>0</v>
      </c>
      <c r="M45" s="13">
        <f t="shared" si="29"/>
        <v>0</v>
      </c>
      <c r="N45" s="8">
        <f t="shared" si="5"/>
        <v>61.77046083260238</v>
      </c>
      <c r="O45" s="8">
        <f t="shared" si="6"/>
        <v>28.203225153498412</v>
      </c>
      <c r="P45" s="8" t="e">
        <f t="shared" si="7"/>
        <v>#DIV/0!</v>
      </c>
      <c r="Q45" s="8" t="e">
        <f t="shared" si="8"/>
        <v>#DIV/0!</v>
      </c>
      <c r="R45" s="8" t="e">
        <f t="shared" si="16"/>
        <v>#DIV/0!</v>
      </c>
      <c r="S45" s="8">
        <f t="shared" si="9"/>
        <v>0.027411043017139525</v>
      </c>
      <c r="T45" s="8" t="e">
        <f t="shared" si="10"/>
        <v>#DIV/0!</v>
      </c>
      <c r="U45" s="8">
        <f t="shared" si="11"/>
        <v>0.016931927590709963</v>
      </c>
      <c r="V45" s="8" t="e">
        <f t="shared" si="12"/>
        <v>#DIV/0!</v>
      </c>
      <c r="W45" s="8">
        <f t="shared" si="13"/>
        <v>0.007730798179046166</v>
      </c>
      <c r="Z45" s="8">
        <f t="shared" si="0"/>
        <v>0</v>
      </c>
      <c r="AB45" s="8">
        <f t="shared" si="17"/>
        <v>-25566.225</v>
      </c>
      <c r="AC45" s="8">
        <f t="shared" si="18"/>
        <v>-17177.55</v>
      </c>
      <c r="AD45" s="8">
        <f t="shared" si="19"/>
        <v>-3877.8</v>
      </c>
      <c r="AE45" s="8">
        <f t="shared" si="20"/>
        <v>-4512.6</v>
      </c>
      <c r="AF45" s="8" t="e">
        <f t="shared" si="21"/>
        <v>#DIV/0!</v>
      </c>
      <c r="AG45" s="8" t="e">
        <f t="shared" si="22"/>
        <v>#DIV/0!</v>
      </c>
      <c r="AH45" s="8" t="e">
        <f t="shared" si="23"/>
        <v>#DIV/0!</v>
      </c>
      <c r="AI45" s="8" t="e">
        <f t="shared" si="24"/>
        <v>#DIV/0!</v>
      </c>
      <c r="AJ45" s="6">
        <f t="shared" si="25"/>
        <v>0</v>
      </c>
      <c r="AK45" s="6">
        <f t="shared" si="14"/>
        <v>0</v>
      </c>
      <c r="AL45" s="10">
        <f t="shared" si="15"/>
        <v>0</v>
      </c>
      <c r="AM45" s="9">
        <v>11</v>
      </c>
      <c r="AN45" s="9">
        <v>5</v>
      </c>
      <c r="AO45" s="9">
        <v>8</v>
      </c>
      <c r="AP45" s="8">
        <f t="shared" si="26"/>
        <v>67.18844882261655</v>
      </c>
      <c r="AQ45" s="8">
        <f t="shared" si="26"/>
        <v>15.167667498819245</v>
      </c>
      <c r="AR45" s="8">
        <f t="shared" si="26"/>
        <v>17.650630861615277</v>
      </c>
      <c r="AS45" s="8">
        <f t="shared" si="27"/>
        <v>100.00674718305106</v>
      </c>
    </row>
    <row r="46" spans="1:45" ht="12.75">
      <c r="A46" s="12"/>
      <c r="H46" s="7">
        <f t="shared" si="28"/>
        <v>-25566.225</v>
      </c>
      <c r="I46" s="7">
        <f t="shared" si="1"/>
        <v>-15792.374999999998</v>
      </c>
      <c r="J46" s="7">
        <f t="shared" si="2"/>
        <v>-7210.499999999999</v>
      </c>
      <c r="K46" s="13">
        <f t="shared" si="3"/>
        <v>0</v>
      </c>
      <c r="L46" s="13">
        <f t="shared" si="29"/>
        <v>0</v>
      </c>
      <c r="M46" s="13">
        <f t="shared" si="29"/>
        <v>0</v>
      </c>
      <c r="N46" s="8">
        <f t="shared" si="5"/>
        <v>61.77046083260238</v>
      </c>
      <c r="O46" s="8">
        <f t="shared" si="6"/>
        <v>28.203225153498412</v>
      </c>
      <c r="P46" s="8" t="e">
        <f t="shared" si="7"/>
        <v>#DIV/0!</v>
      </c>
      <c r="Q46" s="8" t="e">
        <f t="shared" si="8"/>
        <v>#DIV/0!</v>
      </c>
      <c r="R46" s="8" t="e">
        <f t="shared" si="16"/>
        <v>#DIV/0!</v>
      </c>
      <c r="S46" s="8">
        <f t="shared" si="9"/>
        <v>0.027411043017139525</v>
      </c>
      <c r="T46" s="8" t="e">
        <f t="shared" si="10"/>
        <v>#DIV/0!</v>
      </c>
      <c r="U46" s="8">
        <f t="shared" si="11"/>
        <v>0.016931927590709963</v>
      </c>
      <c r="V46" s="8" t="e">
        <f t="shared" si="12"/>
        <v>#DIV/0!</v>
      </c>
      <c r="W46" s="8">
        <f t="shared" si="13"/>
        <v>0.007730798179046166</v>
      </c>
      <c r="Z46" s="8">
        <f t="shared" si="0"/>
        <v>0</v>
      </c>
      <c r="AB46" s="8">
        <f t="shared" si="17"/>
        <v>-25566.225</v>
      </c>
      <c r="AC46" s="8">
        <f t="shared" si="18"/>
        <v>-17177.55</v>
      </c>
      <c r="AD46" s="8">
        <f t="shared" si="19"/>
        <v>-3877.8</v>
      </c>
      <c r="AE46" s="8">
        <f t="shared" si="20"/>
        <v>-4512.6</v>
      </c>
      <c r="AF46" s="8" t="e">
        <f t="shared" si="21"/>
        <v>#DIV/0!</v>
      </c>
      <c r="AG46" s="8" t="e">
        <f t="shared" si="22"/>
        <v>#DIV/0!</v>
      </c>
      <c r="AH46" s="8" t="e">
        <f t="shared" si="23"/>
        <v>#DIV/0!</v>
      </c>
      <c r="AI46" s="8" t="e">
        <f t="shared" si="24"/>
        <v>#DIV/0!</v>
      </c>
      <c r="AJ46" s="6">
        <f t="shared" si="25"/>
        <v>0</v>
      </c>
      <c r="AK46" s="6">
        <f t="shared" si="14"/>
        <v>0</v>
      </c>
      <c r="AL46" s="10">
        <f t="shared" si="15"/>
        <v>0</v>
      </c>
      <c r="AM46" s="9">
        <v>11</v>
      </c>
      <c r="AN46" s="9">
        <v>5</v>
      </c>
      <c r="AO46" s="9">
        <v>8</v>
      </c>
      <c r="AP46" s="8">
        <f t="shared" si="26"/>
        <v>67.18844882261655</v>
      </c>
      <c r="AQ46" s="8">
        <f t="shared" si="26"/>
        <v>15.167667498819245</v>
      </c>
      <c r="AR46" s="8">
        <f t="shared" si="26"/>
        <v>17.650630861615277</v>
      </c>
      <c r="AS46" s="8">
        <f t="shared" si="27"/>
        <v>100.00674718305106</v>
      </c>
    </row>
    <row r="47" spans="1:45" ht="12.75">
      <c r="A47" s="12"/>
      <c r="H47" s="7">
        <f t="shared" si="28"/>
        <v>-25566.225</v>
      </c>
      <c r="I47" s="7">
        <f t="shared" si="1"/>
        <v>-15792.374999999998</v>
      </c>
      <c r="J47" s="7">
        <f t="shared" si="2"/>
        <v>-7210.499999999999</v>
      </c>
      <c r="K47" s="13">
        <f t="shared" si="3"/>
        <v>0</v>
      </c>
      <c r="L47" s="13">
        <f t="shared" si="29"/>
        <v>0</v>
      </c>
      <c r="M47" s="13">
        <f t="shared" si="29"/>
        <v>0</v>
      </c>
      <c r="N47" s="8">
        <f t="shared" si="5"/>
        <v>61.77046083260238</v>
      </c>
      <c r="O47" s="8">
        <f t="shared" si="6"/>
        <v>28.203225153498412</v>
      </c>
      <c r="P47" s="8" t="e">
        <f t="shared" si="7"/>
        <v>#DIV/0!</v>
      </c>
      <c r="Q47" s="8" t="e">
        <f t="shared" si="8"/>
        <v>#DIV/0!</v>
      </c>
      <c r="R47" s="8" t="e">
        <f t="shared" si="16"/>
        <v>#DIV/0!</v>
      </c>
      <c r="S47" s="8">
        <f t="shared" si="9"/>
        <v>0.027411043017139525</v>
      </c>
      <c r="T47" s="8" t="e">
        <f t="shared" si="10"/>
        <v>#DIV/0!</v>
      </c>
      <c r="U47" s="8">
        <f t="shared" si="11"/>
        <v>0.016931927590709963</v>
      </c>
      <c r="V47" s="8" t="e">
        <f t="shared" si="12"/>
        <v>#DIV/0!</v>
      </c>
      <c r="W47" s="8">
        <f t="shared" si="13"/>
        <v>0.007730798179046166</v>
      </c>
      <c r="Z47" s="8">
        <f t="shared" si="0"/>
        <v>0</v>
      </c>
      <c r="AB47" s="8">
        <f t="shared" si="17"/>
        <v>-25566.225</v>
      </c>
      <c r="AC47" s="8">
        <f t="shared" si="18"/>
        <v>-17177.55</v>
      </c>
      <c r="AD47" s="8">
        <f t="shared" si="19"/>
        <v>-3877.8</v>
      </c>
      <c r="AE47" s="8">
        <f t="shared" si="20"/>
        <v>-4512.6</v>
      </c>
      <c r="AF47" s="8" t="e">
        <f t="shared" si="21"/>
        <v>#DIV/0!</v>
      </c>
      <c r="AG47" s="8" t="e">
        <f t="shared" si="22"/>
        <v>#DIV/0!</v>
      </c>
      <c r="AH47" s="8" t="e">
        <f t="shared" si="23"/>
        <v>#DIV/0!</v>
      </c>
      <c r="AI47" s="8" t="e">
        <f t="shared" si="24"/>
        <v>#DIV/0!</v>
      </c>
      <c r="AJ47" s="6">
        <f t="shared" si="25"/>
        <v>0</v>
      </c>
      <c r="AK47" s="6">
        <f t="shared" si="14"/>
        <v>0</v>
      </c>
      <c r="AL47" s="10">
        <f t="shared" si="15"/>
        <v>0</v>
      </c>
      <c r="AM47" s="9">
        <v>11</v>
      </c>
      <c r="AN47" s="9">
        <v>5</v>
      </c>
      <c r="AO47" s="9">
        <v>8</v>
      </c>
      <c r="AP47" s="8">
        <f t="shared" si="26"/>
        <v>67.18844882261655</v>
      </c>
      <c r="AQ47" s="8">
        <f t="shared" si="26"/>
        <v>15.167667498819245</v>
      </c>
      <c r="AR47" s="8">
        <f t="shared" si="26"/>
        <v>17.650630861615277</v>
      </c>
      <c r="AS47" s="8">
        <f t="shared" si="27"/>
        <v>100.00674718305106</v>
      </c>
    </row>
    <row r="48" spans="1:45" ht="12.75">
      <c r="A48" s="12"/>
      <c r="H48" s="7">
        <f t="shared" si="28"/>
        <v>-25566.225</v>
      </c>
      <c r="I48" s="7">
        <f t="shared" si="1"/>
        <v>-15792.374999999998</v>
      </c>
      <c r="J48" s="7">
        <f t="shared" si="2"/>
        <v>-7210.499999999999</v>
      </c>
      <c r="K48" s="13">
        <f t="shared" si="3"/>
        <v>0</v>
      </c>
      <c r="L48" s="13">
        <f t="shared" si="29"/>
        <v>0</v>
      </c>
      <c r="M48" s="13">
        <f t="shared" si="29"/>
        <v>0</v>
      </c>
      <c r="N48" s="8">
        <f t="shared" si="5"/>
        <v>61.77046083260238</v>
      </c>
      <c r="O48" s="8">
        <f t="shared" si="6"/>
        <v>28.203225153498412</v>
      </c>
      <c r="P48" s="8" t="e">
        <f t="shared" si="7"/>
        <v>#DIV/0!</v>
      </c>
      <c r="Q48" s="8" t="e">
        <f t="shared" si="8"/>
        <v>#DIV/0!</v>
      </c>
      <c r="R48" s="8" t="e">
        <f t="shared" si="16"/>
        <v>#DIV/0!</v>
      </c>
      <c r="S48" s="8">
        <f t="shared" si="9"/>
        <v>0.027411043017139525</v>
      </c>
      <c r="T48" s="8" t="e">
        <f t="shared" si="10"/>
        <v>#DIV/0!</v>
      </c>
      <c r="U48" s="8">
        <f t="shared" si="11"/>
        <v>0.016931927590709963</v>
      </c>
      <c r="V48" s="8" t="e">
        <f t="shared" si="12"/>
        <v>#DIV/0!</v>
      </c>
      <c r="W48" s="8">
        <f t="shared" si="13"/>
        <v>0.007730798179046166</v>
      </c>
      <c r="Z48" s="8">
        <f t="shared" si="0"/>
        <v>0</v>
      </c>
      <c r="AB48" s="8">
        <f t="shared" si="17"/>
        <v>-25566.225</v>
      </c>
      <c r="AC48" s="8">
        <f t="shared" si="18"/>
        <v>-17177.55</v>
      </c>
      <c r="AD48" s="8">
        <f t="shared" si="19"/>
        <v>-3877.8</v>
      </c>
      <c r="AE48" s="8">
        <f t="shared" si="20"/>
        <v>-4512.6</v>
      </c>
      <c r="AF48" s="8" t="e">
        <f t="shared" si="21"/>
        <v>#DIV/0!</v>
      </c>
      <c r="AG48" s="8" t="e">
        <f t="shared" si="22"/>
        <v>#DIV/0!</v>
      </c>
      <c r="AH48" s="8" t="e">
        <f t="shared" si="23"/>
        <v>#DIV/0!</v>
      </c>
      <c r="AI48" s="8" t="e">
        <f t="shared" si="24"/>
        <v>#DIV/0!</v>
      </c>
      <c r="AJ48" s="6">
        <f t="shared" si="25"/>
        <v>0</v>
      </c>
      <c r="AK48" s="6">
        <f t="shared" si="14"/>
        <v>0</v>
      </c>
      <c r="AL48" s="10">
        <f t="shared" si="15"/>
        <v>0</v>
      </c>
      <c r="AM48" s="9">
        <v>11</v>
      </c>
      <c r="AN48" s="9">
        <v>5</v>
      </c>
      <c r="AO48" s="9">
        <v>8</v>
      </c>
      <c r="AP48" s="8">
        <f t="shared" si="26"/>
        <v>67.18844882261655</v>
      </c>
      <c r="AQ48" s="8">
        <f t="shared" si="26"/>
        <v>15.167667498819245</v>
      </c>
      <c r="AR48" s="8">
        <f t="shared" si="26"/>
        <v>17.650630861615277</v>
      </c>
      <c r="AS48" s="8">
        <f t="shared" si="27"/>
        <v>100.00674718305106</v>
      </c>
    </row>
    <row r="49" spans="1:45" ht="12.75">
      <c r="A49" s="12"/>
      <c r="H49" s="7">
        <f t="shared" si="28"/>
        <v>-25566.225</v>
      </c>
      <c r="I49" s="7">
        <f t="shared" si="1"/>
        <v>-15792.374999999998</v>
      </c>
      <c r="J49" s="7">
        <f t="shared" si="2"/>
        <v>-7210.499999999999</v>
      </c>
      <c r="K49" s="13">
        <f t="shared" si="3"/>
        <v>0</v>
      </c>
      <c r="L49" s="13">
        <f t="shared" si="29"/>
        <v>0</v>
      </c>
      <c r="M49" s="13">
        <f t="shared" si="29"/>
        <v>0</v>
      </c>
      <c r="N49" s="8">
        <f t="shared" si="5"/>
        <v>61.77046083260238</v>
      </c>
      <c r="O49" s="8">
        <f t="shared" si="6"/>
        <v>28.203225153498412</v>
      </c>
      <c r="P49" s="8" t="e">
        <f t="shared" si="7"/>
        <v>#DIV/0!</v>
      </c>
      <c r="Q49" s="8" t="e">
        <f t="shared" si="8"/>
        <v>#DIV/0!</v>
      </c>
      <c r="R49" s="8" t="e">
        <f t="shared" si="16"/>
        <v>#DIV/0!</v>
      </c>
      <c r="S49" s="8">
        <f t="shared" si="9"/>
        <v>0.027411043017139525</v>
      </c>
      <c r="T49" s="8" t="e">
        <f t="shared" si="10"/>
        <v>#DIV/0!</v>
      </c>
      <c r="U49" s="8">
        <f t="shared" si="11"/>
        <v>0.016931927590709963</v>
      </c>
      <c r="V49" s="8" t="e">
        <f t="shared" si="12"/>
        <v>#DIV/0!</v>
      </c>
      <c r="W49" s="8">
        <f t="shared" si="13"/>
        <v>0.007730798179046166</v>
      </c>
      <c r="Z49" s="8">
        <f t="shared" si="0"/>
        <v>0</v>
      </c>
      <c r="AB49" s="8">
        <f t="shared" si="17"/>
        <v>-25566.225</v>
      </c>
      <c r="AC49" s="8">
        <f t="shared" si="18"/>
        <v>-17177.55</v>
      </c>
      <c r="AD49" s="8">
        <f t="shared" si="19"/>
        <v>-3877.8</v>
      </c>
      <c r="AE49" s="8">
        <f t="shared" si="20"/>
        <v>-4512.6</v>
      </c>
      <c r="AF49" s="8" t="e">
        <f t="shared" si="21"/>
        <v>#DIV/0!</v>
      </c>
      <c r="AG49" s="8" t="e">
        <f t="shared" si="22"/>
        <v>#DIV/0!</v>
      </c>
      <c r="AH49" s="8" t="e">
        <f t="shared" si="23"/>
        <v>#DIV/0!</v>
      </c>
      <c r="AI49" s="8" t="e">
        <f t="shared" si="24"/>
        <v>#DIV/0!</v>
      </c>
      <c r="AJ49" s="6">
        <f t="shared" si="25"/>
        <v>0</v>
      </c>
      <c r="AK49" s="6">
        <f t="shared" si="14"/>
        <v>0</v>
      </c>
      <c r="AL49" s="10">
        <f t="shared" si="15"/>
        <v>0</v>
      </c>
      <c r="AM49" s="9">
        <v>11</v>
      </c>
      <c r="AN49" s="9">
        <v>5</v>
      </c>
      <c r="AO49" s="9">
        <v>8</v>
      </c>
      <c r="AP49" s="8">
        <f t="shared" si="26"/>
        <v>67.18844882261655</v>
      </c>
      <c r="AQ49" s="8">
        <f t="shared" si="26"/>
        <v>15.167667498819245</v>
      </c>
      <c r="AR49" s="8">
        <f t="shared" si="26"/>
        <v>17.650630861615277</v>
      </c>
      <c r="AS49" s="8">
        <f t="shared" si="27"/>
        <v>100.00674718305106</v>
      </c>
    </row>
    <row r="50" spans="1:45" ht="12.75">
      <c r="A50" s="12"/>
      <c r="H50" s="7">
        <f t="shared" si="28"/>
        <v>-25566.225</v>
      </c>
      <c r="I50" s="7">
        <f t="shared" si="1"/>
        <v>-15792.374999999998</v>
      </c>
      <c r="J50" s="7">
        <f t="shared" si="2"/>
        <v>-7210.499999999999</v>
      </c>
      <c r="K50" s="13">
        <f t="shared" si="3"/>
        <v>0</v>
      </c>
      <c r="L50" s="13">
        <f t="shared" si="29"/>
        <v>0</v>
      </c>
      <c r="M50" s="13">
        <f t="shared" si="29"/>
        <v>0</v>
      </c>
      <c r="N50" s="8">
        <f t="shared" si="5"/>
        <v>61.77046083260238</v>
      </c>
      <c r="O50" s="8">
        <f t="shared" si="6"/>
        <v>28.203225153498412</v>
      </c>
      <c r="P50" s="8" t="e">
        <f t="shared" si="7"/>
        <v>#DIV/0!</v>
      </c>
      <c r="Q50" s="8" t="e">
        <f t="shared" si="8"/>
        <v>#DIV/0!</v>
      </c>
      <c r="R50" s="8" t="e">
        <f t="shared" si="16"/>
        <v>#DIV/0!</v>
      </c>
      <c r="S50" s="8">
        <f t="shared" si="9"/>
        <v>0.027411043017139525</v>
      </c>
      <c r="T50" s="8" t="e">
        <f t="shared" si="10"/>
        <v>#DIV/0!</v>
      </c>
      <c r="U50" s="8">
        <f t="shared" si="11"/>
        <v>0.016931927590709963</v>
      </c>
      <c r="V50" s="8" t="e">
        <f t="shared" si="12"/>
        <v>#DIV/0!</v>
      </c>
      <c r="W50" s="8">
        <f t="shared" si="13"/>
        <v>0.007730798179046166</v>
      </c>
      <c r="Z50" s="8">
        <f t="shared" si="0"/>
        <v>0</v>
      </c>
      <c r="AB50" s="8">
        <f t="shared" si="17"/>
        <v>-25566.225</v>
      </c>
      <c r="AC50" s="8">
        <f t="shared" si="18"/>
        <v>-17177.55</v>
      </c>
      <c r="AD50" s="8">
        <f t="shared" si="19"/>
        <v>-3877.8</v>
      </c>
      <c r="AE50" s="8">
        <f t="shared" si="20"/>
        <v>-4512.6</v>
      </c>
      <c r="AF50" s="8" t="e">
        <f t="shared" si="21"/>
        <v>#DIV/0!</v>
      </c>
      <c r="AG50" s="8" t="e">
        <f t="shared" si="22"/>
        <v>#DIV/0!</v>
      </c>
      <c r="AH50" s="8" t="e">
        <f t="shared" si="23"/>
        <v>#DIV/0!</v>
      </c>
      <c r="AI50" s="8" t="e">
        <f t="shared" si="24"/>
        <v>#DIV/0!</v>
      </c>
      <c r="AJ50" s="6">
        <f t="shared" si="25"/>
        <v>0</v>
      </c>
      <c r="AK50" s="6">
        <f t="shared" si="14"/>
        <v>0</v>
      </c>
      <c r="AL50" s="10">
        <f t="shared" si="15"/>
        <v>0</v>
      </c>
      <c r="AM50" s="9">
        <v>11</v>
      </c>
      <c r="AN50" s="9">
        <v>5</v>
      </c>
      <c r="AO50" s="9">
        <v>8</v>
      </c>
      <c r="AP50" s="8">
        <f t="shared" si="26"/>
        <v>67.18844882261655</v>
      </c>
      <c r="AQ50" s="8">
        <f t="shared" si="26"/>
        <v>15.167667498819245</v>
      </c>
      <c r="AR50" s="8">
        <f t="shared" si="26"/>
        <v>17.650630861615277</v>
      </c>
      <c r="AS50" s="8">
        <f t="shared" si="27"/>
        <v>100.00674718305106</v>
      </c>
    </row>
    <row r="51" spans="1:45" ht="12.75">
      <c r="A51" s="12"/>
      <c r="K51" s="13"/>
      <c r="L51" s="13"/>
      <c r="M51" s="13"/>
      <c r="P51" s="8"/>
      <c r="Q51" s="8"/>
      <c r="AB51" s="8"/>
      <c r="AC51" s="8"/>
      <c r="AD51" s="8"/>
      <c r="AE51" s="8"/>
      <c r="AF51" s="8"/>
      <c r="AG51" s="8"/>
      <c r="AH51" s="8"/>
      <c r="AI51" s="8"/>
      <c r="AS51" s="8"/>
    </row>
    <row r="52" spans="1:45" ht="12.75">
      <c r="A52" s="12"/>
      <c r="B52" s="2" t="s">
        <v>7</v>
      </c>
      <c r="K52" s="13"/>
      <c r="L52" s="13"/>
      <c r="M52" s="13"/>
      <c r="P52" s="8"/>
      <c r="Q52" s="8"/>
      <c r="AB52" s="8"/>
      <c r="AC52" s="8"/>
      <c r="AD52" s="8"/>
      <c r="AE52" s="8"/>
      <c r="AF52" s="8"/>
      <c r="AG52" s="8"/>
      <c r="AH52" s="8"/>
      <c r="AI52" s="8"/>
      <c r="AS52" s="8"/>
    </row>
    <row r="53" spans="1:12" s="3" customFormat="1" ht="12.75">
      <c r="A53" s="1"/>
      <c r="B53" s="2" t="s">
        <v>8</v>
      </c>
      <c r="C53" s="2" t="s">
        <v>54</v>
      </c>
      <c r="D53" s="2"/>
      <c r="E53" s="2"/>
      <c r="F53" s="2"/>
      <c r="G53" s="2"/>
      <c r="H53" s="2"/>
      <c r="I53" s="2"/>
      <c r="J53" s="2"/>
      <c r="K53" s="2"/>
      <c r="L53" s="2"/>
    </row>
    <row r="54" spans="1:14" s="3" customFormat="1" ht="12.75">
      <c r="A54" s="1"/>
      <c r="B54" s="2" t="s">
        <v>9</v>
      </c>
      <c r="C54" s="2" t="s">
        <v>43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" customFormat="1" ht="12.75">
      <c r="A55" s="1"/>
      <c r="B55" s="2" t="s">
        <v>10</v>
      </c>
      <c r="C55" s="2" t="s">
        <v>30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" customFormat="1" ht="12.75">
      <c r="A56" s="1"/>
      <c r="B56" s="2" t="s">
        <v>11</v>
      </c>
      <c r="C56" s="2" t="s">
        <v>31</v>
      </c>
      <c r="D56" s="2"/>
      <c r="E56" s="2"/>
      <c r="F56" s="2"/>
      <c r="G56" s="2"/>
      <c r="H56" s="2" t="s">
        <v>55</v>
      </c>
      <c r="I56" s="2"/>
      <c r="J56" s="2"/>
      <c r="K56" s="2"/>
      <c r="L56" s="2"/>
      <c r="M56" s="2"/>
      <c r="N56" s="2"/>
    </row>
    <row r="57" spans="1:14" s="3" customFormat="1" ht="12.75">
      <c r="A57" s="1"/>
      <c r="B57" s="2" t="s">
        <v>12</v>
      </c>
      <c r="C57" s="2" t="s">
        <v>32</v>
      </c>
      <c r="D57" s="2"/>
      <c r="E57" s="2"/>
      <c r="F57" s="2"/>
      <c r="G57" s="2"/>
      <c r="H57" s="2" t="s">
        <v>55</v>
      </c>
      <c r="I57" s="2"/>
      <c r="J57" s="2"/>
      <c r="K57" s="2"/>
      <c r="L57" s="2"/>
      <c r="M57" s="2"/>
      <c r="N57" s="2"/>
    </row>
    <row r="58" spans="1:14" s="3" customFormat="1" ht="12.75">
      <c r="A58" s="1"/>
      <c r="B58" s="2" t="s">
        <v>34</v>
      </c>
      <c r="C58" s="2" t="s">
        <v>33</v>
      </c>
      <c r="D58" s="2"/>
      <c r="E58" s="2"/>
      <c r="F58" s="2"/>
      <c r="G58" s="2"/>
      <c r="H58" s="2" t="s">
        <v>55</v>
      </c>
      <c r="I58" s="2"/>
      <c r="J58" s="2"/>
      <c r="K58" s="2"/>
      <c r="L58" s="2"/>
      <c r="M58" s="2"/>
      <c r="N58" s="2"/>
    </row>
    <row r="59" spans="1:14" s="3" customFormat="1" ht="12.75">
      <c r="A59" s="1"/>
      <c r="B59" s="2" t="s">
        <v>14</v>
      </c>
      <c r="C59" s="2" t="s">
        <v>38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2" s="3" customFormat="1" ht="12.75">
      <c r="A60" s="1"/>
      <c r="B60" s="2" t="s">
        <v>35</v>
      </c>
      <c r="C60" s="2" t="s">
        <v>39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s="3" customFormat="1" ht="12.75">
      <c r="A61" s="1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4" s="3" customFormat="1" ht="33" customHeight="1">
      <c r="A62" s="1"/>
      <c r="B62" s="2" t="s">
        <v>36</v>
      </c>
      <c r="C62" s="30" t="s">
        <v>13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2" s="3" customFormat="1" ht="12.75">
      <c r="A63" s="1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45" ht="12.75">
      <c r="A64" s="12"/>
      <c r="B64" s="6" t="s">
        <v>37</v>
      </c>
      <c r="C64" s="6" t="s">
        <v>46</v>
      </c>
      <c r="K64" s="13"/>
      <c r="L64" s="13"/>
      <c r="M64" s="13"/>
      <c r="P64" s="8"/>
      <c r="Q64" s="8"/>
      <c r="AB64" s="8"/>
      <c r="AC64" s="8"/>
      <c r="AD64" s="8"/>
      <c r="AE64" s="8"/>
      <c r="AF64" s="8"/>
      <c r="AG64" s="8"/>
      <c r="AH64" s="8"/>
      <c r="AI64" s="8"/>
      <c r="AS64" s="8"/>
    </row>
    <row r="65" spans="1:45" ht="12.75">
      <c r="A65" s="12"/>
      <c r="K65" s="13"/>
      <c r="L65" s="13"/>
      <c r="M65" s="13"/>
      <c r="P65" s="8"/>
      <c r="Q65" s="8"/>
      <c r="AB65" s="8"/>
      <c r="AC65" s="8"/>
      <c r="AD65" s="8"/>
      <c r="AE65" s="8"/>
      <c r="AF65" s="8"/>
      <c r="AG65" s="8"/>
      <c r="AH65" s="8"/>
      <c r="AI65" s="8"/>
      <c r="AS65" s="8"/>
    </row>
    <row r="66" spans="1:45" ht="12.75">
      <c r="A66" s="12"/>
      <c r="B66" s="6" t="s">
        <v>45</v>
      </c>
      <c r="C66" s="6" t="s">
        <v>48</v>
      </c>
      <c r="K66" s="13"/>
      <c r="L66" s="13"/>
      <c r="M66" s="13"/>
      <c r="P66" s="8"/>
      <c r="Q66" s="8"/>
      <c r="AB66" s="8"/>
      <c r="AC66" s="8"/>
      <c r="AD66" s="8"/>
      <c r="AE66" s="8"/>
      <c r="AF66" s="8"/>
      <c r="AG66" s="8"/>
      <c r="AH66" s="8"/>
      <c r="AI66" s="8"/>
      <c r="AS66" s="8"/>
    </row>
    <row r="67" spans="1:45" ht="12.75">
      <c r="A67" s="12"/>
      <c r="K67" s="13"/>
      <c r="L67" s="13"/>
      <c r="M67" s="13"/>
      <c r="P67" s="8"/>
      <c r="Q67" s="8"/>
      <c r="AB67" s="8"/>
      <c r="AC67" s="8"/>
      <c r="AD67" s="8"/>
      <c r="AE67" s="8"/>
      <c r="AF67" s="8"/>
      <c r="AG67" s="8"/>
      <c r="AH67" s="8"/>
      <c r="AI67" s="8"/>
      <c r="AS67" s="8"/>
    </row>
    <row r="68" spans="2:3" ht="12.75">
      <c r="B68" s="6" t="s">
        <v>47</v>
      </c>
      <c r="C68" s="6" t="s">
        <v>50</v>
      </c>
    </row>
    <row r="70" spans="2:3" ht="12.75">
      <c r="B70" s="6" t="s">
        <v>49</v>
      </c>
      <c r="C70" s="6" t="s">
        <v>51</v>
      </c>
    </row>
    <row r="65529" ht="12.75">
      <c r="A65529" s="5" t="s">
        <v>52</v>
      </c>
    </row>
  </sheetData>
  <mergeCells count="6">
    <mergeCell ref="C62:N62"/>
    <mergeCell ref="P2:Q2"/>
    <mergeCell ref="Y2:Z3"/>
    <mergeCell ref="H2:J2"/>
    <mergeCell ref="K2:M2"/>
    <mergeCell ref="N2:O2"/>
  </mergeCells>
  <printOptions gridLines="1"/>
  <pageMargins left="0.26" right="0.46" top="0.984251968503937" bottom="0.984251968503937" header="0.5118110236220472" footer="0.5118110236220472"/>
  <pageSetup fitToHeight="5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65534"/>
  <sheetViews>
    <sheetView workbookViewId="0" topLeftCell="A1">
      <pane xSplit="7" ySplit="3" topLeftCell="H1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57" sqref="M57"/>
    </sheetView>
  </sheetViews>
  <sheetFormatPr defaultColWidth="9.00390625" defaultRowHeight="12.75"/>
  <cols>
    <col min="1" max="1" width="13.375" style="5" bestFit="1" customWidth="1"/>
    <col min="2" max="2" width="7.625" style="6" bestFit="1" customWidth="1"/>
    <col min="3" max="5" width="6.625" style="6" customWidth="1"/>
    <col min="6" max="7" width="8.00390625" style="6" bestFit="1" customWidth="1"/>
    <col min="8" max="8" width="9.875" style="7" customWidth="1"/>
    <col min="9" max="9" width="8.75390625" style="7" bestFit="1" customWidth="1"/>
    <col min="10" max="10" width="8.00390625" style="7" bestFit="1" customWidth="1"/>
    <col min="11" max="11" width="8.125" style="7" bestFit="1" customWidth="1"/>
    <col min="12" max="13" width="8.00390625" style="7" bestFit="1" customWidth="1"/>
    <col min="14" max="14" width="8.25390625" style="8" bestFit="1" customWidth="1"/>
    <col min="15" max="15" width="5.625" style="8" bestFit="1" customWidth="1"/>
    <col min="16" max="17" width="8.25390625" style="9" bestFit="1" customWidth="1"/>
    <col min="18" max="18" width="8.25390625" style="8" bestFit="1" customWidth="1"/>
    <col min="19" max="19" width="6.625" style="8" bestFit="1" customWidth="1"/>
    <col min="20" max="20" width="8.25390625" style="8" bestFit="1" customWidth="1"/>
    <col min="21" max="21" width="7.75390625" style="8" bestFit="1" customWidth="1"/>
    <col min="22" max="22" width="8.25390625" style="8" bestFit="1" customWidth="1"/>
    <col min="23" max="23" width="7.75390625" style="8" bestFit="1" customWidth="1"/>
    <col min="24" max="24" width="5.75390625" style="8" bestFit="1" customWidth="1"/>
    <col min="25" max="25" width="6.00390625" style="9" bestFit="1" customWidth="1"/>
    <col min="26" max="26" width="8.125" style="8" bestFit="1" customWidth="1"/>
    <col min="27" max="27" width="7.00390625" style="9" bestFit="1" customWidth="1"/>
    <col min="28" max="28" width="10.125" style="7" bestFit="1" customWidth="1"/>
    <col min="29" max="29" width="10.125" style="9" bestFit="1" customWidth="1"/>
    <col min="30" max="30" width="9.125" style="9" bestFit="1" customWidth="1"/>
    <col min="31" max="31" width="10.125" style="9" bestFit="1" customWidth="1"/>
    <col min="32" max="32" width="7.00390625" style="9" bestFit="1" customWidth="1"/>
    <col min="33" max="35" width="8.25390625" style="9" bestFit="1" customWidth="1"/>
    <col min="36" max="36" width="7.75390625" style="6" customWidth="1"/>
    <col min="37" max="37" width="6.625" style="6" bestFit="1" customWidth="1"/>
    <col min="38" max="38" width="4.625" style="10" customWidth="1"/>
    <col min="39" max="41" width="3.75390625" style="9" customWidth="1"/>
    <col min="42" max="44" width="8.25390625" style="8" bestFit="1" customWidth="1"/>
    <col min="45" max="45" width="8.25390625" style="9" bestFit="1" customWidth="1"/>
    <col min="46" max="16384" width="9.125" style="9" customWidth="1"/>
  </cols>
  <sheetData>
    <row r="1" spans="1:23" ht="12.75">
      <c r="A1" s="26"/>
      <c r="B1" s="20"/>
      <c r="C1" s="20"/>
      <c r="N1" s="8">
        <v>33</v>
      </c>
      <c r="O1" s="8">
        <v>20</v>
      </c>
      <c r="P1" s="8">
        <v>33</v>
      </c>
      <c r="Q1" s="8">
        <v>20</v>
      </c>
      <c r="R1" s="8" t="s">
        <v>15</v>
      </c>
      <c r="S1" s="8" t="s">
        <v>15</v>
      </c>
      <c r="T1" s="8" t="s">
        <v>16</v>
      </c>
      <c r="U1" s="8" t="s">
        <v>16</v>
      </c>
      <c r="V1" s="8" t="s">
        <v>17</v>
      </c>
      <c r="W1" s="8" t="s">
        <v>17</v>
      </c>
    </row>
    <row r="2" spans="1:31" ht="12.75">
      <c r="A2" s="8">
        <f>345*40</f>
        <v>13800</v>
      </c>
      <c r="B2" s="6" t="s">
        <v>1</v>
      </c>
      <c r="H2" s="33" t="s">
        <v>6</v>
      </c>
      <c r="I2" s="33"/>
      <c r="J2" s="33"/>
      <c r="K2" s="33" t="s">
        <v>18</v>
      </c>
      <c r="L2" s="33"/>
      <c r="M2" s="33"/>
      <c r="N2" s="31" t="s">
        <v>6</v>
      </c>
      <c r="O2" s="31"/>
      <c r="P2" s="31" t="s">
        <v>18</v>
      </c>
      <c r="Q2" s="31"/>
      <c r="R2" s="8" t="s">
        <v>19</v>
      </c>
      <c r="S2" s="8" t="s">
        <v>20</v>
      </c>
      <c r="T2" s="8" t="s">
        <v>19</v>
      </c>
      <c r="U2" s="8" t="s">
        <v>20</v>
      </c>
      <c r="V2" s="8" t="s">
        <v>19</v>
      </c>
      <c r="W2" s="8" t="s">
        <v>20</v>
      </c>
      <c r="Y2" s="32" t="s">
        <v>21</v>
      </c>
      <c r="Z2" s="32"/>
      <c r="AB2" s="7" t="s">
        <v>1</v>
      </c>
      <c r="AC2" s="7" t="s">
        <v>1</v>
      </c>
      <c r="AD2" s="7" t="s">
        <v>1</v>
      </c>
      <c r="AE2" s="7" t="s">
        <v>1</v>
      </c>
    </row>
    <row r="3" spans="1:44" ht="12.75">
      <c r="A3" s="5" t="s">
        <v>0</v>
      </c>
      <c r="B3" s="9" t="s">
        <v>22</v>
      </c>
      <c r="C3" s="9" t="s">
        <v>23</v>
      </c>
      <c r="D3" s="9" t="s">
        <v>24</v>
      </c>
      <c r="E3" s="9" t="s">
        <v>25</v>
      </c>
      <c r="F3" s="6" t="s">
        <v>2</v>
      </c>
      <c r="G3" s="6" t="s">
        <v>3</v>
      </c>
      <c r="H3" s="7" t="s">
        <v>1</v>
      </c>
      <c r="I3" s="7" t="s">
        <v>2</v>
      </c>
      <c r="J3" s="7" t="s">
        <v>3</v>
      </c>
      <c r="K3" s="7" t="s">
        <v>1</v>
      </c>
      <c r="L3" s="7" t="s">
        <v>2</v>
      </c>
      <c r="M3" s="7" t="s">
        <v>3</v>
      </c>
      <c r="N3" s="8" t="s">
        <v>4</v>
      </c>
      <c r="O3" s="8" t="s">
        <v>5</v>
      </c>
      <c r="P3" s="8" t="s">
        <v>4</v>
      </c>
      <c r="Q3" s="8" t="s">
        <v>5</v>
      </c>
      <c r="R3" s="8" t="s">
        <v>53</v>
      </c>
      <c r="S3" s="8" t="s">
        <v>53</v>
      </c>
      <c r="T3" s="8" t="s">
        <v>53</v>
      </c>
      <c r="U3" s="8" t="s">
        <v>53</v>
      </c>
      <c r="V3" s="8" t="s">
        <v>53</v>
      </c>
      <c r="W3" s="8" t="s">
        <v>53</v>
      </c>
      <c r="X3" s="11"/>
      <c r="Y3" s="32"/>
      <c r="Z3" s="32"/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8" t="s">
        <v>27</v>
      </c>
      <c r="AH3" s="8" t="s">
        <v>28</v>
      </c>
      <c r="AI3" s="8" t="s">
        <v>29</v>
      </c>
      <c r="AP3" s="8" t="s">
        <v>40</v>
      </c>
      <c r="AQ3" s="8" t="s">
        <v>41</v>
      </c>
      <c r="AR3" s="8" t="s">
        <v>42</v>
      </c>
    </row>
    <row r="4" spans="1:44" s="15" customFormat="1" ht="12.75">
      <c r="A4" s="22">
        <v>38837.63611111111</v>
      </c>
      <c r="B4" s="20">
        <v>95.431</v>
      </c>
      <c r="C4" s="20">
        <v>48.112</v>
      </c>
      <c r="D4" s="20">
        <v>19.661</v>
      </c>
      <c r="E4" s="20">
        <v>27.657</v>
      </c>
      <c r="F4" s="23">
        <v>3.783</v>
      </c>
      <c r="G4" s="6">
        <v>40.483</v>
      </c>
      <c r="H4" s="21" t="s">
        <v>44</v>
      </c>
      <c r="I4" s="21"/>
      <c r="J4" s="7"/>
      <c r="K4" s="13"/>
      <c r="L4" s="13"/>
      <c r="M4" s="13"/>
      <c r="N4" s="8"/>
      <c r="O4" s="8"/>
      <c r="P4" s="8"/>
      <c r="Q4" s="8"/>
      <c r="R4" s="14"/>
      <c r="S4" s="14"/>
      <c r="T4" s="14"/>
      <c r="U4" s="14"/>
      <c r="V4" s="14"/>
      <c r="W4" s="14"/>
      <c r="X4" s="14"/>
      <c r="Y4" s="20">
        <v>0.045</v>
      </c>
      <c r="Z4" s="8">
        <f aca="true" t="shared" si="0" ref="Z4:Z52">+Y4*$A$2</f>
        <v>621</v>
      </c>
      <c r="AB4" s="16"/>
      <c r="AJ4" s="17"/>
      <c r="AK4" s="17"/>
      <c r="AL4" s="18"/>
      <c r="AP4" s="14"/>
      <c r="AQ4" s="14"/>
      <c r="AR4" s="14"/>
    </row>
    <row r="5" spans="1:45" ht="12.75">
      <c r="A5" s="24">
        <v>38838.35277777778</v>
      </c>
      <c r="B5" s="6">
        <v>95.914</v>
      </c>
      <c r="C5" s="6">
        <v>48.24</v>
      </c>
      <c r="D5" s="6">
        <v>19.795</v>
      </c>
      <c r="E5" s="6">
        <v>27.878</v>
      </c>
      <c r="F5" s="25">
        <v>3.809</v>
      </c>
      <c r="G5" s="6">
        <v>40.483</v>
      </c>
      <c r="H5" s="7">
        <f aca="true" t="shared" si="1" ref="H5:H50">((B5-$B$4)*$A$2)</f>
        <v>6665.400000000056</v>
      </c>
      <c r="I5" s="7">
        <f aca="true" t="shared" si="2" ref="I5:I50">+(F5-$F$4)*$A$2</f>
        <v>358.80000000000337</v>
      </c>
      <c r="J5" s="7">
        <f aca="true" t="shared" si="3" ref="J5:J50">+(G5-$G$4)*$A$2</f>
        <v>0</v>
      </c>
      <c r="K5" s="13">
        <f aca="true" t="shared" si="4" ref="K5:K50">+IF((B5-B4)*$A$2&gt;0,((B5-B4)*$A$2),0)</f>
        <v>6665.400000000056</v>
      </c>
      <c r="L5" s="13">
        <f aca="true" t="shared" si="5" ref="L5:L50">+IF((F5-F4)*$A$2&gt;0,((F5-F4)*$A$2),0)</f>
        <v>358.80000000000337</v>
      </c>
      <c r="M5" s="13">
        <f aca="true" t="shared" si="6" ref="M5:M50">+IF((G5-G4)*$A$2&gt;0,((G5-G4)*$A$2),0)</f>
        <v>0</v>
      </c>
      <c r="N5" s="8">
        <f aca="true" t="shared" si="7" ref="N5:N50">+(F5-$F$4)/(B5-$B$4)*100</f>
        <v>5.383022774327127</v>
      </c>
      <c r="O5" s="8">
        <f aca="true" t="shared" si="8" ref="O5:O50">+(G5-$G$4)/(B5-$B$4)*100</f>
        <v>0</v>
      </c>
      <c r="P5" s="8">
        <f aca="true" t="shared" si="9" ref="P5:P50">+(F5-F4)/(B5-B4)*100</f>
        <v>5.383022774327127</v>
      </c>
      <c r="Q5" s="8">
        <f aca="true" t="shared" si="10" ref="Q5:Q50">+(G5-G4)/(B5-B4)*100</f>
        <v>0</v>
      </c>
      <c r="R5" s="8">
        <f>+(B5-B4)/($A5-$A4)/24*$A$2</f>
        <v>387.5232558136945</v>
      </c>
      <c r="S5" s="8">
        <f aca="true" t="shared" si="11" ref="S5:S50">+(B5-$B$4)/(A5-$A$4)/24*$A$2</f>
        <v>387.5232558136945</v>
      </c>
      <c r="T5" s="8">
        <f aca="true" t="shared" si="12" ref="T5:T50">+(F5-F4)/($A5-$A4)/24*$A$2</f>
        <v>20.86046511626515</v>
      </c>
      <c r="U5" s="8">
        <f aca="true" t="shared" si="13" ref="U5:U50">+(F5-$F$4)/(A5-$A$4)/24*$A$2</f>
        <v>20.86046511626515</v>
      </c>
      <c r="V5" s="8">
        <f aca="true" t="shared" si="14" ref="V5:V50">+(G5-G4)/($A5-$A4)/24*$A$2</f>
        <v>0</v>
      </c>
      <c r="W5" s="8">
        <f aca="true" t="shared" si="15" ref="W5:W50">+(G5-$G$4)/(A5-$A$4)/24*$A$2</f>
        <v>0</v>
      </c>
      <c r="Y5" s="6">
        <v>0.038</v>
      </c>
      <c r="Z5" s="8">
        <f t="shared" si="0"/>
        <v>524.4</v>
      </c>
      <c r="AB5" s="8">
        <f aca="true" t="shared" si="16" ref="AB5:AB50">+(B5-$B$4)*$A$2</f>
        <v>6665.400000000056</v>
      </c>
      <c r="AC5" s="8">
        <f aca="true" t="shared" si="17" ref="AC5:AC50">+(C5-$C$4)*$A$2</f>
        <v>1766.4000000000015</v>
      </c>
      <c r="AD5" s="8">
        <f aca="true" t="shared" si="18" ref="AD5:AD50">+(D5-$D$4)*$A$2</f>
        <v>1849.2000000000048</v>
      </c>
      <c r="AE5" s="8">
        <f aca="true" t="shared" si="19" ref="AE5:AE50">+(E5-$E$4)*$A$2</f>
        <v>3049.800000000001</v>
      </c>
      <c r="AF5" s="8">
        <f aca="true" t="shared" si="20" ref="AF5:AF50">+(B5-B4)*$A$2/(A5-A4)/24</f>
        <v>387.52325581369445</v>
      </c>
      <c r="AG5" s="8">
        <f aca="true" t="shared" si="21" ref="AG5:AG50">+(C5-C4)*$A$2/(AJ5-AL5*AN5-AL5*AO5)</f>
        <v>420.5714285702632</v>
      </c>
      <c r="AH5" s="8">
        <f aca="true" t="shared" si="22" ref="AH5:AH50">+(D5-D4)*$A$2/(AL5*AN5)</f>
        <v>369.84000000000094</v>
      </c>
      <c r="AI5" s="8">
        <f aca="true" t="shared" si="23" ref="AI5:AI50">+(E5-E4)*$A$2/(AL5*AO5)</f>
        <v>381.22500000000014</v>
      </c>
      <c r="AJ5" s="6">
        <f aca="true" t="shared" si="24" ref="AJ5:AJ50">+(A5-A4)*24</f>
        <v>17.20000000001164</v>
      </c>
      <c r="AK5" s="6">
        <f aca="true" t="shared" si="25" ref="AK5:AK52">AJ5/24</f>
        <v>0.7166666666671517</v>
      </c>
      <c r="AL5" s="10">
        <f aca="true" t="shared" si="26" ref="AL5:AL52">ROUND(AK5,0)</f>
        <v>1</v>
      </c>
      <c r="AM5" s="9">
        <v>11</v>
      </c>
      <c r="AN5" s="9">
        <v>5</v>
      </c>
      <c r="AO5" s="9">
        <v>8</v>
      </c>
      <c r="AP5" s="8">
        <f aca="true" t="shared" si="27" ref="AP5:AP50">+AC5/$AB5*100</f>
        <v>26.501035196687166</v>
      </c>
      <c r="AQ5" s="8">
        <f aca="true" t="shared" si="28" ref="AQ5:AQ50">+AD5/$AB5*100</f>
        <v>27.743271221531927</v>
      </c>
      <c r="AR5" s="8">
        <f aca="true" t="shared" si="29" ref="AR5:AR50">+AE5/$AB5*100</f>
        <v>45.75569358178017</v>
      </c>
      <c r="AS5" s="8">
        <f aca="true" t="shared" si="30" ref="AS5:AS50">SUM(AP5:AR5)</f>
        <v>99.99999999999926</v>
      </c>
    </row>
    <row r="6" spans="1:45" ht="12.75">
      <c r="A6" s="24">
        <v>38838.68263888889</v>
      </c>
      <c r="B6" s="6">
        <v>96.262</v>
      </c>
      <c r="C6" s="6">
        <v>48.588</v>
      </c>
      <c r="D6" s="6">
        <v>19.795</v>
      </c>
      <c r="E6" s="6">
        <v>27.878</v>
      </c>
      <c r="F6" s="25">
        <v>3.86</v>
      </c>
      <c r="G6" s="6">
        <v>40.483</v>
      </c>
      <c r="H6" s="7">
        <f t="shared" si="1"/>
        <v>11467.800000000043</v>
      </c>
      <c r="I6" s="7">
        <f t="shared" si="2"/>
        <v>1062.5999999999995</v>
      </c>
      <c r="J6" s="7">
        <f t="shared" si="3"/>
        <v>0</v>
      </c>
      <c r="K6" s="13">
        <f t="shared" si="4"/>
        <v>4802.399999999986</v>
      </c>
      <c r="L6" s="13">
        <f t="shared" si="5"/>
        <v>703.799999999996</v>
      </c>
      <c r="M6" s="13">
        <f t="shared" si="6"/>
        <v>0</v>
      </c>
      <c r="N6" s="8">
        <f t="shared" si="7"/>
        <v>9.265944645005977</v>
      </c>
      <c r="O6" s="8">
        <f t="shared" si="8"/>
        <v>0</v>
      </c>
      <c r="P6" s="8">
        <f t="shared" si="9"/>
        <v>14.655172413793064</v>
      </c>
      <c r="Q6" s="8">
        <f t="shared" si="10"/>
        <v>0</v>
      </c>
      <c r="R6" s="8">
        <f aca="true" t="shared" si="31" ref="R6:R50">+(B6-B5)/(A6-A5)/24*$A$2</f>
        <v>606.6189473713927</v>
      </c>
      <c r="S6" s="8">
        <f t="shared" si="11"/>
        <v>456.5812873263084</v>
      </c>
      <c r="T6" s="8">
        <f t="shared" si="12"/>
        <v>88.90105263201421</v>
      </c>
      <c r="U6" s="8">
        <f t="shared" si="13"/>
        <v>42.30656934311143</v>
      </c>
      <c r="V6" s="8">
        <f t="shared" si="14"/>
        <v>0</v>
      </c>
      <c r="W6" s="8">
        <f t="shared" si="15"/>
        <v>0</v>
      </c>
      <c r="Y6" s="6">
        <v>0.038</v>
      </c>
      <c r="Z6" s="8">
        <f t="shared" si="0"/>
        <v>524.4</v>
      </c>
      <c r="AB6" s="8">
        <f t="shared" si="16"/>
        <v>11467.800000000043</v>
      </c>
      <c r="AC6" s="8">
        <f t="shared" si="17"/>
        <v>6568.799999999987</v>
      </c>
      <c r="AD6" s="8">
        <f t="shared" si="18"/>
        <v>1849.2000000000048</v>
      </c>
      <c r="AE6" s="8">
        <f t="shared" si="19"/>
        <v>3049.800000000001</v>
      </c>
      <c r="AF6" s="8">
        <f t="shared" si="20"/>
        <v>606.6189473713928</v>
      </c>
      <c r="AG6" s="8">
        <f t="shared" si="21"/>
        <v>606.6189473713928</v>
      </c>
      <c r="AH6" s="8" t="e">
        <f t="shared" si="22"/>
        <v>#DIV/0!</v>
      </c>
      <c r="AI6" s="8" t="e">
        <f t="shared" si="23"/>
        <v>#DIV/0!</v>
      </c>
      <c r="AJ6" s="6">
        <f t="shared" si="24"/>
        <v>7.916666666627862</v>
      </c>
      <c r="AK6" s="6">
        <f t="shared" si="25"/>
        <v>0.32986111110949423</v>
      </c>
      <c r="AL6" s="10">
        <f t="shared" si="26"/>
        <v>0</v>
      </c>
      <c r="AM6" s="9">
        <v>11</v>
      </c>
      <c r="AN6" s="9">
        <v>5</v>
      </c>
      <c r="AO6" s="9">
        <v>8</v>
      </c>
      <c r="AP6" s="8">
        <f t="shared" si="27"/>
        <v>57.280385078218686</v>
      </c>
      <c r="AQ6" s="8">
        <f t="shared" si="28"/>
        <v>16.125150421179285</v>
      </c>
      <c r="AR6" s="8">
        <f t="shared" si="29"/>
        <v>26.594464500601596</v>
      </c>
      <c r="AS6" s="8">
        <f t="shared" si="30"/>
        <v>99.99999999999957</v>
      </c>
    </row>
    <row r="7" spans="1:45" ht="12.75">
      <c r="A7" s="24">
        <v>38839.36111111111</v>
      </c>
      <c r="B7" s="6">
        <v>96.824</v>
      </c>
      <c r="C7" s="6">
        <v>48.714</v>
      </c>
      <c r="D7" s="6">
        <v>19.975</v>
      </c>
      <c r="E7" s="6">
        <v>28.135</v>
      </c>
      <c r="F7" s="25">
        <v>3.925</v>
      </c>
      <c r="G7" s="6">
        <v>40.484</v>
      </c>
      <c r="H7" s="7">
        <f t="shared" si="1"/>
        <v>19223.40000000001</v>
      </c>
      <c r="I7" s="7">
        <f t="shared" si="2"/>
        <v>1959.5999999999988</v>
      </c>
      <c r="J7" s="7">
        <f t="shared" si="3"/>
        <v>13.800000000065893</v>
      </c>
      <c r="K7" s="13">
        <f t="shared" si="4"/>
        <v>7755.599999999967</v>
      </c>
      <c r="L7" s="13">
        <f t="shared" si="5"/>
        <v>896.9999999999993</v>
      </c>
      <c r="M7" s="13">
        <f t="shared" si="6"/>
        <v>13.800000000065893</v>
      </c>
      <c r="N7" s="8">
        <f t="shared" si="7"/>
        <v>10.193826274228272</v>
      </c>
      <c r="O7" s="8">
        <f t="shared" si="8"/>
        <v>0.07178750897378136</v>
      </c>
      <c r="P7" s="8">
        <f t="shared" si="9"/>
        <v>11.565836298932423</v>
      </c>
      <c r="Q7" s="8">
        <f t="shared" si="10"/>
        <v>0.1779359430613486</v>
      </c>
      <c r="R7" s="8">
        <f t="shared" si="31"/>
        <v>476.2906857729988</v>
      </c>
      <c r="S7" s="8">
        <f t="shared" si="11"/>
        <v>464.33333333372525</v>
      </c>
      <c r="T7" s="8">
        <f t="shared" si="12"/>
        <v>55.08700102356766</v>
      </c>
      <c r="U7" s="8">
        <f t="shared" si="13"/>
        <v>47.33333333337323</v>
      </c>
      <c r="V7" s="8">
        <f t="shared" si="14"/>
        <v>0.8474923234435499</v>
      </c>
      <c r="W7" s="8">
        <f t="shared" si="15"/>
        <v>0.33333333333520615</v>
      </c>
      <c r="Y7" s="6">
        <v>0.038</v>
      </c>
      <c r="Z7" s="8">
        <f t="shared" si="0"/>
        <v>524.4</v>
      </c>
      <c r="AB7" s="8">
        <f t="shared" si="16"/>
        <v>19223.40000000001</v>
      </c>
      <c r="AC7" s="8">
        <f t="shared" si="17"/>
        <v>8307.599999999955</v>
      </c>
      <c r="AD7" s="8">
        <f t="shared" si="18"/>
        <v>4333.200000000001</v>
      </c>
      <c r="AE7" s="8">
        <f t="shared" si="19"/>
        <v>6596.4000000000215</v>
      </c>
      <c r="AF7" s="8">
        <f t="shared" si="20"/>
        <v>476.29068577299876</v>
      </c>
      <c r="AG7" s="8">
        <f t="shared" si="21"/>
        <v>529.5837563464197</v>
      </c>
      <c r="AH7" s="8">
        <f t="shared" si="22"/>
        <v>496.79999999999916</v>
      </c>
      <c r="AI7" s="8">
        <f t="shared" si="23"/>
        <v>443.3250000000025</v>
      </c>
      <c r="AJ7" s="6">
        <f t="shared" si="24"/>
        <v>16.283333333325572</v>
      </c>
      <c r="AK7" s="6">
        <f t="shared" si="25"/>
        <v>0.6784722222218988</v>
      </c>
      <c r="AL7" s="10">
        <f t="shared" si="26"/>
        <v>1</v>
      </c>
      <c r="AM7" s="9">
        <v>11</v>
      </c>
      <c r="AN7" s="9">
        <v>5</v>
      </c>
      <c r="AO7" s="9">
        <v>8</v>
      </c>
      <c r="AP7" s="8">
        <f t="shared" si="27"/>
        <v>43.216080402009794</v>
      </c>
      <c r="AQ7" s="8">
        <f t="shared" si="28"/>
        <v>22.541277817659722</v>
      </c>
      <c r="AR7" s="8">
        <f t="shared" si="29"/>
        <v>34.31442928930375</v>
      </c>
      <c r="AS7" s="8">
        <f t="shared" si="30"/>
        <v>100.07178750897327</v>
      </c>
    </row>
    <row r="8" spans="1:45" s="15" customFormat="1" ht="12.75">
      <c r="A8" s="24">
        <v>38839.677083333336</v>
      </c>
      <c r="B8" s="6">
        <v>97.202</v>
      </c>
      <c r="C8" s="6">
        <v>49.091</v>
      </c>
      <c r="D8" s="6">
        <v>19.975</v>
      </c>
      <c r="E8" s="6">
        <v>28.135</v>
      </c>
      <c r="F8" s="25">
        <v>3.972</v>
      </c>
      <c r="G8" s="6">
        <v>40.484</v>
      </c>
      <c r="H8" s="7">
        <f t="shared" si="1"/>
        <v>24439.80000000001</v>
      </c>
      <c r="I8" s="7">
        <f t="shared" si="2"/>
        <v>2608.2000000000007</v>
      </c>
      <c r="J8" s="7">
        <f t="shared" si="3"/>
        <v>13.800000000065893</v>
      </c>
      <c r="K8" s="13">
        <f t="shared" si="4"/>
        <v>5216.4000000000015</v>
      </c>
      <c r="L8" s="13">
        <f t="shared" si="5"/>
        <v>648.6000000000021</v>
      </c>
      <c r="M8" s="13">
        <f t="shared" si="6"/>
        <v>0</v>
      </c>
      <c r="N8" s="8">
        <f t="shared" si="7"/>
        <v>10.67193675889328</v>
      </c>
      <c r="O8" s="8">
        <f t="shared" si="8"/>
        <v>0.05646527385684779</v>
      </c>
      <c r="P8" s="8">
        <f t="shared" si="9"/>
        <v>12.43386243386247</v>
      </c>
      <c r="Q8" s="8">
        <f t="shared" si="10"/>
        <v>0</v>
      </c>
      <c r="R8" s="8">
        <f t="shared" si="31"/>
        <v>687.8769230681235</v>
      </c>
      <c r="S8" s="8">
        <f t="shared" si="11"/>
        <v>498.9411364403341</v>
      </c>
      <c r="T8" s="8">
        <f t="shared" si="12"/>
        <v>85.52967032857644</v>
      </c>
      <c r="U8" s="8">
        <f t="shared" si="13"/>
        <v>53.24668254501589</v>
      </c>
      <c r="V8" s="8">
        <f t="shared" si="14"/>
        <v>0</v>
      </c>
      <c r="W8" s="8">
        <f t="shared" si="15"/>
        <v>0.28172847907550325</v>
      </c>
      <c r="X8" s="8"/>
      <c r="Y8" s="6">
        <v>0.038</v>
      </c>
      <c r="Z8" s="8">
        <f t="shared" si="0"/>
        <v>524.4</v>
      </c>
      <c r="AB8" s="8">
        <f t="shared" si="16"/>
        <v>24439.80000000001</v>
      </c>
      <c r="AC8" s="8">
        <f t="shared" si="17"/>
        <v>13510.19999999999</v>
      </c>
      <c r="AD8" s="8">
        <f t="shared" si="18"/>
        <v>4333.200000000001</v>
      </c>
      <c r="AE8" s="8">
        <f t="shared" si="19"/>
        <v>6596.4000000000215</v>
      </c>
      <c r="AF8" s="8">
        <f t="shared" si="20"/>
        <v>687.8769230681233</v>
      </c>
      <c r="AG8" s="8">
        <f t="shared" si="21"/>
        <v>686.0571428483706</v>
      </c>
      <c r="AH8" s="8" t="e">
        <f t="shared" si="22"/>
        <v>#DIV/0!</v>
      </c>
      <c r="AI8" s="8" t="e">
        <f t="shared" si="23"/>
        <v>#DIV/0!</v>
      </c>
      <c r="AJ8" s="6">
        <f t="shared" si="24"/>
        <v>7.583333333430346</v>
      </c>
      <c r="AK8" s="6">
        <f t="shared" si="25"/>
        <v>0.3159722222262644</v>
      </c>
      <c r="AL8" s="10">
        <f t="shared" si="26"/>
        <v>0</v>
      </c>
      <c r="AM8" s="9">
        <v>11</v>
      </c>
      <c r="AN8" s="9">
        <v>5</v>
      </c>
      <c r="AO8" s="9">
        <v>8</v>
      </c>
      <c r="AP8" s="8">
        <f t="shared" si="27"/>
        <v>55.27950310559</v>
      </c>
      <c r="AQ8" s="8">
        <f t="shared" si="28"/>
        <v>17.730095990965552</v>
      </c>
      <c r="AR8" s="8">
        <f t="shared" si="29"/>
        <v>26.990400903444456</v>
      </c>
      <c r="AS8" s="8">
        <f t="shared" si="30"/>
        <v>100</v>
      </c>
    </row>
    <row r="9" spans="1:45" ht="12.75">
      <c r="A9" s="24">
        <v>38840.430555555555</v>
      </c>
      <c r="B9" s="6">
        <v>97.908</v>
      </c>
      <c r="C9" s="6">
        <v>49.312</v>
      </c>
      <c r="D9" s="6">
        <v>20.191</v>
      </c>
      <c r="E9" s="6">
        <v>28.404</v>
      </c>
      <c r="F9" s="25">
        <v>3.991</v>
      </c>
      <c r="G9" s="6">
        <v>40.486</v>
      </c>
      <c r="H9" s="7">
        <f t="shared" si="1"/>
        <v>34182.60000000006</v>
      </c>
      <c r="I9" s="7">
        <f t="shared" si="2"/>
        <v>2870.4000000000024</v>
      </c>
      <c r="J9" s="7">
        <f t="shared" si="3"/>
        <v>41.40000000000157</v>
      </c>
      <c r="K9" s="13">
        <f t="shared" si="4"/>
        <v>9742.800000000043</v>
      </c>
      <c r="L9" s="13">
        <f t="shared" si="5"/>
        <v>262.20000000000175</v>
      </c>
      <c r="M9" s="13">
        <f t="shared" si="6"/>
        <v>27.599999999935676</v>
      </c>
      <c r="N9" s="8">
        <f t="shared" si="7"/>
        <v>8.397254743641497</v>
      </c>
      <c r="O9" s="8">
        <f t="shared" si="8"/>
        <v>0.12111425111021837</v>
      </c>
      <c r="P9" s="8">
        <f t="shared" si="9"/>
        <v>2.691218130311621</v>
      </c>
      <c r="Q9" s="8">
        <f t="shared" si="10"/>
        <v>0.28328611897950856</v>
      </c>
      <c r="R9" s="8">
        <f t="shared" si="31"/>
        <v>538.7723502327294</v>
      </c>
      <c r="S9" s="8">
        <f t="shared" si="11"/>
        <v>509.6809145130412</v>
      </c>
      <c r="T9" s="8">
        <f t="shared" si="12"/>
        <v>14.49953917056924</v>
      </c>
      <c r="U9" s="8">
        <f t="shared" si="13"/>
        <v>42.79920477138172</v>
      </c>
      <c r="V9" s="8">
        <f t="shared" si="14"/>
        <v>1.526267281108984</v>
      </c>
      <c r="W9" s="8">
        <f t="shared" si="15"/>
        <v>0.617296222664182</v>
      </c>
      <c r="Y9" s="6">
        <v>0.038</v>
      </c>
      <c r="Z9" s="8">
        <f t="shared" si="0"/>
        <v>524.4</v>
      </c>
      <c r="AB9" s="8">
        <f t="shared" si="16"/>
        <v>34182.60000000006</v>
      </c>
      <c r="AC9" s="8">
        <f t="shared" si="17"/>
        <v>16559.99999999994</v>
      </c>
      <c r="AD9" s="8">
        <f t="shared" si="18"/>
        <v>7313.999999999966</v>
      </c>
      <c r="AE9" s="8">
        <f t="shared" si="19"/>
        <v>10308.599999999999</v>
      </c>
      <c r="AF9" s="8">
        <f t="shared" si="20"/>
        <v>538.7723502327294</v>
      </c>
      <c r="AG9" s="8">
        <f t="shared" si="21"/>
        <v>599.9606557468554</v>
      </c>
      <c r="AH9" s="8">
        <f t="shared" si="22"/>
        <v>596.1599999999933</v>
      </c>
      <c r="AI9" s="8">
        <f t="shared" si="23"/>
        <v>464.02499999999714</v>
      </c>
      <c r="AJ9" s="6">
        <f t="shared" si="24"/>
        <v>18.083333333255723</v>
      </c>
      <c r="AK9" s="6">
        <f t="shared" si="25"/>
        <v>0.7534722222189885</v>
      </c>
      <c r="AL9" s="10">
        <f t="shared" si="26"/>
        <v>1</v>
      </c>
      <c r="AM9" s="9">
        <v>11</v>
      </c>
      <c r="AN9" s="9">
        <v>5</v>
      </c>
      <c r="AO9" s="9">
        <v>8</v>
      </c>
      <c r="AP9" s="8">
        <f t="shared" si="27"/>
        <v>48.44570044408534</v>
      </c>
      <c r="AQ9" s="8">
        <f t="shared" si="28"/>
        <v>21.396851029471</v>
      </c>
      <c r="AR9" s="8">
        <f t="shared" si="29"/>
        <v>30.157448526443225</v>
      </c>
      <c r="AS9" s="8">
        <f t="shared" si="30"/>
        <v>99.99999999999957</v>
      </c>
    </row>
    <row r="10" spans="1:45" ht="12.75">
      <c r="A10" s="24">
        <v>38840.66805555556</v>
      </c>
      <c r="B10" s="6">
        <v>98.206</v>
      </c>
      <c r="C10" s="6">
        <v>49.61</v>
      </c>
      <c r="D10" s="6">
        <v>20.191</v>
      </c>
      <c r="E10" s="6">
        <v>28.404</v>
      </c>
      <c r="F10" s="25">
        <v>4.004</v>
      </c>
      <c r="G10" s="6">
        <v>40.486</v>
      </c>
      <c r="H10" s="7">
        <f t="shared" si="1"/>
        <v>38295.00000000008</v>
      </c>
      <c r="I10" s="7">
        <f t="shared" si="2"/>
        <v>3049.799999999995</v>
      </c>
      <c r="J10" s="7">
        <f t="shared" si="3"/>
        <v>41.40000000000157</v>
      </c>
      <c r="K10" s="13">
        <f t="shared" si="4"/>
        <v>4112.400000000025</v>
      </c>
      <c r="L10" s="13">
        <f t="shared" si="5"/>
        <v>179.3999999999925</v>
      </c>
      <c r="M10" s="13">
        <f t="shared" si="6"/>
        <v>0</v>
      </c>
      <c r="N10" s="8">
        <f t="shared" si="7"/>
        <v>7.963963963963935</v>
      </c>
      <c r="O10" s="8">
        <f t="shared" si="8"/>
        <v>0.10810810810811199</v>
      </c>
      <c r="P10" s="8">
        <f t="shared" si="9"/>
        <v>4.362416107382342</v>
      </c>
      <c r="Q10" s="8">
        <f t="shared" si="10"/>
        <v>0</v>
      </c>
      <c r="R10" s="8">
        <f t="shared" si="31"/>
        <v>721.4736842016897</v>
      </c>
      <c r="S10" s="8">
        <f t="shared" si="11"/>
        <v>526.2711864402862</v>
      </c>
      <c r="T10" s="8">
        <f t="shared" si="12"/>
        <v>31.47368421013931</v>
      </c>
      <c r="U10" s="8">
        <f t="shared" si="13"/>
        <v>41.91204764082984</v>
      </c>
      <c r="V10" s="8">
        <f t="shared" si="14"/>
        <v>0</v>
      </c>
      <c r="W10" s="8">
        <f t="shared" si="15"/>
        <v>0.5689418231787081</v>
      </c>
      <c r="Y10" s="6">
        <v>0.038</v>
      </c>
      <c r="Z10" s="8">
        <f t="shared" si="0"/>
        <v>524.4</v>
      </c>
      <c r="AB10" s="8">
        <f t="shared" si="16"/>
        <v>38295.00000000008</v>
      </c>
      <c r="AC10" s="8">
        <f t="shared" si="17"/>
        <v>20672.399999999965</v>
      </c>
      <c r="AD10" s="8">
        <f t="shared" si="18"/>
        <v>7313.999999999966</v>
      </c>
      <c r="AE10" s="8">
        <f t="shared" si="19"/>
        <v>10308.599999999999</v>
      </c>
      <c r="AF10" s="8">
        <f t="shared" si="20"/>
        <v>721.4736842016896</v>
      </c>
      <c r="AG10" s="8">
        <f t="shared" si="21"/>
        <v>721.4736842016896</v>
      </c>
      <c r="AH10" s="8" t="e">
        <f t="shared" si="22"/>
        <v>#DIV/0!</v>
      </c>
      <c r="AI10" s="8" t="e">
        <f t="shared" si="23"/>
        <v>#DIV/0!</v>
      </c>
      <c r="AJ10" s="6">
        <f t="shared" si="24"/>
        <v>5.700000000069849</v>
      </c>
      <c r="AK10" s="6">
        <f t="shared" si="25"/>
        <v>0.23750000000291038</v>
      </c>
      <c r="AL10" s="10">
        <f t="shared" si="26"/>
        <v>0</v>
      </c>
      <c r="AM10" s="9">
        <v>11</v>
      </c>
      <c r="AN10" s="9">
        <v>5</v>
      </c>
      <c r="AO10" s="9">
        <v>8</v>
      </c>
      <c r="AP10" s="8">
        <f t="shared" si="27"/>
        <v>53.981981981981775</v>
      </c>
      <c r="AQ10" s="8">
        <f t="shared" si="28"/>
        <v>19.09909909909897</v>
      </c>
      <c r="AR10" s="8">
        <f t="shared" si="29"/>
        <v>26.91891891891886</v>
      </c>
      <c r="AS10" s="8">
        <f t="shared" si="30"/>
        <v>99.99999999999962</v>
      </c>
    </row>
    <row r="11" spans="1:45" ht="12.75">
      <c r="A11" s="24">
        <v>38841.572916666664</v>
      </c>
      <c r="B11" s="6">
        <v>99.026</v>
      </c>
      <c r="C11" s="6">
        <v>49.989</v>
      </c>
      <c r="D11" s="6">
        <v>20.386</v>
      </c>
      <c r="E11" s="6">
        <v>28.659</v>
      </c>
      <c r="F11" s="25">
        <v>4.032</v>
      </c>
      <c r="G11" s="6">
        <v>40.491</v>
      </c>
      <c r="H11" s="7">
        <f t="shared" si="1"/>
        <v>49610.999999999985</v>
      </c>
      <c r="I11" s="7">
        <f t="shared" si="2"/>
        <v>3436.2000000000016</v>
      </c>
      <c r="J11" s="7">
        <f t="shared" si="3"/>
        <v>110.40000000003687</v>
      </c>
      <c r="K11" s="13">
        <f t="shared" si="4"/>
        <v>11315.999999999905</v>
      </c>
      <c r="L11" s="13">
        <f t="shared" si="5"/>
        <v>386.40000000000646</v>
      </c>
      <c r="M11" s="13">
        <f t="shared" si="6"/>
        <v>69.0000000000353</v>
      </c>
      <c r="N11" s="8">
        <f t="shared" si="7"/>
        <v>6.926286509040339</v>
      </c>
      <c r="O11" s="8">
        <f t="shared" si="8"/>
        <v>0.22253129346321765</v>
      </c>
      <c r="P11" s="8">
        <f t="shared" si="9"/>
        <v>3.414634146341549</v>
      </c>
      <c r="Q11" s="8">
        <f t="shared" si="10"/>
        <v>0.6097560975612927</v>
      </c>
      <c r="R11" s="8">
        <f t="shared" si="31"/>
        <v>521.0744435943142</v>
      </c>
      <c r="S11" s="8">
        <f t="shared" si="11"/>
        <v>525.0767331101977</v>
      </c>
      <c r="T11" s="8">
        <f t="shared" si="12"/>
        <v>17.792785878830685</v>
      </c>
      <c r="U11" s="8">
        <f t="shared" si="13"/>
        <v>36.368318927521365</v>
      </c>
      <c r="V11" s="8">
        <f t="shared" si="14"/>
        <v>3.177283192649909</v>
      </c>
      <c r="W11" s="8">
        <f t="shared" si="15"/>
        <v>1.1684600458645302</v>
      </c>
      <c r="Y11" s="6">
        <v>0.038</v>
      </c>
      <c r="Z11" s="8">
        <f t="shared" si="0"/>
        <v>524.4</v>
      </c>
      <c r="AB11" s="8">
        <f t="shared" si="16"/>
        <v>49610.999999999985</v>
      </c>
      <c r="AC11" s="8">
        <f t="shared" si="17"/>
        <v>25902.599999999937</v>
      </c>
      <c r="AD11" s="8">
        <f t="shared" si="18"/>
        <v>10004.99999999997</v>
      </c>
      <c r="AE11" s="8">
        <f t="shared" si="19"/>
        <v>13827.599999999984</v>
      </c>
      <c r="AF11" s="8">
        <f t="shared" si="20"/>
        <v>521.0744435943142</v>
      </c>
      <c r="AG11" s="8">
        <f t="shared" si="21"/>
        <v>600.0229445581451</v>
      </c>
      <c r="AH11" s="8">
        <f t="shared" si="22"/>
        <v>538.2000000000008</v>
      </c>
      <c r="AI11" s="8">
        <f t="shared" si="23"/>
        <v>439.8749999999983</v>
      </c>
      <c r="AJ11" s="6">
        <f t="shared" si="24"/>
        <v>21.716666666558012</v>
      </c>
      <c r="AK11" s="6">
        <f t="shared" si="25"/>
        <v>0.9048611111065838</v>
      </c>
      <c r="AL11" s="10">
        <f t="shared" si="26"/>
        <v>1</v>
      </c>
      <c r="AM11" s="9">
        <v>11</v>
      </c>
      <c r="AN11" s="9">
        <v>5</v>
      </c>
      <c r="AO11" s="9">
        <v>8</v>
      </c>
      <c r="AP11" s="8">
        <f t="shared" si="27"/>
        <v>52.21140472878988</v>
      </c>
      <c r="AQ11" s="8">
        <f t="shared" si="28"/>
        <v>20.166898470097305</v>
      </c>
      <c r="AR11" s="8">
        <f t="shared" si="29"/>
        <v>27.87204450625867</v>
      </c>
      <c r="AS11" s="8">
        <f t="shared" si="30"/>
        <v>100.25034770514586</v>
      </c>
    </row>
    <row r="12" spans="1:45" ht="12.75">
      <c r="A12" s="24">
        <v>38842.42986111111</v>
      </c>
      <c r="B12" s="6">
        <v>99.714</v>
      </c>
      <c r="C12" s="6">
        <v>50.257</v>
      </c>
      <c r="D12" s="6">
        <v>20.554</v>
      </c>
      <c r="E12" s="6">
        <v>28.904</v>
      </c>
      <c r="F12" s="25">
        <v>4.089</v>
      </c>
      <c r="G12" s="6">
        <v>40.491</v>
      </c>
      <c r="H12" s="7">
        <f t="shared" si="1"/>
        <v>59105.400000000016</v>
      </c>
      <c r="I12" s="7">
        <f t="shared" si="2"/>
        <v>4222.800000000007</v>
      </c>
      <c r="J12" s="7">
        <f t="shared" si="3"/>
        <v>110.40000000003687</v>
      </c>
      <c r="K12" s="13">
        <f t="shared" si="4"/>
        <v>9494.400000000032</v>
      </c>
      <c r="L12" s="13">
        <f t="shared" si="5"/>
        <v>786.6000000000053</v>
      </c>
      <c r="M12" s="13">
        <f t="shared" si="6"/>
        <v>0</v>
      </c>
      <c r="N12" s="8">
        <f t="shared" si="7"/>
        <v>7.144524865748317</v>
      </c>
      <c r="O12" s="8">
        <f t="shared" si="8"/>
        <v>0.18678496381047557</v>
      </c>
      <c r="P12" s="8">
        <f t="shared" si="9"/>
        <v>8.28488372093026</v>
      </c>
      <c r="Q12" s="8">
        <f t="shared" si="10"/>
        <v>0</v>
      </c>
      <c r="R12" s="8">
        <f t="shared" si="31"/>
        <v>461.64019448981514</v>
      </c>
      <c r="S12" s="8">
        <f t="shared" si="11"/>
        <v>513.7366362454229</v>
      </c>
      <c r="T12" s="8">
        <f t="shared" si="12"/>
        <v>38.24635332255749</v>
      </c>
      <c r="U12" s="8">
        <f t="shared" si="13"/>
        <v>36.70404172101321</v>
      </c>
      <c r="V12" s="8">
        <f t="shared" si="14"/>
        <v>0</v>
      </c>
      <c r="W12" s="8">
        <f t="shared" si="15"/>
        <v>0.9595827900921677</v>
      </c>
      <c r="Y12" s="6">
        <v>0.038</v>
      </c>
      <c r="Z12" s="8">
        <f t="shared" si="0"/>
        <v>524.4</v>
      </c>
      <c r="AB12" s="8">
        <f t="shared" si="16"/>
        <v>59105.400000000016</v>
      </c>
      <c r="AC12" s="8">
        <f t="shared" si="17"/>
        <v>29600.999999999945</v>
      </c>
      <c r="AD12" s="8">
        <f t="shared" si="18"/>
        <v>12323.39999999996</v>
      </c>
      <c r="AE12" s="8">
        <f t="shared" si="19"/>
        <v>17208.6</v>
      </c>
      <c r="AF12" s="8">
        <f t="shared" si="20"/>
        <v>461.6401944898151</v>
      </c>
      <c r="AG12" s="8">
        <f t="shared" si="21"/>
        <v>488.7753303974797</v>
      </c>
      <c r="AH12" s="8">
        <f t="shared" si="22"/>
        <v>463.6799999999979</v>
      </c>
      <c r="AI12" s="8">
        <f t="shared" si="23"/>
        <v>422.6250000000017</v>
      </c>
      <c r="AJ12" s="6">
        <f t="shared" si="24"/>
        <v>20.566666666651145</v>
      </c>
      <c r="AK12" s="6">
        <f t="shared" si="25"/>
        <v>0.8569444444437977</v>
      </c>
      <c r="AL12" s="10">
        <f t="shared" si="26"/>
        <v>1</v>
      </c>
      <c r="AM12" s="9">
        <v>11</v>
      </c>
      <c r="AN12" s="9">
        <v>5</v>
      </c>
      <c r="AO12" s="9">
        <v>8</v>
      </c>
      <c r="AP12" s="8">
        <f t="shared" si="27"/>
        <v>50.081718421666956</v>
      </c>
      <c r="AQ12" s="8">
        <f t="shared" si="28"/>
        <v>20.849871585337308</v>
      </c>
      <c r="AR12" s="8">
        <f t="shared" si="29"/>
        <v>29.115106233948158</v>
      </c>
      <c r="AS12" s="8">
        <f t="shared" si="30"/>
        <v>100.04669624095241</v>
      </c>
    </row>
    <row r="13" spans="1:45" ht="12.75">
      <c r="A13" s="24">
        <v>38843.416666666664</v>
      </c>
      <c r="B13" s="6">
        <v>100.565</v>
      </c>
      <c r="C13" s="6">
        <v>50.676</v>
      </c>
      <c r="D13" s="6">
        <v>20.727</v>
      </c>
      <c r="E13" s="6">
        <v>29.161</v>
      </c>
      <c r="F13" s="25">
        <v>4.177</v>
      </c>
      <c r="G13" s="6">
        <v>40.491</v>
      </c>
      <c r="H13" s="7">
        <f t="shared" si="1"/>
        <v>70849.20000000001</v>
      </c>
      <c r="I13" s="7">
        <f t="shared" si="2"/>
        <v>5437.199999999995</v>
      </c>
      <c r="J13" s="7">
        <f t="shared" si="3"/>
        <v>110.40000000003687</v>
      </c>
      <c r="K13" s="13">
        <f t="shared" si="4"/>
        <v>11743.799999999988</v>
      </c>
      <c r="L13" s="13">
        <f t="shared" si="5"/>
        <v>1214.3999999999887</v>
      </c>
      <c r="M13" s="13">
        <f t="shared" si="6"/>
        <v>0</v>
      </c>
      <c r="N13" s="8">
        <f t="shared" si="7"/>
        <v>7.674328009349428</v>
      </c>
      <c r="O13" s="8">
        <f t="shared" si="8"/>
        <v>0.15582391897161416</v>
      </c>
      <c r="P13" s="8">
        <f t="shared" si="9"/>
        <v>10.34077555816678</v>
      </c>
      <c r="Q13" s="8">
        <f t="shared" si="10"/>
        <v>0</v>
      </c>
      <c r="R13" s="8">
        <f t="shared" si="31"/>
        <v>495.86769880333384</v>
      </c>
      <c r="S13" s="8">
        <f t="shared" si="11"/>
        <v>510.68620855378003</v>
      </c>
      <c r="T13" s="8">
        <f t="shared" si="12"/>
        <v>51.27656579869921</v>
      </c>
      <c r="U13" s="8">
        <f t="shared" si="13"/>
        <v>39.19173474292738</v>
      </c>
      <c r="V13" s="8">
        <f t="shared" si="14"/>
        <v>0</v>
      </c>
      <c r="W13" s="8">
        <f t="shared" si="15"/>
        <v>0.7957712638160507</v>
      </c>
      <c r="Y13" s="6">
        <v>0.038</v>
      </c>
      <c r="Z13" s="8">
        <f t="shared" si="0"/>
        <v>524.4</v>
      </c>
      <c r="AB13" s="8">
        <f t="shared" si="16"/>
        <v>70849.20000000001</v>
      </c>
      <c r="AC13" s="8">
        <f t="shared" si="17"/>
        <v>35383.200000000004</v>
      </c>
      <c r="AD13" s="8">
        <f t="shared" si="18"/>
        <v>14710.799999999985</v>
      </c>
      <c r="AE13" s="8">
        <f t="shared" si="19"/>
        <v>20755.20000000002</v>
      </c>
      <c r="AF13" s="8">
        <f t="shared" si="20"/>
        <v>495.8676988033339</v>
      </c>
      <c r="AG13" s="8">
        <f t="shared" si="21"/>
        <v>541.2355694219957</v>
      </c>
      <c r="AH13" s="8">
        <f t="shared" si="22"/>
        <v>477.480000000005</v>
      </c>
      <c r="AI13" s="8">
        <f t="shared" si="23"/>
        <v>443.3250000000025</v>
      </c>
      <c r="AJ13" s="6">
        <f t="shared" si="24"/>
        <v>23.683333333348855</v>
      </c>
      <c r="AK13" s="6">
        <f t="shared" si="25"/>
        <v>0.9868055555562023</v>
      </c>
      <c r="AL13" s="10">
        <f t="shared" si="26"/>
        <v>1</v>
      </c>
      <c r="AM13" s="9">
        <v>11</v>
      </c>
      <c r="AN13" s="9">
        <v>5</v>
      </c>
      <c r="AO13" s="9">
        <v>8</v>
      </c>
      <c r="AP13" s="8">
        <f t="shared" si="27"/>
        <v>49.941566030385665</v>
      </c>
      <c r="AQ13" s="8">
        <f t="shared" si="28"/>
        <v>20.76353720296063</v>
      </c>
      <c r="AR13" s="8">
        <f t="shared" si="29"/>
        <v>29.294896766653704</v>
      </c>
      <c r="AS13" s="8">
        <f t="shared" si="30"/>
        <v>100</v>
      </c>
    </row>
    <row r="14" spans="1:48" s="15" customFormat="1" ht="12.75">
      <c r="A14" s="24">
        <v>38845.4375</v>
      </c>
      <c r="B14" s="6">
        <v>102.11</v>
      </c>
      <c r="C14" s="6">
        <v>51.421</v>
      </c>
      <c r="D14" s="6">
        <v>21.05</v>
      </c>
      <c r="E14" s="6">
        <v>29.637</v>
      </c>
      <c r="F14" s="25">
        <v>4.281</v>
      </c>
      <c r="G14" s="6">
        <v>40.493</v>
      </c>
      <c r="H14" s="7">
        <f t="shared" si="1"/>
        <v>92170.20000000003</v>
      </c>
      <c r="I14" s="7">
        <f t="shared" si="2"/>
        <v>6872.399999999997</v>
      </c>
      <c r="J14" s="7">
        <f t="shared" si="3"/>
        <v>138.0000000000706</v>
      </c>
      <c r="K14" s="13">
        <f t="shared" si="4"/>
        <v>21321.000000000022</v>
      </c>
      <c r="L14" s="13">
        <f t="shared" si="5"/>
        <v>1435.2000000000012</v>
      </c>
      <c r="M14" s="13">
        <f t="shared" si="6"/>
        <v>27.60000000003373</v>
      </c>
      <c r="N14" s="8">
        <f t="shared" si="7"/>
        <v>7.456206018865094</v>
      </c>
      <c r="O14" s="8">
        <f t="shared" si="8"/>
        <v>0.14972301242708658</v>
      </c>
      <c r="P14" s="8">
        <f t="shared" si="9"/>
        <v>6.731391585760517</v>
      </c>
      <c r="Q14" s="8">
        <f t="shared" si="10"/>
        <v>0.12944983818786032</v>
      </c>
      <c r="R14" s="8">
        <f t="shared" si="31"/>
        <v>439.60824742215334</v>
      </c>
      <c r="S14" s="8">
        <f t="shared" si="11"/>
        <v>492.27452376712546</v>
      </c>
      <c r="T14" s="8">
        <f t="shared" si="12"/>
        <v>29.5917525772841</v>
      </c>
      <c r="U14" s="8">
        <f t="shared" si="13"/>
        <v>36.705002670463884</v>
      </c>
      <c r="V14" s="8">
        <f t="shared" si="14"/>
        <v>0.5690721649484661</v>
      </c>
      <c r="W14" s="8">
        <f t="shared" si="15"/>
        <v>0.7370482463952345</v>
      </c>
      <c r="X14" s="8"/>
      <c r="Y14" s="6">
        <v>0.038</v>
      </c>
      <c r="Z14" s="8">
        <f t="shared" si="0"/>
        <v>524.4</v>
      </c>
      <c r="AB14" s="8">
        <f t="shared" si="16"/>
        <v>92170.20000000003</v>
      </c>
      <c r="AC14" s="8">
        <f t="shared" si="17"/>
        <v>45664.19999999997</v>
      </c>
      <c r="AD14" s="8">
        <f t="shared" si="18"/>
        <v>19168.19999999999</v>
      </c>
      <c r="AE14" s="8">
        <f t="shared" si="19"/>
        <v>27324.000000000007</v>
      </c>
      <c r="AF14" s="8">
        <f t="shared" si="20"/>
        <v>439.6082474221532</v>
      </c>
      <c r="AG14" s="8">
        <f t="shared" si="21"/>
        <v>456.9333333321497</v>
      </c>
      <c r="AH14" s="8">
        <f t="shared" si="22"/>
        <v>445.7400000000005</v>
      </c>
      <c r="AI14" s="8">
        <f t="shared" si="23"/>
        <v>410.5499999999992</v>
      </c>
      <c r="AJ14" s="6">
        <f t="shared" si="24"/>
        <v>48.50000000005821</v>
      </c>
      <c r="AK14" s="6">
        <f t="shared" si="25"/>
        <v>2.0208333333357587</v>
      </c>
      <c r="AL14" s="10">
        <f t="shared" si="26"/>
        <v>2</v>
      </c>
      <c r="AM14" s="9">
        <v>11</v>
      </c>
      <c r="AN14" s="9">
        <v>5</v>
      </c>
      <c r="AO14" s="9">
        <v>8</v>
      </c>
      <c r="AP14" s="8">
        <f t="shared" si="27"/>
        <v>49.54334481209757</v>
      </c>
      <c r="AQ14" s="8">
        <f t="shared" si="28"/>
        <v>20.79652642611168</v>
      </c>
      <c r="AR14" s="8">
        <f t="shared" si="29"/>
        <v>29.645156460547984</v>
      </c>
      <c r="AS14" s="8">
        <f t="shared" si="30"/>
        <v>99.98502769875724</v>
      </c>
      <c r="AT14" s="4"/>
      <c r="AU14" s="4"/>
      <c r="AV14" s="4"/>
    </row>
    <row r="15" spans="1:48" s="15" customFormat="1" ht="12.75">
      <c r="A15" s="24">
        <v>38845.604166666664</v>
      </c>
      <c r="B15" s="6">
        <v>102.291</v>
      </c>
      <c r="C15" s="6">
        <v>51.602</v>
      </c>
      <c r="D15" s="6">
        <v>21.05</v>
      </c>
      <c r="E15" s="6">
        <v>29.637</v>
      </c>
      <c r="F15" s="25">
        <v>4.296</v>
      </c>
      <c r="G15" s="6">
        <v>40.493</v>
      </c>
      <c r="H15" s="7">
        <f t="shared" si="1"/>
        <v>94667.99999999999</v>
      </c>
      <c r="I15" s="7">
        <f t="shared" si="2"/>
        <v>7079.400000000005</v>
      </c>
      <c r="J15" s="7">
        <f t="shared" si="3"/>
        <v>138.0000000000706</v>
      </c>
      <c r="K15" s="13">
        <f t="shared" si="4"/>
        <v>2497.799999999964</v>
      </c>
      <c r="L15" s="13">
        <f t="shared" si="5"/>
        <v>207.00000000000784</v>
      </c>
      <c r="M15" s="13">
        <f t="shared" si="6"/>
        <v>0</v>
      </c>
      <c r="N15" s="8">
        <f t="shared" si="7"/>
        <v>7.478134110787178</v>
      </c>
      <c r="O15" s="8">
        <f t="shared" si="8"/>
        <v>0.14577259475226118</v>
      </c>
      <c r="P15" s="8">
        <f t="shared" si="9"/>
        <v>8.287292817679992</v>
      </c>
      <c r="Q15" s="8">
        <f t="shared" si="10"/>
        <v>0</v>
      </c>
      <c r="R15" s="8">
        <f t="shared" si="31"/>
        <v>624.4500000090779</v>
      </c>
      <c r="S15" s="8">
        <f t="shared" si="11"/>
        <v>495.03921910420195</v>
      </c>
      <c r="T15" s="8">
        <f t="shared" si="12"/>
        <v>51.75000000075502</v>
      </c>
      <c r="U15" s="8">
        <f t="shared" si="13"/>
        <v>37.0196967056058</v>
      </c>
      <c r="V15" s="8">
        <f t="shared" si="14"/>
        <v>0</v>
      </c>
      <c r="W15" s="8">
        <f t="shared" si="15"/>
        <v>0.7216315147295266</v>
      </c>
      <c r="X15" s="8"/>
      <c r="Y15" s="6">
        <v>0.038</v>
      </c>
      <c r="Z15" s="8">
        <f t="shared" si="0"/>
        <v>524.4</v>
      </c>
      <c r="AB15" s="8">
        <f t="shared" si="16"/>
        <v>94667.99999999999</v>
      </c>
      <c r="AC15" s="8">
        <f t="shared" si="17"/>
        <v>48161.99999999993</v>
      </c>
      <c r="AD15" s="8">
        <f t="shared" si="18"/>
        <v>19168.19999999999</v>
      </c>
      <c r="AE15" s="8">
        <f t="shared" si="19"/>
        <v>27324.000000000007</v>
      </c>
      <c r="AF15" s="8">
        <f t="shared" si="20"/>
        <v>624.4500000090778</v>
      </c>
      <c r="AG15" s="8">
        <f t="shared" si="21"/>
        <v>624.4500000090779</v>
      </c>
      <c r="AH15" s="8" t="e">
        <f t="shared" si="22"/>
        <v>#DIV/0!</v>
      </c>
      <c r="AI15" s="8" t="e">
        <f t="shared" si="23"/>
        <v>#DIV/0!</v>
      </c>
      <c r="AJ15" s="6">
        <f t="shared" si="24"/>
        <v>3.9999999999417923</v>
      </c>
      <c r="AK15" s="6">
        <f t="shared" si="25"/>
        <v>0.16666666666424135</v>
      </c>
      <c r="AL15" s="10">
        <f t="shared" si="26"/>
        <v>0</v>
      </c>
      <c r="AM15" s="9">
        <v>11</v>
      </c>
      <c r="AN15" s="9">
        <v>5</v>
      </c>
      <c r="AO15" s="9">
        <v>8</v>
      </c>
      <c r="AP15" s="8">
        <f t="shared" si="27"/>
        <v>50.87463556851305</v>
      </c>
      <c r="AQ15" s="8">
        <f t="shared" si="28"/>
        <v>20.24781341107871</v>
      </c>
      <c r="AR15" s="8">
        <f t="shared" si="29"/>
        <v>28.86297376093296</v>
      </c>
      <c r="AS15" s="8">
        <f t="shared" si="30"/>
        <v>99.98542274052471</v>
      </c>
      <c r="AT15" s="9"/>
      <c r="AU15" s="9"/>
      <c r="AV15" s="9"/>
    </row>
    <row r="16" spans="1:45" ht="12.75">
      <c r="A16" s="24">
        <v>38846.5625</v>
      </c>
      <c r="B16" s="6">
        <v>103.198</v>
      </c>
      <c r="C16" s="6">
        <v>52.118</v>
      </c>
      <c r="D16" s="6">
        <v>21.21</v>
      </c>
      <c r="E16" s="6">
        <v>29.869</v>
      </c>
      <c r="F16" s="25">
        <v>4.361</v>
      </c>
      <c r="G16" s="6">
        <v>40.494</v>
      </c>
      <c r="H16" s="7">
        <f t="shared" si="1"/>
        <v>107184.59999999995</v>
      </c>
      <c r="I16" s="7">
        <f t="shared" si="2"/>
        <v>7976.399999999998</v>
      </c>
      <c r="J16" s="7">
        <f t="shared" si="3"/>
        <v>151.80000000003844</v>
      </c>
      <c r="K16" s="13">
        <f t="shared" si="4"/>
        <v>12516.599999999951</v>
      </c>
      <c r="L16" s="13">
        <f t="shared" si="5"/>
        <v>896.9999999999932</v>
      </c>
      <c r="M16" s="13">
        <f t="shared" si="6"/>
        <v>13.799999999967838</v>
      </c>
      <c r="N16" s="8">
        <f t="shared" si="7"/>
        <v>7.44174069782413</v>
      </c>
      <c r="O16" s="8">
        <f t="shared" si="8"/>
        <v>0.14162482296900722</v>
      </c>
      <c r="P16" s="8">
        <f t="shared" si="9"/>
        <v>7.16648291069457</v>
      </c>
      <c r="Q16" s="8">
        <f t="shared" si="10"/>
        <v>0.11025358324119883</v>
      </c>
      <c r="R16" s="8">
        <f t="shared" si="31"/>
        <v>544.1999999986206</v>
      </c>
      <c r="S16" s="8">
        <f t="shared" si="11"/>
        <v>500.3170997354816</v>
      </c>
      <c r="T16" s="8">
        <f t="shared" si="12"/>
        <v>38.999999999901</v>
      </c>
      <c r="U16" s="8">
        <f t="shared" si="13"/>
        <v>37.23230122918868</v>
      </c>
      <c r="V16" s="8">
        <f t="shared" si="14"/>
        <v>0.5999999999970832</v>
      </c>
      <c r="W16" s="8">
        <f t="shared" si="15"/>
        <v>0.7085732067840471</v>
      </c>
      <c r="Y16" s="6">
        <v>0.044</v>
      </c>
      <c r="Z16" s="8">
        <f t="shared" si="0"/>
        <v>607.1999999999999</v>
      </c>
      <c r="AB16" s="8">
        <f t="shared" si="16"/>
        <v>107184.59999999995</v>
      </c>
      <c r="AC16" s="8">
        <f t="shared" si="17"/>
        <v>55282.8</v>
      </c>
      <c r="AD16" s="8">
        <f t="shared" si="18"/>
        <v>21376.199999999993</v>
      </c>
      <c r="AE16" s="8">
        <f t="shared" si="19"/>
        <v>30525.599999999995</v>
      </c>
      <c r="AF16" s="8">
        <f t="shared" si="20"/>
        <v>544.1999999986207</v>
      </c>
      <c r="AG16" s="8">
        <f t="shared" si="21"/>
        <v>712.0799999958625</v>
      </c>
      <c r="AH16" s="8">
        <f t="shared" si="22"/>
        <v>441.60000000000036</v>
      </c>
      <c r="AI16" s="8">
        <f t="shared" si="23"/>
        <v>400.1999999999988</v>
      </c>
      <c r="AJ16" s="6">
        <f t="shared" si="24"/>
        <v>23.000000000058208</v>
      </c>
      <c r="AK16" s="6">
        <f t="shared" si="25"/>
        <v>0.9583333333357587</v>
      </c>
      <c r="AL16" s="10">
        <f t="shared" si="26"/>
        <v>1</v>
      </c>
      <c r="AM16" s="9">
        <v>11</v>
      </c>
      <c r="AN16" s="9">
        <v>5</v>
      </c>
      <c r="AO16" s="9">
        <v>8</v>
      </c>
      <c r="AP16" s="8">
        <f t="shared" si="27"/>
        <v>51.57718552851812</v>
      </c>
      <c r="AQ16" s="8">
        <f t="shared" si="28"/>
        <v>19.943350070812414</v>
      </c>
      <c r="AR16" s="8">
        <f t="shared" si="29"/>
        <v>28.479464400669507</v>
      </c>
      <c r="AS16" s="8">
        <f t="shared" si="30"/>
        <v>100.00000000000006</v>
      </c>
    </row>
    <row r="17" spans="1:45" ht="12.75">
      <c r="A17" s="24">
        <v>38847.53958333333</v>
      </c>
      <c r="B17" s="6">
        <v>104.215</v>
      </c>
      <c r="C17" s="6">
        <v>52.679</v>
      </c>
      <c r="D17" s="6">
        <v>21.4</v>
      </c>
      <c r="E17" s="6">
        <v>30.136</v>
      </c>
      <c r="F17" s="25">
        <v>4.487</v>
      </c>
      <c r="G17" s="6">
        <v>40.494</v>
      </c>
      <c r="H17" s="7">
        <f t="shared" si="1"/>
        <v>121219.20000000008</v>
      </c>
      <c r="I17" s="7">
        <f t="shared" si="2"/>
        <v>9715.200000000003</v>
      </c>
      <c r="J17" s="7">
        <f t="shared" si="3"/>
        <v>151.80000000003844</v>
      </c>
      <c r="K17" s="13">
        <f t="shared" si="4"/>
        <v>14034.60000000014</v>
      </c>
      <c r="L17" s="13">
        <f t="shared" si="5"/>
        <v>1738.8000000000045</v>
      </c>
      <c r="M17" s="13">
        <f t="shared" si="6"/>
        <v>0</v>
      </c>
      <c r="N17" s="8">
        <f t="shared" si="7"/>
        <v>8.014571948998176</v>
      </c>
      <c r="O17" s="8">
        <f t="shared" si="8"/>
        <v>0.12522768670312817</v>
      </c>
      <c r="P17" s="8">
        <f t="shared" si="9"/>
        <v>12.38938053097336</v>
      </c>
      <c r="Q17" s="8">
        <f t="shared" si="10"/>
        <v>0</v>
      </c>
      <c r="R17" s="8">
        <f t="shared" si="31"/>
        <v>598.4904051184652</v>
      </c>
      <c r="S17" s="8">
        <f t="shared" si="11"/>
        <v>510.0029450951063</v>
      </c>
      <c r="T17" s="8">
        <f t="shared" si="12"/>
        <v>74.14925373149072</v>
      </c>
      <c r="U17" s="8">
        <f t="shared" si="13"/>
        <v>40.87455297665695</v>
      </c>
      <c r="V17" s="8">
        <f t="shared" si="14"/>
        <v>0</v>
      </c>
      <c r="W17" s="8">
        <f t="shared" si="15"/>
        <v>0.6386648902604264</v>
      </c>
      <c r="Y17" s="6">
        <v>0.044</v>
      </c>
      <c r="Z17" s="8">
        <f t="shared" si="0"/>
        <v>607.1999999999999</v>
      </c>
      <c r="AB17" s="8">
        <f t="shared" si="16"/>
        <v>121219.20000000008</v>
      </c>
      <c r="AC17" s="8">
        <f t="shared" si="17"/>
        <v>63024.600000000006</v>
      </c>
      <c r="AD17" s="8">
        <f t="shared" si="18"/>
        <v>23998.19999999996</v>
      </c>
      <c r="AE17" s="8">
        <f t="shared" si="19"/>
        <v>34210.19999999999</v>
      </c>
      <c r="AF17" s="8">
        <f t="shared" si="20"/>
        <v>598.4904051184652</v>
      </c>
      <c r="AG17" s="8">
        <f t="shared" si="21"/>
        <v>740.842105266459</v>
      </c>
      <c r="AH17" s="8">
        <f t="shared" si="22"/>
        <v>524.3999999999937</v>
      </c>
      <c r="AI17" s="8">
        <f t="shared" si="23"/>
        <v>460.5749999999991</v>
      </c>
      <c r="AJ17" s="6">
        <f t="shared" si="24"/>
        <v>23.449999999953434</v>
      </c>
      <c r="AK17" s="6">
        <f t="shared" si="25"/>
        <v>0.9770833333313931</v>
      </c>
      <c r="AL17" s="10">
        <f t="shared" si="26"/>
        <v>1</v>
      </c>
      <c r="AM17" s="9">
        <v>11</v>
      </c>
      <c r="AN17" s="9">
        <v>5</v>
      </c>
      <c r="AO17" s="9">
        <v>8</v>
      </c>
      <c r="AP17" s="8">
        <f t="shared" si="27"/>
        <v>51.99225865209469</v>
      </c>
      <c r="AQ17" s="8">
        <f t="shared" si="28"/>
        <v>19.797358834244033</v>
      </c>
      <c r="AR17" s="8">
        <f t="shared" si="29"/>
        <v>28.221766848816</v>
      </c>
      <c r="AS17" s="8">
        <f t="shared" si="30"/>
        <v>100.01138433515473</v>
      </c>
    </row>
    <row r="18" spans="1:45" ht="12.75">
      <c r="A18" s="24">
        <v>38847.643055555556</v>
      </c>
      <c r="B18" s="6">
        <v>104.38</v>
      </c>
      <c r="C18" s="6">
        <v>52.772</v>
      </c>
      <c r="D18" s="6">
        <v>21.4</v>
      </c>
      <c r="E18" s="6">
        <v>30.136</v>
      </c>
      <c r="F18" s="25">
        <v>4.495</v>
      </c>
      <c r="G18" s="6">
        <v>40.494</v>
      </c>
      <c r="H18" s="7">
        <f t="shared" si="1"/>
        <v>123496.19999999997</v>
      </c>
      <c r="I18" s="7">
        <f t="shared" si="2"/>
        <v>9825.600000000002</v>
      </c>
      <c r="J18" s="7">
        <f t="shared" si="3"/>
        <v>151.80000000003844</v>
      </c>
      <c r="K18" s="13">
        <f t="shared" si="4"/>
        <v>2276.99999999989</v>
      </c>
      <c r="L18" s="13">
        <f t="shared" si="5"/>
        <v>110.40000000000009</v>
      </c>
      <c r="M18" s="13">
        <f t="shared" si="6"/>
        <v>0</v>
      </c>
      <c r="N18" s="8">
        <f t="shared" si="7"/>
        <v>7.956196223041684</v>
      </c>
      <c r="O18" s="8">
        <f t="shared" si="8"/>
        <v>0.1229187618728661</v>
      </c>
      <c r="P18" s="8">
        <f t="shared" si="9"/>
        <v>4.848484848485087</v>
      </c>
      <c r="Q18" s="8">
        <f t="shared" si="10"/>
        <v>0</v>
      </c>
      <c r="R18" s="8">
        <f t="shared" si="31"/>
        <v>916.9127516548836</v>
      </c>
      <c r="S18" s="8">
        <f t="shared" si="11"/>
        <v>514.2104094378487</v>
      </c>
      <c r="T18" s="8">
        <f t="shared" si="12"/>
        <v>44.45637583781471</v>
      </c>
      <c r="U18" s="8">
        <f t="shared" si="13"/>
        <v>40.9115891741813</v>
      </c>
      <c r="V18" s="8">
        <f t="shared" si="14"/>
        <v>0</v>
      </c>
      <c r="W18" s="8">
        <f t="shared" si="15"/>
        <v>0.6320610687023991</v>
      </c>
      <c r="Y18" s="6">
        <v>0.038</v>
      </c>
      <c r="Z18" s="8">
        <f t="shared" si="0"/>
        <v>524.4</v>
      </c>
      <c r="AB18" s="8">
        <f t="shared" si="16"/>
        <v>123496.19999999997</v>
      </c>
      <c r="AC18" s="8">
        <f t="shared" si="17"/>
        <v>64307.999999999956</v>
      </c>
      <c r="AD18" s="8">
        <f t="shared" si="18"/>
        <v>23998.19999999996</v>
      </c>
      <c r="AE18" s="8">
        <f t="shared" si="19"/>
        <v>34210.19999999999</v>
      </c>
      <c r="AF18" s="8">
        <f t="shared" si="20"/>
        <v>916.9127516548834</v>
      </c>
      <c r="AG18" s="8">
        <f t="shared" si="21"/>
        <v>516.8053691145757</v>
      </c>
      <c r="AH18" s="8" t="e">
        <f t="shared" si="22"/>
        <v>#DIV/0!</v>
      </c>
      <c r="AI18" s="8" t="e">
        <f t="shared" si="23"/>
        <v>#DIV/0!</v>
      </c>
      <c r="AJ18" s="6">
        <f t="shared" si="24"/>
        <v>2.4833333333954215</v>
      </c>
      <c r="AK18" s="6">
        <f t="shared" si="25"/>
        <v>0.10347222222480923</v>
      </c>
      <c r="AL18" s="10">
        <f t="shared" si="26"/>
        <v>0</v>
      </c>
      <c r="AM18" s="9">
        <v>11</v>
      </c>
      <c r="AN18" s="9">
        <v>5</v>
      </c>
      <c r="AO18" s="9">
        <v>8</v>
      </c>
      <c r="AP18" s="8">
        <f t="shared" si="27"/>
        <v>52.07285730249188</v>
      </c>
      <c r="AQ18" s="8">
        <f t="shared" si="28"/>
        <v>19.432338808805426</v>
      </c>
      <c r="AR18" s="8">
        <f t="shared" si="29"/>
        <v>27.701419152977984</v>
      </c>
      <c r="AS18" s="8">
        <f t="shared" si="30"/>
        <v>99.20661526427529</v>
      </c>
    </row>
    <row r="19" spans="1:45" ht="12.75">
      <c r="A19" s="24">
        <v>38852.37430555555</v>
      </c>
      <c r="B19" s="6">
        <v>107.75</v>
      </c>
      <c r="C19" s="6">
        <v>54.312</v>
      </c>
      <c r="D19" s="6">
        <v>22.197</v>
      </c>
      <c r="E19" s="6">
        <v>31.24</v>
      </c>
      <c r="F19" s="25">
        <v>4.672</v>
      </c>
      <c r="G19" s="6">
        <v>40.504</v>
      </c>
      <c r="H19" s="7">
        <f t="shared" si="1"/>
        <v>170002.20000000004</v>
      </c>
      <c r="I19" s="7">
        <f t="shared" si="2"/>
        <v>12268.199999999997</v>
      </c>
      <c r="J19" s="7">
        <f t="shared" si="3"/>
        <v>289.800000000011</v>
      </c>
      <c r="K19" s="13">
        <f t="shared" si="4"/>
        <v>46506.000000000065</v>
      </c>
      <c r="L19" s="13">
        <f t="shared" si="5"/>
        <v>2442.5999999999945</v>
      </c>
      <c r="M19" s="13">
        <f t="shared" si="6"/>
        <v>137.99999999997254</v>
      </c>
      <c r="N19" s="8">
        <f t="shared" si="7"/>
        <v>7.216494845360821</v>
      </c>
      <c r="O19" s="8">
        <f t="shared" si="8"/>
        <v>0.17046838217388416</v>
      </c>
      <c r="P19" s="8">
        <f t="shared" si="9"/>
        <v>5.252225519287815</v>
      </c>
      <c r="Q19" s="8">
        <f t="shared" si="10"/>
        <v>0.29673590504445096</v>
      </c>
      <c r="R19" s="8">
        <f t="shared" si="31"/>
        <v>409.5640686924586</v>
      </c>
      <c r="S19" s="8">
        <f t="shared" si="11"/>
        <v>480.61687791553766</v>
      </c>
      <c r="T19" s="8">
        <f t="shared" si="12"/>
        <v>21.511228533698787</v>
      </c>
      <c r="U19" s="8">
        <f t="shared" si="13"/>
        <v>34.68369222070889</v>
      </c>
      <c r="V19" s="8">
        <f t="shared" si="14"/>
        <v>1.2153236459714438</v>
      </c>
      <c r="W19" s="8">
        <f t="shared" si="15"/>
        <v>0.8192998162372492</v>
      </c>
      <c r="Y19" s="6">
        <v>0.038</v>
      </c>
      <c r="Z19" s="8">
        <f t="shared" si="0"/>
        <v>524.4</v>
      </c>
      <c r="AB19" s="8">
        <f t="shared" si="16"/>
        <v>170002.20000000004</v>
      </c>
      <c r="AC19" s="8">
        <f t="shared" si="17"/>
        <v>85559.99999999994</v>
      </c>
      <c r="AD19" s="8">
        <f t="shared" si="18"/>
        <v>34996.79999999997</v>
      </c>
      <c r="AE19" s="8">
        <f t="shared" si="19"/>
        <v>49445.39999999998</v>
      </c>
      <c r="AF19" s="8">
        <f t="shared" si="20"/>
        <v>409.56406869245865</v>
      </c>
      <c r="AG19" s="8">
        <f t="shared" si="21"/>
        <v>437.7342945423391</v>
      </c>
      <c r="AH19" s="8">
        <f t="shared" si="22"/>
        <v>439.9440000000003</v>
      </c>
      <c r="AI19" s="8">
        <f t="shared" si="23"/>
        <v>380.87999999999977</v>
      </c>
      <c r="AJ19" s="6">
        <f t="shared" si="24"/>
        <v>113.54999999993015</v>
      </c>
      <c r="AK19" s="6">
        <f t="shared" si="25"/>
        <v>4.73124999999709</v>
      </c>
      <c r="AL19" s="10">
        <f t="shared" si="26"/>
        <v>5</v>
      </c>
      <c r="AM19" s="9">
        <v>11</v>
      </c>
      <c r="AN19" s="9">
        <v>5</v>
      </c>
      <c r="AO19" s="9">
        <v>8</v>
      </c>
      <c r="AP19" s="8">
        <f t="shared" si="27"/>
        <v>50.328760451335285</v>
      </c>
      <c r="AQ19" s="8">
        <f t="shared" si="28"/>
        <v>20.586086532997783</v>
      </c>
      <c r="AR19" s="8">
        <f t="shared" si="29"/>
        <v>29.085153015666837</v>
      </c>
      <c r="AS19" s="8">
        <f t="shared" si="30"/>
        <v>99.9999999999999</v>
      </c>
    </row>
    <row r="20" spans="1:45" ht="12.75">
      <c r="A20" s="24">
        <v>38852.65972222222</v>
      </c>
      <c r="B20" s="6">
        <v>107.986</v>
      </c>
      <c r="C20" s="6">
        <v>54.547</v>
      </c>
      <c r="D20" s="6">
        <v>22.197</v>
      </c>
      <c r="E20" s="6">
        <v>31.24</v>
      </c>
      <c r="F20" s="25">
        <v>4.722</v>
      </c>
      <c r="G20" s="6">
        <v>40.504</v>
      </c>
      <c r="H20" s="7">
        <f t="shared" si="1"/>
        <v>173259.0000000001</v>
      </c>
      <c r="I20" s="7">
        <f t="shared" si="2"/>
        <v>12958.200000000006</v>
      </c>
      <c r="J20" s="7">
        <f t="shared" si="3"/>
        <v>289.800000000011</v>
      </c>
      <c r="K20" s="13">
        <f t="shared" si="4"/>
        <v>3256.800000000058</v>
      </c>
      <c r="L20" s="13">
        <f t="shared" si="5"/>
        <v>690.0000000000098</v>
      </c>
      <c r="M20" s="13">
        <f t="shared" si="6"/>
        <v>0</v>
      </c>
      <c r="N20" s="8">
        <f t="shared" si="7"/>
        <v>7.479091995221028</v>
      </c>
      <c r="O20" s="8">
        <f t="shared" si="8"/>
        <v>0.16726403823178643</v>
      </c>
      <c r="P20" s="8">
        <f t="shared" si="9"/>
        <v>21.186440677966026</v>
      </c>
      <c r="Q20" s="8">
        <f t="shared" si="10"/>
        <v>0</v>
      </c>
      <c r="R20" s="8">
        <f t="shared" si="31"/>
        <v>475.4452554760771</v>
      </c>
      <c r="S20" s="8">
        <f t="shared" si="11"/>
        <v>480.51862808551965</v>
      </c>
      <c r="T20" s="8">
        <f t="shared" si="12"/>
        <v>100.72992700764307</v>
      </c>
      <c r="U20" s="8">
        <f t="shared" si="13"/>
        <v>35.938430248690004</v>
      </c>
      <c r="V20" s="8">
        <f t="shared" si="14"/>
        <v>0</v>
      </c>
      <c r="W20" s="8">
        <f t="shared" si="15"/>
        <v>0.8037348617918191</v>
      </c>
      <c r="Y20" s="6">
        <v>0.038</v>
      </c>
      <c r="Z20" s="8">
        <f t="shared" si="0"/>
        <v>524.4</v>
      </c>
      <c r="AB20" s="8">
        <f t="shared" si="16"/>
        <v>173259.0000000001</v>
      </c>
      <c r="AC20" s="8">
        <f t="shared" si="17"/>
        <v>88802.99999999993</v>
      </c>
      <c r="AD20" s="8">
        <f t="shared" si="18"/>
        <v>34996.79999999997</v>
      </c>
      <c r="AE20" s="8">
        <f t="shared" si="19"/>
        <v>49445.39999999998</v>
      </c>
      <c r="AF20" s="8">
        <f t="shared" si="20"/>
        <v>475.4452554760771</v>
      </c>
      <c r="AG20" s="8">
        <f t="shared" si="21"/>
        <v>473.4306569359146</v>
      </c>
      <c r="AH20" s="8" t="e">
        <f t="shared" si="22"/>
        <v>#DIV/0!</v>
      </c>
      <c r="AI20" s="8" t="e">
        <f t="shared" si="23"/>
        <v>#DIV/0!</v>
      </c>
      <c r="AJ20" s="6">
        <f t="shared" si="24"/>
        <v>6.849999999976717</v>
      </c>
      <c r="AK20" s="6">
        <f t="shared" si="25"/>
        <v>0.28541666666569654</v>
      </c>
      <c r="AL20" s="10">
        <f t="shared" si="26"/>
        <v>0</v>
      </c>
      <c r="AM20" s="9">
        <v>11</v>
      </c>
      <c r="AN20" s="9">
        <v>5</v>
      </c>
      <c r="AO20" s="9">
        <v>8</v>
      </c>
      <c r="AP20" s="8">
        <f t="shared" si="27"/>
        <v>51.25448028673828</v>
      </c>
      <c r="AQ20" s="8">
        <f t="shared" si="28"/>
        <v>20.199123855037804</v>
      </c>
      <c r="AR20" s="8">
        <f t="shared" si="29"/>
        <v>28.538430904022277</v>
      </c>
      <c r="AS20" s="8">
        <f t="shared" si="30"/>
        <v>99.99203504579836</v>
      </c>
    </row>
    <row r="21" spans="1:45" ht="12.75">
      <c r="A21" s="24">
        <v>38854.44513888889</v>
      </c>
      <c r="B21" s="6">
        <v>108.976</v>
      </c>
      <c r="C21" s="6">
        <v>54.967</v>
      </c>
      <c r="D21" s="6">
        <v>22.435</v>
      </c>
      <c r="E21" s="6">
        <v>31.573</v>
      </c>
      <c r="F21" s="25">
        <v>4.738</v>
      </c>
      <c r="G21" s="6">
        <v>40.523</v>
      </c>
      <c r="H21" s="7">
        <f t="shared" si="1"/>
        <v>186921.00000000003</v>
      </c>
      <c r="I21" s="7">
        <f t="shared" si="2"/>
        <v>13179.000000000007</v>
      </c>
      <c r="J21" s="7">
        <f t="shared" si="3"/>
        <v>552.0000000000863</v>
      </c>
      <c r="K21" s="13">
        <f t="shared" si="4"/>
        <v>13661.999999999929</v>
      </c>
      <c r="L21" s="13">
        <f t="shared" si="5"/>
        <v>220.80000000000018</v>
      </c>
      <c r="M21" s="13">
        <f t="shared" si="6"/>
        <v>262.2000000000753</v>
      </c>
      <c r="N21" s="8">
        <f t="shared" si="7"/>
        <v>7.050572166851239</v>
      </c>
      <c r="O21" s="8">
        <f t="shared" si="8"/>
        <v>0.2953119232189461</v>
      </c>
      <c r="P21" s="8">
        <f t="shared" si="9"/>
        <v>1.616161616161626</v>
      </c>
      <c r="Q21" s="8">
        <f t="shared" si="10"/>
        <v>1.9191919191924804</v>
      </c>
      <c r="R21" s="8">
        <f t="shared" si="31"/>
        <v>318.8331388553484</v>
      </c>
      <c r="S21" s="8">
        <f t="shared" si="11"/>
        <v>463.344763478531</v>
      </c>
      <c r="T21" s="8">
        <f t="shared" si="12"/>
        <v>5.152858809783439</v>
      </c>
      <c r="U21" s="8">
        <f t="shared" si="13"/>
        <v>32.66845693038002</v>
      </c>
      <c r="V21" s="8">
        <f t="shared" si="14"/>
        <v>6.119019836619586</v>
      </c>
      <c r="W21" s="8">
        <f t="shared" si="15"/>
        <v>1.368312332162727</v>
      </c>
      <c r="Y21" s="6">
        <v>0.038</v>
      </c>
      <c r="Z21" s="8">
        <f t="shared" si="0"/>
        <v>524.4</v>
      </c>
      <c r="AB21" s="8">
        <f t="shared" si="16"/>
        <v>186921.00000000003</v>
      </c>
      <c r="AC21" s="8">
        <f t="shared" si="17"/>
        <v>94598.99999999996</v>
      </c>
      <c r="AD21" s="8">
        <f t="shared" si="18"/>
        <v>38281.19999999996</v>
      </c>
      <c r="AE21" s="8">
        <f t="shared" si="19"/>
        <v>54040.8</v>
      </c>
      <c r="AF21" s="8">
        <f t="shared" si="20"/>
        <v>318.83313885534835</v>
      </c>
      <c r="AG21" s="8">
        <f t="shared" si="21"/>
        <v>343.97626112450837</v>
      </c>
      <c r="AH21" s="8">
        <f t="shared" si="22"/>
        <v>328.4399999999994</v>
      </c>
      <c r="AI21" s="8">
        <f t="shared" si="23"/>
        <v>287.2125000000017</v>
      </c>
      <c r="AJ21" s="6">
        <f t="shared" si="24"/>
        <v>42.85000000015134</v>
      </c>
      <c r="AK21" s="6">
        <f t="shared" si="25"/>
        <v>1.7854166666729725</v>
      </c>
      <c r="AL21" s="10">
        <f t="shared" si="26"/>
        <v>2</v>
      </c>
      <c r="AM21" s="9">
        <v>11</v>
      </c>
      <c r="AN21" s="9">
        <v>5</v>
      </c>
      <c r="AO21" s="9">
        <v>8</v>
      </c>
      <c r="AP21" s="8">
        <f t="shared" si="27"/>
        <v>50.609080841638956</v>
      </c>
      <c r="AQ21" s="8">
        <f t="shared" si="28"/>
        <v>20.47988187523069</v>
      </c>
      <c r="AR21" s="8">
        <f t="shared" si="29"/>
        <v>28.9110372831303</v>
      </c>
      <c r="AS21" s="8">
        <f t="shared" si="30"/>
        <v>99.99999999999994</v>
      </c>
    </row>
    <row r="22" spans="1:45" ht="12.75">
      <c r="A22" s="24">
        <v>38854.697222222225</v>
      </c>
      <c r="B22" s="6">
        <v>109.139</v>
      </c>
      <c r="C22" s="6">
        <v>55.13</v>
      </c>
      <c r="D22" s="6">
        <v>22.435</v>
      </c>
      <c r="E22" s="6">
        <v>31.573</v>
      </c>
      <c r="F22" s="25">
        <v>4.742</v>
      </c>
      <c r="G22" s="6">
        <v>40.523</v>
      </c>
      <c r="H22" s="7">
        <f t="shared" si="1"/>
        <v>189170.39999999997</v>
      </c>
      <c r="I22" s="7">
        <f t="shared" si="2"/>
        <v>13234.2</v>
      </c>
      <c r="J22" s="7">
        <f t="shared" si="3"/>
        <v>552.0000000000863</v>
      </c>
      <c r="K22" s="13">
        <f t="shared" si="4"/>
        <v>2249.3999999999546</v>
      </c>
      <c r="L22" s="13">
        <f t="shared" si="5"/>
        <v>55.19999999999392</v>
      </c>
      <c r="M22" s="13">
        <f t="shared" si="6"/>
        <v>0</v>
      </c>
      <c r="N22" s="8">
        <f t="shared" si="7"/>
        <v>6.995914794280714</v>
      </c>
      <c r="O22" s="8">
        <f t="shared" si="8"/>
        <v>0.2918004085206176</v>
      </c>
      <c r="P22" s="8">
        <f t="shared" si="9"/>
        <v>2.453987730061129</v>
      </c>
      <c r="Q22" s="8">
        <f t="shared" si="10"/>
        <v>0</v>
      </c>
      <c r="R22" s="8">
        <f t="shared" si="31"/>
        <v>371.80165289326993</v>
      </c>
      <c r="S22" s="8">
        <f t="shared" si="11"/>
        <v>461.99218495596597</v>
      </c>
      <c r="T22" s="8">
        <f t="shared" si="12"/>
        <v>9.123966942165312</v>
      </c>
      <c r="U22" s="8">
        <f t="shared" si="13"/>
        <v>32.32057961575513</v>
      </c>
      <c r="V22" s="8">
        <f t="shared" si="14"/>
        <v>0</v>
      </c>
      <c r="W22" s="8">
        <f t="shared" si="15"/>
        <v>1.3480950830348357</v>
      </c>
      <c r="Y22" s="6">
        <v>0.038</v>
      </c>
      <c r="Z22" s="8">
        <f t="shared" si="0"/>
        <v>524.4</v>
      </c>
      <c r="AB22" s="8">
        <f t="shared" si="16"/>
        <v>189170.39999999997</v>
      </c>
      <c r="AC22" s="8">
        <f t="shared" si="17"/>
        <v>96848.40000000001</v>
      </c>
      <c r="AD22" s="8">
        <f t="shared" si="18"/>
        <v>38281.19999999996</v>
      </c>
      <c r="AE22" s="8">
        <f t="shared" si="19"/>
        <v>54040.8</v>
      </c>
      <c r="AF22" s="8">
        <f t="shared" si="20"/>
        <v>371.8016528932699</v>
      </c>
      <c r="AG22" s="8">
        <f t="shared" si="21"/>
        <v>371.8016528932861</v>
      </c>
      <c r="AH22" s="8" t="e">
        <f t="shared" si="22"/>
        <v>#DIV/0!</v>
      </c>
      <c r="AI22" s="8" t="e">
        <f t="shared" si="23"/>
        <v>#DIV/0!</v>
      </c>
      <c r="AJ22" s="6">
        <f t="shared" si="24"/>
        <v>6.0499999999883585</v>
      </c>
      <c r="AK22" s="6">
        <f t="shared" si="25"/>
        <v>0.25208333333284827</v>
      </c>
      <c r="AL22" s="10">
        <f t="shared" si="26"/>
        <v>0</v>
      </c>
      <c r="AM22" s="9">
        <v>11</v>
      </c>
      <c r="AN22" s="9">
        <v>5</v>
      </c>
      <c r="AO22" s="9">
        <v>8</v>
      </c>
      <c r="AP22" s="8">
        <f t="shared" si="27"/>
        <v>51.19638167493436</v>
      </c>
      <c r="AQ22" s="8">
        <f t="shared" si="28"/>
        <v>20.236358330901645</v>
      </c>
      <c r="AR22" s="8">
        <f t="shared" si="29"/>
        <v>28.567259994163997</v>
      </c>
      <c r="AS22" s="8">
        <f t="shared" si="30"/>
        <v>100</v>
      </c>
    </row>
    <row r="23" spans="1:45" ht="12.75">
      <c r="A23" s="24">
        <v>38855.35555555556</v>
      </c>
      <c r="B23" s="6">
        <v>109.481</v>
      </c>
      <c r="C23" s="6">
        <v>55.189</v>
      </c>
      <c r="D23" s="6">
        <v>22.543</v>
      </c>
      <c r="E23" s="6">
        <v>31.748</v>
      </c>
      <c r="F23" s="25">
        <v>4.742</v>
      </c>
      <c r="G23" s="6">
        <v>40.53</v>
      </c>
      <c r="H23" s="7">
        <f t="shared" si="1"/>
        <v>193889.99999999997</v>
      </c>
      <c r="I23" s="7">
        <f t="shared" si="2"/>
        <v>13234.2</v>
      </c>
      <c r="J23" s="7">
        <f t="shared" si="3"/>
        <v>648.6000000000572</v>
      </c>
      <c r="K23" s="13">
        <f t="shared" si="4"/>
        <v>4719.599999999983</v>
      </c>
      <c r="L23" s="13">
        <f t="shared" si="5"/>
        <v>0</v>
      </c>
      <c r="M23" s="13">
        <f t="shared" si="6"/>
        <v>96.59999999997098</v>
      </c>
      <c r="N23" s="8">
        <f t="shared" si="7"/>
        <v>6.8256227758007135</v>
      </c>
      <c r="O23" s="8">
        <f t="shared" si="8"/>
        <v>0.3345195729537663</v>
      </c>
      <c r="P23" s="8">
        <f t="shared" si="9"/>
        <v>0</v>
      </c>
      <c r="Q23" s="8">
        <f t="shared" si="10"/>
        <v>2.0467836257303866</v>
      </c>
      <c r="R23" s="8">
        <f t="shared" si="31"/>
        <v>298.70886075971265</v>
      </c>
      <c r="S23" s="8">
        <f t="shared" si="11"/>
        <v>455.925693682337</v>
      </c>
      <c r="T23" s="8">
        <f t="shared" si="12"/>
        <v>0</v>
      </c>
      <c r="U23" s="8">
        <f t="shared" si="13"/>
        <v>31.11976798870899</v>
      </c>
      <c r="V23" s="8">
        <f t="shared" si="14"/>
        <v>6.11392405063558</v>
      </c>
      <c r="W23" s="8">
        <f t="shared" si="15"/>
        <v>1.5251606834926503</v>
      </c>
      <c r="Y23" s="6">
        <v>0.038</v>
      </c>
      <c r="Z23" s="8">
        <f t="shared" si="0"/>
        <v>524.4</v>
      </c>
      <c r="AB23" s="8">
        <f t="shared" si="16"/>
        <v>193889.99999999997</v>
      </c>
      <c r="AC23" s="8">
        <f t="shared" si="17"/>
        <v>97662.59999999998</v>
      </c>
      <c r="AD23" s="8">
        <f t="shared" si="18"/>
        <v>39771.59999999997</v>
      </c>
      <c r="AE23" s="8">
        <f t="shared" si="19"/>
        <v>56455.80000000002</v>
      </c>
      <c r="AF23" s="8">
        <f t="shared" si="20"/>
        <v>298.7088607597127</v>
      </c>
      <c r="AG23" s="8">
        <f t="shared" si="21"/>
        <v>290.78571428691095</v>
      </c>
      <c r="AH23" s="8">
        <f t="shared" si="22"/>
        <v>298.08000000000146</v>
      </c>
      <c r="AI23" s="8">
        <f t="shared" si="23"/>
        <v>301.87500000000125</v>
      </c>
      <c r="AJ23" s="6">
        <f t="shared" si="24"/>
        <v>15.799999999988358</v>
      </c>
      <c r="AK23" s="6">
        <f t="shared" si="25"/>
        <v>0.6583333333328483</v>
      </c>
      <c r="AL23" s="10">
        <f t="shared" si="26"/>
        <v>1</v>
      </c>
      <c r="AM23" s="9">
        <v>11</v>
      </c>
      <c r="AN23" s="9">
        <v>5</v>
      </c>
      <c r="AO23" s="9">
        <v>8</v>
      </c>
      <c r="AP23" s="8">
        <f t="shared" si="27"/>
        <v>50.370106761565836</v>
      </c>
      <c r="AQ23" s="8">
        <f t="shared" si="28"/>
        <v>20.51245551601422</v>
      </c>
      <c r="AR23" s="8">
        <f t="shared" si="29"/>
        <v>29.117437722419943</v>
      </c>
      <c r="AS23" s="8">
        <f t="shared" si="30"/>
        <v>100</v>
      </c>
    </row>
    <row r="24" spans="1:45" ht="12.75">
      <c r="A24" s="24">
        <v>38855.65972222222</v>
      </c>
      <c r="B24" s="6">
        <v>109.661</v>
      </c>
      <c r="C24" s="6">
        <v>55.369</v>
      </c>
      <c r="D24" s="6">
        <v>22.543</v>
      </c>
      <c r="E24" s="6">
        <v>31.748</v>
      </c>
      <c r="F24" s="25">
        <v>4.744</v>
      </c>
      <c r="G24" s="6">
        <v>40.532</v>
      </c>
      <c r="H24" s="7">
        <f t="shared" si="1"/>
        <v>196374.00000000006</v>
      </c>
      <c r="I24" s="7">
        <f t="shared" si="2"/>
        <v>13261.799999999997</v>
      </c>
      <c r="J24" s="7">
        <f t="shared" si="3"/>
        <v>676.199999999993</v>
      </c>
      <c r="K24" s="13">
        <f t="shared" si="4"/>
        <v>2484.000000000094</v>
      </c>
      <c r="L24" s="13">
        <f t="shared" si="5"/>
        <v>27.59999999999696</v>
      </c>
      <c r="M24" s="13">
        <f t="shared" si="6"/>
        <v>27.599999999935676</v>
      </c>
      <c r="N24" s="8">
        <f t="shared" si="7"/>
        <v>6.753338018271254</v>
      </c>
      <c r="O24" s="8">
        <f t="shared" si="8"/>
        <v>0.344342937456075</v>
      </c>
      <c r="P24" s="8">
        <f t="shared" si="9"/>
        <v>1.1111111111109466</v>
      </c>
      <c r="Q24" s="8">
        <f t="shared" si="10"/>
        <v>1.1111111111084795</v>
      </c>
      <c r="R24" s="8">
        <f t="shared" si="31"/>
        <v>340.27397260872175</v>
      </c>
      <c r="S24" s="8">
        <f t="shared" si="11"/>
        <v>453.97395391854866</v>
      </c>
      <c r="T24" s="8">
        <f t="shared" si="12"/>
        <v>3.7808219178741256</v>
      </c>
      <c r="U24" s="8">
        <f t="shared" si="13"/>
        <v>30.658395623030575</v>
      </c>
      <c r="V24" s="8">
        <f t="shared" si="14"/>
        <v>3.7808219178657305</v>
      </c>
      <c r="W24" s="8">
        <f t="shared" si="15"/>
        <v>1.563227248208619</v>
      </c>
      <c r="Y24" s="6">
        <v>0.038</v>
      </c>
      <c r="Z24" s="8">
        <f t="shared" si="0"/>
        <v>524.4</v>
      </c>
      <c r="AB24" s="8">
        <f t="shared" si="16"/>
        <v>196374.00000000006</v>
      </c>
      <c r="AC24" s="8">
        <f t="shared" si="17"/>
        <v>100146.59999999998</v>
      </c>
      <c r="AD24" s="8">
        <f t="shared" si="18"/>
        <v>39771.59999999997</v>
      </c>
      <c r="AE24" s="8">
        <f t="shared" si="19"/>
        <v>56455.80000000002</v>
      </c>
      <c r="AF24" s="8">
        <f t="shared" si="20"/>
        <v>340.27397260872175</v>
      </c>
      <c r="AG24" s="8">
        <f t="shared" si="21"/>
        <v>340.2739726087083</v>
      </c>
      <c r="AH24" s="8" t="e">
        <f t="shared" si="22"/>
        <v>#DIV/0!</v>
      </c>
      <c r="AI24" s="8" t="e">
        <f t="shared" si="23"/>
        <v>#DIV/0!</v>
      </c>
      <c r="AJ24" s="6">
        <f t="shared" si="24"/>
        <v>7.299999999871943</v>
      </c>
      <c r="AK24" s="6">
        <f t="shared" si="25"/>
        <v>0.30416666666133096</v>
      </c>
      <c r="AL24" s="10">
        <f t="shared" si="26"/>
        <v>0</v>
      </c>
      <c r="AM24" s="9">
        <v>11</v>
      </c>
      <c r="AN24" s="9">
        <v>5</v>
      </c>
      <c r="AO24" s="9">
        <v>8</v>
      </c>
      <c r="AP24" s="8">
        <f t="shared" si="27"/>
        <v>50.997891777933916</v>
      </c>
      <c r="AQ24" s="8">
        <f t="shared" si="28"/>
        <v>20.252986647926893</v>
      </c>
      <c r="AR24" s="8">
        <f t="shared" si="29"/>
        <v>28.749121574139142</v>
      </c>
      <c r="AS24" s="8">
        <f t="shared" si="30"/>
        <v>99.99999999999994</v>
      </c>
    </row>
    <row r="25" spans="1:45" ht="12.75">
      <c r="A25" s="24">
        <v>38856.41458333333</v>
      </c>
      <c r="B25" s="6">
        <v>109.89</v>
      </c>
      <c r="C25" s="6">
        <v>55.4356</v>
      </c>
      <c r="D25" s="6">
        <v>22.638</v>
      </c>
      <c r="E25" s="6">
        <v>31.816</v>
      </c>
      <c r="F25" s="25">
        <v>4.745</v>
      </c>
      <c r="G25" s="6">
        <v>40.571</v>
      </c>
      <c r="H25" s="7">
        <f t="shared" si="1"/>
        <v>199534.20000000004</v>
      </c>
      <c r="I25" s="7">
        <f t="shared" si="2"/>
        <v>13275.600000000002</v>
      </c>
      <c r="J25" s="7">
        <f t="shared" si="3"/>
        <v>1214.4000000000133</v>
      </c>
      <c r="K25" s="13">
        <f t="shared" si="4"/>
        <v>3160.199999999989</v>
      </c>
      <c r="L25" s="13">
        <f t="shared" si="5"/>
        <v>13.800000000004609</v>
      </c>
      <c r="M25" s="13">
        <f t="shared" si="6"/>
        <v>538.2000000000204</v>
      </c>
      <c r="N25" s="8">
        <f t="shared" si="7"/>
        <v>6.653295525278373</v>
      </c>
      <c r="O25" s="8">
        <f t="shared" si="8"/>
        <v>0.6086174700878412</v>
      </c>
      <c r="P25" s="8">
        <f t="shared" si="9"/>
        <v>0.4366812227075709</v>
      </c>
      <c r="Q25" s="8">
        <f t="shared" si="10"/>
        <v>17.030567685590224</v>
      </c>
      <c r="R25" s="8">
        <f t="shared" si="31"/>
        <v>174.43606255719817</v>
      </c>
      <c r="S25" s="8">
        <f t="shared" si="11"/>
        <v>442.73702895607175</v>
      </c>
      <c r="T25" s="8">
        <f t="shared" si="12"/>
        <v>0.7617295308177163</v>
      </c>
      <c r="U25" s="8">
        <f t="shared" si="13"/>
        <v>29.45660293628474</v>
      </c>
      <c r="V25" s="8">
        <f t="shared" si="14"/>
        <v>29.70745170188214</v>
      </c>
      <c r="W25" s="8">
        <f t="shared" si="15"/>
        <v>2.6945749047745164</v>
      </c>
      <c r="Y25" s="6">
        <v>0.038</v>
      </c>
      <c r="Z25" s="8">
        <f t="shared" si="0"/>
        <v>524.4</v>
      </c>
      <c r="AB25" s="8">
        <f t="shared" si="16"/>
        <v>199534.20000000004</v>
      </c>
      <c r="AC25" s="8">
        <f t="shared" si="17"/>
        <v>101065.68</v>
      </c>
      <c r="AD25" s="8">
        <f t="shared" si="18"/>
        <v>41082.600000000006</v>
      </c>
      <c r="AE25" s="8">
        <f t="shared" si="19"/>
        <v>57394.19999999998</v>
      </c>
      <c r="AF25" s="8">
        <f t="shared" si="20"/>
        <v>174.43606255719817</v>
      </c>
      <c r="AG25" s="8">
        <f t="shared" si="21"/>
        <v>179.62475569923888</v>
      </c>
      <c r="AH25" s="8">
        <f t="shared" si="22"/>
        <v>262.2000000000067</v>
      </c>
      <c r="AI25" s="8">
        <f t="shared" si="23"/>
        <v>117.29999999999627</v>
      </c>
      <c r="AJ25" s="6">
        <f t="shared" si="24"/>
        <v>18.11666666669771</v>
      </c>
      <c r="AK25" s="6">
        <f t="shared" si="25"/>
        <v>0.7548611111124046</v>
      </c>
      <c r="AL25" s="10">
        <f t="shared" si="26"/>
        <v>1</v>
      </c>
      <c r="AM25" s="9">
        <v>11</v>
      </c>
      <c r="AN25" s="9">
        <v>5</v>
      </c>
      <c r="AO25" s="9">
        <v>8</v>
      </c>
      <c r="AP25" s="8">
        <f t="shared" si="27"/>
        <v>50.650805726537094</v>
      </c>
      <c r="AQ25" s="8">
        <f t="shared" si="28"/>
        <v>20.589252368766857</v>
      </c>
      <c r="AR25" s="8">
        <f t="shared" si="29"/>
        <v>28.764091569264806</v>
      </c>
      <c r="AS25" s="8">
        <f t="shared" si="30"/>
        <v>100.00414966456876</v>
      </c>
    </row>
    <row r="26" spans="1:45" ht="12.75">
      <c r="A26" s="24">
        <v>38857.336805555555</v>
      </c>
      <c r="B26" s="6">
        <v>110.067</v>
      </c>
      <c r="C26" s="6">
        <v>55.516</v>
      </c>
      <c r="D26" s="6">
        <v>22.676</v>
      </c>
      <c r="E26" s="6">
        <v>31.874</v>
      </c>
      <c r="F26" s="25">
        <v>4.745</v>
      </c>
      <c r="G26" s="6">
        <v>40.636</v>
      </c>
      <c r="H26" s="7">
        <f t="shared" si="1"/>
        <v>201976.79999999993</v>
      </c>
      <c r="I26" s="7">
        <f t="shared" si="2"/>
        <v>13275.600000000002</v>
      </c>
      <c r="J26" s="7">
        <f t="shared" si="3"/>
        <v>2111.40000000008</v>
      </c>
      <c r="K26" s="13">
        <f t="shared" si="4"/>
        <v>2442.5999999998967</v>
      </c>
      <c r="L26" s="13">
        <f t="shared" si="5"/>
        <v>0</v>
      </c>
      <c r="M26" s="13">
        <f t="shared" si="6"/>
        <v>897.0000000000666</v>
      </c>
      <c r="N26" s="8">
        <f t="shared" si="7"/>
        <v>6.572834107679697</v>
      </c>
      <c r="O26" s="8">
        <f t="shared" si="8"/>
        <v>1.0453675867723822</v>
      </c>
      <c r="P26" s="8">
        <f t="shared" si="9"/>
        <v>0</v>
      </c>
      <c r="Q26" s="8">
        <f t="shared" si="10"/>
        <v>36.723163841812195</v>
      </c>
      <c r="R26" s="8">
        <f t="shared" si="31"/>
        <v>110.35843373479965</v>
      </c>
      <c r="S26" s="8">
        <f t="shared" si="11"/>
        <v>427.1778349607104</v>
      </c>
      <c r="T26" s="8">
        <f t="shared" si="12"/>
        <v>0</v>
      </c>
      <c r="U26" s="8">
        <f t="shared" si="13"/>
        <v>28.07769043674526</v>
      </c>
      <c r="V26" s="8">
        <f t="shared" si="14"/>
        <v>40.52710843368822</v>
      </c>
      <c r="W26" s="8">
        <f t="shared" si="15"/>
        <v>4.465578624555287</v>
      </c>
      <c r="Y26" s="6">
        <v>0.038</v>
      </c>
      <c r="Z26" s="8">
        <f t="shared" si="0"/>
        <v>524.4</v>
      </c>
      <c r="AB26" s="8">
        <f t="shared" si="16"/>
        <v>201976.79999999993</v>
      </c>
      <c r="AC26" s="8">
        <f t="shared" si="17"/>
        <v>102175.19999999995</v>
      </c>
      <c r="AD26" s="8">
        <f t="shared" si="18"/>
        <v>41606.999999999956</v>
      </c>
      <c r="AE26" s="8">
        <f t="shared" si="19"/>
        <v>58194.599999999984</v>
      </c>
      <c r="AF26" s="8">
        <f t="shared" si="20"/>
        <v>110.35843373479965</v>
      </c>
      <c r="AG26" s="8">
        <f t="shared" si="21"/>
        <v>121.48029197043763</v>
      </c>
      <c r="AH26" s="8">
        <f t="shared" si="22"/>
        <v>104.8799999999909</v>
      </c>
      <c r="AI26" s="8">
        <f t="shared" si="23"/>
        <v>100.0499999999997</v>
      </c>
      <c r="AJ26" s="6">
        <f t="shared" si="24"/>
        <v>22.133333333360497</v>
      </c>
      <c r="AK26" s="6">
        <f t="shared" si="25"/>
        <v>0.922222222223354</v>
      </c>
      <c r="AL26" s="10">
        <f t="shared" si="26"/>
        <v>1</v>
      </c>
      <c r="AM26" s="9">
        <v>11</v>
      </c>
      <c r="AN26" s="9">
        <v>5</v>
      </c>
      <c r="AO26" s="9">
        <v>8</v>
      </c>
      <c r="AP26" s="8">
        <f t="shared" si="27"/>
        <v>50.58759223831647</v>
      </c>
      <c r="AQ26" s="8">
        <f t="shared" si="28"/>
        <v>20.599890680513788</v>
      </c>
      <c r="AR26" s="8">
        <f t="shared" si="29"/>
        <v>28.81251708116972</v>
      </c>
      <c r="AS26" s="8">
        <f t="shared" si="30"/>
        <v>99.99999999999997</v>
      </c>
    </row>
    <row r="27" spans="1:45" ht="12.75">
      <c r="A27" s="24">
        <v>38858.37291666667</v>
      </c>
      <c r="B27" s="6">
        <v>110.254</v>
      </c>
      <c r="C27" s="6">
        <v>55.621</v>
      </c>
      <c r="D27" s="6">
        <v>22.711</v>
      </c>
      <c r="E27" s="6">
        <v>31.921</v>
      </c>
      <c r="F27" s="25">
        <v>4.745</v>
      </c>
      <c r="G27" s="6">
        <v>40.707</v>
      </c>
      <c r="H27" s="7">
        <f t="shared" si="1"/>
        <v>204557.4000000001</v>
      </c>
      <c r="I27" s="7">
        <f t="shared" si="2"/>
        <v>13275.600000000002</v>
      </c>
      <c r="J27" s="7">
        <f t="shared" si="3"/>
        <v>3091.2000000000517</v>
      </c>
      <c r="K27" s="13">
        <f t="shared" si="4"/>
        <v>2580.600000000163</v>
      </c>
      <c r="L27" s="13">
        <f t="shared" si="5"/>
        <v>0</v>
      </c>
      <c r="M27" s="13">
        <f t="shared" si="6"/>
        <v>979.7999999999718</v>
      </c>
      <c r="N27" s="8">
        <f t="shared" si="7"/>
        <v>6.489914322336906</v>
      </c>
      <c r="O27" s="8">
        <f t="shared" si="8"/>
        <v>1.5111650812926103</v>
      </c>
      <c r="P27" s="8">
        <f t="shared" si="9"/>
        <v>0</v>
      </c>
      <c r="Q27" s="8">
        <f t="shared" si="10"/>
        <v>37.96791443849918</v>
      </c>
      <c r="R27" s="8">
        <f t="shared" si="31"/>
        <v>103.7774798926384</v>
      </c>
      <c r="S27" s="8">
        <f t="shared" si="11"/>
        <v>411.0191889085973</v>
      </c>
      <c r="T27" s="8">
        <f t="shared" si="12"/>
        <v>0</v>
      </c>
      <c r="U27" s="8">
        <f t="shared" si="13"/>
        <v>26.674793208532044</v>
      </c>
      <c r="V27" s="8">
        <f t="shared" si="14"/>
        <v>39.402144772067636</v>
      </c>
      <c r="W27" s="8">
        <f t="shared" si="15"/>
        <v>6.211178460198832</v>
      </c>
      <c r="Y27" s="6">
        <v>0.038</v>
      </c>
      <c r="Z27" s="8">
        <f t="shared" si="0"/>
        <v>524.4</v>
      </c>
      <c r="AB27" s="8">
        <f t="shared" si="16"/>
        <v>204557.4000000001</v>
      </c>
      <c r="AC27" s="8">
        <f t="shared" si="17"/>
        <v>103624.20000000001</v>
      </c>
      <c r="AD27" s="8">
        <f t="shared" si="18"/>
        <v>42089.99999999996</v>
      </c>
      <c r="AE27" s="8">
        <f t="shared" si="19"/>
        <v>58843.19999999999</v>
      </c>
      <c r="AF27" s="8">
        <f t="shared" si="20"/>
        <v>103.7774798926384</v>
      </c>
      <c r="AG27" s="8">
        <f t="shared" si="21"/>
        <v>122.1067415727189</v>
      </c>
      <c r="AH27" s="8">
        <f t="shared" si="22"/>
        <v>96.60000000000039</v>
      </c>
      <c r="AI27" s="8">
        <f t="shared" si="23"/>
        <v>81.07500000000103</v>
      </c>
      <c r="AJ27" s="6">
        <f t="shared" si="24"/>
        <v>24.86666666669771</v>
      </c>
      <c r="AK27" s="6">
        <f t="shared" si="25"/>
        <v>1.0361111111124046</v>
      </c>
      <c r="AL27" s="10">
        <f t="shared" si="26"/>
        <v>1</v>
      </c>
      <c r="AM27" s="9">
        <v>11</v>
      </c>
      <c r="AN27" s="9">
        <v>5</v>
      </c>
      <c r="AO27" s="9">
        <v>8</v>
      </c>
      <c r="AP27" s="8">
        <f t="shared" si="27"/>
        <v>50.65776158672332</v>
      </c>
      <c r="AQ27" s="8">
        <f t="shared" si="28"/>
        <v>20.576131687242768</v>
      </c>
      <c r="AR27" s="8">
        <f t="shared" si="29"/>
        <v>28.766106726033847</v>
      </c>
      <c r="AS27" s="8">
        <f t="shared" si="30"/>
        <v>99.99999999999994</v>
      </c>
    </row>
    <row r="28" spans="1:45" ht="12.75">
      <c r="A28" s="24">
        <v>38859.38333333333</v>
      </c>
      <c r="B28" s="6">
        <v>110.569</v>
      </c>
      <c r="C28" s="6">
        <v>55.773</v>
      </c>
      <c r="D28" s="6">
        <v>22.78</v>
      </c>
      <c r="E28" s="6">
        <v>32.015</v>
      </c>
      <c r="F28" s="25">
        <v>4.745</v>
      </c>
      <c r="G28" s="6">
        <v>40.759</v>
      </c>
      <c r="H28" s="7">
        <f t="shared" si="1"/>
        <v>208904.40000000008</v>
      </c>
      <c r="I28" s="7">
        <f t="shared" si="2"/>
        <v>13275.600000000002</v>
      </c>
      <c r="J28" s="7">
        <f t="shared" si="3"/>
        <v>3808.800000000046</v>
      </c>
      <c r="K28" s="13">
        <f t="shared" si="4"/>
        <v>4346.999999999969</v>
      </c>
      <c r="L28" s="13">
        <f t="shared" si="5"/>
        <v>0</v>
      </c>
      <c r="M28" s="13">
        <f t="shared" si="6"/>
        <v>717.5999999999945</v>
      </c>
      <c r="N28" s="8">
        <f t="shared" si="7"/>
        <v>6.354868542740124</v>
      </c>
      <c r="O28" s="8">
        <f t="shared" si="8"/>
        <v>1.8232263178755665</v>
      </c>
      <c r="P28" s="8">
        <f t="shared" si="9"/>
        <v>0</v>
      </c>
      <c r="Q28" s="8">
        <f t="shared" si="10"/>
        <v>16.507936507936503</v>
      </c>
      <c r="R28" s="8">
        <f t="shared" si="31"/>
        <v>179.25773195919186</v>
      </c>
      <c r="S28" s="8">
        <f t="shared" si="11"/>
        <v>400.2511176395781</v>
      </c>
      <c r="T28" s="8">
        <f t="shared" si="12"/>
        <v>0</v>
      </c>
      <c r="U28" s="8">
        <f t="shared" si="13"/>
        <v>25.435432366843315</v>
      </c>
      <c r="V28" s="8">
        <f t="shared" si="14"/>
        <v>29.59175257739039</v>
      </c>
      <c r="W28" s="8">
        <f t="shared" si="15"/>
        <v>7.297483714395883</v>
      </c>
      <c r="Y28" s="6">
        <v>0.061</v>
      </c>
      <c r="Z28" s="8">
        <f t="shared" si="0"/>
        <v>841.8</v>
      </c>
      <c r="AB28" s="8">
        <f t="shared" si="16"/>
        <v>208904.40000000008</v>
      </c>
      <c r="AC28" s="8">
        <f t="shared" si="17"/>
        <v>105721.80000000002</v>
      </c>
      <c r="AD28" s="8">
        <f t="shared" si="18"/>
        <v>43042.2</v>
      </c>
      <c r="AE28" s="8">
        <f t="shared" si="19"/>
        <v>60140.40000000001</v>
      </c>
      <c r="AF28" s="8">
        <f t="shared" si="20"/>
        <v>179.2577319591919</v>
      </c>
      <c r="AG28" s="8">
        <f t="shared" si="21"/>
        <v>186.4533333342993</v>
      </c>
      <c r="AH28" s="8">
        <f t="shared" si="22"/>
        <v>190.44000000000722</v>
      </c>
      <c r="AI28" s="8">
        <f t="shared" si="23"/>
        <v>162.15000000000205</v>
      </c>
      <c r="AJ28" s="6">
        <f t="shared" si="24"/>
        <v>24.249999999941792</v>
      </c>
      <c r="AK28" s="6">
        <f t="shared" si="25"/>
        <v>1.0104166666642413</v>
      </c>
      <c r="AL28" s="10">
        <f t="shared" si="26"/>
        <v>1</v>
      </c>
      <c r="AM28" s="9">
        <v>11</v>
      </c>
      <c r="AN28" s="9">
        <v>5</v>
      </c>
      <c r="AO28" s="9">
        <v>8</v>
      </c>
      <c r="AP28" s="8">
        <f t="shared" si="27"/>
        <v>50.60774210595851</v>
      </c>
      <c r="AQ28" s="8">
        <f t="shared" si="28"/>
        <v>20.603778570484863</v>
      </c>
      <c r="AR28" s="8">
        <f t="shared" si="29"/>
        <v>28.788479323556604</v>
      </c>
      <c r="AS28" s="8">
        <f t="shared" si="30"/>
        <v>99.99999999999997</v>
      </c>
    </row>
    <row r="29" spans="1:45" ht="12.75">
      <c r="A29" s="24">
        <v>38859.631944444445</v>
      </c>
      <c r="B29" s="6">
        <v>110.67</v>
      </c>
      <c r="C29" s="6">
        <v>55.874</v>
      </c>
      <c r="D29" s="6">
        <v>22.78</v>
      </c>
      <c r="E29" s="6">
        <v>32.015</v>
      </c>
      <c r="F29" s="25">
        <v>4.746</v>
      </c>
      <c r="G29" s="6">
        <v>40.762</v>
      </c>
      <c r="H29" s="7">
        <f t="shared" si="1"/>
        <v>210298.20000000007</v>
      </c>
      <c r="I29" s="7">
        <f t="shared" si="2"/>
        <v>13289.400000000007</v>
      </c>
      <c r="J29" s="7">
        <f t="shared" si="3"/>
        <v>3850.200000000048</v>
      </c>
      <c r="K29" s="13">
        <f t="shared" si="4"/>
        <v>1393.7999999999874</v>
      </c>
      <c r="L29" s="13">
        <f t="shared" si="5"/>
        <v>13.800000000004609</v>
      </c>
      <c r="M29" s="13">
        <f t="shared" si="6"/>
        <v>41.40000000000157</v>
      </c>
      <c r="N29" s="8">
        <f t="shared" si="7"/>
        <v>6.319312290832733</v>
      </c>
      <c r="O29" s="8">
        <f t="shared" si="8"/>
        <v>1.8308287945403463</v>
      </c>
      <c r="P29" s="8">
        <f t="shared" si="9"/>
        <v>0.9900990099013296</v>
      </c>
      <c r="Q29" s="8">
        <f t="shared" si="10"/>
        <v>2.9702970297031097</v>
      </c>
      <c r="R29" s="8">
        <f t="shared" si="31"/>
        <v>233.5977653605437</v>
      </c>
      <c r="S29" s="8">
        <f t="shared" si="11"/>
        <v>398.3674938435135</v>
      </c>
      <c r="T29" s="8">
        <f t="shared" si="12"/>
        <v>2.3128491619863745</v>
      </c>
      <c r="U29" s="8">
        <f t="shared" si="13"/>
        <v>25.17408600113548</v>
      </c>
      <c r="V29" s="8">
        <f t="shared" si="14"/>
        <v>6.938547485957069</v>
      </c>
      <c r="W29" s="8">
        <f t="shared" si="15"/>
        <v>7.293426785375787</v>
      </c>
      <c r="Y29" s="6">
        <f aca="true" t="shared" si="32" ref="Y29:Y46">Y28</f>
        <v>0.061</v>
      </c>
      <c r="Z29" s="8">
        <f t="shared" si="0"/>
        <v>841.8</v>
      </c>
      <c r="AB29" s="8">
        <f t="shared" si="16"/>
        <v>210298.20000000007</v>
      </c>
      <c r="AC29" s="8">
        <f t="shared" si="17"/>
        <v>107115.6</v>
      </c>
      <c r="AD29" s="8">
        <f t="shared" si="18"/>
        <v>43042.2</v>
      </c>
      <c r="AE29" s="8">
        <f t="shared" si="19"/>
        <v>60140.40000000001</v>
      </c>
      <c r="AF29" s="8">
        <f t="shared" si="20"/>
        <v>233.5977653605437</v>
      </c>
      <c r="AG29" s="8">
        <f t="shared" si="21"/>
        <v>233.5977653605437</v>
      </c>
      <c r="AH29" s="8" t="e">
        <f t="shared" si="22"/>
        <v>#DIV/0!</v>
      </c>
      <c r="AI29" s="8" t="e">
        <f t="shared" si="23"/>
        <v>#DIV/0!</v>
      </c>
      <c r="AJ29" s="6">
        <f t="shared" si="24"/>
        <v>5.966666666732635</v>
      </c>
      <c r="AK29" s="6">
        <f t="shared" si="25"/>
        <v>0.2486111111138598</v>
      </c>
      <c r="AL29" s="10">
        <f t="shared" si="26"/>
        <v>0</v>
      </c>
      <c r="AM29" s="9">
        <v>11</v>
      </c>
      <c r="AN29" s="9">
        <v>5</v>
      </c>
      <c r="AO29" s="9">
        <v>8</v>
      </c>
      <c r="AP29" s="8">
        <f t="shared" si="27"/>
        <v>50.93510072839423</v>
      </c>
      <c r="AQ29" s="8">
        <f t="shared" si="28"/>
        <v>20.467222258678383</v>
      </c>
      <c r="AR29" s="8">
        <f t="shared" si="29"/>
        <v>28.597677012927353</v>
      </c>
      <c r="AS29" s="8">
        <f t="shared" si="30"/>
        <v>99.99999999999996</v>
      </c>
    </row>
    <row r="30" spans="1:45" ht="12.75">
      <c r="A30" s="24">
        <v>38860.65277777778</v>
      </c>
      <c r="B30" s="6">
        <v>111.215</v>
      </c>
      <c r="C30" s="6">
        <v>56.212</v>
      </c>
      <c r="D30" s="6">
        <v>22.87</v>
      </c>
      <c r="E30" s="6">
        <v>32.133</v>
      </c>
      <c r="F30" s="25">
        <v>4.765</v>
      </c>
      <c r="G30" s="6">
        <v>40.789</v>
      </c>
      <c r="H30" s="7">
        <f t="shared" si="1"/>
        <v>217819.20000000007</v>
      </c>
      <c r="I30" s="7">
        <f t="shared" si="2"/>
        <v>13551.599999999997</v>
      </c>
      <c r="J30" s="7">
        <f t="shared" si="3"/>
        <v>4222.800000000062</v>
      </c>
      <c r="K30" s="13">
        <f t="shared" si="4"/>
        <v>7521.000000000024</v>
      </c>
      <c r="L30" s="13">
        <f t="shared" si="5"/>
        <v>262.19999999998953</v>
      </c>
      <c r="M30" s="13">
        <f t="shared" si="6"/>
        <v>372.6000000000141</v>
      </c>
      <c r="N30" s="8">
        <f t="shared" si="7"/>
        <v>6.221490116573742</v>
      </c>
      <c r="O30" s="8">
        <f t="shared" si="8"/>
        <v>1.9386720729853293</v>
      </c>
      <c r="P30" s="8">
        <f t="shared" si="9"/>
        <v>3.486238532109941</v>
      </c>
      <c r="Q30" s="8">
        <f t="shared" si="10"/>
        <v>4.954128440367144</v>
      </c>
      <c r="R30" s="8">
        <f t="shared" si="31"/>
        <v>306.97959183600636</v>
      </c>
      <c r="S30" s="8">
        <f t="shared" si="11"/>
        <v>394.314265025286</v>
      </c>
      <c r="T30" s="8">
        <f t="shared" si="12"/>
        <v>10.702040816300677</v>
      </c>
      <c r="U30" s="8">
        <f t="shared" si="13"/>
        <v>24.532223026788554</v>
      </c>
      <c r="V30" s="8">
        <f t="shared" si="14"/>
        <v>15.208163265270565</v>
      </c>
      <c r="W30" s="8">
        <f t="shared" si="15"/>
        <v>7.644460535842575</v>
      </c>
      <c r="Y30" s="6">
        <f t="shared" si="32"/>
        <v>0.061</v>
      </c>
      <c r="Z30" s="8">
        <f t="shared" si="0"/>
        <v>841.8</v>
      </c>
      <c r="AB30" s="8">
        <f t="shared" si="16"/>
        <v>217819.20000000007</v>
      </c>
      <c r="AC30" s="8">
        <f t="shared" si="17"/>
        <v>111780.00000000001</v>
      </c>
      <c r="AD30" s="8">
        <f t="shared" si="18"/>
        <v>44284.2</v>
      </c>
      <c r="AE30" s="8">
        <f t="shared" si="19"/>
        <v>61768.80000000004</v>
      </c>
      <c r="AF30" s="8">
        <f t="shared" si="20"/>
        <v>306.97959183600636</v>
      </c>
      <c r="AG30" s="8">
        <f t="shared" si="21"/>
        <v>405.5999999979482</v>
      </c>
      <c r="AH30" s="8">
        <f t="shared" si="22"/>
        <v>248.39999999999958</v>
      </c>
      <c r="AI30" s="8">
        <f t="shared" si="23"/>
        <v>203.55000000000362</v>
      </c>
      <c r="AJ30" s="6">
        <f t="shared" si="24"/>
        <v>24.500000000058208</v>
      </c>
      <c r="AK30" s="6">
        <f t="shared" si="25"/>
        <v>1.0208333333357587</v>
      </c>
      <c r="AL30" s="10">
        <f t="shared" si="26"/>
        <v>1</v>
      </c>
      <c r="AM30" s="9">
        <v>11</v>
      </c>
      <c r="AN30" s="9">
        <v>5</v>
      </c>
      <c r="AO30" s="9">
        <v>8</v>
      </c>
      <c r="AP30" s="8">
        <f t="shared" si="27"/>
        <v>51.31779016725797</v>
      </c>
      <c r="AQ30" s="8">
        <f t="shared" si="28"/>
        <v>20.330714647744543</v>
      </c>
      <c r="AR30" s="8">
        <f t="shared" si="29"/>
        <v>28.357830714647754</v>
      </c>
      <c r="AS30" s="8">
        <f t="shared" si="30"/>
        <v>100.00633552965027</v>
      </c>
    </row>
    <row r="31" spans="1:45" ht="12.75">
      <c r="A31" s="24">
        <v>38861.34027777778</v>
      </c>
      <c r="B31" s="6">
        <v>111.645</v>
      </c>
      <c r="C31" s="6">
        <v>56.31</v>
      </c>
      <c r="D31" s="6">
        <v>23.017</v>
      </c>
      <c r="E31" s="6">
        <v>32.317</v>
      </c>
      <c r="F31" s="25">
        <v>4.776</v>
      </c>
      <c r="G31" s="6">
        <v>40.793</v>
      </c>
      <c r="H31" s="7">
        <f t="shared" si="1"/>
        <v>223753.19999999998</v>
      </c>
      <c r="I31" s="7">
        <f t="shared" si="2"/>
        <v>13703.399999999998</v>
      </c>
      <c r="J31" s="7">
        <f t="shared" si="3"/>
        <v>4278.000000000031</v>
      </c>
      <c r="K31" s="13">
        <f t="shared" si="4"/>
        <v>5933.999999999898</v>
      </c>
      <c r="L31" s="13">
        <f t="shared" si="5"/>
        <v>151.80000000000166</v>
      </c>
      <c r="M31" s="13">
        <f t="shared" si="6"/>
        <v>55.19999999996941</v>
      </c>
      <c r="N31" s="8">
        <f t="shared" si="7"/>
        <v>6.124336992722339</v>
      </c>
      <c r="O31" s="8">
        <f t="shared" si="8"/>
        <v>1.9119279634883575</v>
      </c>
      <c r="P31" s="8">
        <f t="shared" si="9"/>
        <v>2.558139534883793</v>
      </c>
      <c r="Q31" s="8">
        <f t="shared" si="10"/>
        <v>0.9302325581390353</v>
      </c>
      <c r="R31" s="8">
        <f t="shared" si="31"/>
        <v>359.6363636363575</v>
      </c>
      <c r="S31" s="8">
        <f t="shared" si="11"/>
        <v>393.30849006849695</v>
      </c>
      <c r="T31" s="8">
        <f t="shared" si="12"/>
        <v>9.200000000000102</v>
      </c>
      <c r="U31" s="8">
        <f t="shared" si="13"/>
        <v>24.087537352782626</v>
      </c>
      <c r="V31" s="8">
        <f t="shared" si="14"/>
        <v>3.3454545454526916</v>
      </c>
      <c r="W31" s="8">
        <f t="shared" si="15"/>
        <v>7.519775004393424</v>
      </c>
      <c r="Y31" s="6">
        <f t="shared" si="32"/>
        <v>0.061</v>
      </c>
      <c r="Z31" s="8">
        <f t="shared" si="0"/>
        <v>841.8</v>
      </c>
      <c r="AB31" s="8">
        <f t="shared" si="16"/>
        <v>223753.19999999998</v>
      </c>
      <c r="AC31" s="8">
        <f t="shared" si="17"/>
        <v>113132.40000000001</v>
      </c>
      <c r="AD31" s="8">
        <f t="shared" si="18"/>
        <v>46312.799999999974</v>
      </c>
      <c r="AE31" s="8">
        <f t="shared" si="19"/>
        <v>64308</v>
      </c>
      <c r="AF31" s="8">
        <f t="shared" si="20"/>
        <v>359.63636363635743</v>
      </c>
      <c r="AG31" s="8">
        <f t="shared" si="21"/>
        <v>386.399999999996</v>
      </c>
      <c r="AH31" s="8">
        <f t="shared" si="22"/>
        <v>405.71999999999576</v>
      </c>
      <c r="AI31" s="8">
        <f t="shared" si="23"/>
        <v>317.39999999999566</v>
      </c>
      <c r="AJ31" s="6">
        <f t="shared" si="24"/>
        <v>16.5</v>
      </c>
      <c r="AK31" s="6">
        <f t="shared" si="25"/>
        <v>0.6875</v>
      </c>
      <c r="AL31" s="10">
        <f t="shared" si="26"/>
        <v>1</v>
      </c>
      <c r="AM31" s="9">
        <v>11</v>
      </c>
      <c r="AN31" s="9">
        <v>5</v>
      </c>
      <c r="AO31" s="9">
        <v>8</v>
      </c>
      <c r="AP31" s="8">
        <f t="shared" si="27"/>
        <v>50.56124336992723</v>
      </c>
      <c r="AQ31" s="8">
        <f t="shared" si="28"/>
        <v>20.698162082151217</v>
      </c>
      <c r="AR31" s="8">
        <f t="shared" si="29"/>
        <v>28.74059454792155</v>
      </c>
      <c r="AS31" s="8">
        <f t="shared" si="30"/>
        <v>100</v>
      </c>
    </row>
    <row r="32" spans="1:45" ht="12.75">
      <c r="A32" s="24">
        <v>38862.3625</v>
      </c>
      <c r="B32" s="6">
        <v>112.38</v>
      </c>
      <c r="C32" s="6">
        <v>56.681</v>
      </c>
      <c r="D32" s="6">
        <v>23.168</v>
      </c>
      <c r="E32" s="6">
        <v>32.531</v>
      </c>
      <c r="F32" s="25">
        <v>4.852</v>
      </c>
      <c r="G32" s="6">
        <v>40.797</v>
      </c>
      <c r="H32" s="7">
        <f t="shared" si="1"/>
        <v>233896.19999999998</v>
      </c>
      <c r="I32" s="7">
        <f t="shared" si="2"/>
        <v>14752.200000000006</v>
      </c>
      <c r="J32" s="7">
        <f t="shared" si="3"/>
        <v>4333.200000000001</v>
      </c>
      <c r="K32" s="13">
        <f t="shared" si="4"/>
        <v>10142.999999999993</v>
      </c>
      <c r="L32" s="13">
        <f t="shared" si="5"/>
        <v>1048.800000000007</v>
      </c>
      <c r="M32" s="13">
        <f t="shared" si="6"/>
        <v>55.19999999996941</v>
      </c>
      <c r="N32" s="8">
        <f t="shared" si="7"/>
        <v>6.307156764410883</v>
      </c>
      <c r="O32" s="8">
        <f t="shared" si="8"/>
        <v>1.8526166735500627</v>
      </c>
      <c r="P32" s="8">
        <f t="shared" si="9"/>
        <v>10.340136054421846</v>
      </c>
      <c r="Q32" s="8">
        <f t="shared" si="10"/>
        <v>0.5442176870745288</v>
      </c>
      <c r="R32" s="8">
        <f t="shared" si="31"/>
        <v>413.43750000013046</v>
      </c>
      <c r="S32" s="8">
        <f t="shared" si="11"/>
        <v>394.140650452122</v>
      </c>
      <c r="T32" s="8">
        <f t="shared" si="12"/>
        <v>42.75000000001381</v>
      </c>
      <c r="U32" s="8">
        <f t="shared" si="13"/>
        <v>24.859068696284062</v>
      </c>
      <c r="V32" s="8">
        <f t="shared" si="14"/>
        <v>2.2499999999994644</v>
      </c>
      <c r="W32" s="8">
        <f t="shared" si="15"/>
        <v>7.301915407514681</v>
      </c>
      <c r="Y32" s="6">
        <f t="shared" si="32"/>
        <v>0.061</v>
      </c>
      <c r="Z32" s="8">
        <f t="shared" si="0"/>
        <v>841.8</v>
      </c>
      <c r="AB32" s="8">
        <f t="shared" si="16"/>
        <v>233896.19999999998</v>
      </c>
      <c r="AC32" s="8">
        <f t="shared" si="17"/>
        <v>118252.19999999994</v>
      </c>
      <c r="AD32" s="8">
        <f t="shared" si="18"/>
        <v>48396.59999999997</v>
      </c>
      <c r="AE32" s="8">
        <f t="shared" si="19"/>
        <v>67261.19999999998</v>
      </c>
      <c r="AF32" s="8">
        <f t="shared" si="20"/>
        <v>413.4375000001305</v>
      </c>
      <c r="AG32" s="8">
        <f t="shared" si="21"/>
        <v>443.91329479798077</v>
      </c>
      <c r="AH32" s="8">
        <f t="shared" si="22"/>
        <v>416.7599999999995</v>
      </c>
      <c r="AI32" s="8">
        <f t="shared" si="23"/>
        <v>369.14999999999765</v>
      </c>
      <c r="AJ32" s="6">
        <f t="shared" si="24"/>
        <v>24.533333333325572</v>
      </c>
      <c r="AK32" s="6">
        <f t="shared" si="25"/>
        <v>1.0222222222218988</v>
      </c>
      <c r="AL32" s="10">
        <f t="shared" si="26"/>
        <v>1</v>
      </c>
      <c r="AM32" s="9">
        <v>11</v>
      </c>
      <c r="AN32" s="9">
        <v>5</v>
      </c>
      <c r="AO32" s="9">
        <v>8</v>
      </c>
      <c r="AP32" s="8">
        <f t="shared" si="27"/>
        <v>50.557555017995135</v>
      </c>
      <c r="AQ32" s="8">
        <f t="shared" si="28"/>
        <v>20.691486223376</v>
      </c>
      <c r="AR32" s="8">
        <f t="shared" si="29"/>
        <v>28.756858811729302</v>
      </c>
      <c r="AS32" s="8">
        <f t="shared" si="30"/>
        <v>100.00590005310043</v>
      </c>
    </row>
    <row r="33" spans="1:45" ht="12.75">
      <c r="A33" s="24">
        <v>38863.35763888889</v>
      </c>
      <c r="B33" s="6">
        <v>113.257</v>
      </c>
      <c r="C33" s="6">
        <v>57.086</v>
      </c>
      <c r="D33" s="6">
        <v>23.359</v>
      </c>
      <c r="E33" s="6">
        <v>32.81</v>
      </c>
      <c r="F33" s="25">
        <v>4.924</v>
      </c>
      <c r="G33" s="6">
        <v>40.797</v>
      </c>
      <c r="H33" s="7">
        <f t="shared" si="1"/>
        <v>245998.8000000001</v>
      </c>
      <c r="I33" s="7">
        <f t="shared" si="2"/>
        <v>15745.800000000007</v>
      </c>
      <c r="J33" s="7">
        <f t="shared" si="3"/>
        <v>4333.200000000001</v>
      </c>
      <c r="K33" s="13">
        <f t="shared" si="4"/>
        <v>12102.600000000131</v>
      </c>
      <c r="L33" s="13">
        <f t="shared" si="5"/>
        <v>993.6000000000009</v>
      </c>
      <c r="M33" s="13">
        <f t="shared" si="6"/>
        <v>0</v>
      </c>
      <c r="N33" s="8">
        <f t="shared" si="7"/>
        <v>6.400762930550881</v>
      </c>
      <c r="O33" s="8">
        <f t="shared" si="8"/>
        <v>1.7614720071805225</v>
      </c>
      <c r="P33" s="8">
        <f t="shared" si="9"/>
        <v>8.209806157354537</v>
      </c>
      <c r="Q33" s="8">
        <f t="shared" si="10"/>
        <v>0</v>
      </c>
      <c r="R33" s="8">
        <f t="shared" si="31"/>
        <v>506.73831123583517</v>
      </c>
      <c r="S33" s="8">
        <f t="shared" si="11"/>
        <v>398.4969356623825</v>
      </c>
      <c r="T33" s="8">
        <f t="shared" si="12"/>
        <v>41.60223307751399</v>
      </c>
      <c r="U33" s="8">
        <f t="shared" si="13"/>
        <v>25.50684413725897</v>
      </c>
      <c r="V33" s="8">
        <f t="shared" si="14"/>
        <v>0</v>
      </c>
      <c r="W33" s="8">
        <f t="shared" si="15"/>
        <v>7.019411971165043</v>
      </c>
      <c r="Y33" s="6">
        <f t="shared" si="32"/>
        <v>0.061</v>
      </c>
      <c r="Z33" s="8">
        <f t="shared" si="0"/>
        <v>841.8</v>
      </c>
      <c r="AB33" s="8">
        <f t="shared" si="16"/>
        <v>245998.8000000001</v>
      </c>
      <c r="AC33" s="8">
        <f t="shared" si="17"/>
        <v>123841.19999999995</v>
      </c>
      <c r="AD33" s="8">
        <f t="shared" si="18"/>
        <v>51032.40000000001</v>
      </c>
      <c r="AE33" s="8">
        <f t="shared" si="19"/>
        <v>71111.40000000004</v>
      </c>
      <c r="AF33" s="8">
        <f t="shared" si="20"/>
        <v>506.73831123583517</v>
      </c>
      <c r="AG33" s="8">
        <f t="shared" si="21"/>
        <v>513.5375191438859</v>
      </c>
      <c r="AH33" s="8">
        <f t="shared" si="22"/>
        <v>527.1600000000069</v>
      </c>
      <c r="AI33" s="8">
        <f t="shared" si="23"/>
        <v>481.275000000006</v>
      </c>
      <c r="AJ33" s="6">
        <f t="shared" si="24"/>
        <v>23.88333333330229</v>
      </c>
      <c r="AK33" s="6">
        <f t="shared" si="25"/>
        <v>0.9951388888875954</v>
      </c>
      <c r="AL33" s="10">
        <f t="shared" si="26"/>
        <v>1</v>
      </c>
      <c r="AM33" s="9">
        <v>11</v>
      </c>
      <c r="AN33" s="9">
        <v>5</v>
      </c>
      <c r="AO33" s="9">
        <v>8</v>
      </c>
      <c r="AP33" s="8">
        <f t="shared" si="27"/>
        <v>50.34219679120382</v>
      </c>
      <c r="AQ33" s="8">
        <f t="shared" si="28"/>
        <v>20.744979243801183</v>
      </c>
      <c r="AR33" s="8">
        <f t="shared" si="29"/>
        <v>28.9072141815326</v>
      </c>
      <c r="AS33" s="8">
        <f t="shared" si="30"/>
        <v>99.9943902165376</v>
      </c>
    </row>
    <row r="34" spans="1:45" ht="12.75">
      <c r="A34" s="24">
        <v>38866.350694444445</v>
      </c>
      <c r="B34" s="6">
        <v>115.685</v>
      </c>
      <c r="C34" s="6">
        <v>58.277</v>
      </c>
      <c r="D34" s="6">
        <v>23.88</v>
      </c>
      <c r="E34" s="6">
        <v>33.527</v>
      </c>
      <c r="F34" s="25">
        <v>5.087</v>
      </c>
      <c r="G34" s="6">
        <v>40.799</v>
      </c>
      <c r="H34" s="7">
        <f t="shared" si="1"/>
        <v>279505.20000000007</v>
      </c>
      <c r="I34" s="7">
        <f t="shared" si="2"/>
        <v>17995.199999999997</v>
      </c>
      <c r="J34" s="7">
        <f t="shared" si="3"/>
        <v>4360.800000000035</v>
      </c>
      <c r="K34" s="13">
        <f t="shared" si="4"/>
        <v>33506.399999999965</v>
      </c>
      <c r="L34" s="13">
        <f t="shared" si="5"/>
        <v>2249.3999999999915</v>
      </c>
      <c r="M34" s="13">
        <f t="shared" si="6"/>
        <v>27.60000000003373</v>
      </c>
      <c r="N34" s="8">
        <f t="shared" si="7"/>
        <v>6.438234422830055</v>
      </c>
      <c r="O34" s="8">
        <f t="shared" si="8"/>
        <v>1.5601856423422653</v>
      </c>
      <c r="P34" s="8">
        <f t="shared" si="9"/>
        <v>6.713344316309701</v>
      </c>
      <c r="Q34" s="8">
        <f t="shared" si="10"/>
        <v>0.08237232289960653</v>
      </c>
      <c r="R34" s="8">
        <f t="shared" si="31"/>
        <v>466.44640371242247</v>
      </c>
      <c r="S34" s="8">
        <f t="shared" si="11"/>
        <v>405.5796270768202</v>
      </c>
      <c r="T34" s="8">
        <f t="shared" si="12"/>
        <v>31.314153132258916</v>
      </c>
      <c r="U34" s="8">
        <f t="shared" si="13"/>
        <v>26.112167162445605</v>
      </c>
      <c r="V34" s="8">
        <f t="shared" si="14"/>
        <v>0.38422273781959887</v>
      </c>
      <c r="W34" s="8">
        <f t="shared" si="15"/>
        <v>6.327795109917851</v>
      </c>
      <c r="Y34" s="6">
        <v>0.069</v>
      </c>
      <c r="Z34" s="8">
        <f t="shared" si="0"/>
        <v>952.2</v>
      </c>
      <c r="AB34" s="8">
        <f t="shared" si="16"/>
        <v>279505.20000000007</v>
      </c>
      <c r="AC34" s="8">
        <f t="shared" si="17"/>
        <v>140277</v>
      </c>
      <c r="AD34" s="8">
        <f t="shared" si="18"/>
        <v>58222.19999999997</v>
      </c>
      <c r="AE34" s="8">
        <f t="shared" si="19"/>
        <v>81006.00000000001</v>
      </c>
      <c r="AF34" s="8">
        <f t="shared" si="20"/>
        <v>466.4464037124225</v>
      </c>
      <c r="AG34" s="8">
        <f t="shared" si="21"/>
        <v>500.58274111704816</v>
      </c>
      <c r="AH34" s="8">
        <f t="shared" si="22"/>
        <v>479.3199999999975</v>
      </c>
      <c r="AI34" s="8">
        <f t="shared" si="23"/>
        <v>412.27499999999924</v>
      </c>
      <c r="AJ34" s="6">
        <f t="shared" si="24"/>
        <v>71.83333333331393</v>
      </c>
      <c r="AK34" s="6">
        <f t="shared" si="25"/>
        <v>2.993055555554747</v>
      </c>
      <c r="AL34" s="10">
        <f t="shared" si="26"/>
        <v>3</v>
      </c>
      <c r="AM34" s="9">
        <v>11</v>
      </c>
      <c r="AN34" s="9">
        <v>5</v>
      </c>
      <c r="AO34" s="9">
        <v>8</v>
      </c>
      <c r="AP34" s="8">
        <f t="shared" si="27"/>
        <v>50.187617260787974</v>
      </c>
      <c r="AQ34" s="8">
        <f t="shared" si="28"/>
        <v>20.830453243803674</v>
      </c>
      <c r="AR34" s="8">
        <f t="shared" si="29"/>
        <v>28.981929495408316</v>
      </c>
      <c r="AS34" s="8">
        <f t="shared" si="30"/>
        <v>99.99999999999997</v>
      </c>
    </row>
    <row r="35" spans="1:45" ht="12.75">
      <c r="A35" s="24">
        <v>38866.493055555555</v>
      </c>
      <c r="B35" s="6">
        <v>115.82</v>
      </c>
      <c r="C35" s="6">
        <v>58.414</v>
      </c>
      <c r="D35" s="6">
        <v>23.88</v>
      </c>
      <c r="E35" s="6">
        <v>33.527</v>
      </c>
      <c r="F35" s="25">
        <v>5.1</v>
      </c>
      <c r="G35" s="6">
        <v>40.799</v>
      </c>
      <c r="H35" s="7">
        <f t="shared" si="1"/>
        <v>281368.19999999995</v>
      </c>
      <c r="I35" s="7">
        <f t="shared" si="2"/>
        <v>18174.599999999995</v>
      </c>
      <c r="J35" s="7">
        <f t="shared" si="3"/>
        <v>4360.800000000035</v>
      </c>
      <c r="K35" s="13">
        <f t="shared" si="4"/>
        <v>1862.9999999998745</v>
      </c>
      <c r="L35" s="13">
        <f t="shared" si="5"/>
        <v>179.3999999999986</v>
      </c>
      <c r="M35" s="13">
        <f t="shared" si="6"/>
        <v>0</v>
      </c>
      <c r="N35" s="8">
        <f t="shared" si="7"/>
        <v>6.459365344058071</v>
      </c>
      <c r="O35" s="8">
        <f t="shared" si="8"/>
        <v>1.54985531413999</v>
      </c>
      <c r="P35" s="8">
        <f t="shared" si="9"/>
        <v>9.629629629630204</v>
      </c>
      <c r="Q35" s="8">
        <f t="shared" si="10"/>
        <v>0</v>
      </c>
      <c r="R35" s="8">
        <f t="shared" si="31"/>
        <v>545.2682926890831</v>
      </c>
      <c r="S35" s="8">
        <f t="shared" si="11"/>
        <v>406.2687587235976</v>
      </c>
      <c r="T35" s="8">
        <f t="shared" si="12"/>
        <v>52.50731707376669</v>
      </c>
      <c r="U35" s="8">
        <f t="shared" si="13"/>
        <v>26.242383404726965</v>
      </c>
      <c r="V35" s="8">
        <f t="shared" si="14"/>
        <v>0</v>
      </c>
      <c r="W35" s="8">
        <f t="shared" si="15"/>
        <v>6.296577946768252</v>
      </c>
      <c r="Y35" s="6">
        <f t="shared" si="32"/>
        <v>0.069</v>
      </c>
      <c r="Z35" s="8">
        <f t="shared" si="0"/>
        <v>952.2</v>
      </c>
      <c r="AB35" s="8">
        <f t="shared" si="16"/>
        <v>281368.19999999995</v>
      </c>
      <c r="AC35" s="8">
        <f t="shared" si="17"/>
        <v>142167.6</v>
      </c>
      <c r="AD35" s="8">
        <f t="shared" si="18"/>
        <v>58222.19999999997</v>
      </c>
      <c r="AE35" s="8">
        <f t="shared" si="19"/>
        <v>81006.00000000001</v>
      </c>
      <c r="AF35" s="8">
        <f t="shared" si="20"/>
        <v>545.2682926890831</v>
      </c>
      <c r="AG35" s="8">
        <f t="shared" si="21"/>
        <v>553.3463414697012</v>
      </c>
      <c r="AH35" s="8" t="e">
        <f t="shared" si="22"/>
        <v>#DIV/0!</v>
      </c>
      <c r="AI35" s="8" t="e">
        <f t="shared" si="23"/>
        <v>#DIV/0!</v>
      </c>
      <c r="AJ35" s="6">
        <f t="shared" si="24"/>
        <v>3.4166666666278616</v>
      </c>
      <c r="AK35" s="6">
        <f t="shared" si="25"/>
        <v>0.14236111110949423</v>
      </c>
      <c r="AL35" s="10">
        <f t="shared" si="26"/>
        <v>0</v>
      </c>
      <c r="AM35" s="9">
        <v>11</v>
      </c>
      <c r="AN35" s="9">
        <v>5</v>
      </c>
      <c r="AO35" s="9">
        <v>8</v>
      </c>
      <c r="AP35" s="8">
        <f t="shared" si="27"/>
        <v>50.527245083133074</v>
      </c>
      <c r="AQ35" s="8">
        <f t="shared" si="28"/>
        <v>20.69253028593849</v>
      </c>
      <c r="AR35" s="8">
        <f t="shared" si="29"/>
        <v>28.79003384177744</v>
      </c>
      <c r="AS35" s="8">
        <f t="shared" si="30"/>
        <v>100.009809210849</v>
      </c>
    </row>
    <row r="36" spans="1:45" ht="12.75">
      <c r="A36" s="24">
        <v>38867.38125</v>
      </c>
      <c r="B36" s="6">
        <v>116.554</v>
      </c>
      <c r="C36" s="6">
        <v>58.735</v>
      </c>
      <c r="D36" s="6">
        <v>24.056</v>
      </c>
      <c r="E36" s="6">
        <v>33.763</v>
      </c>
      <c r="F36" s="25">
        <v>5.165</v>
      </c>
      <c r="G36" s="6">
        <v>40.799</v>
      </c>
      <c r="H36" s="7">
        <f t="shared" si="1"/>
        <v>291497.4000000001</v>
      </c>
      <c r="I36" s="7">
        <f t="shared" si="2"/>
        <v>19071.600000000002</v>
      </c>
      <c r="J36" s="7">
        <f t="shared" si="3"/>
        <v>4360.800000000035</v>
      </c>
      <c r="K36" s="13">
        <f t="shared" si="4"/>
        <v>10129.200000000123</v>
      </c>
      <c r="L36" s="13">
        <f t="shared" si="5"/>
        <v>897.0000000000053</v>
      </c>
      <c r="M36" s="13">
        <f t="shared" si="6"/>
        <v>0</v>
      </c>
      <c r="N36" s="8">
        <f t="shared" si="7"/>
        <v>6.542631255030061</v>
      </c>
      <c r="O36" s="8">
        <f t="shared" si="8"/>
        <v>1.4959996212659301</v>
      </c>
      <c r="P36" s="8">
        <f t="shared" si="9"/>
        <v>8.855585831062616</v>
      </c>
      <c r="Q36" s="8">
        <f t="shared" si="10"/>
        <v>0</v>
      </c>
      <c r="R36" s="8">
        <f t="shared" si="31"/>
        <v>475.17748240848306</v>
      </c>
      <c r="S36" s="8">
        <f t="shared" si="11"/>
        <v>408.32638386292723</v>
      </c>
      <c r="T36" s="8">
        <f t="shared" si="12"/>
        <v>42.07974980456569</v>
      </c>
      <c r="U36" s="8">
        <f t="shared" si="13"/>
        <v>26.715289613149903</v>
      </c>
      <c r="V36" s="8">
        <f t="shared" si="14"/>
        <v>0</v>
      </c>
      <c r="W36" s="8">
        <f t="shared" si="15"/>
        <v>6.1085611561182604</v>
      </c>
      <c r="Y36" s="6">
        <f t="shared" si="32"/>
        <v>0.069</v>
      </c>
      <c r="Z36" s="8">
        <f t="shared" si="0"/>
        <v>952.2</v>
      </c>
      <c r="AB36" s="8">
        <f t="shared" si="16"/>
        <v>291497.4000000001</v>
      </c>
      <c r="AC36" s="8">
        <f t="shared" si="17"/>
        <v>146597.39999999997</v>
      </c>
      <c r="AD36" s="8">
        <f t="shared" si="18"/>
        <v>60650.99999999999</v>
      </c>
      <c r="AE36" s="8">
        <f t="shared" si="19"/>
        <v>84262.79999999997</v>
      </c>
      <c r="AF36" s="8">
        <f t="shared" si="20"/>
        <v>475.17748240848306</v>
      </c>
      <c r="AG36" s="8">
        <f t="shared" si="21"/>
        <v>532.641282566121</v>
      </c>
      <c r="AH36" s="8">
        <f t="shared" si="22"/>
        <v>485.76000000000533</v>
      </c>
      <c r="AI36" s="8">
        <f t="shared" si="23"/>
        <v>407.099999999995</v>
      </c>
      <c r="AJ36" s="6">
        <f t="shared" si="24"/>
        <v>21.316666666651145</v>
      </c>
      <c r="AK36" s="6">
        <f t="shared" si="25"/>
        <v>0.8881944444437977</v>
      </c>
      <c r="AL36" s="10">
        <f t="shared" si="26"/>
        <v>1</v>
      </c>
      <c r="AM36" s="9">
        <v>11</v>
      </c>
      <c r="AN36" s="9">
        <v>5</v>
      </c>
      <c r="AO36" s="9">
        <v>8</v>
      </c>
      <c r="AP36" s="8">
        <f t="shared" si="27"/>
        <v>50.291151825024826</v>
      </c>
      <c r="AQ36" s="8">
        <f t="shared" si="28"/>
        <v>20.80670359323959</v>
      </c>
      <c r="AR36" s="8">
        <f t="shared" si="29"/>
        <v>28.906878757752196</v>
      </c>
      <c r="AS36" s="8">
        <f t="shared" si="30"/>
        <v>100.00473417601661</v>
      </c>
    </row>
    <row r="37" spans="1:45" ht="12.75">
      <c r="A37" s="24">
        <v>38867.677083333336</v>
      </c>
      <c r="B37" s="6">
        <v>116.83</v>
      </c>
      <c r="C37" s="6">
        <v>59.01</v>
      </c>
      <c r="D37" s="6">
        <v>24.056</v>
      </c>
      <c r="E37" s="6">
        <v>33.763</v>
      </c>
      <c r="F37" s="25">
        <v>5.194</v>
      </c>
      <c r="G37" s="6">
        <v>40.799</v>
      </c>
      <c r="H37" s="7">
        <f t="shared" si="1"/>
        <v>295306.2</v>
      </c>
      <c r="I37" s="7">
        <f t="shared" si="2"/>
        <v>19471.8</v>
      </c>
      <c r="J37" s="7">
        <f t="shared" si="3"/>
        <v>4360.800000000035</v>
      </c>
      <c r="K37" s="13">
        <f t="shared" si="4"/>
        <v>3808.7999999999483</v>
      </c>
      <c r="L37" s="13">
        <f t="shared" si="5"/>
        <v>400.1999999999988</v>
      </c>
      <c r="M37" s="13">
        <f t="shared" si="6"/>
        <v>0</v>
      </c>
      <c r="N37" s="8">
        <f t="shared" si="7"/>
        <v>6.5937660638347575</v>
      </c>
      <c r="O37" s="8">
        <f t="shared" si="8"/>
        <v>1.476704518902764</v>
      </c>
      <c r="P37" s="8">
        <f t="shared" si="9"/>
        <v>10.507246376811706</v>
      </c>
      <c r="Q37" s="8">
        <f t="shared" si="10"/>
        <v>0</v>
      </c>
      <c r="R37" s="8">
        <f t="shared" si="31"/>
        <v>536.4507042183081</v>
      </c>
      <c r="S37" s="8">
        <f t="shared" si="11"/>
        <v>409.58810883280876</v>
      </c>
      <c r="T37" s="8">
        <f t="shared" si="12"/>
        <v>56.36619718235905</v>
      </c>
      <c r="U37" s="8">
        <f t="shared" si="13"/>
        <v>27.00728172172032</v>
      </c>
      <c r="V37" s="8">
        <f t="shared" si="14"/>
        <v>0</v>
      </c>
      <c r="W37" s="8">
        <f t="shared" si="15"/>
        <v>6.04840611202246</v>
      </c>
      <c r="Y37" s="6">
        <f t="shared" si="32"/>
        <v>0.069</v>
      </c>
      <c r="Z37" s="8">
        <f t="shared" si="0"/>
        <v>952.2</v>
      </c>
      <c r="AB37" s="8">
        <f t="shared" si="16"/>
        <v>295306.2</v>
      </c>
      <c r="AC37" s="8">
        <f t="shared" si="17"/>
        <v>150392.39999999994</v>
      </c>
      <c r="AD37" s="8">
        <f t="shared" si="18"/>
        <v>60650.99999999999</v>
      </c>
      <c r="AE37" s="8">
        <f t="shared" si="19"/>
        <v>84262.79999999997</v>
      </c>
      <c r="AF37" s="8">
        <f t="shared" si="20"/>
        <v>536.450704218308</v>
      </c>
      <c r="AG37" s="8">
        <f t="shared" si="21"/>
        <v>534.5070422465071</v>
      </c>
      <c r="AH37" s="8" t="e">
        <f t="shared" si="22"/>
        <v>#DIV/0!</v>
      </c>
      <c r="AI37" s="8" t="e">
        <f t="shared" si="23"/>
        <v>#DIV/0!</v>
      </c>
      <c r="AJ37" s="6">
        <f t="shared" si="24"/>
        <v>7.100000000093132</v>
      </c>
      <c r="AK37" s="6">
        <f t="shared" si="25"/>
        <v>0.29583333333721384</v>
      </c>
      <c r="AL37" s="10">
        <f t="shared" si="26"/>
        <v>0</v>
      </c>
      <c r="AM37" s="9">
        <v>11</v>
      </c>
      <c r="AN37" s="9">
        <v>5</v>
      </c>
      <c r="AO37" s="9">
        <v>8</v>
      </c>
      <c r="AP37" s="8">
        <f t="shared" si="27"/>
        <v>50.927613439880346</v>
      </c>
      <c r="AQ37" s="8">
        <f t="shared" si="28"/>
        <v>20.53834291322024</v>
      </c>
      <c r="AR37" s="8">
        <f t="shared" si="29"/>
        <v>28.534043646899377</v>
      </c>
      <c r="AS37" s="8">
        <f t="shared" si="30"/>
        <v>99.99999999999996</v>
      </c>
    </row>
    <row r="38" spans="1:45" ht="12.75">
      <c r="A38" s="24">
        <v>38868.63611111111</v>
      </c>
      <c r="B38" s="6">
        <f>116.83+0.762</f>
        <v>117.592</v>
      </c>
      <c r="C38" s="6">
        <f>59.01+0.372</f>
        <v>59.382</v>
      </c>
      <c r="D38" s="6">
        <f>24.056+0.173</f>
        <v>24.229</v>
      </c>
      <c r="E38" s="6">
        <f>33.763+0.218</f>
        <v>33.981</v>
      </c>
      <c r="F38" s="25">
        <v>5.21</v>
      </c>
      <c r="G38" s="6">
        <v>40.799</v>
      </c>
      <c r="H38" s="7">
        <f t="shared" si="1"/>
        <v>305821.80000000005</v>
      </c>
      <c r="I38" s="7">
        <f t="shared" si="2"/>
        <v>19692.600000000002</v>
      </c>
      <c r="J38" s="7">
        <f t="shared" si="3"/>
        <v>4360.800000000035</v>
      </c>
      <c r="K38" s="13">
        <f t="shared" si="4"/>
        <v>10515.600000000006</v>
      </c>
      <c r="L38" s="13">
        <f t="shared" si="5"/>
        <v>220.80000000000018</v>
      </c>
      <c r="M38" s="13">
        <f t="shared" si="6"/>
        <v>0</v>
      </c>
      <c r="N38" s="8">
        <f t="shared" si="7"/>
        <v>6.439240106493389</v>
      </c>
      <c r="O38" s="8">
        <f t="shared" si="8"/>
        <v>1.4259284328324646</v>
      </c>
      <c r="P38" s="8">
        <f t="shared" si="9"/>
        <v>2.0997375328084</v>
      </c>
      <c r="Q38" s="8">
        <f t="shared" si="10"/>
        <v>0</v>
      </c>
      <c r="R38" s="8">
        <f t="shared" si="31"/>
        <v>456.86893555517906</v>
      </c>
      <c r="S38" s="8">
        <f t="shared" si="11"/>
        <v>411.0508064516129</v>
      </c>
      <c r="T38" s="8">
        <f t="shared" si="12"/>
        <v>9.593048515594315</v>
      </c>
      <c r="U38" s="8">
        <f t="shared" si="13"/>
        <v>26.468548387096774</v>
      </c>
      <c r="V38" s="8">
        <f t="shared" si="14"/>
        <v>0</v>
      </c>
      <c r="W38" s="8">
        <f t="shared" si="15"/>
        <v>5.861290322580691</v>
      </c>
      <c r="Y38" s="6">
        <f t="shared" si="32"/>
        <v>0.069</v>
      </c>
      <c r="Z38" s="8">
        <f t="shared" si="0"/>
        <v>952.2</v>
      </c>
      <c r="AB38" s="8">
        <f t="shared" si="16"/>
        <v>305821.80000000005</v>
      </c>
      <c r="AC38" s="8">
        <f t="shared" si="17"/>
        <v>155525.99999999994</v>
      </c>
      <c r="AD38" s="8">
        <f t="shared" si="18"/>
        <v>63038.39999999997</v>
      </c>
      <c r="AE38" s="8">
        <f t="shared" si="19"/>
        <v>87271.20000000003</v>
      </c>
      <c r="AF38" s="8">
        <f t="shared" si="20"/>
        <v>456.8689355551791</v>
      </c>
      <c r="AG38" s="8">
        <f t="shared" si="21"/>
        <v>512.5058236304644</v>
      </c>
      <c r="AH38" s="8">
        <f t="shared" si="22"/>
        <v>477.4799999999952</v>
      </c>
      <c r="AI38" s="8">
        <f t="shared" si="23"/>
        <v>376.0500000000061</v>
      </c>
      <c r="AJ38" s="6">
        <f t="shared" si="24"/>
        <v>23.01666666660458</v>
      </c>
      <c r="AK38" s="6">
        <f t="shared" si="25"/>
        <v>0.9590277777751908</v>
      </c>
      <c r="AL38" s="10">
        <f t="shared" si="26"/>
        <v>1</v>
      </c>
      <c r="AM38" s="9">
        <v>11</v>
      </c>
      <c r="AN38" s="9">
        <v>5</v>
      </c>
      <c r="AO38" s="9">
        <v>8</v>
      </c>
      <c r="AP38" s="8">
        <f t="shared" si="27"/>
        <v>50.85510581652449</v>
      </c>
      <c r="AQ38" s="8">
        <f t="shared" si="28"/>
        <v>20.612788231577987</v>
      </c>
      <c r="AR38" s="8">
        <f t="shared" si="29"/>
        <v>28.53661838364695</v>
      </c>
      <c r="AS38" s="8">
        <f t="shared" si="30"/>
        <v>100.00451243174943</v>
      </c>
    </row>
    <row r="39" spans="1:45" ht="12.75">
      <c r="A39" s="24">
        <v>38869.37777777778</v>
      </c>
      <c r="B39" s="6">
        <v>118.182</v>
      </c>
      <c r="C39" s="6">
        <v>59.56</v>
      </c>
      <c r="D39" s="6">
        <v>24.398</v>
      </c>
      <c r="E39" s="6">
        <v>34.234</v>
      </c>
      <c r="F39" s="25">
        <v>5.289</v>
      </c>
      <c r="G39" s="6">
        <v>40.799</v>
      </c>
      <c r="H39" s="7">
        <f t="shared" si="1"/>
        <v>313963.80000000005</v>
      </c>
      <c r="I39" s="7">
        <f t="shared" si="2"/>
        <v>20782.799999999996</v>
      </c>
      <c r="J39" s="7">
        <f t="shared" si="3"/>
        <v>4360.800000000035</v>
      </c>
      <c r="K39" s="13">
        <f t="shared" si="4"/>
        <v>8142.000000000047</v>
      </c>
      <c r="L39" s="13">
        <f t="shared" si="5"/>
        <v>1090.1999999999964</v>
      </c>
      <c r="M39" s="13">
        <f t="shared" si="6"/>
        <v>0</v>
      </c>
      <c r="N39" s="8">
        <f t="shared" si="7"/>
        <v>6.619489253219636</v>
      </c>
      <c r="O39" s="8">
        <f t="shared" si="8"/>
        <v>1.3889499362665485</v>
      </c>
      <c r="P39" s="8">
        <f t="shared" si="9"/>
        <v>13.389830508474454</v>
      </c>
      <c r="Q39" s="8">
        <f t="shared" si="10"/>
        <v>0</v>
      </c>
      <c r="R39" s="8">
        <f t="shared" si="31"/>
        <v>457.4157303358847</v>
      </c>
      <c r="S39" s="8">
        <f t="shared" si="11"/>
        <v>412.13415594641754</v>
      </c>
      <c r="T39" s="8">
        <f t="shared" si="12"/>
        <v>61.24719101107553</v>
      </c>
      <c r="U39" s="8">
        <f t="shared" si="13"/>
        <v>27.281176161720566</v>
      </c>
      <c r="V39" s="8">
        <f t="shared" si="14"/>
        <v>0</v>
      </c>
      <c r="W39" s="8">
        <f t="shared" si="15"/>
        <v>5.724337096350443</v>
      </c>
      <c r="Y39" s="6">
        <f t="shared" si="32"/>
        <v>0.069</v>
      </c>
      <c r="Z39" s="8">
        <f t="shared" si="0"/>
        <v>952.2</v>
      </c>
      <c r="AB39" s="8">
        <f t="shared" si="16"/>
        <v>313963.80000000005</v>
      </c>
      <c r="AC39" s="8">
        <f t="shared" si="17"/>
        <v>157982.4</v>
      </c>
      <c r="AD39" s="8">
        <f t="shared" si="18"/>
        <v>65370.59999999998</v>
      </c>
      <c r="AE39" s="8">
        <f t="shared" si="19"/>
        <v>90762.60000000002</v>
      </c>
      <c r="AF39" s="8">
        <f t="shared" si="20"/>
        <v>457.4157303358847</v>
      </c>
      <c r="AG39" s="8">
        <f t="shared" si="21"/>
        <v>511.749999995048</v>
      </c>
      <c r="AH39" s="8">
        <f t="shared" si="22"/>
        <v>466.4400000000013</v>
      </c>
      <c r="AI39" s="8">
        <f t="shared" si="23"/>
        <v>436.4250000000002</v>
      </c>
      <c r="AJ39" s="6">
        <f t="shared" si="24"/>
        <v>17.800000000046566</v>
      </c>
      <c r="AK39" s="6">
        <f t="shared" si="25"/>
        <v>0.7416666666686069</v>
      </c>
      <c r="AL39" s="10">
        <f t="shared" si="26"/>
        <v>1</v>
      </c>
      <c r="AM39" s="9">
        <v>11</v>
      </c>
      <c r="AN39" s="9">
        <v>5</v>
      </c>
      <c r="AO39" s="9">
        <v>8</v>
      </c>
      <c r="AP39" s="8">
        <f t="shared" si="27"/>
        <v>50.31866731132697</v>
      </c>
      <c r="AQ39" s="8">
        <f t="shared" si="28"/>
        <v>20.821062810425907</v>
      </c>
      <c r="AR39" s="8">
        <f t="shared" si="29"/>
        <v>28.908619401345</v>
      </c>
      <c r="AS39" s="8">
        <f t="shared" si="30"/>
        <v>100.04834952309787</v>
      </c>
    </row>
    <row r="40" spans="1:45" ht="12.75">
      <c r="A40" s="24">
        <v>38870.37777777778</v>
      </c>
      <c r="B40" s="6">
        <v>119.082</v>
      </c>
      <c r="C40" s="6">
        <v>60</v>
      </c>
      <c r="D40" s="6">
        <v>24.597</v>
      </c>
      <c r="E40" s="6">
        <v>34.485</v>
      </c>
      <c r="F40" s="25">
        <v>5.431</v>
      </c>
      <c r="G40" s="6">
        <v>40.799</v>
      </c>
      <c r="H40" s="7">
        <f t="shared" si="1"/>
        <v>326383.79999999993</v>
      </c>
      <c r="I40" s="7">
        <f t="shared" si="2"/>
        <v>22742.4</v>
      </c>
      <c r="J40" s="7">
        <f t="shared" si="3"/>
        <v>4360.800000000035</v>
      </c>
      <c r="K40" s="13">
        <f t="shared" si="4"/>
        <v>12419.999999999882</v>
      </c>
      <c r="L40" s="13">
        <f t="shared" si="5"/>
        <v>1959.600000000005</v>
      </c>
      <c r="M40" s="13">
        <f t="shared" si="6"/>
        <v>0</v>
      </c>
      <c r="N40" s="8">
        <f t="shared" si="7"/>
        <v>6.9679928967062725</v>
      </c>
      <c r="O40" s="8">
        <f t="shared" si="8"/>
        <v>1.3360957253393198</v>
      </c>
      <c r="P40" s="8">
        <f t="shared" si="9"/>
        <v>15.777777777777965</v>
      </c>
      <c r="Q40" s="8">
        <f t="shared" si="10"/>
        <v>0</v>
      </c>
      <c r="R40" s="8">
        <f t="shared" si="31"/>
        <v>517.4999999999951</v>
      </c>
      <c r="S40" s="8">
        <f t="shared" si="11"/>
        <v>415.3522524815228</v>
      </c>
      <c r="T40" s="8">
        <f t="shared" si="12"/>
        <v>81.6500000000002</v>
      </c>
      <c r="U40" s="8">
        <f t="shared" si="13"/>
        <v>28.94171544922201</v>
      </c>
      <c r="V40" s="8">
        <f t="shared" si="14"/>
        <v>0</v>
      </c>
      <c r="W40" s="8">
        <f t="shared" si="15"/>
        <v>5.549503690506205</v>
      </c>
      <c r="Y40" s="6">
        <f>Y39</f>
        <v>0.069</v>
      </c>
      <c r="Z40" s="8">
        <f t="shared" si="0"/>
        <v>952.2</v>
      </c>
      <c r="AB40" s="8">
        <f t="shared" si="16"/>
        <v>326383.79999999993</v>
      </c>
      <c r="AC40" s="8">
        <f t="shared" si="17"/>
        <v>164054.39999999997</v>
      </c>
      <c r="AD40" s="8">
        <f t="shared" si="18"/>
        <v>68116.8</v>
      </c>
      <c r="AE40" s="8">
        <f t="shared" si="19"/>
        <v>94226.4</v>
      </c>
      <c r="AF40" s="8">
        <f t="shared" si="20"/>
        <v>517.4999999999951</v>
      </c>
      <c r="AG40" s="8">
        <f t="shared" si="21"/>
        <v>551.9999999999972</v>
      </c>
      <c r="AH40" s="8">
        <f t="shared" si="22"/>
        <v>549.2400000000046</v>
      </c>
      <c r="AI40" s="8">
        <f t="shared" si="23"/>
        <v>432.974999999996</v>
      </c>
      <c r="AJ40" s="6">
        <f t="shared" si="24"/>
        <v>24</v>
      </c>
      <c r="AK40" s="6">
        <f t="shared" si="25"/>
        <v>1</v>
      </c>
      <c r="AL40" s="10">
        <f t="shared" si="26"/>
        <v>1</v>
      </c>
      <c r="AM40" s="9">
        <v>11</v>
      </c>
      <c r="AN40" s="9">
        <v>5</v>
      </c>
      <c r="AO40" s="9">
        <v>8</v>
      </c>
      <c r="AP40" s="8">
        <f t="shared" si="27"/>
        <v>50.26425943934717</v>
      </c>
      <c r="AQ40" s="8">
        <f t="shared" si="28"/>
        <v>20.87015348188238</v>
      </c>
      <c r="AR40" s="8">
        <f t="shared" si="29"/>
        <v>28.86981522980001</v>
      </c>
      <c r="AS40" s="8">
        <f t="shared" si="30"/>
        <v>100.00422815102957</v>
      </c>
    </row>
    <row r="41" spans="1:45" ht="12.75">
      <c r="A41" s="24">
        <v>38870.65138888889</v>
      </c>
      <c r="B41" s="6">
        <v>119.338</v>
      </c>
      <c r="C41" s="6">
        <v>60.256</v>
      </c>
      <c r="D41" s="6">
        <v>24.597</v>
      </c>
      <c r="E41" s="6">
        <v>34.485</v>
      </c>
      <c r="F41" s="25">
        <v>5.454</v>
      </c>
      <c r="G41" s="6">
        <v>40.799</v>
      </c>
      <c r="H41" s="7">
        <f t="shared" si="1"/>
        <v>329916.6</v>
      </c>
      <c r="I41" s="7">
        <f t="shared" si="2"/>
        <v>23059.8</v>
      </c>
      <c r="J41" s="7">
        <f t="shared" si="3"/>
        <v>4360.800000000035</v>
      </c>
      <c r="K41" s="13">
        <f t="shared" si="4"/>
        <v>3532.800000000003</v>
      </c>
      <c r="L41" s="13">
        <f t="shared" si="5"/>
        <v>317.39999999999566</v>
      </c>
      <c r="M41" s="13">
        <f t="shared" si="6"/>
        <v>0</v>
      </c>
      <c r="N41" s="8">
        <f t="shared" si="7"/>
        <v>6.989584640481867</v>
      </c>
      <c r="O41" s="8">
        <f t="shared" si="8"/>
        <v>1.32178859748192</v>
      </c>
      <c r="P41" s="8">
        <f t="shared" si="9"/>
        <v>8.98437499999987</v>
      </c>
      <c r="Q41" s="8">
        <f t="shared" si="10"/>
        <v>0</v>
      </c>
      <c r="R41" s="8">
        <f t="shared" si="31"/>
        <v>537.989847721777</v>
      </c>
      <c r="S41" s="8">
        <f t="shared" si="11"/>
        <v>416.36860039545405</v>
      </c>
      <c r="T41" s="8">
        <f t="shared" si="12"/>
        <v>48.335025381252706</v>
      </c>
      <c r="U41" s="8">
        <f t="shared" si="13"/>
        <v>29.10243574102998</v>
      </c>
      <c r="V41" s="8">
        <f t="shared" si="14"/>
        <v>0</v>
      </c>
      <c r="W41" s="8">
        <f t="shared" si="15"/>
        <v>5.503512683522171</v>
      </c>
      <c r="Y41" s="6">
        <f t="shared" si="32"/>
        <v>0.069</v>
      </c>
      <c r="Z41" s="8">
        <f t="shared" si="0"/>
        <v>952.2</v>
      </c>
      <c r="AB41" s="8">
        <f t="shared" si="16"/>
        <v>329916.6</v>
      </c>
      <c r="AC41" s="8">
        <f t="shared" si="17"/>
        <v>167587.19999999998</v>
      </c>
      <c r="AD41" s="8">
        <f t="shared" si="18"/>
        <v>68116.8</v>
      </c>
      <c r="AE41" s="8">
        <f t="shared" si="19"/>
        <v>94226.4</v>
      </c>
      <c r="AF41" s="8">
        <f t="shared" si="20"/>
        <v>537.989847721777</v>
      </c>
      <c r="AG41" s="8">
        <f t="shared" si="21"/>
        <v>537.989847721777</v>
      </c>
      <c r="AH41" s="8" t="e">
        <f t="shared" si="22"/>
        <v>#DIV/0!</v>
      </c>
      <c r="AI41" s="8" t="e">
        <f t="shared" si="23"/>
        <v>#DIV/0!</v>
      </c>
      <c r="AJ41" s="6">
        <f t="shared" si="24"/>
        <v>6.566666666592937</v>
      </c>
      <c r="AK41" s="6">
        <f t="shared" si="25"/>
        <v>0.27361111110803904</v>
      </c>
      <c r="AL41" s="10">
        <f t="shared" si="26"/>
        <v>0</v>
      </c>
      <c r="AM41" s="9">
        <v>11</v>
      </c>
      <c r="AN41" s="9">
        <v>5</v>
      </c>
      <c r="AO41" s="9">
        <v>8</v>
      </c>
      <c r="AP41" s="8">
        <f t="shared" si="27"/>
        <v>50.79683774626679</v>
      </c>
      <c r="AQ41" s="8">
        <f t="shared" si="28"/>
        <v>20.6466725226921</v>
      </c>
      <c r="AR41" s="8">
        <f t="shared" si="29"/>
        <v>28.56067260634961</v>
      </c>
      <c r="AS41" s="8">
        <f t="shared" si="30"/>
        <v>100.0041828753085</v>
      </c>
    </row>
    <row r="42" spans="1:45" ht="12.75">
      <c r="A42" s="24">
        <v>38871.45</v>
      </c>
      <c r="B42" s="6">
        <v>119.992</v>
      </c>
      <c r="C42" s="6">
        <v>60.478</v>
      </c>
      <c r="D42" s="6">
        <v>24.78</v>
      </c>
      <c r="E42" s="6">
        <v>34.733</v>
      </c>
      <c r="F42" s="25">
        <v>5.501</v>
      </c>
      <c r="G42" s="6">
        <v>40.799</v>
      </c>
      <c r="H42" s="7">
        <f t="shared" si="1"/>
        <v>338941.8000000001</v>
      </c>
      <c r="I42" s="7">
        <f t="shared" si="2"/>
        <v>23708.400000000005</v>
      </c>
      <c r="J42" s="7">
        <f t="shared" si="3"/>
        <v>4360.800000000035</v>
      </c>
      <c r="K42" s="13">
        <f t="shared" si="4"/>
        <v>9025.200000000146</v>
      </c>
      <c r="L42" s="13">
        <f t="shared" si="5"/>
        <v>648.6000000000082</v>
      </c>
      <c r="M42" s="13">
        <f t="shared" si="6"/>
        <v>0</v>
      </c>
      <c r="N42" s="8">
        <f t="shared" si="7"/>
        <v>6.994829200765442</v>
      </c>
      <c r="O42" s="8">
        <f t="shared" si="8"/>
        <v>1.2865925654492993</v>
      </c>
      <c r="P42" s="8">
        <f t="shared" si="9"/>
        <v>7.18654434250762</v>
      </c>
      <c r="Q42" s="8">
        <f t="shared" si="10"/>
        <v>0</v>
      </c>
      <c r="R42" s="8">
        <f t="shared" si="31"/>
        <v>470.880000000961</v>
      </c>
      <c r="S42" s="8">
        <f t="shared" si="11"/>
        <v>417.65604206033146</v>
      </c>
      <c r="T42" s="8">
        <f t="shared" si="12"/>
        <v>33.84000000006895</v>
      </c>
      <c r="U42" s="8">
        <f t="shared" si="13"/>
        <v>29.214326788797255</v>
      </c>
      <c r="V42" s="8">
        <f t="shared" si="14"/>
        <v>0</v>
      </c>
      <c r="W42" s="8">
        <f t="shared" si="15"/>
        <v>5.373531586298023</v>
      </c>
      <c r="Y42" s="6">
        <v>0.054</v>
      </c>
      <c r="Z42" s="8">
        <f t="shared" si="0"/>
        <v>745.2</v>
      </c>
      <c r="AB42" s="8">
        <f t="shared" si="16"/>
        <v>338941.8000000001</v>
      </c>
      <c r="AC42" s="8">
        <f t="shared" si="17"/>
        <v>170650.8</v>
      </c>
      <c r="AD42" s="8">
        <f t="shared" si="18"/>
        <v>70642.2</v>
      </c>
      <c r="AE42" s="8">
        <f t="shared" si="19"/>
        <v>97648.79999999996</v>
      </c>
      <c r="AF42" s="8">
        <f t="shared" si="20"/>
        <v>470.880000000961</v>
      </c>
      <c r="AG42" s="8">
        <f t="shared" si="21"/>
        <v>496.8000000031292</v>
      </c>
      <c r="AH42" s="8">
        <f t="shared" si="22"/>
        <v>505.0799999999996</v>
      </c>
      <c r="AI42" s="8">
        <f t="shared" si="23"/>
        <v>427.7999999999958</v>
      </c>
      <c r="AJ42" s="6">
        <f t="shared" si="24"/>
        <v>19.16666666662786</v>
      </c>
      <c r="AK42" s="6">
        <f t="shared" si="25"/>
        <v>0.7986111111094942</v>
      </c>
      <c r="AL42" s="10">
        <f t="shared" si="26"/>
        <v>1</v>
      </c>
      <c r="AM42" s="9">
        <v>11</v>
      </c>
      <c r="AN42" s="9">
        <v>5</v>
      </c>
      <c r="AO42" s="9">
        <v>8</v>
      </c>
      <c r="AP42" s="8">
        <f t="shared" si="27"/>
        <v>50.34811286185415</v>
      </c>
      <c r="AQ42" s="8">
        <f t="shared" si="28"/>
        <v>20.841985261186426</v>
      </c>
      <c r="AR42" s="8">
        <f t="shared" si="29"/>
        <v>28.809901876959387</v>
      </c>
      <c r="AS42" s="8">
        <f t="shared" si="30"/>
        <v>99.99999999999996</v>
      </c>
    </row>
    <row r="43" spans="1:45" ht="12.75">
      <c r="A43" s="24">
        <v>38873.65069444444</v>
      </c>
      <c r="B43" s="6">
        <v>121.703</v>
      </c>
      <c r="C43" s="6">
        <v>61.406</v>
      </c>
      <c r="D43" s="6">
        <v>25.112</v>
      </c>
      <c r="E43" s="6">
        <v>35.183</v>
      </c>
      <c r="F43" s="25">
        <v>5.611</v>
      </c>
      <c r="G43" s="6">
        <v>40.799</v>
      </c>
      <c r="H43" s="7">
        <f t="shared" si="1"/>
        <v>362553.6000000001</v>
      </c>
      <c r="I43" s="7">
        <f t="shared" si="2"/>
        <v>25226.399999999998</v>
      </c>
      <c r="J43" s="7">
        <f t="shared" si="3"/>
        <v>4360.800000000035</v>
      </c>
      <c r="K43" s="13">
        <f t="shared" si="4"/>
        <v>23611.79999999998</v>
      </c>
      <c r="L43" s="13">
        <f t="shared" si="5"/>
        <v>1517.9999999999923</v>
      </c>
      <c r="M43" s="13">
        <f t="shared" si="6"/>
        <v>0</v>
      </c>
      <c r="N43" s="8">
        <f t="shared" si="7"/>
        <v>6.9579780755176595</v>
      </c>
      <c r="O43" s="8">
        <f t="shared" si="8"/>
        <v>1.2028014616321652</v>
      </c>
      <c r="P43" s="8">
        <f t="shared" si="9"/>
        <v>6.42898889538279</v>
      </c>
      <c r="Q43" s="8">
        <f t="shared" si="10"/>
        <v>0</v>
      </c>
      <c r="R43" s="8">
        <f t="shared" si="31"/>
        <v>447.0520668982061</v>
      </c>
      <c r="S43" s="8">
        <f t="shared" si="11"/>
        <v>419.45230520047926</v>
      </c>
      <c r="T43" s="8">
        <f t="shared" si="12"/>
        <v>28.740927737464908</v>
      </c>
      <c r="U43" s="8">
        <f t="shared" si="13"/>
        <v>29.185399433102766</v>
      </c>
      <c r="V43" s="8">
        <f t="shared" si="14"/>
        <v>0</v>
      </c>
      <c r="W43" s="8">
        <f t="shared" si="15"/>
        <v>5.045178457801176</v>
      </c>
      <c r="Y43" s="6">
        <f t="shared" si="32"/>
        <v>0.054</v>
      </c>
      <c r="Z43" s="8">
        <f t="shared" si="0"/>
        <v>745.2</v>
      </c>
      <c r="AB43" s="8">
        <f t="shared" si="16"/>
        <v>362553.6000000001</v>
      </c>
      <c r="AC43" s="8">
        <f t="shared" si="17"/>
        <v>183457.19999999995</v>
      </c>
      <c r="AD43" s="8">
        <f t="shared" si="18"/>
        <v>75223.79999999996</v>
      </c>
      <c r="AE43" s="8">
        <f t="shared" si="19"/>
        <v>103858.8</v>
      </c>
      <c r="AF43" s="8">
        <f t="shared" si="20"/>
        <v>447.0520668982061</v>
      </c>
      <c r="AG43" s="8">
        <f t="shared" si="21"/>
        <v>477.55376009971565</v>
      </c>
      <c r="AH43" s="8">
        <f t="shared" si="22"/>
        <v>458.1599999999961</v>
      </c>
      <c r="AI43" s="8">
        <f t="shared" si="23"/>
        <v>388.12500000000244</v>
      </c>
      <c r="AJ43" s="6">
        <f t="shared" si="24"/>
        <v>52.816666666651145</v>
      </c>
      <c r="AK43" s="6">
        <f t="shared" si="25"/>
        <v>2.2006944444437977</v>
      </c>
      <c r="AL43" s="10">
        <f t="shared" si="26"/>
        <v>2</v>
      </c>
      <c r="AM43" s="9">
        <v>11</v>
      </c>
      <c r="AN43" s="9">
        <v>5</v>
      </c>
      <c r="AO43" s="9">
        <v>8</v>
      </c>
      <c r="AP43" s="8">
        <f t="shared" si="27"/>
        <v>50.601400730816046</v>
      </c>
      <c r="AQ43" s="8">
        <f t="shared" si="28"/>
        <v>20.748325213154672</v>
      </c>
      <c r="AR43" s="8">
        <f t="shared" si="29"/>
        <v>28.64646772228988</v>
      </c>
      <c r="AS43" s="8">
        <f t="shared" si="30"/>
        <v>99.99619366626061</v>
      </c>
    </row>
    <row r="44" spans="1:45" ht="12.75">
      <c r="A44" s="24">
        <v>38874.34722222222</v>
      </c>
      <c r="B44" s="6">
        <v>122.217</v>
      </c>
      <c r="C44" s="6">
        <v>61.523</v>
      </c>
      <c r="D44" s="6">
        <v>25.271</v>
      </c>
      <c r="E44" s="6">
        <v>35.422</v>
      </c>
      <c r="F44" s="25">
        <v>5.642</v>
      </c>
      <c r="G44" s="6">
        <v>40.799</v>
      </c>
      <c r="H44" s="7">
        <f t="shared" si="1"/>
        <v>369646.80000000005</v>
      </c>
      <c r="I44" s="7">
        <f t="shared" si="2"/>
        <v>25654.200000000004</v>
      </c>
      <c r="J44" s="7">
        <f t="shared" si="3"/>
        <v>4360.800000000035</v>
      </c>
      <c r="K44" s="13">
        <f t="shared" si="4"/>
        <v>7093.199999999942</v>
      </c>
      <c r="L44" s="13">
        <f t="shared" si="5"/>
        <v>427.800000000008</v>
      </c>
      <c r="M44" s="13">
        <f t="shared" si="6"/>
        <v>0</v>
      </c>
      <c r="N44" s="8">
        <f t="shared" si="7"/>
        <v>6.940192637945196</v>
      </c>
      <c r="O44" s="8">
        <f t="shared" si="8"/>
        <v>1.1797207496453463</v>
      </c>
      <c r="P44" s="8">
        <f t="shared" si="9"/>
        <v>6.031128404669423</v>
      </c>
      <c r="Q44" s="8">
        <f t="shared" si="10"/>
        <v>0</v>
      </c>
      <c r="R44" s="8">
        <f t="shared" si="31"/>
        <v>424.3190428711854</v>
      </c>
      <c r="S44" s="8">
        <f t="shared" si="11"/>
        <v>419.54464285717796</v>
      </c>
      <c r="T44" s="8">
        <f t="shared" si="12"/>
        <v>25.59122632102549</v>
      </c>
      <c r="U44" s="8">
        <f t="shared" si="13"/>
        <v>29.117206416467333</v>
      </c>
      <c r="V44" s="8">
        <f t="shared" si="14"/>
        <v>0</v>
      </c>
      <c r="W44" s="8">
        <f t="shared" si="15"/>
        <v>4.949455205811591</v>
      </c>
      <c r="Y44" s="6">
        <f t="shared" si="32"/>
        <v>0.054</v>
      </c>
      <c r="Z44" s="8">
        <f t="shared" si="0"/>
        <v>745.2</v>
      </c>
      <c r="AB44" s="8">
        <f t="shared" si="16"/>
        <v>369646.80000000005</v>
      </c>
      <c r="AC44" s="8">
        <f t="shared" si="17"/>
        <v>185071.80000000002</v>
      </c>
      <c r="AD44" s="8">
        <f t="shared" si="18"/>
        <v>77417.99999999999</v>
      </c>
      <c r="AE44" s="8">
        <f t="shared" si="19"/>
        <v>107156.99999999996</v>
      </c>
      <c r="AF44" s="8">
        <f t="shared" si="20"/>
        <v>424.31904287118533</v>
      </c>
      <c r="AG44" s="8">
        <f t="shared" si="21"/>
        <v>434.42152466278645</v>
      </c>
      <c r="AH44" s="8">
        <f t="shared" si="22"/>
        <v>438.8400000000068</v>
      </c>
      <c r="AI44" s="8">
        <f t="shared" si="23"/>
        <v>412.2749999999952</v>
      </c>
      <c r="AJ44" s="6">
        <f t="shared" si="24"/>
        <v>16.716666666674428</v>
      </c>
      <c r="AK44" s="6">
        <f t="shared" si="25"/>
        <v>0.6965277777781012</v>
      </c>
      <c r="AL44" s="10">
        <f t="shared" si="26"/>
        <v>1</v>
      </c>
      <c r="AM44" s="9">
        <v>11</v>
      </c>
      <c r="AN44" s="9">
        <v>5</v>
      </c>
      <c r="AO44" s="9">
        <v>8</v>
      </c>
      <c r="AP44" s="8">
        <f t="shared" si="27"/>
        <v>50.06719928320764</v>
      </c>
      <c r="AQ44" s="8">
        <f t="shared" si="28"/>
        <v>20.943776599716262</v>
      </c>
      <c r="AR44" s="8">
        <f t="shared" si="29"/>
        <v>28.989024117076067</v>
      </c>
      <c r="AS44" s="8">
        <f t="shared" si="30"/>
        <v>99.99999999999997</v>
      </c>
    </row>
    <row r="45" spans="1:45" ht="12.75">
      <c r="A45" s="12">
        <v>38875.368055555555</v>
      </c>
      <c r="B45" s="6">
        <v>123.066</v>
      </c>
      <c r="C45" s="6">
        <v>61.958</v>
      </c>
      <c r="D45" s="6">
        <v>25.435</v>
      </c>
      <c r="E45" s="6">
        <v>35.672</v>
      </c>
      <c r="F45" s="25">
        <v>5.71</v>
      </c>
      <c r="G45" s="6">
        <v>40.799</v>
      </c>
      <c r="H45" s="7">
        <f t="shared" si="1"/>
        <v>381363.00000000006</v>
      </c>
      <c r="I45" s="7">
        <f t="shared" si="2"/>
        <v>26592.600000000002</v>
      </c>
      <c r="J45" s="7">
        <f t="shared" si="3"/>
        <v>4360.800000000035</v>
      </c>
      <c r="K45" s="13">
        <f t="shared" si="4"/>
        <v>11716.200000000052</v>
      </c>
      <c r="L45" s="13">
        <f t="shared" si="5"/>
        <v>938.3999999999947</v>
      </c>
      <c r="M45" s="13">
        <f t="shared" si="6"/>
        <v>0</v>
      </c>
      <c r="N45" s="8">
        <f t="shared" si="7"/>
        <v>6.9730414329654415</v>
      </c>
      <c r="O45" s="8">
        <f t="shared" si="8"/>
        <v>1.1434774742174867</v>
      </c>
      <c r="P45" s="8">
        <f t="shared" si="9"/>
        <v>8.00942285041217</v>
      </c>
      <c r="Q45" s="8">
        <f t="shared" si="10"/>
        <v>0</v>
      </c>
      <c r="R45" s="8">
        <f t="shared" si="31"/>
        <v>478.2122448968252</v>
      </c>
      <c r="S45" s="8">
        <f t="shared" si="11"/>
        <v>421.1318879523024</v>
      </c>
      <c r="T45" s="8">
        <f t="shared" si="12"/>
        <v>38.30204081623531</v>
      </c>
      <c r="U45" s="8">
        <f t="shared" si="13"/>
        <v>29.36570103434364</v>
      </c>
      <c r="V45" s="8">
        <f t="shared" si="14"/>
        <v>0</v>
      </c>
      <c r="W45" s="8">
        <f t="shared" si="15"/>
        <v>4.815548275481404</v>
      </c>
      <c r="Y45" s="6">
        <v>0.057</v>
      </c>
      <c r="Z45" s="8">
        <f t="shared" si="0"/>
        <v>786.6</v>
      </c>
      <c r="AB45" s="8">
        <f t="shared" si="16"/>
        <v>381363.00000000006</v>
      </c>
      <c r="AC45" s="8">
        <f t="shared" si="17"/>
        <v>191074.79999999996</v>
      </c>
      <c r="AD45" s="8">
        <f t="shared" si="18"/>
        <v>79681.19999999997</v>
      </c>
      <c r="AE45" s="8">
        <f t="shared" si="19"/>
        <v>110606.99999999996</v>
      </c>
      <c r="AF45" s="8">
        <f t="shared" si="20"/>
        <v>478.2122448968251</v>
      </c>
      <c r="AG45" s="8">
        <f t="shared" si="21"/>
        <v>521.9999999973521</v>
      </c>
      <c r="AH45" s="8">
        <f t="shared" si="22"/>
        <v>452.63999999999425</v>
      </c>
      <c r="AI45" s="8">
        <f t="shared" si="23"/>
        <v>431.25</v>
      </c>
      <c r="AJ45" s="6">
        <f t="shared" si="24"/>
        <v>24.500000000058208</v>
      </c>
      <c r="AK45" s="6">
        <f t="shared" si="25"/>
        <v>1.0208333333357587</v>
      </c>
      <c r="AL45" s="10">
        <f t="shared" si="26"/>
        <v>1</v>
      </c>
      <c r="AM45" s="9">
        <v>11</v>
      </c>
      <c r="AN45" s="9">
        <v>5</v>
      </c>
      <c r="AO45" s="9">
        <v>8</v>
      </c>
      <c r="AP45" s="8">
        <f t="shared" si="27"/>
        <v>50.10313008865567</v>
      </c>
      <c r="AQ45" s="8">
        <f t="shared" si="28"/>
        <v>20.893794101682637</v>
      </c>
      <c r="AR45" s="8">
        <f t="shared" si="29"/>
        <v>29.003075809661645</v>
      </c>
      <c r="AS45" s="8">
        <f t="shared" si="30"/>
        <v>99.99999999999994</v>
      </c>
    </row>
    <row r="46" spans="1:45" ht="12.75">
      <c r="A46" s="12">
        <v>38875.62847222222</v>
      </c>
      <c r="B46" s="6">
        <v>123.327</v>
      </c>
      <c r="C46" s="6">
        <v>62.217</v>
      </c>
      <c r="D46" s="6">
        <v>25.435</v>
      </c>
      <c r="E46" s="6">
        <v>35.672</v>
      </c>
      <c r="F46" s="25">
        <v>5.735</v>
      </c>
      <c r="G46" s="6">
        <v>40.8</v>
      </c>
      <c r="H46" s="7">
        <f t="shared" si="1"/>
        <v>384964.8</v>
      </c>
      <c r="I46" s="7">
        <f t="shared" si="2"/>
        <v>26937.600000000006</v>
      </c>
      <c r="J46" s="7">
        <f t="shared" si="3"/>
        <v>4374.600000000002</v>
      </c>
      <c r="K46" s="13">
        <f t="shared" si="4"/>
        <v>3601.79999999994</v>
      </c>
      <c r="L46" s="13">
        <f t="shared" si="5"/>
        <v>345.0000000000049</v>
      </c>
      <c r="M46" s="13">
        <f t="shared" si="6"/>
        <v>13.799999999967838</v>
      </c>
      <c r="N46" s="8">
        <f t="shared" si="7"/>
        <v>6.99741898480069</v>
      </c>
      <c r="O46" s="8">
        <f t="shared" si="8"/>
        <v>1.136363636363637</v>
      </c>
      <c r="P46" s="8">
        <f t="shared" si="9"/>
        <v>9.578544061302976</v>
      </c>
      <c r="Q46" s="8">
        <f t="shared" si="10"/>
        <v>0.38314176245122067</v>
      </c>
      <c r="R46" s="8">
        <f t="shared" si="31"/>
        <v>576.2880000053576</v>
      </c>
      <c r="S46" s="8">
        <f t="shared" si="11"/>
        <v>422.19539746663014</v>
      </c>
      <c r="T46" s="8">
        <f t="shared" si="12"/>
        <v>55.200000000514876</v>
      </c>
      <c r="U46" s="8">
        <f t="shared" si="13"/>
        <v>29.542780895284707</v>
      </c>
      <c r="V46" s="8">
        <f t="shared" si="14"/>
        <v>2.2080000000154176</v>
      </c>
      <c r="W46" s="8">
        <f t="shared" si="15"/>
        <v>4.797674971211709</v>
      </c>
      <c r="Y46" s="6">
        <f t="shared" si="32"/>
        <v>0.057</v>
      </c>
      <c r="Z46" s="8">
        <f t="shared" si="0"/>
        <v>786.6</v>
      </c>
      <c r="AB46" s="8">
        <f t="shared" si="16"/>
        <v>384964.8</v>
      </c>
      <c r="AC46" s="8">
        <f t="shared" si="17"/>
        <v>194648.99999999997</v>
      </c>
      <c r="AD46" s="8">
        <f t="shared" si="18"/>
        <v>79681.19999999997</v>
      </c>
      <c r="AE46" s="8">
        <f t="shared" si="19"/>
        <v>110606.99999999996</v>
      </c>
      <c r="AF46" s="8">
        <f t="shared" si="20"/>
        <v>576.2880000053575</v>
      </c>
      <c r="AG46" s="8">
        <f t="shared" si="21"/>
        <v>571.8720000053268</v>
      </c>
      <c r="AH46" s="8" t="e">
        <f t="shared" si="22"/>
        <v>#DIV/0!</v>
      </c>
      <c r="AI46" s="8" t="e">
        <f t="shared" si="23"/>
        <v>#DIV/0!</v>
      </c>
      <c r="AJ46" s="6">
        <f t="shared" si="24"/>
        <v>6.249999999941792</v>
      </c>
      <c r="AK46" s="6">
        <f t="shared" si="25"/>
        <v>0.26041666666424135</v>
      </c>
      <c r="AL46" s="10">
        <f t="shared" si="26"/>
        <v>0</v>
      </c>
      <c r="AM46" s="9">
        <v>11</v>
      </c>
      <c r="AN46" s="9">
        <v>5</v>
      </c>
      <c r="AO46" s="9">
        <v>8</v>
      </c>
      <c r="AP46" s="8">
        <f t="shared" si="27"/>
        <v>50.562804703183254</v>
      </c>
      <c r="AQ46" s="8">
        <f t="shared" si="28"/>
        <v>20.69830800114711</v>
      </c>
      <c r="AR46" s="8">
        <f t="shared" si="29"/>
        <v>28.731717809004863</v>
      </c>
      <c r="AS46" s="8">
        <f t="shared" si="30"/>
        <v>99.99283051333524</v>
      </c>
    </row>
    <row r="47" spans="1:45" ht="12.75">
      <c r="A47" s="24">
        <v>38876.39722222222</v>
      </c>
      <c r="B47" s="6">
        <v>123.896</v>
      </c>
      <c r="C47" s="6">
        <v>62.416</v>
      </c>
      <c r="D47" s="6">
        <v>25.589</v>
      </c>
      <c r="E47" s="6">
        <v>35.89</v>
      </c>
      <c r="F47" s="25">
        <v>5.735</v>
      </c>
      <c r="G47" s="6">
        <v>40.896</v>
      </c>
      <c r="H47" s="7">
        <f t="shared" si="1"/>
        <v>392817.00000000006</v>
      </c>
      <c r="I47" s="7">
        <f t="shared" si="2"/>
        <v>26937.600000000006</v>
      </c>
      <c r="J47" s="7">
        <f t="shared" si="3"/>
        <v>5699.400000000052</v>
      </c>
      <c r="K47" s="13">
        <f t="shared" si="4"/>
        <v>7852.200000000036</v>
      </c>
      <c r="L47" s="13">
        <f t="shared" si="5"/>
        <v>0</v>
      </c>
      <c r="M47" s="13">
        <f t="shared" si="6"/>
        <v>1324.8000000000502</v>
      </c>
      <c r="N47" s="8">
        <f t="shared" si="7"/>
        <v>6.85754435271386</v>
      </c>
      <c r="O47" s="8">
        <f t="shared" si="8"/>
        <v>1.450904619708427</v>
      </c>
      <c r="P47" s="8">
        <f t="shared" si="9"/>
        <v>0</v>
      </c>
      <c r="Q47" s="8">
        <f t="shared" si="10"/>
        <v>16.87170474516752</v>
      </c>
      <c r="R47" s="8">
        <f t="shared" si="31"/>
        <v>425.59349593335</v>
      </c>
      <c r="S47" s="8">
        <f t="shared" si="11"/>
        <v>422.2627920309607</v>
      </c>
      <c r="T47" s="8">
        <f t="shared" si="12"/>
        <v>0</v>
      </c>
      <c r="U47" s="8">
        <f t="shared" si="13"/>
        <v>28.956858248531013</v>
      </c>
      <c r="V47" s="8">
        <f t="shared" si="14"/>
        <v>71.80487804851137</v>
      </c>
      <c r="W47" s="8">
        <f t="shared" si="15"/>
        <v>6.126630356886996</v>
      </c>
      <c r="Y47" s="6">
        <v>0.062</v>
      </c>
      <c r="Z47" s="8">
        <f t="shared" si="0"/>
        <v>855.6</v>
      </c>
      <c r="AB47" s="8">
        <f t="shared" si="16"/>
        <v>392817.00000000006</v>
      </c>
      <c r="AC47" s="8">
        <f t="shared" si="17"/>
        <v>197395.19999999992</v>
      </c>
      <c r="AD47" s="8">
        <f t="shared" si="18"/>
        <v>81806.39999999997</v>
      </c>
      <c r="AE47" s="8">
        <f t="shared" si="19"/>
        <v>113615.40000000001</v>
      </c>
      <c r="AF47" s="8">
        <f t="shared" si="20"/>
        <v>425.5934959333501</v>
      </c>
      <c r="AG47" s="8">
        <f t="shared" si="21"/>
        <v>503.8899082504178</v>
      </c>
      <c r="AH47" s="8">
        <f t="shared" si="22"/>
        <v>425.0399999999998</v>
      </c>
      <c r="AI47" s="8">
        <f t="shared" si="23"/>
        <v>376.0500000000061</v>
      </c>
      <c r="AJ47" s="6">
        <f t="shared" si="24"/>
        <v>18.45000000006985</v>
      </c>
      <c r="AK47" s="6">
        <f t="shared" si="25"/>
        <v>0.7687500000029104</v>
      </c>
      <c r="AL47" s="10">
        <f t="shared" si="26"/>
        <v>1</v>
      </c>
      <c r="AM47" s="9">
        <v>11</v>
      </c>
      <c r="AN47" s="9">
        <v>5</v>
      </c>
      <c r="AO47" s="9">
        <v>8</v>
      </c>
      <c r="AP47" s="8">
        <f t="shared" si="27"/>
        <v>50.25118566660809</v>
      </c>
      <c r="AQ47" s="8">
        <f t="shared" si="28"/>
        <v>20.825575267872814</v>
      </c>
      <c r="AR47" s="8">
        <f t="shared" si="29"/>
        <v>28.923239065519056</v>
      </c>
      <c r="AS47" s="8">
        <f t="shared" si="30"/>
        <v>99.99999999999996</v>
      </c>
    </row>
    <row r="48" spans="1:45" ht="12.75">
      <c r="A48" s="24">
        <v>38877.3625</v>
      </c>
      <c r="B48" s="6">
        <v>124.645</v>
      </c>
      <c r="C48" s="6">
        <v>62.787</v>
      </c>
      <c r="D48" s="6">
        <v>25.748</v>
      </c>
      <c r="E48" s="6">
        <v>36.109</v>
      </c>
      <c r="F48" s="25">
        <v>5.736</v>
      </c>
      <c r="G48" s="6">
        <v>41.018</v>
      </c>
      <c r="H48" s="7">
        <f t="shared" si="1"/>
        <v>403153.19999999995</v>
      </c>
      <c r="I48" s="7">
        <f t="shared" si="2"/>
        <v>26951.399999999998</v>
      </c>
      <c r="J48" s="7">
        <f t="shared" si="3"/>
        <v>7383.000000000051</v>
      </c>
      <c r="K48" s="13">
        <f t="shared" si="4"/>
        <v>10336.199999999933</v>
      </c>
      <c r="L48" s="13">
        <f t="shared" si="5"/>
        <v>13.799999999992352</v>
      </c>
      <c r="M48" s="13">
        <f t="shared" si="6"/>
        <v>1683.5999999999985</v>
      </c>
      <c r="N48" s="8">
        <f t="shared" si="7"/>
        <v>6.685150955021565</v>
      </c>
      <c r="O48" s="8">
        <f t="shared" si="8"/>
        <v>1.8313137536797555</v>
      </c>
      <c r="P48" s="8">
        <f t="shared" si="9"/>
        <v>0.13351134846454635</v>
      </c>
      <c r="Q48" s="8">
        <f t="shared" si="10"/>
        <v>16.288384512683667</v>
      </c>
      <c r="R48" s="8">
        <f t="shared" si="31"/>
        <v>446.16690647332257</v>
      </c>
      <c r="S48" s="8">
        <f t="shared" si="11"/>
        <v>422.8436178022957</v>
      </c>
      <c r="T48" s="8">
        <f t="shared" si="12"/>
        <v>0.5956834532350843</v>
      </c>
      <c r="U48" s="8">
        <f t="shared" si="13"/>
        <v>28.267734153757907</v>
      </c>
      <c r="V48" s="8">
        <f t="shared" si="14"/>
        <v>72.6733812947205</v>
      </c>
      <c r="W48" s="8">
        <f t="shared" si="15"/>
        <v>7.7435933293704995</v>
      </c>
      <c r="Y48" s="6">
        <f>Y47</f>
        <v>0.062</v>
      </c>
      <c r="Z48" s="8">
        <f t="shared" si="0"/>
        <v>855.6</v>
      </c>
      <c r="AB48" s="8">
        <f t="shared" si="16"/>
        <v>403153.19999999995</v>
      </c>
      <c r="AC48" s="8">
        <f t="shared" si="17"/>
        <v>202514.99999999997</v>
      </c>
      <c r="AD48" s="8">
        <f t="shared" si="18"/>
        <v>84000.59999999999</v>
      </c>
      <c r="AE48" s="8">
        <f t="shared" si="19"/>
        <v>116637.60000000002</v>
      </c>
      <c r="AF48" s="8">
        <f t="shared" si="20"/>
        <v>446.16690647332257</v>
      </c>
      <c r="AG48" s="8">
        <f t="shared" si="21"/>
        <v>503.5868852420603</v>
      </c>
      <c r="AH48" s="8">
        <f t="shared" si="22"/>
        <v>438.8400000000068</v>
      </c>
      <c r="AI48" s="8">
        <f t="shared" si="23"/>
        <v>377.7750000000021</v>
      </c>
      <c r="AJ48" s="6">
        <f t="shared" si="24"/>
        <v>23.166666666744277</v>
      </c>
      <c r="AK48" s="6">
        <f t="shared" si="25"/>
        <v>0.9652777777810115</v>
      </c>
      <c r="AL48" s="10">
        <f t="shared" si="26"/>
        <v>1</v>
      </c>
      <c r="AM48" s="9">
        <v>11</v>
      </c>
      <c r="AN48" s="9">
        <v>5</v>
      </c>
      <c r="AO48" s="9">
        <v>8</v>
      </c>
      <c r="AP48" s="8">
        <f t="shared" si="27"/>
        <v>50.23276511261724</v>
      </c>
      <c r="AQ48" s="8">
        <f t="shared" si="28"/>
        <v>20.835900595604848</v>
      </c>
      <c r="AR48" s="8">
        <f t="shared" si="29"/>
        <v>28.931334291777922</v>
      </c>
      <c r="AS48" s="8">
        <f t="shared" si="30"/>
        <v>100</v>
      </c>
    </row>
    <row r="49" spans="1:45" ht="12.75">
      <c r="A49" s="24">
        <v>38877.59166666667</v>
      </c>
      <c r="B49" s="6">
        <v>124.83</v>
      </c>
      <c r="C49" s="6">
        <v>62.972</v>
      </c>
      <c r="D49" s="6">
        <v>25.748</v>
      </c>
      <c r="E49" s="6">
        <v>36.109</v>
      </c>
      <c r="F49" s="25">
        <v>5.736</v>
      </c>
      <c r="G49" s="6">
        <v>41.044</v>
      </c>
      <c r="H49" s="7">
        <f t="shared" si="1"/>
        <v>405706.2</v>
      </c>
      <c r="I49" s="7">
        <f t="shared" si="2"/>
        <v>26951.399999999998</v>
      </c>
      <c r="J49" s="7">
        <f t="shared" si="3"/>
        <v>7741.799999999999</v>
      </c>
      <c r="K49" s="13">
        <f t="shared" si="4"/>
        <v>2553.0000000000314</v>
      </c>
      <c r="L49" s="13">
        <f t="shared" si="5"/>
        <v>0</v>
      </c>
      <c r="M49" s="13">
        <f t="shared" si="6"/>
        <v>358.7999999999482</v>
      </c>
      <c r="N49" s="8">
        <f t="shared" si="7"/>
        <v>6.643083098064559</v>
      </c>
      <c r="O49" s="8">
        <f t="shared" si="8"/>
        <v>1.9082281710262252</v>
      </c>
      <c r="P49" s="8">
        <f t="shared" si="9"/>
        <v>0</v>
      </c>
      <c r="Q49" s="8">
        <f t="shared" si="10"/>
        <v>14.054054054051853</v>
      </c>
      <c r="R49" s="8">
        <f t="shared" si="31"/>
        <v>464.18181818673645</v>
      </c>
      <c r="S49" s="8">
        <f t="shared" si="11"/>
        <v>423.0807146829743</v>
      </c>
      <c r="T49" s="8">
        <f t="shared" si="12"/>
        <v>0</v>
      </c>
      <c r="U49" s="8">
        <f t="shared" si="13"/>
        <v>28.105603448275406</v>
      </c>
      <c r="V49" s="8">
        <f t="shared" si="14"/>
        <v>65.23636363704463</v>
      </c>
      <c r="W49" s="8">
        <f t="shared" si="15"/>
        <v>8.073345383759602</v>
      </c>
      <c r="Y49" s="6">
        <v>0.072</v>
      </c>
      <c r="Z49" s="8">
        <f t="shared" si="0"/>
        <v>993.5999999999999</v>
      </c>
      <c r="AB49" s="8">
        <f t="shared" si="16"/>
        <v>405706.2</v>
      </c>
      <c r="AC49" s="8">
        <f t="shared" si="17"/>
        <v>205068</v>
      </c>
      <c r="AD49" s="8">
        <f t="shared" si="18"/>
        <v>84000.59999999999</v>
      </c>
      <c r="AE49" s="8">
        <f t="shared" si="19"/>
        <v>116637.60000000002</v>
      </c>
      <c r="AF49" s="8">
        <f t="shared" si="20"/>
        <v>464.1818181867364</v>
      </c>
      <c r="AG49" s="8">
        <f t="shared" si="21"/>
        <v>464.1818181867364</v>
      </c>
      <c r="AH49" s="8" t="e">
        <f t="shared" si="22"/>
        <v>#DIV/0!</v>
      </c>
      <c r="AI49" s="8" t="e">
        <f t="shared" si="23"/>
        <v>#DIV/0!</v>
      </c>
      <c r="AJ49" s="6">
        <f t="shared" si="24"/>
        <v>5.499999999941792</v>
      </c>
      <c r="AK49" s="6">
        <f t="shared" si="25"/>
        <v>0.22916666666424135</v>
      </c>
      <c r="AL49" s="10">
        <f t="shared" si="26"/>
        <v>0</v>
      </c>
      <c r="AM49" s="9">
        <v>11</v>
      </c>
      <c r="AN49" s="9">
        <v>5</v>
      </c>
      <c r="AO49" s="9">
        <v>8</v>
      </c>
      <c r="AP49" s="8">
        <f t="shared" si="27"/>
        <v>50.5459369366305</v>
      </c>
      <c r="AQ49" s="8">
        <f t="shared" si="28"/>
        <v>20.70478587707065</v>
      </c>
      <c r="AR49" s="8">
        <f t="shared" si="29"/>
        <v>28.749277186298862</v>
      </c>
      <c r="AS49" s="8">
        <f t="shared" si="30"/>
        <v>100</v>
      </c>
    </row>
    <row r="50" spans="1:45" ht="12.75">
      <c r="A50" s="24">
        <v>38878.39236111111</v>
      </c>
      <c r="B50" s="6">
        <v>125.429</v>
      </c>
      <c r="C50" s="6">
        <v>63.187</v>
      </c>
      <c r="D50" s="6">
        <v>25.916</v>
      </c>
      <c r="E50" s="6">
        <v>36.325</v>
      </c>
      <c r="F50" s="25">
        <v>5.736</v>
      </c>
      <c r="G50" s="6">
        <v>41.15</v>
      </c>
      <c r="H50" s="7">
        <f t="shared" si="1"/>
        <v>413972.4000000001</v>
      </c>
      <c r="I50" s="7">
        <f t="shared" si="2"/>
        <v>26951.399999999998</v>
      </c>
      <c r="J50" s="7">
        <f t="shared" si="3"/>
        <v>9204.600000000022</v>
      </c>
      <c r="K50" s="13">
        <f t="shared" si="4"/>
        <v>8266.200000000052</v>
      </c>
      <c r="L50" s="13">
        <f t="shared" si="5"/>
        <v>0</v>
      </c>
      <c r="M50" s="13">
        <f t="shared" si="6"/>
        <v>1462.8000000000227</v>
      </c>
      <c r="N50" s="8">
        <f t="shared" si="7"/>
        <v>6.5104340289352605</v>
      </c>
      <c r="O50" s="8">
        <f t="shared" si="8"/>
        <v>2.2234815654377007</v>
      </c>
      <c r="P50" s="8">
        <f t="shared" si="9"/>
        <v>0</v>
      </c>
      <c r="Q50" s="8">
        <f t="shared" si="10"/>
        <v>17.696160267112017</v>
      </c>
      <c r="R50" s="8">
        <f t="shared" si="31"/>
        <v>430.15784909046414</v>
      </c>
      <c r="S50" s="8">
        <f t="shared" si="11"/>
        <v>423.21975157186</v>
      </c>
      <c r="T50" s="8">
        <f t="shared" si="12"/>
        <v>0</v>
      </c>
      <c r="U50" s="8">
        <f t="shared" si="13"/>
        <v>27.553442723509647</v>
      </c>
      <c r="V50" s="8">
        <f t="shared" si="14"/>
        <v>76.12142237661038</v>
      </c>
      <c r="W50" s="8">
        <f t="shared" si="15"/>
        <v>9.41021315749154</v>
      </c>
      <c r="Y50" s="6">
        <v>0.076</v>
      </c>
      <c r="Z50" s="8">
        <f t="shared" si="0"/>
        <v>1048.8</v>
      </c>
      <c r="AB50" s="8">
        <f t="shared" si="16"/>
        <v>413972.4000000001</v>
      </c>
      <c r="AC50" s="8">
        <f t="shared" si="17"/>
        <v>208034.99999999994</v>
      </c>
      <c r="AD50" s="8">
        <f t="shared" si="18"/>
        <v>86318.99999999999</v>
      </c>
      <c r="AE50" s="8">
        <f t="shared" si="19"/>
        <v>119618.40000000004</v>
      </c>
      <c r="AF50" s="8">
        <f t="shared" si="20"/>
        <v>430.15784909046414</v>
      </c>
      <c r="AG50" s="8">
        <f t="shared" si="21"/>
        <v>477.26541555346256</v>
      </c>
      <c r="AH50" s="8">
        <f t="shared" si="22"/>
        <v>463.6799999999979</v>
      </c>
      <c r="AI50" s="8">
        <f t="shared" si="23"/>
        <v>372.60000000000184</v>
      </c>
      <c r="AJ50" s="6">
        <f t="shared" si="24"/>
        <v>19.21666666661622</v>
      </c>
      <c r="AK50" s="6">
        <f t="shared" si="25"/>
        <v>0.8006944444423425</v>
      </c>
      <c r="AL50" s="10">
        <f t="shared" si="26"/>
        <v>1</v>
      </c>
      <c r="AM50" s="9">
        <v>11</v>
      </c>
      <c r="AN50" s="9">
        <v>5</v>
      </c>
      <c r="AO50" s="9">
        <v>8</v>
      </c>
      <c r="AP50" s="8">
        <f t="shared" si="27"/>
        <v>50.25335022334821</v>
      </c>
      <c r="AQ50" s="8">
        <f t="shared" si="28"/>
        <v>20.851390092672837</v>
      </c>
      <c r="AR50" s="8">
        <f t="shared" si="29"/>
        <v>28.895259683978935</v>
      </c>
      <c r="AS50" s="8">
        <f t="shared" si="30"/>
        <v>99.99999999999997</v>
      </c>
    </row>
    <row r="51" spans="1:45" ht="12.75">
      <c r="A51" s="24">
        <v>38880.3625</v>
      </c>
      <c r="B51" s="6">
        <v>126.74</v>
      </c>
      <c r="C51" s="6">
        <v>63.806</v>
      </c>
      <c r="D51" s="6">
        <v>26.185</v>
      </c>
      <c r="E51" s="6">
        <v>36.747</v>
      </c>
      <c r="F51" s="25">
        <v>5.736</v>
      </c>
      <c r="G51" s="6">
        <v>41.458</v>
      </c>
      <c r="H51" s="7">
        <f>((B51-$B$4)*$A$2)</f>
        <v>432064.19999999995</v>
      </c>
      <c r="I51" s="7">
        <f>+(F51-$F$4)*$A$2</f>
        <v>26951.399999999998</v>
      </c>
      <c r="J51" s="7">
        <f>+(G51-$G$4)*$A$2</f>
        <v>13455.00000000002</v>
      </c>
      <c r="K51" s="13">
        <f>+IF((B51-B50)*$A$2&gt;0,((B51-B50)*$A$2),0)</f>
        <v>18091.7999999999</v>
      </c>
      <c r="L51" s="13">
        <f>+IF((F51-F50)*$A$2&gt;0,((F51-F50)*$A$2),0)</f>
        <v>0</v>
      </c>
      <c r="M51" s="13">
        <f>+IF((G51-G50)*$A$2&gt;0,((G51-G50)*$A$2),0)</f>
        <v>4250.399999999998</v>
      </c>
      <c r="N51" s="8">
        <f>+(F51-$F$4)/(B51-$B$4)*100</f>
        <v>6.237822990194513</v>
      </c>
      <c r="O51" s="8">
        <f>+(G51-$G$4)/(B51-$B$4)*100</f>
        <v>3.1141205404196923</v>
      </c>
      <c r="P51" s="8">
        <f>+(F51-F50)/(B51-B50)*100</f>
        <v>0</v>
      </c>
      <c r="Q51" s="8">
        <f>+(G51-G50)/(B51-B50)*100</f>
        <v>23.493516399695004</v>
      </c>
      <c r="R51" s="8">
        <f>+(B51-B50)/(A51-A50)/24*$A$2</f>
        <v>382.6253084235106</v>
      </c>
      <c r="S51" s="8">
        <f>+(B51-$B$4)/(A51-$A$4)/24*$A$2</f>
        <v>421.34791795335525</v>
      </c>
      <c r="T51" s="8">
        <f>+(F51-F50)/($A51-$A50)/24*$A$2</f>
        <v>0</v>
      </c>
      <c r="U51" s="8">
        <f>+(F51-$F$4)/(A51-$A$4)/24*$A$2</f>
        <v>26.282937294800305</v>
      </c>
      <c r="V51" s="8">
        <f>+(G51-G50)/($A51-$A50)/24*$A$2</f>
        <v>89.89213958386107</v>
      </c>
      <c r="W51" s="8">
        <f>+(G51-$G$4)/(A51-$A$4)/24*$A$2</f>
        <v>13.12128205961615</v>
      </c>
      <c r="Y51" s="6">
        <f>Y50</f>
        <v>0.076</v>
      </c>
      <c r="Z51" s="8">
        <f t="shared" si="0"/>
        <v>1048.8</v>
      </c>
      <c r="AB51" s="8">
        <f>+(B51-$B$4)*$A$2</f>
        <v>432064.19999999995</v>
      </c>
      <c r="AC51" s="8">
        <f>+(C51-$C$4)*$A$2</f>
        <v>216577.19999999992</v>
      </c>
      <c r="AD51" s="8">
        <f>+(D51-$D$4)*$A$2</f>
        <v>90031.19999999997</v>
      </c>
      <c r="AE51" s="8">
        <f>+(E51-$E$4)*$A$2</f>
        <v>125442</v>
      </c>
      <c r="AF51" s="8">
        <f>+(B51-B50)*$A$2/(A51-A50)/24</f>
        <v>382.6253084235106</v>
      </c>
      <c r="AG51" s="8">
        <f>+(C51-C50)*$A$2/(AJ51-AL51*AN51-AL51*AO51)</f>
        <v>401.3563038350691</v>
      </c>
      <c r="AH51" s="8">
        <f>+(D51-D50)*$A$2/(AL51*AN51)</f>
        <v>371.2199999999977</v>
      </c>
      <c r="AI51" s="8">
        <f>+(E51-E50)*$A$2/(AL51*AO51)</f>
        <v>363.97499999999746</v>
      </c>
      <c r="AJ51" s="6">
        <f>+(A51-A50)*24</f>
        <v>47.28333333344199</v>
      </c>
      <c r="AK51" s="6">
        <f t="shared" si="25"/>
        <v>1.9701388888934162</v>
      </c>
      <c r="AL51" s="10">
        <f t="shared" si="26"/>
        <v>2</v>
      </c>
      <c r="AM51" s="9">
        <v>11</v>
      </c>
      <c r="AN51" s="9">
        <v>5</v>
      </c>
      <c r="AO51" s="9">
        <v>8</v>
      </c>
      <c r="AP51" s="8">
        <f aca="true" t="shared" si="33" ref="AP51:AR52">+AC51/$AB51*100</f>
        <v>50.126161806509295</v>
      </c>
      <c r="AQ51" s="8">
        <f t="shared" si="33"/>
        <v>20.837458877639012</v>
      </c>
      <c r="AR51" s="8">
        <f t="shared" si="33"/>
        <v>29.03318534606663</v>
      </c>
      <c r="AS51" s="8">
        <f>SUM(AP51:AR51)</f>
        <v>99.99680603021494</v>
      </c>
    </row>
    <row r="52" spans="1:45" ht="12.75">
      <c r="A52" s="24">
        <v>38880.495833333334</v>
      </c>
      <c r="B52" s="6">
        <v>126.844</v>
      </c>
      <c r="C52" s="6">
        <v>63.91</v>
      </c>
      <c r="D52" s="6">
        <v>26.185</v>
      </c>
      <c r="E52" s="6">
        <v>36.747</v>
      </c>
      <c r="F52" s="25">
        <v>5.736</v>
      </c>
      <c r="G52" s="6">
        <v>41.473</v>
      </c>
      <c r="H52" s="7">
        <f>((B52-$B$4)*$A$2)</f>
        <v>433499.39999999997</v>
      </c>
      <c r="I52" s="7">
        <f>+(F52-$F$4)*$A$2</f>
        <v>26951.399999999998</v>
      </c>
      <c r="J52" s="7">
        <f>+(G52-$G$4)*$A$2</f>
        <v>13662.000000000027</v>
      </c>
      <c r="K52" s="13">
        <f>+IF((B52-B51)*$A$2&gt;0,((B52-B51)*$A$2),0)</f>
        <v>1435.199999999989</v>
      </c>
      <c r="L52" s="13">
        <f>+IF((F52-F51)*$A$2&gt;0,((F52-F51)*$A$2),0)</f>
        <v>0</v>
      </c>
      <c r="M52" s="13">
        <f>+IF((G52-G51)*$A$2&gt;0,((G52-G51)*$A$2),0)</f>
        <v>207.00000000000784</v>
      </c>
      <c r="N52" s="8">
        <f>+(F52-$F$4)/(B52-$B$4)*100</f>
        <v>6.217171234839079</v>
      </c>
      <c r="O52" s="8">
        <f>+(G52-$G$4)/(B52-$B$4)*100</f>
        <v>3.151561455448388</v>
      </c>
      <c r="P52" s="8">
        <f>+(F52-F51)/(B52-B51)*100</f>
        <v>0</v>
      </c>
      <c r="Q52" s="8">
        <f>+(G52-G51)/(B52-B51)*100</f>
        <v>14.423076923077579</v>
      </c>
      <c r="R52" s="8">
        <f>+(B52-B51)/(A52-A51)/24*$A$2</f>
        <v>448.50000000652307</v>
      </c>
      <c r="S52" s="8">
        <f>+(B52-$B$4)/(A52-$A$4)/24*$A$2</f>
        <v>421.4323860137935</v>
      </c>
      <c r="T52" s="8">
        <f>+(F52-F51)/($A52-$A51)/24*$A$2</f>
        <v>0</v>
      </c>
      <c r="U52" s="8">
        <f>+(F52-$F$4)/(A52-$A$4)/24*$A$2</f>
        <v>26.201173077545565</v>
      </c>
      <c r="V52" s="8">
        <f>+(G52-G51)/($A52-$A51)/24*$A$2</f>
        <v>64.68750000094377</v>
      </c>
      <c r="W52" s="8">
        <f>+(G52-$G$4)/(A52-$A$4)/24*$A$2</f>
        <v>13.28170063838718</v>
      </c>
      <c r="Y52" s="6">
        <f>Y51</f>
        <v>0.076</v>
      </c>
      <c r="Z52" s="8">
        <f t="shared" si="0"/>
        <v>1048.8</v>
      </c>
      <c r="AB52" s="8">
        <f>+(B52-$B$4)*$A$2</f>
        <v>433499.39999999997</v>
      </c>
      <c r="AC52" s="8">
        <f>+(C52-$C$4)*$A$2</f>
        <v>218012.39999999994</v>
      </c>
      <c r="AD52" s="8">
        <f>+(D52-$D$4)*$A$2</f>
        <v>90031.19999999997</v>
      </c>
      <c r="AE52" s="8">
        <f>+(E52-$E$4)*$A$2</f>
        <v>125442</v>
      </c>
      <c r="AF52" s="8">
        <f>+(B52-B51)*$A$2/(A52-A51)/24</f>
        <v>448.50000000652307</v>
      </c>
      <c r="AG52" s="8">
        <f>+(C52-C51)*$A$2/(AJ52-AL52*AN52-AL52*AO52)</f>
        <v>448.50000000652307</v>
      </c>
      <c r="AH52" s="8" t="e">
        <f>+(D52-D51)*$A$2/(AL52*AN52)</f>
        <v>#DIV/0!</v>
      </c>
      <c r="AI52" s="8" t="e">
        <f>+(E52-E51)*$A$2/(AL52*AO52)</f>
        <v>#DIV/0!</v>
      </c>
      <c r="AJ52" s="6">
        <f>+(A52-A51)*24</f>
        <v>3.199999999953434</v>
      </c>
      <c r="AK52" s="6">
        <f t="shared" si="25"/>
        <v>0.13333333333139308</v>
      </c>
      <c r="AL52" s="10">
        <f t="shared" si="26"/>
        <v>0</v>
      </c>
      <c r="AM52" s="9">
        <v>11</v>
      </c>
      <c r="AN52" s="9">
        <v>5</v>
      </c>
      <c r="AO52" s="9">
        <v>8</v>
      </c>
      <c r="AP52" s="8">
        <f t="shared" si="33"/>
        <v>50.29128067997325</v>
      </c>
      <c r="AQ52" s="8">
        <f t="shared" si="33"/>
        <v>20.768471651863873</v>
      </c>
      <c r="AR52" s="8">
        <f t="shared" si="33"/>
        <v>28.93706427275332</v>
      </c>
      <c r="AS52" s="8">
        <f>SUM(AP52:AR52)</f>
        <v>99.99681660459044</v>
      </c>
    </row>
    <row r="53" spans="1:45" ht="12.75">
      <c r="A53" s="24"/>
      <c r="F53" s="25"/>
      <c r="K53" s="13"/>
      <c r="L53" s="13"/>
      <c r="M53" s="13"/>
      <c r="P53" s="8"/>
      <c r="Q53" s="8"/>
      <c r="Y53" s="6"/>
      <c r="AB53" s="8"/>
      <c r="AC53" s="8"/>
      <c r="AD53" s="8"/>
      <c r="AE53" s="8"/>
      <c r="AF53" s="8"/>
      <c r="AG53" s="8"/>
      <c r="AH53" s="8"/>
      <c r="AI53" s="8"/>
      <c r="AS53" s="8"/>
    </row>
    <row r="54" spans="1:45" ht="12.75">
      <c r="A54" s="24"/>
      <c r="F54" s="25"/>
      <c r="K54" s="13"/>
      <c r="L54" s="13"/>
      <c r="M54" s="13"/>
      <c r="P54" s="8"/>
      <c r="Q54" s="8"/>
      <c r="AB54" s="8"/>
      <c r="AC54" s="8"/>
      <c r="AD54" s="8"/>
      <c r="AE54" s="8"/>
      <c r="AF54" s="8"/>
      <c r="AG54" s="8"/>
      <c r="AH54" s="8"/>
      <c r="AI54" s="8"/>
      <c r="AS54" s="8"/>
    </row>
    <row r="55" spans="1:45" ht="12.75">
      <c r="A55" s="24"/>
      <c r="F55" s="25"/>
      <c r="K55" s="13"/>
      <c r="L55" s="13"/>
      <c r="M55" s="13"/>
      <c r="P55" s="8"/>
      <c r="Q55" s="8"/>
      <c r="AB55" s="8"/>
      <c r="AC55" s="8"/>
      <c r="AD55" s="8"/>
      <c r="AE55" s="8"/>
      <c r="AF55" s="8"/>
      <c r="AG55" s="8"/>
      <c r="AH55" s="8"/>
      <c r="AI55" s="8"/>
      <c r="AS55" s="8"/>
    </row>
    <row r="56" spans="1:45" ht="12.75">
      <c r="A56" s="24"/>
      <c r="F56" s="25"/>
      <c r="K56" s="13"/>
      <c r="L56" s="13"/>
      <c r="M56" s="13"/>
      <c r="P56" s="8"/>
      <c r="Q56" s="8"/>
      <c r="AB56" s="8"/>
      <c r="AC56" s="8"/>
      <c r="AD56" s="8"/>
      <c r="AE56" s="8"/>
      <c r="AF56" s="8"/>
      <c r="AG56" s="8"/>
      <c r="AH56" s="8"/>
      <c r="AI56" s="8"/>
      <c r="AS56" s="8"/>
    </row>
    <row r="57" spans="1:45" ht="12.75">
      <c r="A57" s="24"/>
      <c r="F57" s="25"/>
      <c r="K57" s="13"/>
      <c r="L57" s="13"/>
      <c r="M57" s="13"/>
      <c r="P57" s="8"/>
      <c r="Q57" s="8"/>
      <c r="AB57" s="8"/>
      <c r="AC57" s="8"/>
      <c r="AD57" s="8"/>
      <c r="AE57" s="8"/>
      <c r="AF57" s="8"/>
      <c r="AG57" s="8"/>
      <c r="AH57" s="8"/>
      <c r="AI57" s="8"/>
      <c r="AS57" s="8"/>
    </row>
    <row r="58" spans="1:12" s="3" customFormat="1" ht="12.75">
      <c r="A58" s="1"/>
      <c r="B58" s="2" t="s">
        <v>8</v>
      </c>
      <c r="C58" s="2" t="s">
        <v>54</v>
      </c>
      <c r="D58" s="2"/>
      <c r="E58" s="2"/>
      <c r="F58" s="2"/>
      <c r="G58" s="2"/>
      <c r="H58" s="2"/>
      <c r="I58" s="2"/>
      <c r="J58" s="2"/>
      <c r="K58" s="2"/>
      <c r="L58" s="2"/>
    </row>
    <row r="59" spans="1:14" s="3" customFormat="1" ht="12.75">
      <c r="A59" s="1"/>
      <c r="B59" s="2" t="s">
        <v>9</v>
      </c>
      <c r="C59" s="2" t="s">
        <v>43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" customFormat="1" ht="12.75">
      <c r="A60" s="1"/>
      <c r="B60" s="2" t="s">
        <v>10</v>
      </c>
      <c r="C60" s="2" t="s">
        <v>30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" customFormat="1" ht="12.75">
      <c r="A61" s="1"/>
      <c r="B61" s="2" t="s">
        <v>11</v>
      </c>
      <c r="C61" s="2" t="s">
        <v>31</v>
      </c>
      <c r="D61" s="2"/>
      <c r="E61" s="2"/>
      <c r="F61" s="2"/>
      <c r="G61" s="2"/>
      <c r="H61" s="2" t="s">
        <v>55</v>
      </c>
      <c r="I61" s="2"/>
      <c r="J61" s="2"/>
      <c r="K61" s="2"/>
      <c r="L61" s="2"/>
      <c r="M61" s="2"/>
      <c r="N61" s="2"/>
    </row>
    <row r="62" spans="1:14" s="3" customFormat="1" ht="12.75">
      <c r="A62" s="1"/>
      <c r="B62" s="2" t="s">
        <v>12</v>
      </c>
      <c r="C62" s="2" t="s">
        <v>32</v>
      </c>
      <c r="D62" s="2"/>
      <c r="E62" s="2"/>
      <c r="F62" s="2"/>
      <c r="G62" s="2"/>
      <c r="H62" s="2" t="s">
        <v>55</v>
      </c>
      <c r="I62" s="2"/>
      <c r="J62" s="2"/>
      <c r="K62" s="2"/>
      <c r="L62" s="2"/>
      <c r="M62" s="2"/>
      <c r="N62" s="2"/>
    </row>
    <row r="63" spans="1:14" s="3" customFormat="1" ht="12.75">
      <c r="A63" s="1"/>
      <c r="B63" s="2" t="s">
        <v>34</v>
      </c>
      <c r="C63" s="2" t="s">
        <v>33</v>
      </c>
      <c r="D63" s="2"/>
      <c r="E63" s="2"/>
      <c r="F63" s="2"/>
      <c r="G63" s="2"/>
      <c r="H63" s="2" t="s">
        <v>55</v>
      </c>
      <c r="I63" s="2"/>
      <c r="J63" s="2"/>
      <c r="K63" s="2"/>
      <c r="L63" s="2"/>
      <c r="M63" s="2"/>
      <c r="N63" s="2"/>
    </row>
    <row r="64" spans="1:14" s="3" customFormat="1" ht="12.75">
      <c r="A64" s="1"/>
      <c r="B64" s="2" t="s">
        <v>14</v>
      </c>
      <c r="C64" s="2" t="s">
        <v>38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2" s="3" customFormat="1" ht="12.75">
      <c r="A65" s="1"/>
      <c r="B65" s="2" t="s">
        <v>35</v>
      </c>
      <c r="C65" s="2" t="s">
        <v>39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s="3" customFormat="1" ht="12.75">
      <c r="A66" s="1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4" s="3" customFormat="1" ht="33" customHeight="1">
      <c r="A67" s="1"/>
      <c r="B67" s="2" t="s">
        <v>36</v>
      </c>
      <c r="C67" s="30" t="s">
        <v>13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2" s="3" customFormat="1" ht="12.75">
      <c r="A68" s="1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45" ht="12.75">
      <c r="A69" s="12"/>
      <c r="B69" s="6" t="s">
        <v>37</v>
      </c>
      <c r="C69" s="6" t="s">
        <v>46</v>
      </c>
      <c r="K69" s="13"/>
      <c r="L69" s="13"/>
      <c r="M69" s="13"/>
      <c r="P69" s="8"/>
      <c r="Q69" s="8"/>
      <c r="AB69" s="8"/>
      <c r="AC69" s="8"/>
      <c r="AD69" s="8"/>
      <c r="AE69" s="8"/>
      <c r="AF69" s="8"/>
      <c r="AG69" s="8"/>
      <c r="AH69" s="8"/>
      <c r="AI69" s="8"/>
      <c r="AS69" s="8"/>
    </row>
    <row r="70" spans="1:45" ht="12.75">
      <c r="A70" s="12"/>
      <c r="K70" s="13"/>
      <c r="L70" s="13"/>
      <c r="M70" s="13"/>
      <c r="P70" s="8"/>
      <c r="Q70" s="8"/>
      <c r="AB70" s="8"/>
      <c r="AC70" s="8"/>
      <c r="AD70" s="8"/>
      <c r="AE70" s="8"/>
      <c r="AF70" s="8"/>
      <c r="AG70" s="8"/>
      <c r="AH70" s="8"/>
      <c r="AI70" s="8"/>
      <c r="AS70" s="8"/>
    </row>
    <row r="71" spans="1:45" ht="12.75">
      <c r="A71" s="12"/>
      <c r="B71" s="6" t="s">
        <v>45</v>
      </c>
      <c r="C71" s="6" t="s">
        <v>48</v>
      </c>
      <c r="K71" s="13"/>
      <c r="L71" s="13"/>
      <c r="M71" s="13"/>
      <c r="P71" s="8"/>
      <c r="Q71" s="8"/>
      <c r="AB71" s="8"/>
      <c r="AC71" s="8"/>
      <c r="AD71" s="8"/>
      <c r="AE71" s="8"/>
      <c r="AF71" s="8"/>
      <c r="AG71" s="8"/>
      <c r="AH71" s="8"/>
      <c r="AI71" s="8"/>
      <c r="AS71" s="8"/>
    </row>
    <row r="72" spans="1:45" ht="12.75">
      <c r="A72" s="12"/>
      <c r="K72" s="13"/>
      <c r="L72" s="13"/>
      <c r="M72" s="13"/>
      <c r="P72" s="8"/>
      <c r="Q72" s="8"/>
      <c r="AB72" s="8"/>
      <c r="AC72" s="8"/>
      <c r="AD72" s="8"/>
      <c r="AE72" s="8"/>
      <c r="AF72" s="8"/>
      <c r="AG72" s="8"/>
      <c r="AH72" s="8"/>
      <c r="AI72" s="8"/>
      <c r="AS72" s="8"/>
    </row>
    <row r="73" spans="2:3" ht="12.75">
      <c r="B73" s="6" t="s">
        <v>47</v>
      </c>
      <c r="C73" s="6" t="s">
        <v>50</v>
      </c>
    </row>
    <row r="75" spans="2:3" ht="12.75">
      <c r="B75" s="6" t="s">
        <v>49</v>
      </c>
      <c r="C75" s="6" t="s">
        <v>51</v>
      </c>
    </row>
    <row r="65534" ht="12.75">
      <c r="A65534" s="5" t="s">
        <v>52</v>
      </c>
    </row>
  </sheetData>
  <mergeCells count="6">
    <mergeCell ref="C67:N67"/>
    <mergeCell ref="P2:Q2"/>
    <mergeCell ref="Y2:Z3"/>
    <mergeCell ref="H2:J2"/>
    <mergeCell ref="K2:M2"/>
    <mergeCell ref="N2:O2"/>
  </mergeCells>
  <printOptions gridLines="1"/>
  <pageMargins left="0.26" right="0.46" top="0.984251968503937" bottom="0.984251968503937" header="0.5118110236220472" footer="0.5118110236220472"/>
  <pageSetup fitToHeight="5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65534"/>
  <sheetViews>
    <sheetView workbookViewId="0" topLeftCell="A1">
      <pane xSplit="7" ySplit="3" topLeftCell="L2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O39" sqref="O39"/>
    </sheetView>
  </sheetViews>
  <sheetFormatPr defaultColWidth="9.00390625" defaultRowHeight="12.75"/>
  <cols>
    <col min="1" max="1" width="13.375" style="5" bestFit="1" customWidth="1"/>
    <col min="2" max="2" width="7.625" style="6" bestFit="1" customWidth="1"/>
    <col min="3" max="5" width="6.625" style="6" customWidth="1"/>
    <col min="6" max="7" width="8.00390625" style="6" bestFit="1" customWidth="1"/>
    <col min="8" max="8" width="9.875" style="7" customWidth="1"/>
    <col min="9" max="9" width="8.75390625" style="7" bestFit="1" customWidth="1"/>
    <col min="10" max="10" width="8.00390625" style="7" bestFit="1" customWidth="1"/>
    <col min="11" max="11" width="8.125" style="7" bestFit="1" customWidth="1"/>
    <col min="12" max="13" width="8.00390625" style="7" bestFit="1" customWidth="1"/>
    <col min="14" max="14" width="8.25390625" style="8" bestFit="1" customWidth="1"/>
    <col min="15" max="15" width="5.625" style="8" bestFit="1" customWidth="1"/>
    <col min="16" max="17" width="8.25390625" style="9" bestFit="1" customWidth="1"/>
    <col min="18" max="18" width="8.25390625" style="8" bestFit="1" customWidth="1"/>
    <col min="19" max="19" width="6.625" style="8" bestFit="1" customWidth="1"/>
    <col min="20" max="20" width="8.25390625" style="8" bestFit="1" customWidth="1"/>
    <col min="21" max="21" width="7.75390625" style="8" bestFit="1" customWidth="1"/>
    <col min="22" max="22" width="8.25390625" style="8" bestFit="1" customWidth="1"/>
    <col min="23" max="23" width="7.75390625" style="8" bestFit="1" customWidth="1"/>
    <col min="24" max="24" width="5.75390625" style="8" bestFit="1" customWidth="1"/>
    <col min="25" max="25" width="6.00390625" style="9" bestFit="1" customWidth="1"/>
    <col min="26" max="26" width="8.125" style="8" bestFit="1" customWidth="1"/>
    <col min="27" max="27" width="7.00390625" style="9" bestFit="1" customWidth="1"/>
    <col min="28" max="28" width="10.125" style="7" bestFit="1" customWidth="1"/>
    <col min="29" max="29" width="10.125" style="9" bestFit="1" customWidth="1"/>
    <col min="30" max="30" width="9.125" style="9" bestFit="1" customWidth="1"/>
    <col min="31" max="31" width="10.125" style="9" bestFit="1" customWidth="1"/>
    <col min="32" max="32" width="7.00390625" style="9" bestFit="1" customWidth="1"/>
    <col min="33" max="35" width="8.25390625" style="9" bestFit="1" customWidth="1"/>
    <col min="36" max="36" width="7.75390625" style="6" customWidth="1"/>
    <col min="37" max="37" width="6.625" style="6" bestFit="1" customWidth="1"/>
    <col min="38" max="38" width="4.625" style="10" customWidth="1"/>
    <col min="39" max="41" width="3.75390625" style="9" customWidth="1"/>
    <col min="42" max="44" width="8.25390625" style="8" bestFit="1" customWidth="1"/>
    <col min="45" max="45" width="8.25390625" style="9" bestFit="1" customWidth="1"/>
    <col min="46" max="16384" width="9.125" style="9" customWidth="1"/>
  </cols>
  <sheetData>
    <row r="1" spans="1:23" ht="12.75">
      <c r="A1" s="26"/>
      <c r="B1" s="20"/>
      <c r="C1" s="20"/>
      <c r="N1" s="8">
        <v>33</v>
      </c>
      <c r="O1" s="8">
        <v>20</v>
      </c>
      <c r="P1" s="8">
        <v>33</v>
      </c>
      <c r="Q1" s="8">
        <v>20</v>
      </c>
      <c r="R1" s="8" t="s">
        <v>15</v>
      </c>
      <c r="S1" s="8" t="s">
        <v>15</v>
      </c>
      <c r="T1" s="8" t="s">
        <v>16</v>
      </c>
      <c r="U1" s="8" t="s">
        <v>16</v>
      </c>
      <c r="V1" s="8" t="s">
        <v>17</v>
      </c>
      <c r="W1" s="8" t="s">
        <v>17</v>
      </c>
    </row>
    <row r="2" spans="1:31" ht="12.75">
      <c r="A2" s="8">
        <f>345*40</f>
        <v>13800</v>
      </c>
      <c r="B2" s="6" t="s">
        <v>1</v>
      </c>
      <c r="H2" s="33" t="s">
        <v>6</v>
      </c>
      <c r="I2" s="33"/>
      <c r="J2" s="33"/>
      <c r="K2" s="33" t="s">
        <v>18</v>
      </c>
      <c r="L2" s="33"/>
      <c r="M2" s="33"/>
      <c r="N2" s="31" t="s">
        <v>6</v>
      </c>
      <c r="O2" s="31"/>
      <c r="P2" s="31" t="s">
        <v>18</v>
      </c>
      <c r="Q2" s="31"/>
      <c r="R2" s="8" t="s">
        <v>19</v>
      </c>
      <c r="S2" s="8" t="s">
        <v>20</v>
      </c>
      <c r="T2" s="8" t="s">
        <v>19</v>
      </c>
      <c r="U2" s="8" t="s">
        <v>20</v>
      </c>
      <c r="V2" s="8" t="s">
        <v>19</v>
      </c>
      <c r="W2" s="8" t="s">
        <v>20</v>
      </c>
      <c r="Y2" s="32" t="s">
        <v>21</v>
      </c>
      <c r="Z2" s="32"/>
      <c r="AB2" s="7" t="s">
        <v>1</v>
      </c>
      <c r="AC2" s="7" t="s">
        <v>1</v>
      </c>
      <c r="AD2" s="7" t="s">
        <v>1</v>
      </c>
      <c r="AE2" s="7" t="s">
        <v>1</v>
      </c>
    </row>
    <row r="3" spans="1:44" ht="12.75">
      <c r="A3" s="5" t="s">
        <v>0</v>
      </c>
      <c r="B3" s="9" t="s">
        <v>22</v>
      </c>
      <c r="C3" s="9" t="s">
        <v>23</v>
      </c>
      <c r="D3" s="9" t="s">
        <v>24</v>
      </c>
      <c r="E3" s="9" t="s">
        <v>25</v>
      </c>
      <c r="F3" s="6" t="s">
        <v>2</v>
      </c>
      <c r="G3" s="6" t="s">
        <v>3</v>
      </c>
      <c r="H3" s="7" t="s">
        <v>1</v>
      </c>
      <c r="I3" s="7" t="s">
        <v>2</v>
      </c>
      <c r="J3" s="7" t="s">
        <v>3</v>
      </c>
      <c r="K3" s="7" t="s">
        <v>1</v>
      </c>
      <c r="L3" s="7" t="s">
        <v>2</v>
      </c>
      <c r="M3" s="7" t="s">
        <v>3</v>
      </c>
      <c r="N3" s="8" t="s">
        <v>4</v>
      </c>
      <c r="O3" s="8" t="s">
        <v>5</v>
      </c>
      <c r="P3" s="8" t="s">
        <v>4</v>
      </c>
      <c r="Q3" s="8" t="s">
        <v>5</v>
      </c>
      <c r="R3" s="8" t="s">
        <v>53</v>
      </c>
      <c r="S3" s="8" t="s">
        <v>53</v>
      </c>
      <c r="T3" s="8" t="s">
        <v>53</v>
      </c>
      <c r="U3" s="8" t="s">
        <v>53</v>
      </c>
      <c r="V3" s="8" t="s">
        <v>53</v>
      </c>
      <c r="W3" s="8" t="s">
        <v>53</v>
      </c>
      <c r="X3" s="11"/>
      <c r="Y3" s="32"/>
      <c r="Z3" s="32"/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8" t="s">
        <v>27</v>
      </c>
      <c r="AH3" s="8" t="s">
        <v>28</v>
      </c>
      <c r="AI3" s="8" t="s">
        <v>29</v>
      </c>
      <c r="AP3" s="8" t="s">
        <v>40</v>
      </c>
      <c r="AQ3" s="8" t="s">
        <v>41</v>
      </c>
      <c r="AR3" s="8" t="s">
        <v>42</v>
      </c>
    </row>
    <row r="4" spans="1:44" s="15" customFormat="1" ht="12.75">
      <c r="A4" s="22">
        <v>38837.63611111111</v>
      </c>
      <c r="B4" s="20">
        <v>32.942</v>
      </c>
      <c r="C4" s="20">
        <v>14.98</v>
      </c>
      <c r="D4" s="20">
        <v>8.605</v>
      </c>
      <c r="E4" s="20">
        <v>9.356</v>
      </c>
      <c r="F4" s="23">
        <v>0.034</v>
      </c>
      <c r="G4" s="20">
        <v>28.066</v>
      </c>
      <c r="H4" s="21" t="s">
        <v>44</v>
      </c>
      <c r="I4" s="21"/>
      <c r="J4" s="7"/>
      <c r="K4" s="13"/>
      <c r="L4" s="13"/>
      <c r="M4" s="13"/>
      <c r="N4" s="8"/>
      <c r="O4" s="8"/>
      <c r="P4" s="8"/>
      <c r="Q4" s="8"/>
      <c r="R4" s="14"/>
      <c r="S4" s="14"/>
      <c r="T4" s="14"/>
      <c r="U4" s="14"/>
      <c r="V4" s="14"/>
      <c r="W4" s="14"/>
      <c r="X4" s="14"/>
      <c r="Y4" s="9"/>
      <c r="Z4" s="8"/>
      <c r="AB4" s="16"/>
      <c r="AJ4" s="17"/>
      <c r="AK4" s="17"/>
      <c r="AL4" s="18"/>
      <c r="AP4" s="14"/>
      <c r="AQ4" s="14"/>
      <c r="AR4" s="14"/>
    </row>
    <row r="5" spans="1:45" ht="12.75">
      <c r="A5" s="24">
        <v>38838.35277777778</v>
      </c>
      <c r="B5" s="6">
        <v>33.062</v>
      </c>
      <c r="C5" s="6">
        <v>15.041</v>
      </c>
      <c r="D5" s="6">
        <v>8.623</v>
      </c>
      <c r="E5" s="6">
        <v>9.397</v>
      </c>
      <c r="F5" s="25">
        <v>0.034</v>
      </c>
      <c r="G5" s="6">
        <v>28.17</v>
      </c>
      <c r="H5" s="7">
        <f aca="true" t="shared" si="0" ref="H5:H52">((B5-$B$4)*$A$2)</f>
        <v>1655.9999999999648</v>
      </c>
      <c r="I5" s="7">
        <f aca="true" t="shared" si="1" ref="I5:I52">+(F5-$F$4)*$A$2</f>
        <v>0</v>
      </c>
      <c r="J5" s="7">
        <f aca="true" t="shared" si="2" ref="J5:J52">+(G5-$G$4)*$A$2</f>
        <v>1435.200000000038</v>
      </c>
      <c r="K5" s="13">
        <f aca="true" t="shared" si="3" ref="K5:K52">+IF((B5-B4)*$A$2&gt;0,((B5-B4)*$A$2),0)</f>
        <v>1655.9999999999648</v>
      </c>
      <c r="L5" s="13">
        <f aca="true" t="shared" si="4" ref="L5:L52">+IF((F5-F4)*$A$2&gt;0,((F5-F4)*$A$2),0)</f>
        <v>0</v>
      </c>
      <c r="M5" s="13">
        <f aca="true" t="shared" si="5" ref="M5:M52">+IF((G5-G4)*$A$2&gt;0,((G5-G4)*$A$2),0)</f>
        <v>1435.200000000038</v>
      </c>
      <c r="N5" s="8">
        <f aca="true" t="shared" si="6" ref="N5:N52">+(F5-$F$4)/(B5-$B$4)*100</f>
        <v>0</v>
      </c>
      <c r="O5" s="8">
        <f aca="true" t="shared" si="7" ref="O5:O52">+(G5-$G$4)/(B5-$B$4)*100</f>
        <v>86.6666666666708</v>
      </c>
      <c r="P5" s="8">
        <f aca="true" t="shared" si="8" ref="P5:P52">+(F5-F4)/(B5-B4)*100</f>
        <v>0</v>
      </c>
      <c r="Q5" s="8">
        <f aca="true" t="shared" si="9" ref="Q5:Q52">+(G5-G4)/(B5-B4)*100</f>
        <v>86.6666666666708</v>
      </c>
      <c r="R5" s="8">
        <f>+(B5-B4)/($A5-$A4)/24*$A$2</f>
        <v>96.27906976737464</v>
      </c>
      <c r="S5" s="8">
        <f aca="true" t="shared" si="10" ref="S5:S52">+(B5-$B$4)/(A5-$A$4)/24*$A$2</f>
        <v>96.27906976737464</v>
      </c>
      <c r="T5" s="8">
        <f aca="true" t="shared" si="11" ref="T5:T52">+(F5-F4)/($A5-$A4)/24*$A$2</f>
        <v>0</v>
      </c>
      <c r="U5" s="8">
        <f aca="true" t="shared" si="12" ref="U5:U52">+(F5-$F$4)/(A5-$A$4)/24*$A$2</f>
        <v>0</v>
      </c>
      <c r="V5" s="8">
        <f aca="true" t="shared" si="13" ref="V5:V52">+(G5-G4)/($A5-$A4)/24*$A$2</f>
        <v>83.441860465062</v>
      </c>
      <c r="W5" s="8">
        <f aca="true" t="shared" si="14" ref="W5:W52">+(G5-$G$4)/(A5-$A$4)/24*$A$2</f>
        <v>83.441860465062</v>
      </c>
      <c r="Y5" s="6">
        <v>0.037</v>
      </c>
      <c r="Z5" s="8">
        <f aca="true" t="shared" si="15" ref="Z5:Z52">+Y5*$A$2</f>
        <v>510.59999999999997</v>
      </c>
      <c r="AB5" s="8">
        <f aca="true" t="shared" si="16" ref="AB5:AB52">+(B5-$B$4)*$A$2</f>
        <v>1655.9999999999648</v>
      </c>
      <c r="AC5" s="8">
        <f aca="true" t="shared" si="17" ref="AC5:AC52">+(C5-$C$4)*$A$2</f>
        <v>841.7999999999993</v>
      </c>
      <c r="AD5" s="8">
        <f aca="true" t="shared" si="18" ref="AD5:AD52">+(D5-$D$4)*$A$2</f>
        <v>248.3999999999849</v>
      </c>
      <c r="AE5" s="8">
        <f aca="true" t="shared" si="19" ref="AE5:AE52">+(E5-$E$4)*$A$2</f>
        <v>565.8000000000051</v>
      </c>
      <c r="AF5" s="8">
        <f aca="true" t="shared" si="20" ref="AF5:AF52">+(B5-B4)*$A$2/(A5-A4)/24</f>
        <v>96.27906976737465</v>
      </c>
      <c r="AG5" s="8">
        <f aca="true" t="shared" si="21" ref="AG5:AG52">+(C5-C4)*$A$2/(AJ5-AL5*AN5-AL5*AO5)</f>
        <v>200.42857142801572</v>
      </c>
      <c r="AH5" s="8">
        <f aca="true" t="shared" si="22" ref="AH5:AH52">+(D5-D4)*$A$2/(AL5*AN5)</f>
        <v>49.67999999999698</v>
      </c>
      <c r="AI5" s="8">
        <f aca="true" t="shared" si="23" ref="AI5:AI52">+(E5-E4)*$A$2/(AL5*AO5)</f>
        <v>70.72500000000063</v>
      </c>
      <c r="AJ5" s="6">
        <f aca="true" t="shared" si="24" ref="AJ5:AJ52">+(A5-A4)*24</f>
        <v>17.20000000001164</v>
      </c>
      <c r="AK5" s="6">
        <f aca="true" t="shared" si="25" ref="AK5:AK52">AJ5/24</f>
        <v>0.7166666666671517</v>
      </c>
      <c r="AL5" s="10">
        <f aca="true" t="shared" si="26" ref="AL5:AL52">ROUND(AK5,0)</f>
        <v>1</v>
      </c>
      <c r="AM5" s="9">
        <v>11</v>
      </c>
      <c r="AN5" s="9">
        <v>5</v>
      </c>
      <c r="AO5" s="9">
        <v>8</v>
      </c>
      <c r="AP5" s="8">
        <f aca="true" t="shared" si="27" ref="AP5:AP52">+AC5/$AB5*100</f>
        <v>50.83333333333437</v>
      </c>
      <c r="AQ5" s="8">
        <f aca="true" t="shared" si="28" ref="AQ5:AQ52">+AD5/$AB5*100</f>
        <v>14.999999999999408</v>
      </c>
      <c r="AR5" s="8">
        <f aca="true" t="shared" si="29" ref="AR5:AR52">+AE5/$AB5*100</f>
        <v>34.1666666666677</v>
      </c>
      <c r="AS5" s="8">
        <f aca="true" t="shared" si="30" ref="AS5:AS52">SUM(AP5:AR5)</f>
        <v>100.00000000000148</v>
      </c>
    </row>
    <row r="6" spans="1:45" ht="12.75">
      <c r="A6" s="24">
        <v>38838.68263888889</v>
      </c>
      <c r="B6" s="6">
        <v>33.294</v>
      </c>
      <c r="C6" s="6">
        <v>15.207</v>
      </c>
      <c r="D6" s="6">
        <v>8.689</v>
      </c>
      <c r="E6" s="6">
        <v>9.397</v>
      </c>
      <c r="F6" s="25">
        <v>0.034</v>
      </c>
      <c r="G6" s="6">
        <v>28.203</v>
      </c>
      <c r="H6" s="7">
        <f t="shared" si="0"/>
        <v>4857.599999999955</v>
      </c>
      <c r="I6" s="7">
        <f t="shared" si="1"/>
        <v>0</v>
      </c>
      <c r="J6" s="7">
        <f t="shared" si="2"/>
        <v>1890.6000000000063</v>
      </c>
      <c r="K6" s="13">
        <f t="shared" si="3"/>
        <v>3201.5999999999904</v>
      </c>
      <c r="L6" s="13">
        <f t="shared" si="4"/>
        <v>0</v>
      </c>
      <c r="M6" s="13">
        <f t="shared" si="5"/>
        <v>455.39999999996826</v>
      </c>
      <c r="N6" s="8">
        <f t="shared" si="6"/>
        <v>0</v>
      </c>
      <c r="O6" s="8">
        <f t="shared" si="7"/>
        <v>38.92045454545504</v>
      </c>
      <c r="P6" s="8">
        <f t="shared" si="8"/>
        <v>0</v>
      </c>
      <c r="Q6" s="8">
        <f t="shared" si="9"/>
        <v>14.224137931033532</v>
      </c>
      <c r="R6" s="8">
        <f aca="true" t="shared" si="31" ref="R6:R52">+(B6-B5)/(A6-A5)/24*$A$2</f>
        <v>404.4126315809285</v>
      </c>
      <c r="S6" s="8">
        <f t="shared" si="10"/>
        <v>193.401459854222</v>
      </c>
      <c r="T6" s="8">
        <f t="shared" si="11"/>
        <v>0</v>
      </c>
      <c r="U6" s="8">
        <f t="shared" si="12"/>
        <v>0</v>
      </c>
      <c r="V6" s="8">
        <f t="shared" si="13"/>
        <v>57.52421052659375</v>
      </c>
      <c r="W6" s="8">
        <f t="shared" si="14"/>
        <v>75.27272727280892</v>
      </c>
      <c r="Y6" s="6">
        <f>Y5</f>
        <v>0.037</v>
      </c>
      <c r="Z6" s="8">
        <f t="shared" si="15"/>
        <v>510.59999999999997</v>
      </c>
      <c r="AB6" s="8">
        <f t="shared" si="16"/>
        <v>4857.599999999955</v>
      </c>
      <c r="AC6" s="8">
        <f t="shared" si="17"/>
        <v>3132.6000000000045</v>
      </c>
      <c r="AD6" s="8">
        <f t="shared" si="18"/>
        <v>1159.1999999999948</v>
      </c>
      <c r="AE6" s="8">
        <f t="shared" si="19"/>
        <v>565.8000000000051</v>
      </c>
      <c r="AF6" s="8">
        <f t="shared" si="20"/>
        <v>404.41263158092846</v>
      </c>
      <c r="AG6" s="8">
        <f t="shared" si="21"/>
        <v>289.3642105277348</v>
      </c>
      <c r="AH6" s="8" t="e">
        <f t="shared" si="22"/>
        <v>#DIV/0!</v>
      </c>
      <c r="AI6" s="8" t="e">
        <f t="shared" si="23"/>
        <v>#DIV/0!</v>
      </c>
      <c r="AJ6" s="6">
        <f t="shared" si="24"/>
        <v>7.916666666627862</v>
      </c>
      <c r="AK6" s="6">
        <f t="shared" si="25"/>
        <v>0.32986111110949423</v>
      </c>
      <c r="AL6" s="10">
        <f t="shared" si="26"/>
        <v>0</v>
      </c>
      <c r="AM6" s="9">
        <v>11</v>
      </c>
      <c r="AN6" s="9">
        <v>5</v>
      </c>
      <c r="AO6" s="9">
        <v>8</v>
      </c>
      <c r="AP6" s="8">
        <f t="shared" si="27"/>
        <v>64.48863636363706</v>
      </c>
      <c r="AQ6" s="8">
        <f t="shared" si="28"/>
        <v>23.863636363636477</v>
      </c>
      <c r="AR6" s="8">
        <f t="shared" si="29"/>
        <v>11.647727272727487</v>
      </c>
      <c r="AS6" s="8">
        <f t="shared" si="30"/>
        <v>100.00000000000102</v>
      </c>
    </row>
    <row r="7" spans="1:45" ht="12.75">
      <c r="A7" s="24">
        <v>38839.36111111111</v>
      </c>
      <c r="B7" s="6">
        <v>33.515</v>
      </c>
      <c r="C7" s="6">
        <v>15.241</v>
      </c>
      <c r="D7" s="6">
        <v>8.748</v>
      </c>
      <c r="E7" s="6">
        <v>9.525</v>
      </c>
      <c r="F7" s="25">
        <v>0.034</v>
      </c>
      <c r="G7" s="6">
        <v>28.293</v>
      </c>
      <c r="H7" s="7">
        <f t="shared" si="0"/>
        <v>7907.400000000005</v>
      </c>
      <c r="I7" s="7">
        <f t="shared" si="1"/>
        <v>0</v>
      </c>
      <c r="J7" s="7">
        <f t="shared" si="2"/>
        <v>3132.6000000000045</v>
      </c>
      <c r="K7" s="13">
        <f t="shared" si="3"/>
        <v>3049.80000000005</v>
      </c>
      <c r="L7" s="13">
        <f t="shared" si="4"/>
        <v>0</v>
      </c>
      <c r="M7" s="13">
        <f t="shared" si="5"/>
        <v>1241.999999999998</v>
      </c>
      <c r="N7" s="8">
        <f t="shared" si="6"/>
        <v>0</v>
      </c>
      <c r="O7" s="8">
        <f t="shared" si="7"/>
        <v>39.61605584642236</v>
      </c>
      <c r="P7" s="8">
        <f t="shared" si="8"/>
        <v>0</v>
      </c>
      <c r="Q7" s="8">
        <f t="shared" si="9"/>
        <v>40.723981900451754</v>
      </c>
      <c r="R7" s="8">
        <f t="shared" si="31"/>
        <v>187.2958034801333</v>
      </c>
      <c r="S7" s="8">
        <f t="shared" si="10"/>
        <v>191.00000000016126</v>
      </c>
      <c r="T7" s="8">
        <f t="shared" si="11"/>
        <v>0</v>
      </c>
      <c r="U7" s="8">
        <f t="shared" si="12"/>
        <v>0</v>
      </c>
      <c r="V7" s="8">
        <f t="shared" si="13"/>
        <v>76.27430910955516</v>
      </c>
      <c r="W7" s="8">
        <f t="shared" si="14"/>
        <v>75.6666666667306</v>
      </c>
      <c r="Y7" s="6">
        <v>0.05</v>
      </c>
      <c r="Z7" s="8">
        <f t="shared" si="15"/>
        <v>690</v>
      </c>
      <c r="AB7" s="8">
        <f t="shared" si="16"/>
        <v>7907.400000000005</v>
      </c>
      <c r="AC7" s="8">
        <f t="shared" si="17"/>
        <v>3601.7999999999893</v>
      </c>
      <c r="AD7" s="8">
        <f t="shared" si="18"/>
        <v>1973.3999999999849</v>
      </c>
      <c r="AE7" s="8">
        <f t="shared" si="19"/>
        <v>2332.2000000000066</v>
      </c>
      <c r="AF7" s="8">
        <f t="shared" si="20"/>
        <v>187.2958034801333</v>
      </c>
      <c r="AG7" s="8">
        <f t="shared" si="21"/>
        <v>142.90355329982563</v>
      </c>
      <c r="AH7" s="8">
        <f t="shared" si="22"/>
        <v>162.839999999998</v>
      </c>
      <c r="AI7" s="8">
        <f t="shared" si="23"/>
        <v>220.80000000000018</v>
      </c>
      <c r="AJ7" s="6">
        <f t="shared" si="24"/>
        <v>16.283333333325572</v>
      </c>
      <c r="AK7" s="6">
        <f t="shared" si="25"/>
        <v>0.6784722222218988</v>
      </c>
      <c r="AL7" s="10">
        <f t="shared" si="26"/>
        <v>1</v>
      </c>
      <c r="AM7" s="9">
        <v>11</v>
      </c>
      <c r="AN7" s="9">
        <v>5</v>
      </c>
      <c r="AO7" s="9">
        <v>8</v>
      </c>
      <c r="AP7" s="8">
        <f t="shared" si="27"/>
        <v>45.549738219895126</v>
      </c>
      <c r="AQ7" s="8">
        <f t="shared" si="28"/>
        <v>24.956369982547784</v>
      </c>
      <c r="AR7" s="8">
        <f t="shared" si="29"/>
        <v>29.49389179755678</v>
      </c>
      <c r="AS7" s="8">
        <f t="shared" si="30"/>
        <v>99.99999999999969</v>
      </c>
    </row>
    <row r="8" spans="1:45" s="15" customFormat="1" ht="12.75">
      <c r="A8" s="24">
        <v>38839.677083333336</v>
      </c>
      <c r="B8" s="6">
        <v>33.683</v>
      </c>
      <c r="C8" s="6">
        <v>15.355</v>
      </c>
      <c r="D8" s="6">
        <v>8.802</v>
      </c>
      <c r="E8" s="6">
        <v>9.525</v>
      </c>
      <c r="F8" s="25">
        <v>0.034</v>
      </c>
      <c r="G8" s="6">
        <v>28.324</v>
      </c>
      <c r="H8" s="7">
        <f t="shared" si="0"/>
        <v>10225.799999999996</v>
      </c>
      <c r="I8" s="7">
        <f t="shared" si="1"/>
        <v>0</v>
      </c>
      <c r="J8" s="7">
        <f t="shared" si="2"/>
        <v>3560.400000000037</v>
      </c>
      <c r="K8" s="13">
        <f t="shared" si="3"/>
        <v>2318.3999999999896</v>
      </c>
      <c r="L8" s="13">
        <f t="shared" si="4"/>
        <v>0</v>
      </c>
      <c r="M8" s="13">
        <f t="shared" si="5"/>
        <v>427.8000000000326</v>
      </c>
      <c r="N8" s="8">
        <f t="shared" si="6"/>
        <v>0</v>
      </c>
      <c r="O8" s="8">
        <f t="shared" si="7"/>
        <v>34.817813765182564</v>
      </c>
      <c r="P8" s="8">
        <f t="shared" si="8"/>
        <v>0</v>
      </c>
      <c r="Q8" s="8">
        <f t="shared" si="9"/>
        <v>18.452380952382438</v>
      </c>
      <c r="R8" s="8">
        <f t="shared" si="31"/>
        <v>305.7230769191645</v>
      </c>
      <c r="S8" s="8">
        <f t="shared" si="10"/>
        <v>208.76080299395102</v>
      </c>
      <c r="T8" s="8">
        <f t="shared" si="11"/>
        <v>0</v>
      </c>
      <c r="U8" s="8">
        <f t="shared" si="12"/>
        <v>0</v>
      </c>
      <c r="V8" s="8">
        <f t="shared" si="13"/>
        <v>56.41318681246942</v>
      </c>
      <c r="W8" s="8">
        <f t="shared" si="14"/>
        <v>72.68594760113353</v>
      </c>
      <c r="X8" s="8"/>
      <c r="Y8" s="6">
        <v>0.064</v>
      </c>
      <c r="Z8" s="8">
        <f t="shared" si="15"/>
        <v>883.2</v>
      </c>
      <c r="AB8" s="8">
        <f t="shared" si="16"/>
        <v>10225.799999999996</v>
      </c>
      <c r="AC8" s="8">
        <f t="shared" si="17"/>
        <v>5175</v>
      </c>
      <c r="AD8" s="8">
        <f t="shared" si="18"/>
        <v>2718.5999999999885</v>
      </c>
      <c r="AE8" s="8">
        <f t="shared" si="19"/>
        <v>2332.2000000000066</v>
      </c>
      <c r="AF8" s="8">
        <f t="shared" si="20"/>
        <v>305.7230769191645</v>
      </c>
      <c r="AG8" s="8">
        <f t="shared" si="21"/>
        <v>207.4549450522925</v>
      </c>
      <c r="AH8" s="8" t="e">
        <f t="shared" si="22"/>
        <v>#DIV/0!</v>
      </c>
      <c r="AI8" s="8" t="e">
        <f t="shared" si="23"/>
        <v>#DIV/0!</v>
      </c>
      <c r="AJ8" s="6">
        <f t="shared" si="24"/>
        <v>7.583333333430346</v>
      </c>
      <c r="AK8" s="6">
        <f t="shared" si="25"/>
        <v>0.3159722222262644</v>
      </c>
      <c r="AL8" s="10">
        <f t="shared" si="26"/>
        <v>0</v>
      </c>
      <c r="AM8" s="9">
        <v>11</v>
      </c>
      <c r="AN8" s="9">
        <v>5</v>
      </c>
      <c r="AO8" s="9">
        <v>8</v>
      </c>
      <c r="AP8" s="8">
        <f t="shared" si="27"/>
        <v>50.607287449392736</v>
      </c>
      <c r="AQ8" s="8">
        <f t="shared" si="28"/>
        <v>26.58569500674754</v>
      </c>
      <c r="AR8" s="8">
        <f t="shared" si="29"/>
        <v>22.807017543859722</v>
      </c>
      <c r="AS8" s="8">
        <f t="shared" si="30"/>
        <v>100</v>
      </c>
    </row>
    <row r="9" spans="1:45" ht="12.75">
      <c r="A9" s="24">
        <v>38840.430555555555</v>
      </c>
      <c r="B9" s="6">
        <v>33.903</v>
      </c>
      <c r="C9" s="6">
        <v>15.421</v>
      </c>
      <c r="D9" s="6">
        <v>8.858</v>
      </c>
      <c r="E9" s="6">
        <v>9.623</v>
      </c>
      <c r="F9" s="25">
        <v>0.034</v>
      </c>
      <c r="G9" s="6">
        <v>28.422</v>
      </c>
      <c r="H9" s="7">
        <f t="shared" si="0"/>
        <v>13261.79999999998</v>
      </c>
      <c r="I9" s="7">
        <f t="shared" si="1"/>
        <v>0</v>
      </c>
      <c r="J9" s="7">
        <f t="shared" si="2"/>
        <v>4912.800000000023</v>
      </c>
      <c r="K9" s="13">
        <f t="shared" si="3"/>
        <v>3035.9999999999845</v>
      </c>
      <c r="L9" s="13">
        <f t="shared" si="4"/>
        <v>0</v>
      </c>
      <c r="M9" s="13">
        <f t="shared" si="5"/>
        <v>1352.399999999986</v>
      </c>
      <c r="N9" s="8">
        <f t="shared" si="6"/>
        <v>0</v>
      </c>
      <c r="O9" s="8">
        <f t="shared" si="7"/>
        <v>37.044745057232284</v>
      </c>
      <c r="P9" s="8">
        <f t="shared" si="8"/>
        <v>0</v>
      </c>
      <c r="Q9" s="8">
        <f t="shared" si="9"/>
        <v>44.54545454545431</v>
      </c>
      <c r="R9" s="8">
        <f t="shared" si="31"/>
        <v>167.88940092237866</v>
      </c>
      <c r="S9" s="8">
        <f t="shared" si="10"/>
        <v>197.7405566600852</v>
      </c>
      <c r="T9" s="8">
        <f t="shared" si="11"/>
        <v>0</v>
      </c>
      <c r="U9" s="8">
        <f t="shared" si="12"/>
        <v>0</v>
      </c>
      <c r="V9" s="8">
        <f t="shared" si="13"/>
        <v>74.78709677451374</v>
      </c>
      <c r="W9" s="8">
        <f t="shared" si="14"/>
        <v>73.25248508948052</v>
      </c>
      <c r="Y9" s="6">
        <v>0.065</v>
      </c>
      <c r="Z9" s="8">
        <f t="shared" si="15"/>
        <v>897</v>
      </c>
      <c r="AB9" s="8">
        <f t="shared" si="16"/>
        <v>13261.79999999998</v>
      </c>
      <c r="AC9" s="8">
        <f t="shared" si="17"/>
        <v>6085.799999999986</v>
      </c>
      <c r="AD9" s="8">
        <f t="shared" si="18"/>
        <v>3491.4000000000015</v>
      </c>
      <c r="AE9" s="8">
        <f t="shared" si="19"/>
        <v>3684.5999999999926</v>
      </c>
      <c r="AF9" s="8">
        <f t="shared" si="20"/>
        <v>167.88940092237868</v>
      </c>
      <c r="AG9" s="8">
        <f t="shared" si="21"/>
        <v>179.17377049453597</v>
      </c>
      <c r="AH9" s="8">
        <f t="shared" si="22"/>
        <v>154.5600000000026</v>
      </c>
      <c r="AI9" s="8">
        <f t="shared" si="23"/>
        <v>169.04999999999825</v>
      </c>
      <c r="AJ9" s="6">
        <f t="shared" si="24"/>
        <v>18.083333333255723</v>
      </c>
      <c r="AK9" s="6">
        <f t="shared" si="25"/>
        <v>0.7534722222189885</v>
      </c>
      <c r="AL9" s="10">
        <f t="shared" si="26"/>
        <v>1</v>
      </c>
      <c r="AM9" s="9">
        <v>11</v>
      </c>
      <c r="AN9" s="9">
        <v>5</v>
      </c>
      <c r="AO9" s="9">
        <v>8</v>
      </c>
      <c r="AP9" s="8">
        <f t="shared" si="27"/>
        <v>45.889698231009326</v>
      </c>
      <c r="AQ9" s="8">
        <f t="shared" si="28"/>
        <v>26.326742976066647</v>
      </c>
      <c r="AR9" s="8">
        <f t="shared" si="29"/>
        <v>27.783558792924023</v>
      </c>
      <c r="AS9" s="8">
        <f t="shared" si="30"/>
        <v>100</v>
      </c>
    </row>
    <row r="10" spans="1:45" ht="12.75">
      <c r="A10" s="24">
        <v>38840.66805555556</v>
      </c>
      <c r="B10" s="6">
        <v>34.02</v>
      </c>
      <c r="C10" s="6">
        <v>15.48</v>
      </c>
      <c r="D10" s="6">
        <v>8.916</v>
      </c>
      <c r="E10" s="6">
        <v>9.623</v>
      </c>
      <c r="F10" s="25">
        <v>0.034</v>
      </c>
      <c r="G10" s="6">
        <v>28.448</v>
      </c>
      <c r="H10" s="7">
        <f t="shared" si="0"/>
        <v>14876.400000000041</v>
      </c>
      <c r="I10" s="7">
        <f t="shared" si="1"/>
        <v>0</v>
      </c>
      <c r="J10" s="7">
        <f t="shared" si="2"/>
        <v>5271.60000000002</v>
      </c>
      <c r="K10" s="13">
        <f t="shared" si="3"/>
        <v>1614.6000000000613</v>
      </c>
      <c r="L10" s="13">
        <f t="shared" si="4"/>
        <v>0</v>
      </c>
      <c r="M10" s="13">
        <f t="shared" si="5"/>
        <v>358.7999999999972</v>
      </c>
      <c r="N10" s="8">
        <f t="shared" si="6"/>
        <v>0</v>
      </c>
      <c r="O10" s="8">
        <f t="shared" si="7"/>
        <v>35.435992578849756</v>
      </c>
      <c r="P10" s="8">
        <f t="shared" si="8"/>
        <v>0</v>
      </c>
      <c r="Q10" s="8">
        <f t="shared" si="9"/>
        <v>22.222222222221212</v>
      </c>
      <c r="R10" s="8">
        <f t="shared" si="31"/>
        <v>283.26315789127636</v>
      </c>
      <c r="S10" s="8">
        <f t="shared" si="10"/>
        <v>204.43976179554193</v>
      </c>
      <c r="T10" s="8">
        <f t="shared" si="11"/>
        <v>0</v>
      </c>
      <c r="U10" s="8">
        <f t="shared" si="12"/>
        <v>0</v>
      </c>
      <c r="V10" s="8">
        <f t="shared" si="13"/>
        <v>62.94736842028078</v>
      </c>
      <c r="W10" s="8">
        <f t="shared" si="14"/>
        <v>72.44525881808636</v>
      </c>
      <c r="Y10" s="6">
        <f aca="true" t="shared" si="32" ref="Y10:Y15">Y9</f>
        <v>0.065</v>
      </c>
      <c r="Z10" s="8">
        <f t="shared" si="15"/>
        <v>897</v>
      </c>
      <c r="AB10" s="8">
        <f t="shared" si="16"/>
        <v>14876.400000000041</v>
      </c>
      <c r="AC10" s="8">
        <f t="shared" si="17"/>
        <v>6900</v>
      </c>
      <c r="AD10" s="8">
        <f t="shared" si="18"/>
        <v>4291.799999999999</v>
      </c>
      <c r="AE10" s="8">
        <f t="shared" si="19"/>
        <v>3684.5999999999926</v>
      </c>
      <c r="AF10" s="8">
        <f t="shared" si="20"/>
        <v>283.2631578912764</v>
      </c>
      <c r="AG10" s="8">
        <f t="shared" si="21"/>
        <v>142.84210526141</v>
      </c>
      <c r="AH10" s="8" t="e">
        <f t="shared" si="22"/>
        <v>#DIV/0!</v>
      </c>
      <c r="AI10" s="8" t="e">
        <f t="shared" si="23"/>
        <v>#DIV/0!</v>
      </c>
      <c r="AJ10" s="6">
        <f t="shared" si="24"/>
        <v>5.700000000069849</v>
      </c>
      <c r="AK10" s="6">
        <f t="shared" si="25"/>
        <v>0.23750000000291038</v>
      </c>
      <c r="AL10" s="10">
        <f t="shared" si="26"/>
        <v>0</v>
      </c>
      <c r="AM10" s="9">
        <v>11</v>
      </c>
      <c r="AN10" s="9">
        <v>5</v>
      </c>
      <c r="AO10" s="9">
        <v>8</v>
      </c>
      <c r="AP10" s="8">
        <f t="shared" si="27"/>
        <v>46.382189239331964</v>
      </c>
      <c r="AQ10" s="8">
        <f t="shared" si="28"/>
        <v>28.84972170686448</v>
      </c>
      <c r="AR10" s="8">
        <f t="shared" si="29"/>
        <v>24.768089053803223</v>
      </c>
      <c r="AS10" s="8">
        <f t="shared" si="30"/>
        <v>99.99999999999967</v>
      </c>
    </row>
    <row r="11" spans="1:45" ht="12.75">
      <c r="A11" s="24">
        <v>38841.572916666664</v>
      </c>
      <c r="B11" s="6">
        <v>34.286</v>
      </c>
      <c r="C11" s="6">
        <v>15.584</v>
      </c>
      <c r="D11" s="6">
        <v>8.964</v>
      </c>
      <c r="E11" s="6">
        <v>9.738</v>
      </c>
      <c r="F11" s="25">
        <v>0.034</v>
      </c>
      <c r="G11" s="6">
        <v>28.563</v>
      </c>
      <c r="H11" s="7">
        <f t="shared" si="0"/>
        <v>18547.200000000015</v>
      </c>
      <c r="I11" s="7">
        <f t="shared" si="1"/>
        <v>0</v>
      </c>
      <c r="J11" s="7">
        <f t="shared" si="2"/>
        <v>6858.5999999999985</v>
      </c>
      <c r="K11" s="13">
        <f t="shared" si="3"/>
        <v>3670.7999999999756</v>
      </c>
      <c r="L11" s="13">
        <f t="shared" si="4"/>
        <v>0</v>
      </c>
      <c r="M11" s="13">
        <f t="shared" si="5"/>
        <v>1586.9999999999784</v>
      </c>
      <c r="N11" s="8">
        <f t="shared" si="6"/>
        <v>0</v>
      </c>
      <c r="O11" s="8">
        <f t="shared" si="7"/>
        <v>36.97916666666662</v>
      </c>
      <c r="P11" s="8">
        <f t="shared" si="8"/>
        <v>0</v>
      </c>
      <c r="Q11" s="8">
        <f t="shared" si="9"/>
        <v>43.233082706766616</v>
      </c>
      <c r="R11" s="8">
        <f t="shared" si="31"/>
        <v>169.03146584888756</v>
      </c>
      <c r="S11" s="8">
        <f t="shared" si="10"/>
        <v>196.3012877051757</v>
      </c>
      <c r="T11" s="8">
        <f t="shared" si="11"/>
        <v>0</v>
      </c>
      <c r="U11" s="8">
        <f t="shared" si="12"/>
        <v>0</v>
      </c>
      <c r="V11" s="8">
        <f t="shared" si="13"/>
        <v>73.07751343090953</v>
      </c>
      <c r="W11" s="8">
        <f t="shared" si="14"/>
        <v>72.59058034930968</v>
      </c>
      <c r="Y11" s="6">
        <f t="shared" si="32"/>
        <v>0.065</v>
      </c>
      <c r="Z11" s="8">
        <f t="shared" si="15"/>
        <v>897</v>
      </c>
      <c r="AB11" s="8">
        <f t="shared" si="16"/>
        <v>18547.200000000015</v>
      </c>
      <c r="AC11" s="8">
        <f t="shared" si="17"/>
        <v>8335.19999999999</v>
      </c>
      <c r="AD11" s="8">
        <f t="shared" si="18"/>
        <v>4954.2</v>
      </c>
      <c r="AE11" s="8">
        <f t="shared" si="19"/>
        <v>5271.599999999996</v>
      </c>
      <c r="AF11" s="8">
        <f t="shared" si="20"/>
        <v>169.03146584888756</v>
      </c>
      <c r="AG11" s="8">
        <f t="shared" si="21"/>
        <v>164.65009560434555</v>
      </c>
      <c r="AH11" s="8">
        <f t="shared" si="22"/>
        <v>132.4800000000001</v>
      </c>
      <c r="AI11" s="8">
        <f t="shared" si="23"/>
        <v>198.37500000000037</v>
      </c>
      <c r="AJ11" s="6">
        <f t="shared" si="24"/>
        <v>21.716666666558012</v>
      </c>
      <c r="AK11" s="6">
        <f t="shared" si="25"/>
        <v>0.9048611111065838</v>
      </c>
      <c r="AL11" s="10">
        <f t="shared" si="26"/>
        <v>1</v>
      </c>
      <c r="AM11" s="9">
        <v>11</v>
      </c>
      <c r="AN11" s="9">
        <v>5</v>
      </c>
      <c r="AO11" s="9">
        <v>8</v>
      </c>
      <c r="AP11" s="8">
        <f t="shared" si="27"/>
        <v>44.9404761904761</v>
      </c>
      <c r="AQ11" s="8">
        <f t="shared" si="28"/>
        <v>26.7113095238095</v>
      </c>
      <c r="AR11" s="8">
        <f t="shared" si="29"/>
        <v>28.422619047619</v>
      </c>
      <c r="AS11" s="8">
        <f t="shared" si="30"/>
        <v>100.07440476190459</v>
      </c>
    </row>
    <row r="12" spans="1:45" ht="12.75">
      <c r="A12" s="24">
        <v>38842.42986111111</v>
      </c>
      <c r="B12" s="6">
        <v>34.544</v>
      </c>
      <c r="C12" s="6">
        <v>15.672</v>
      </c>
      <c r="D12" s="6">
        <v>9.073</v>
      </c>
      <c r="E12" s="6">
        <v>9.797</v>
      </c>
      <c r="F12" s="25">
        <v>0.034</v>
      </c>
      <c r="G12" s="6">
        <v>28.673</v>
      </c>
      <c r="H12" s="7">
        <f t="shared" si="0"/>
        <v>22107.599999999955</v>
      </c>
      <c r="I12" s="7">
        <f t="shared" si="1"/>
        <v>0</v>
      </c>
      <c r="J12" s="7">
        <f t="shared" si="2"/>
        <v>8376.599999999991</v>
      </c>
      <c r="K12" s="13">
        <f t="shared" si="3"/>
        <v>3560.3999999999387</v>
      </c>
      <c r="L12" s="13">
        <f t="shared" si="4"/>
        <v>0</v>
      </c>
      <c r="M12" s="13">
        <f t="shared" si="5"/>
        <v>1517.9999999999923</v>
      </c>
      <c r="N12" s="8">
        <f t="shared" si="6"/>
        <v>0</v>
      </c>
      <c r="O12" s="8">
        <f t="shared" si="7"/>
        <v>37.890137328339605</v>
      </c>
      <c r="P12" s="8">
        <f t="shared" si="8"/>
        <v>0</v>
      </c>
      <c r="Q12" s="8">
        <f t="shared" si="9"/>
        <v>42.6356589147292</v>
      </c>
      <c r="R12" s="8">
        <f t="shared" si="31"/>
        <v>173.1150729336771</v>
      </c>
      <c r="S12" s="8">
        <f t="shared" si="10"/>
        <v>192.156453715892</v>
      </c>
      <c r="T12" s="8">
        <f t="shared" si="11"/>
        <v>0</v>
      </c>
      <c r="U12" s="8">
        <f t="shared" si="12"/>
        <v>0</v>
      </c>
      <c r="V12" s="8">
        <f t="shared" si="13"/>
        <v>73.80875202598725</v>
      </c>
      <c r="W12" s="8">
        <f t="shared" si="14"/>
        <v>72.80834419821882</v>
      </c>
      <c r="Y12" s="6">
        <f t="shared" si="32"/>
        <v>0.065</v>
      </c>
      <c r="Z12" s="8">
        <f t="shared" si="15"/>
        <v>897</v>
      </c>
      <c r="AB12" s="8">
        <f t="shared" si="16"/>
        <v>22107.599999999955</v>
      </c>
      <c r="AC12" s="8">
        <f t="shared" si="17"/>
        <v>9549.600000000002</v>
      </c>
      <c r="AD12" s="8">
        <f t="shared" si="18"/>
        <v>6458.4</v>
      </c>
      <c r="AE12" s="8">
        <f t="shared" si="19"/>
        <v>6085.80000000001</v>
      </c>
      <c r="AF12" s="8">
        <f t="shared" si="20"/>
        <v>173.1150729336771</v>
      </c>
      <c r="AG12" s="8">
        <f t="shared" si="21"/>
        <v>160.49339207081556</v>
      </c>
      <c r="AH12" s="8">
        <f t="shared" si="22"/>
        <v>300.84</v>
      </c>
      <c r="AI12" s="8">
        <f t="shared" si="23"/>
        <v>101.77500000000181</v>
      </c>
      <c r="AJ12" s="6">
        <f t="shared" si="24"/>
        <v>20.566666666651145</v>
      </c>
      <c r="AK12" s="6">
        <f t="shared" si="25"/>
        <v>0.8569444444437977</v>
      </c>
      <c r="AL12" s="10">
        <f t="shared" si="26"/>
        <v>1</v>
      </c>
      <c r="AM12" s="9">
        <v>11</v>
      </c>
      <c r="AN12" s="9">
        <v>5</v>
      </c>
      <c r="AO12" s="9">
        <v>8</v>
      </c>
      <c r="AP12" s="8">
        <f t="shared" si="27"/>
        <v>43.1960049937579</v>
      </c>
      <c r="AQ12" s="8">
        <f t="shared" si="28"/>
        <v>29.213483146067475</v>
      </c>
      <c r="AR12" s="8">
        <f t="shared" si="29"/>
        <v>27.52808988764055</v>
      </c>
      <c r="AS12" s="8">
        <f t="shared" si="30"/>
        <v>99.93757802746593</v>
      </c>
    </row>
    <row r="13" spans="1:45" ht="12.75">
      <c r="A13" s="24">
        <v>38843.416666666664</v>
      </c>
      <c r="B13" s="6">
        <v>34.939</v>
      </c>
      <c r="C13" s="6">
        <v>15.812</v>
      </c>
      <c r="D13" s="6">
        <v>9.22</v>
      </c>
      <c r="E13" s="6">
        <v>9.906</v>
      </c>
      <c r="F13" s="25">
        <v>0.034</v>
      </c>
      <c r="G13" s="6">
        <v>28.789</v>
      </c>
      <c r="H13" s="7">
        <f t="shared" si="0"/>
        <v>27558.6</v>
      </c>
      <c r="I13" s="7">
        <f t="shared" si="1"/>
        <v>0</v>
      </c>
      <c r="J13" s="7">
        <f t="shared" si="2"/>
        <v>9977.400000000034</v>
      </c>
      <c r="K13" s="13">
        <f t="shared" si="3"/>
        <v>5451.000000000043</v>
      </c>
      <c r="L13" s="13">
        <f t="shared" si="4"/>
        <v>0</v>
      </c>
      <c r="M13" s="13">
        <f t="shared" si="5"/>
        <v>1600.8000000000443</v>
      </c>
      <c r="N13" s="8">
        <f t="shared" si="6"/>
        <v>0</v>
      </c>
      <c r="O13" s="8">
        <f t="shared" si="7"/>
        <v>36.20430645968966</v>
      </c>
      <c r="P13" s="8">
        <f t="shared" si="8"/>
        <v>0</v>
      </c>
      <c r="Q13" s="8">
        <f t="shared" si="9"/>
        <v>29.367088607595516</v>
      </c>
      <c r="R13" s="8">
        <f t="shared" si="31"/>
        <v>230.16185784643787</v>
      </c>
      <c r="S13" s="8">
        <f t="shared" si="10"/>
        <v>198.64440173001532</v>
      </c>
      <c r="T13" s="8">
        <f t="shared" si="11"/>
        <v>0</v>
      </c>
      <c r="U13" s="8">
        <f t="shared" si="12"/>
        <v>0</v>
      </c>
      <c r="V13" s="8">
        <f t="shared" si="13"/>
        <v>67.59183673465144</v>
      </c>
      <c r="W13" s="8">
        <f t="shared" si="14"/>
        <v>71.91782796735181</v>
      </c>
      <c r="Y13" s="6">
        <f t="shared" si="32"/>
        <v>0.065</v>
      </c>
      <c r="Z13" s="8">
        <f t="shared" si="15"/>
        <v>897</v>
      </c>
      <c r="AB13" s="8">
        <f t="shared" si="16"/>
        <v>27558.6</v>
      </c>
      <c r="AC13" s="8">
        <f t="shared" si="17"/>
        <v>11481.599999999986</v>
      </c>
      <c r="AD13" s="8">
        <f t="shared" si="18"/>
        <v>8487.000000000004</v>
      </c>
      <c r="AE13" s="8">
        <f t="shared" si="19"/>
        <v>7590.00000000001</v>
      </c>
      <c r="AF13" s="8">
        <f t="shared" si="20"/>
        <v>230.16185784643787</v>
      </c>
      <c r="AG13" s="8">
        <f t="shared" si="21"/>
        <v>180.84243369708358</v>
      </c>
      <c r="AH13" s="8">
        <f t="shared" si="22"/>
        <v>405.72000000000065</v>
      </c>
      <c r="AI13" s="8">
        <f t="shared" si="23"/>
        <v>188.02499999999998</v>
      </c>
      <c r="AJ13" s="6">
        <f t="shared" si="24"/>
        <v>23.683333333348855</v>
      </c>
      <c r="AK13" s="6">
        <f t="shared" si="25"/>
        <v>0.9868055555562023</v>
      </c>
      <c r="AL13" s="10">
        <f t="shared" si="26"/>
        <v>1</v>
      </c>
      <c r="AM13" s="9">
        <v>11</v>
      </c>
      <c r="AN13" s="9">
        <v>5</v>
      </c>
      <c r="AO13" s="9">
        <v>8</v>
      </c>
      <c r="AP13" s="8">
        <f t="shared" si="27"/>
        <v>41.66249374061087</v>
      </c>
      <c r="AQ13" s="8">
        <f t="shared" si="28"/>
        <v>30.796194291437168</v>
      </c>
      <c r="AR13" s="8">
        <f t="shared" si="29"/>
        <v>27.541311967951966</v>
      </c>
      <c r="AS13" s="8">
        <f t="shared" si="30"/>
        <v>100</v>
      </c>
    </row>
    <row r="14" spans="1:48" s="15" customFormat="1" ht="12.75">
      <c r="A14" s="24">
        <v>38845.4375</v>
      </c>
      <c r="B14" s="6">
        <v>35.425</v>
      </c>
      <c r="C14" s="6">
        <v>16.041</v>
      </c>
      <c r="D14" s="6">
        <v>9.343</v>
      </c>
      <c r="E14" s="6">
        <v>10.044</v>
      </c>
      <c r="F14" s="25">
        <v>0.034</v>
      </c>
      <c r="G14" s="6">
        <v>29.06</v>
      </c>
      <c r="H14" s="7">
        <f t="shared" si="0"/>
        <v>34265.39999999996</v>
      </c>
      <c r="I14" s="7">
        <f t="shared" si="1"/>
        <v>0</v>
      </c>
      <c r="J14" s="7">
        <f t="shared" si="2"/>
        <v>13717.199999999997</v>
      </c>
      <c r="K14" s="13">
        <f t="shared" si="3"/>
        <v>6706.79999999996</v>
      </c>
      <c r="L14" s="13">
        <f t="shared" si="4"/>
        <v>0</v>
      </c>
      <c r="M14" s="13">
        <f t="shared" si="5"/>
        <v>3739.799999999962</v>
      </c>
      <c r="N14" s="8">
        <f t="shared" si="6"/>
        <v>0</v>
      </c>
      <c r="O14" s="8">
        <f t="shared" si="7"/>
        <v>40.03221908981075</v>
      </c>
      <c r="P14" s="8">
        <f t="shared" si="8"/>
        <v>0</v>
      </c>
      <c r="Q14" s="8">
        <f t="shared" si="9"/>
        <v>55.76131687242775</v>
      </c>
      <c r="R14" s="8">
        <f t="shared" si="31"/>
        <v>138.28453608230745</v>
      </c>
      <c r="S14" s="8">
        <f t="shared" si="10"/>
        <v>183.00907957984288</v>
      </c>
      <c r="T14" s="8">
        <f t="shared" si="11"/>
        <v>0</v>
      </c>
      <c r="U14" s="8">
        <f t="shared" si="12"/>
        <v>0</v>
      </c>
      <c r="V14" s="8">
        <f t="shared" si="13"/>
        <v>77.10927835042213</v>
      </c>
      <c r="W14" s="8">
        <f t="shared" si="14"/>
        <v>73.26259569164881</v>
      </c>
      <c r="X14" s="8"/>
      <c r="Y14" s="6">
        <f t="shared" si="32"/>
        <v>0.065</v>
      </c>
      <c r="Z14" s="8">
        <f t="shared" si="15"/>
        <v>897</v>
      </c>
      <c r="AB14" s="8">
        <f t="shared" si="16"/>
        <v>34265.39999999996</v>
      </c>
      <c r="AC14" s="8">
        <f t="shared" si="17"/>
        <v>14641.8</v>
      </c>
      <c r="AD14" s="8">
        <f t="shared" si="18"/>
        <v>10184.399999999994</v>
      </c>
      <c r="AE14" s="8">
        <f t="shared" si="19"/>
        <v>9494.400000000009</v>
      </c>
      <c r="AF14" s="8">
        <f t="shared" si="20"/>
        <v>138.28453608230743</v>
      </c>
      <c r="AG14" s="8">
        <f t="shared" si="21"/>
        <v>140.45333333297057</v>
      </c>
      <c r="AH14" s="8">
        <f t="shared" si="22"/>
        <v>169.73999999999907</v>
      </c>
      <c r="AI14" s="8">
        <f t="shared" si="23"/>
        <v>119.02499999999992</v>
      </c>
      <c r="AJ14" s="6">
        <f t="shared" si="24"/>
        <v>48.50000000005821</v>
      </c>
      <c r="AK14" s="6">
        <f t="shared" si="25"/>
        <v>2.0208333333357587</v>
      </c>
      <c r="AL14" s="10">
        <f t="shared" si="26"/>
        <v>2</v>
      </c>
      <c r="AM14" s="9">
        <v>11</v>
      </c>
      <c r="AN14" s="9">
        <v>5</v>
      </c>
      <c r="AO14" s="9">
        <v>8</v>
      </c>
      <c r="AP14" s="8">
        <f t="shared" si="27"/>
        <v>42.73056786145796</v>
      </c>
      <c r="AQ14" s="8">
        <f t="shared" si="28"/>
        <v>29.722110350382618</v>
      </c>
      <c r="AR14" s="8">
        <f t="shared" si="29"/>
        <v>27.708417237213105</v>
      </c>
      <c r="AS14" s="8">
        <f t="shared" si="30"/>
        <v>100.16109544905368</v>
      </c>
      <c r="AT14" s="4"/>
      <c r="AU14" s="4"/>
      <c r="AV14" s="4"/>
    </row>
    <row r="15" spans="1:48" s="15" customFormat="1" ht="12.75">
      <c r="A15" s="24">
        <v>38845.604166666664</v>
      </c>
      <c r="B15" s="6">
        <v>35.516</v>
      </c>
      <c r="C15" s="6">
        <v>16.121</v>
      </c>
      <c r="D15" s="6">
        <v>9.35</v>
      </c>
      <c r="E15" s="6">
        <v>10.044</v>
      </c>
      <c r="F15" s="25">
        <v>0.034</v>
      </c>
      <c r="G15" s="6">
        <v>29.074</v>
      </c>
      <c r="H15" s="7">
        <f t="shared" si="0"/>
        <v>35521.199999999975</v>
      </c>
      <c r="I15" s="7">
        <f t="shared" si="1"/>
        <v>0</v>
      </c>
      <c r="J15" s="7">
        <f t="shared" si="2"/>
        <v>13910.400000000036</v>
      </c>
      <c r="K15" s="13">
        <f t="shared" si="3"/>
        <v>1255.800000000015</v>
      </c>
      <c r="L15" s="13">
        <f t="shared" si="4"/>
        <v>0</v>
      </c>
      <c r="M15" s="13">
        <f t="shared" si="5"/>
        <v>193.20000000004</v>
      </c>
      <c r="N15" s="8">
        <f t="shared" si="6"/>
        <v>0</v>
      </c>
      <c r="O15" s="8">
        <f t="shared" si="7"/>
        <v>39.160839160839295</v>
      </c>
      <c r="P15" s="8">
        <f t="shared" si="8"/>
        <v>0</v>
      </c>
      <c r="Q15" s="8">
        <f t="shared" si="9"/>
        <v>15.384615384618389</v>
      </c>
      <c r="R15" s="8">
        <f t="shared" si="31"/>
        <v>313.9500000045723</v>
      </c>
      <c r="S15" s="8">
        <f t="shared" si="10"/>
        <v>185.747951891285</v>
      </c>
      <c r="T15" s="8">
        <f t="shared" si="11"/>
        <v>0</v>
      </c>
      <c r="U15" s="8">
        <f t="shared" si="12"/>
        <v>0</v>
      </c>
      <c r="V15" s="8">
        <f t="shared" si="13"/>
        <v>48.300000000712856</v>
      </c>
      <c r="W15" s="8">
        <f t="shared" si="14"/>
        <v>72.74045668469927</v>
      </c>
      <c r="X15" s="8"/>
      <c r="Y15" s="6">
        <f t="shared" si="32"/>
        <v>0.065</v>
      </c>
      <c r="Z15" s="8">
        <f t="shared" si="15"/>
        <v>897</v>
      </c>
      <c r="AB15" s="8">
        <f t="shared" si="16"/>
        <v>35521.199999999975</v>
      </c>
      <c r="AC15" s="8">
        <f t="shared" si="17"/>
        <v>15745.799999999976</v>
      </c>
      <c r="AD15" s="8">
        <f t="shared" si="18"/>
        <v>10280.999999999989</v>
      </c>
      <c r="AE15" s="8">
        <f t="shared" si="19"/>
        <v>9494.400000000009</v>
      </c>
      <c r="AF15" s="8">
        <f t="shared" si="20"/>
        <v>313.9500000045723</v>
      </c>
      <c r="AG15" s="8">
        <f t="shared" si="21"/>
        <v>276.0000000040104</v>
      </c>
      <c r="AH15" s="8" t="e">
        <f t="shared" si="22"/>
        <v>#DIV/0!</v>
      </c>
      <c r="AI15" s="8" t="e">
        <f t="shared" si="23"/>
        <v>#DIV/0!</v>
      </c>
      <c r="AJ15" s="6">
        <f t="shared" si="24"/>
        <v>3.9999999999417923</v>
      </c>
      <c r="AK15" s="6">
        <f t="shared" si="25"/>
        <v>0.16666666666424135</v>
      </c>
      <c r="AL15" s="10">
        <f t="shared" si="26"/>
        <v>0</v>
      </c>
      <c r="AM15" s="9">
        <v>11</v>
      </c>
      <c r="AN15" s="9">
        <v>5</v>
      </c>
      <c r="AO15" s="9">
        <v>8</v>
      </c>
      <c r="AP15" s="8">
        <f t="shared" si="27"/>
        <v>44.32789432789429</v>
      </c>
      <c r="AQ15" s="8">
        <f t="shared" si="28"/>
        <v>28.943278943278933</v>
      </c>
      <c r="AR15" s="8">
        <f t="shared" si="29"/>
        <v>26.72882672882677</v>
      </c>
      <c r="AS15" s="8">
        <f t="shared" si="30"/>
        <v>100</v>
      </c>
      <c r="AT15" s="9"/>
      <c r="AU15" s="9"/>
      <c r="AV15" s="9"/>
    </row>
    <row r="16" spans="1:45" ht="12.75">
      <c r="A16" s="24">
        <v>38846.5625</v>
      </c>
      <c r="B16" s="6">
        <v>35.842</v>
      </c>
      <c r="C16" s="6">
        <v>16.245</v>
      </c>
      <c r="D16" s="6">
        <v>9.415</v>
      </c>
      <c r="E16" s="6">
        <v>10.181</v>
      </c>
      <c r="F16" s="25">
        <v>0.034</v>
      </c>
      <c r="G16" s="6">
        <v>29.193</v>
      </c>
      <c r="H16" s="7">
        <f t="shared" si="0"/>
        <v>40019.99999999998</v>
      </c>
      <c r="I16" s="7">
        <f t="shared" si="1"/>
        <v>0</v>
      </c>
      <c r="J16" s="7">
        <f t="shared" si="2"/>
        <v>15552.600000000033</v>
      </c>
      <c r="K16" s="13">
        <f t="shared" si="3"/>
        <v>4498.8000000000075</v>
      </c>
      <c r="L16" s="13">
        <f t="shared" si="4"/>
        <v>0</v>
      </c>
      <c r="M16" s="13">
        <f t="shared" si="5"/>
        <v>1642.1999999999969</v>
      </c>
      <c r="N16" s="8">
        <f t="shared" si="6"/>
        <v>0</v>
      </c>
      <c r="O16" s="8">
        <f t="shared" si="7"/>
        <v>38.862068965517345</v>
      </c>
      <c r="P16" s="8">
        <f t="shared" si="8"/>
        <v>0</v>
      </c>
      <c r="Q16" s="8">
        <f t="shared" si="9"/>
        <v>36.50306748466245</v>
      </c>
      <c r="R16" s="8">
        <f t="shared" si="31"/>
        <v>195.5999999995053</v>
      </c>
      <c r="S16" s="8">
        <f t="shared" si="10"/>
        <v>186.8056636066559</v>
      </c>
      <c r="T16" s="8">
        <f t="shared" si="11"/>
        <v>0</v>
      </c>
      <c r="U16" s="8">
        <f t="shared" si="12"/>
        <v>0</v>
      </c>
      <c r="V16" s="8">
        <f t="shared" si="13"/>
        <v>71.39999999981917</v>
      </c>
      <c r="W16" s="8">
        <f t="shared" si="14"/>
        <v>72.59654582231096</v>
      </c>
      <c r="Y16" s="6">
        <v>0.075</v>
      </c>
      <c r="Z16" s="8">
        <f t="shared" si="15"/>
        <v>1035</v>
      </c>
      <c r="AB16" s="8">
        <f t="shared" si="16"/>
        <v>40019.99999999998</v>
      </c>
      <c r="AC16" s="8">
        <f t="shared" si="17"/>
        <v>17457.000000000007</v>
      </c>
      <c r="AD16" s="8">
        <f t="shared" si="18"/>
        <v>11177.999999999982</v>
      </c>
      <c r="AE16" s="8">
        <f t="shared" si="19"/>
        <v>11384.99999999999</v>
      </c>
      <c r="AF16" s="8">
        <f t="shared" si="20"/>
        <v>195.5999999995053</v>
      </c>
      <c r="AG16" s="8">
        <f t="shared" si="21"/>
        <v>171.11999999900715</v>
      </c>
      <c r="AH16" s="8">
        <f t="shared" si="22"/>
        <v>179.39999999999864</v>
      </c>
      <c r="AI16" s="8">
        <f t="shared" si="23"/>
        <v>236.32499999999771</v>
      </c>
      <c r="AJ16" s="6">
        <f t="shared" si="24"/>
        <v>23.000000000058208</v>
      </c>
      <c r="AK16" s="6">
        <f t="shared" si="25"/>
        <v>0.9583333333357587</v>
      </c>
      <c r="AL16" s="10">
        <f t="shared" si="26"/>
        <v>1</v>
      </c>
      <c r="AM16" s="9">
        <v>11</v>
      </c>
      <c r="AN16" s="9">
        <v>5</v>
      </c>
      <c r="AO16" s="9">
        <v>8</v>
      </c>
      <c r="AP16" s="8">
        <f t="shared" si="27"/>
        <v>43.620689655172455</v>
      </c>
      <c r="AQ16" s="8">
        <f t="shared" si="28"/>
        <v>27.931034482758594</v>
      </c>
      <c r="AR16" s="8">
        <f t="shared" si="29"/>
        <v>28.448275862068957</v>
      </c>
      <c r="AS16" s="8">
        <f t="shared" si="30"/>
        <v>100</v>
      </c>
    </row>
    <row r="17" spans="1:45" ht="12.75">
      <c r="A17" s="24">
        <v>38847.53958333333</v>
      </c>
      <c r="B17" s="6">
        <v>36.173</v>
      </c>
      <c r="C17" s="6">
        <v>16.393</v>
      </c>
      <c r="D17" s="6">
        <v>9.511</v>
      </c>
      <c r="E17" s="6">
        <v>10.267</v>
      </c>
      <c r="F17" s="25">
        <v>0.034</v>
      </c>
      <c r="G17" s="6">
        <v>29.319</v>
      </c>
      <c r="H17" s="7">
        <f t="shared" si="0"/>
        <v>44587.800000000025</v>
      </c>
      <c r="I17" s="7">
        <f t="shared" si="1"/>
        <v>0</v>
      </c>
      <c r="J17" s="7">
        <f t="shared" si="2"/>
        <v>17291.4</v>
      </c>
      <c r="K17" s="13">
        <f t="shared" si="3"/>
        <v>4567.800000000042</v>
      </c>
      <c r="L17" s="13">
        <f t="shared" si="4"/>
        <v>0</v>
      </c>
      <c r="M17" s="13">
        <f t="shared" si="5"/>
        <v>1738.799999999968</v>
      </c>
      <c r="N17" s="8">
        <f t="shared" si="6"/>
        <v>0</v>
      </c>
      <c r="O17" s="8">
        <f t="shared" si="7"/>
        <v>38.7805632930981</v>
      </c>
      <c r="P17" s="8">
        <f t="shared" si="8"/>
        <v>0</v>
      </c>
      <c r="Q17" s="8">
        <f t="shared" si="9"/>
        <v>38.066465256796526</v>
      </c>
      <c r="R17" s="8">
        <f t="shared" si="31"/>
        <v>194.78891258034596</v>
      </c>
      <c r="S17" s="8">
        <f t="shared" si="10"/>
        <v>187.5932964028106</v>
      </c>
      <c r="T17" s="8">
        <f t="shared" si="11"/>
        <v>0</v>
      </c>
      <c r="U17" s="8">
        <f t="shared" si="12"/>
        <v>0</v>
      </c>
      <c r="V17" s="8">
        <f t="shared" si="13"/>
        <v>74.14925373148915</v>
      </c>
      <c r="W17" s="8">
        <f t="shared" si="14"/>
        <v>72.74973704510107</v>
      </c>
      <c r="Y17" s="6">
        <f aca="true" t="shared" si="33" ref="Y17:Y40">Y16</f>
        <v>0.075</v>
      </c>
      <c r="Z17" s="8">
        <f t="shared" si="15"/>
        <v>1035</v>
      </c>
      <c r="AB17" s="8">
        <f t="shared" si="16"/>
        <v>44587.800000000025</v>
      </c>
      <c r="AC17" s="8">
        <f t="shared" si="17"/>
        <v>19499.400000000005</v>
      </c>
      <c r="AD17" s="8">
        <f t="shared" si="18"/>
        <v>12502.799999999983</v>
      </c>
      <c r="AE17" s="8">
        <f t="shared" si="19"/>
        <v>12571.799999999994</v>
      </c>
      <c r="AF17" s="8">
        <f t="shared" si="20"/>
        <v>194.78891258034594</v>
      </c>
      <c r="AG17" s="8">
        <f t="shared" si="21"/>
        <v>195.44497607742554</v>
      </c>
      <c r="AH17" s="8">
        <f t="shared" si="22"/>
        <v>264.9600000000002</v>
      </c>
      <c r="AI17" s="8">
        <f t="shared" si="23"/>
        <v>148.3500000000005</v>
      </c>
      <c r="AJ17" s="6">
        <f t="shared" si="24"/>
        <v>23.449999999953434</v>
      </c>
      <c r="AK17" s="6">
        <f t="shared" si="25"/>
        <v>0.9770833333313931</v>
      </c>
      <c r="AL17" s="10">
        <f t="shared" si="26"/>
        <v>1</v>
      </c>
      <c r="AM17" s="9">
        <v>11</v>
      </c>
      <c r="AN17" s="9">
        <v>5</v>
      </c>
      <c r="AO17" s="9">
        <v>8</v>
      </c>
      <c r="AP17" s="8">
        <f t="shared" si="27"/>
        <v>43.7325905292479</v>
      </c>
      <c r="AQ17" s="8">
        <f t="shared" si="28"/>
        <v>28.04085422469818</v>
      </c>
      <c r="AR17" s="8">
        <f t="shared" si="29"/>
        <v>28.19560507582789</v>
      </c>
      <c r="AS17" s="8">
        <f t="shared" si="30"/>
        <v>99.96904982977397</v>
      </c>
    </row>
    <row r="18" spans="1:45" ht="12.75">
      <c r="A18" s="24">
        <v>38847.643055555556</v>
      </c>
      <c r="B18" s="6">
        <v>36.264</v>
      </c>
      <c r="C18" s="6">
        <v>16.441</v>
      </c>
      <c r="D18" s="6">
        <v>9.555</v>
      </c>
      <c r="E18" s="6">
        <v>10.267</v>
      </c>
      <c r="F18" s="25">
        <v>0.034</v>
      </c>
      <c r="G18" s="6">
        <v>29.331</v>
      </c>
      <c r="H18" s="7">
        <f t="shared" si="0"/>
        <v>45843.600000000035</v>
      </c>
      <c r="I18" s="7">
        <f t="shared" si="1"/>
        <v>0</v>
      </c>
      <c r="J18" s="7">
        <f t="shared" si="2"/>
        <v>17457.000000000007</v>
      </c>
      <c r="K18" s="13">
        <f t="shared" si="3"/>
        <v>1255.800000000015</v>
      </c>
      <c r="L18" s="13">
        <f t="shared" si="4"/>
        <v>0</v>
      </c>
      <c r="M18" s="13">
        <f t="shared" si="5"/>
        <v>165.60000000000628</v>
      </c>
      <c r="N18" s="8">
        <f t="shared" si="6"/>
        <v>0</v>
      </c>
      <c r="O18" s="8">
        <f t="shared" si="7"/>
        <v>38.07947019867548</v>
      </c>
      <c r="P18" s="8">
        <f t="shared" si="8"/>
        <v>0</v>
      </c>
      <c r="Q18" s="8">
        <f t="shared" si="9"/>
        <v>13.18681318681353</v>
      </c>
      <c r="R18" s="8">
        <f t="shared" si="31"/>
        <v>505.69127515514793</v>
      </c>
      <c r="S18" s="8">
        <f t="shared" si="10"/>
        <v>190.88244274807633</v>
      </c>
      <c r="T18" s="8">
        <f t="shared" si="11"/>
        <v>0</v>
      </c>
      <c r="U18" s="8">
        <f t="shared" si="12"/>
        <v>0</v>
      </c>
      <c r="V18" s="8">
        <f t="shared" si="13"/>
        <v>66.68456375672454</v>
      </c>
      <c r="W18" s="8">
        <f t="shared" si="14"/>
        <v>72.68702290075751</v>
      </c>
      <c r="Y18" s="6">
        <f t="shared" si="33"/>
        <v>0.075</v>
      </c>
      <c r="Z18" s="8">
        <f t="shared" si="15"/>
        <v>1035</v>
      </c>
      <c r="AB18" s="8">
        <f t="shared" si="16"/>
        <v>45843.600000000035</v>
      </c>
      <c r="AC18" s="8">
        <f t="shared" si="17"/>
        <v>20161.79999999998</v>
      </c>
      <c r="AD18" s="8">
        <f t="shared" si="18"/>
        <v>13109.99999999999</v>
      </c>
      <c r="AE18" s="8">
        <f t="shared" si="19"/>
        <v>12571.799999999994</v>
      </c>
      <c r="AF18" s="8">
        <f t="shared" si="20"/>
        <v>505.69127515514805</v>
      </c>
      <c r="AG18" s="8">
        <f t="shared" si="21"/>
        <v>266.73825502687845</v>
      </c>
      <c r="AH18" s="8" t="e">
        <f t="shared" si="22"/>
        <v>#DIV/0!</v>
      </c>
      <c r="AI18" s="8" t="e">
        <f t="shared" si="23"/>
        <v>#DIV/0!</v>
      </c>
      <c r="AJ18" s="6">
        <f t="shared" si="24"/>
        <v>2.4833333333954215</v>
      </c>
      <c r="AK18" s="6">
        <f t="shared" si="25"/>
        <v>0.10347222222480923</v>
      </c>
      <c r="AL18" s="10">
        <f t="shared" si="26"/>
        <v>0</v>
      </c>
      <c r="AM18" s="9">
        <v>11</v>
      </c>
      <c r="AN18" s="9">
        <v>5</v>
      </c>
      <c r="AO18" s="9">
        <v>8</v>
      </c>
      <c r="AP18" s="8">
        <f t="shared" si="27"/>
        <v>43.979530403371385</v>
      </c>
      <c r="AQ18" s="8">
        <f t="shared" si="28"/>
        <v>28.59723058398551</v>
      </c>
      <c r="AR18" s="8">
        <f t="shared" si="29"/>
        <v>27.423239012642952</v>
      </c>
      <c r="AS18" s="8">
        <f t="shared" si="30"/>
        <v>99.99999999999984</v>
      </c>
    </row>
    <row r="19" spans="1:45" ht="12.75">
      <c r="A19" s="24">
        <v>38852.37430555555</v>
      </c>
      <c r="B19" s="6">
        <v>38.454</v>
      </c>
      <c r="C19" s="6">
        <v>17.525</v>
      </c>
      <c r="D19" s="6">
        <v>10.081</v>
      </c>
      <c r="E19" s="6">
        <v>10.847</v>
      </c>
      <c r="F19" s="25">
        <v>0.034</v>
      </c>
      <c r="G19" s="6">
        <v>30.034</v>
      </c>
      <c r="H19" s="7">
        <f t="shared" si="0"/>
        <v>76065.6</v>
      </c>
      <c r="I19" s="7">
        <f t="shared" si="1"/>
        <v>0</v>
      </c>
      <c r="J19" s="7">
        <f t="shared" si="2"/>
        <v>27158.399999999998</v>
      </c>
      <c r="K19" s="13">
        <f t="shared" si="3"/>
        <v>30221.999999999967</v>
      </c>
      <c r="L19" s="13">
        <f t="shared" si="4"/>
        <v>0</v>
      </c>
      <c r="M19" s="13">
        <f t="shared" si="5"/>
        <v>9701.399999999992</v>
      </c>
      <c r="N19" s="8">
        <f t="shared" si="6"/>
        <v>0</v>
      </c>
      <c r="O19" s="8">
        <f t="shared" si="7"/>
        <v>35.70391872278664</v>
      </c>
      <c r="P19" s="8">
        <f t="shared" si="8"/>
        <v>0</v>
      </c>
      <c r="Q19" s="8">
        <f t="shared" si="9"/>
        <v>32.100456621004575</v>
      </c>
      <c r="R19" s="8">
        <f t="shared" si="31"/>
        <v>266.15587846779886</v>
      </c>
      <c r="S19" s="8">
        <f t="shared" si="10"/>
        <v>215.04669462378794</v>
      </c>
      <c r="T19" s="8">
        <f t="shared" si="11"/>
        <v>0</v>
      </c>
      <c r="U19" s="8">
        <f t="shared" si="12"/>
        <v>0</v>
      </c>
      <c r="V19" s="8">
        <f t="shared" si="13"/>
        <v>85.43725231180942</v>
      </c>
      <c r="W19" s="8">
        <f t="shared" si="14"/>
        <v>76.78009706451644</v>
      </c>
      <c r="Y19" s="6">
        <f t="shared" si="33"/>
        <v>0.075</v>
      </c>
      <c r="Z19" s="8">
        <f t="shared" si="15"/>
        <v>1035</v>
      </c>
      <c r="AB19" s="8">
        <f t="shared" si="16"/>
        <v>76065.6</v>
      </c>
      <c r="AC19" s="8">
        <f t="shared" si="17"/>
        <v>35120.99999999997</v>
      </c>
      <c r="AD19" s="8">
        <f t="shared" si="18"/>
        <v>20368.79999999999</v>
      </c>
      <c r="AE19" s="8">
        <f t="shared" si="19"/>
        <v>20575.799999999996</v>
      </c>
      <c r="AF19" s="8">
        <f t="shared" si="20"/>
        <v>266.1558784677988</v>
      </c>
      <c r="AG19" s="8">
        <f t="shared" si="21"/>
        <v>308.11946447006216</v>
      </c>
      <c r="AH19" s="8">
        <f t="shared" si="22"/>
        <v>290.3519999999999</v>
      </c>
      <c r="AI19" s="8">
        <f t="shared" si="23"/>
        <v>200.10000000000002</v>
      </c>
      <c r="AJ19" s="6">
        <f t="shared" si="24"/>
        <v>113.54999999993015</v>
      </c>
      <c r="AK19" s="6">
        <f t="shared" si="25"/>
        <v>4.73124999999709</v>
      </c>
      <c r="AL19" s="10">
        <f t="shared" si="26"/>
        <v>5</v>
      </c>
      <c r="AM19" s="9">
        <v>11</v>
      </c>
      <c r="AN19" s="9">
        <v>5</v>
      </c>
      <c r="AO19" s="9">
        <v>8</v>
      </c>
      <c r="AP19" s="8">
        <f t="shared" si="27"/>
        <v>46.17198838896948</v>
      </c>
      <c r="AQ19" s="8">
        <f t="shared" si="28"/>
        <v>26.777939042089965</v>
      </c>
      <c r="AR19" s="8">
        <f t="shared" si="29"/>
        <v>27.050072568940486</v>
      </c>
      <c r="AS19" s="8">
        <f t="shared" si="30"/>
        <v>99.99999999999994</v>
      </c>
    </row>
    <row r="20" spans="1:45" ht="12.75">
      <c r="A20" s="24">
        <v>38852.65972222222</v>
      </c>
      <c r="B20" s="6">
        <v>38.649</v>
      </c>
      <c r="C20" s="6">
        <v>17.681</v>
      </c>
      <c r="D20" s="6">
        <v>10.12</v>
      </c>
      <c r="E20" s="6">
        <v>10.847</v>
      </c>
      <c r="F20" s="25">
        <v>0.034</v>
      </c>
      <c r="G20" s="6">
        <v>30.074</v>
      </c>
      <c r="H20" s="7">
        <f t="shared" si="0"/>
        <v>78756.6</v>
      </c>
      <c r="I20" s="7">
        <f t="shared" si="1"/>
        <v>0</v>
      </c>
      <c r="J20" s="7">
        <f t="shared" si="2"/>
        <v>27710.400000000038</v>
      </c>
      <c r="K20" s="13">
        <f t="shared" si="3"/>
        <v>2691.000000000004</v>
      </c>
      <c r="L20" s="13">
        <f t="shared" si="4"/>
        <v>0</v>
      </c>
      <c r="M20" s="13">
        <f t="shared" si="5"/>
        <v>552.0000000000373</v>
      </c>
      <c r="N20" s="8">
        <f t="shared" si="6"/>
        <v>0</v>
      </c>
      <c r="O20" s="8">
        <f t="shared" si="7"/>
        <v>35.18486069738921</v>
      </c>
      <c r="P20" s="8">
        <f t="shared" si="8"/>
        <v>0</v>
      </c>
      <c r="Q20" s="8">
        <f t="shared" si="9"/>
        <v>20.512820512821868</v>
      </c>
      <c r="R20" s="8">
        <f t="shared" si="31"/>
        <v>392.846715329803</v>
      </c>
      <c r="S20" s="8">
        <f t="shared" si="10"/>
        <v>218.42451696408278</v>
      </c>
      <c r="T20" s="8">
        <f t="shared" si="11"/>
        <v>0</v>
      </c>
      <c r="U20" s="8">
        <f t="shared" si="12"/>
        <v>0</v>
      </c>
      <c r="V20" s="8">
        <f t="shared" si="13"/>
        <v>80.58394160611876</v>
      </c>
      <c r="W20" s="8">
        <f t="shared" si="14"/>
        <v>76.8523620227578</v>
      </c>
      <c r="Y20" s="6">
        <f t="shared" si="33"/>
        <v>0.075</v>
      </c>
      <c r="Z20" s="8">
        <f t="shared" si="15"/>
        <v>1035</v>
      </c>
      <c r="AB20" s="8">
        <f t="shared" si="16"/>
        <v>78756.6</v>
      </c>
      <c r="AC20" s="8">
        <f t="shared" si="17"/>
        <v>37273.80000000001</v>
      </c>
      <c r="AD20" s="8">
        <f t="shared" si="18"/>
        <v>20906.99999999998</v>
      </c>
      <c r="AE20" s="8">
        <f t="shared" si="19"/>
        <v>20575.799999999996</v>
      </c>
      <c r="AF20" s="8">
        <f t="shared" si="20"/>
        <v>392.846715329803</v>
      </c>
      <c r="AG20" s="8">
        <f t="shared" si="21"/>
        <v>314.2773722638467</v>
      </c>
      <c r="AH20" s="8" t="e">
        <f t="shared" si="22"/>
        <v>#DIV/0!</v>
      </c>
      <c r="AI20" s="8" t="e">
        <f t="shared" si="23"/>
        <v>#DIV/0!</v>
      </c>
      <c r="AJ20" s="6">
        <f t="shared" si="24"/>
        <v>6.849999999976717</v>
      </c>
      <c r="AK20" s="6">
        <f t="shared" si="25"/>
        <v>0.28541666666569654</v>
      </c>
      <c r="AL20" s="10">
        <f t="shared" si="26"/>
        <v>0</v>
      </c>
      <c r="AM20" s="9">
        <v>11</v>
      </c>
      <c r="AN20" s="9">
        <v>5</v>
      </c>
      <c r="AO20" s="9">
        <v>8</v>
      </c>
      <c r="AP20" s="8">
        <f t="shared" si="27"/>
        <v>47.32784299982479</v>
      </c>
      <c r="AQ20" s="8">
        <f t="shared" si="28"/>
        <v>26.54634659190465</v>
      </c>
      <c r="AR20" s="8">
        <f t="shared" si="29"/>
        <v>26.12581040827054</v>
      </c>
      <c r="AS20" s="8">
        <f t="shared" si="30"/>
        <v>99.99999999999999</v>
      </c>
    </row>
    <row r="21" spans="1:45" ht="12.75">
      <c r="A21" s="24">
        <v>38854.44513888889</v>
      </c>
      <c r="B21" s="6">
        <v>39.577</v>
      </c>
      <c r="C21" s="6">
        <v>18.137</v>
      </c>
      <c r="D21" s="6">
        <v>10.302</v>
      </c>
      <c r="E21" s="6">
        <v>11.137</v>
      </c>
      <c r="F21" s="25">
        <v>0.034</v>
      </c>
      <c r="G21" s="6">
        <v>30.352</v>
      </c>
      <c r="H21" s="7">
        <f t="shared" si="0"/>
        <v>91562.99999999997</v>
      </c>
      <c r="I21" s="7">
        <f t="shared" si="1"/>
        <v>0</v>
      </c>
      <c r="J21" s="7">
        <f t="shared" si="2"/>
        <v>31546.800000000017</v>
      </c>
      <c r="K21" s="13">
        <f t="shared" si="3"/>
        <v>12806.399999999961</v>
      </c>
      <c r="L21" s="13">
        <f t="shared" si="4"/>
        <v>0</v>
      </c>
      <c r="M21" s="13">
        <f t="shared" si="5"/>
        <v>3836.399999999982</v>
      </c>
      <c r="N21" s="8">
        <f t="shared" si="6"/>
        <v>0</v>
      </c>
      <c r="O21" s="8">
        <f t="shared" si="7"/>
        <v>34.453654860587825</v>
      </c>
      <c r="P21" s="8">
        <f t="shared" si="8"/>
        <v>0</v>
      </c>
      <c r="Q21" s="8">
        <f t="shared" si="9"/>
        <v>29.956896551724082</v>
      </c>
      <c r="R21" s="8">
        <f t="shared" si="31"/>
        <v>298.86581096743834</v>
      </c>
      <c r="S21" s="8">
        <f t="shared" si="10"/>
        <v>226.9688080974568</v>
      </c>
      <c r="T21" s="8">
        <f t="shared" si="11"/>
        <v>0</v>
      </c>
      <c r="U21" s="8">
        <f t="shared" si="12"/>
        <v>0</v>
      </c>
      <c r="V21" s="8">
        <f t="shared" si="13"/>
        <v>89.53092181998676</v>
      </c>
      <c r="W21" s="8">
        <f t="shared" si="14"/>
        <v>78.19904978308766</v>
      </c>
      <c r="Y21" s="6">
        <f t="shared" si="33"/>
        <v>0.075</v>
      </c>
      <c r="Z21" s="8">
        <f t="shared" si="15"/>
        <v>1035</v>
      </c>
      <c r="AB21" s="8">
        <f t="shared" si="16"/>
        <v>91562.99999999997</v>
      </c>
      <c r="AC21" s="8">
        <f t="shared" si="17"/>
        <v>43566.6</v>
      </c>
      <c r="AD21" s="8">
        <f t="shared" si="18"/>
        <v>23418.599999999988</v>
      </c>
      <c r="AE21" s="8">
        <f t="shared" si="19"/>
        <v>24577.800000000007</v>
      </c>
      <c r="AF21" s="8">
        <f t="shared" si="20"/>
        <v>298.86581096743834</v>
      </c>
      <c r="AG21" s="8">
        <f t="shared" si="21"/>
        <v>373.45994064946433</v>
      </c>
      <c r="AH21" s="8">
        <f t="shared" si="22"/>
        <v>251.16000000000054</v>
      </c>
      <c r="AI21" s="8">
        <f t="shared" si="23"/>
        <v>250.1250000000008</v>
      </c>
      <c r="AJ21" s="6">
        <f t="shared" si="24"/>
        <v>42.85000000015134</v>
      </c>
      <c r="AK21" s="6">
        <f t="shared" si="25"/>
        <v>1.7854166666729725</v>
      </c>
      <c r="AL21" s="10">
        <f t="shared" si="26"/>
        <v>2</v>
      </c>
      <c r="AM21" s="9">
        <v>11</v>
      </c>
      <c r="AN21" s="9">
        <v>5</v>
      </c>
      <c r="AO21" s="9">
        <v>8</v>
      </c>
      <c r="AP21" s="8">
        <f t="shared" si="27"/>
        <v>47.58100979653355</v>
      </c>
      <c r="AQ21" s="8">
        <f t="shared" si="28"/>
        <v>25.576488319517704</v>
      </c>
      <c r="AR21" s="8">
        <f t="shared" si="29"/>
        <v>26.84250188394877</v>
      </c>
      <c r="AS21" s="8">
        <f t="shared" si="30"/>
        <v>100.00000000000003</v>
      </c>
    </row>
    <row r="22" spans="1:45" ht="12.75">
      <c r="A22" s="24">
        <v>38854.697222222225</v>
      </c>
      <c r="B22" s="6">
        <v>39.815</v>
      </c>
      <c r="C22" s="6">
        <v>18.286</v>
      </c>
      <c r="D22" s="6">
        <v>10.391</v>
      </c>
      <c r="E22" s="6">
        <v>11.137</v>
      </c>
      <c r="F22" s="25">
        <v>0.034</v>
      </c>
      <c r="G22" s="6">
        <v>30.383</v>
      </c>
      <c r="H22" s="7">
        <f t="shared" si="0"/>
        <v>94847.39999999997</v>
      </c>
      <c r="I22" s="7">
        <f t="shared" si="1"/>
        <v>0</v>
      </c>
      <c r="J22" s="7">
        <f t="shared" si="2"/>
        <v>31974.600000000002</v>
      </c>
      <c r="K22" s="13">
        <f t="shared" si="3"/>
        <v>3284.3999999999937</v>
      </c>
      <c r="L22" s="13">
        <f t="shared" si="4"/>
        <v>0</v>
      </c>
      <c r="M22" s="13">
        <f t="shared" si="5"/>
        <v>427.7999999999835</v>
      </c>
      <c r="N22" s="8">
        <f t="shared" si="6"/>
        <v>0</v>
      </c>
      <c r="O22" s="8">
        <f t="shared" si="7"/>
        <v>33.711625200058215</v>
      </c>
      <c r="P22" s="8">
        <f t="shared" si="8"/>
        <v>0</v>
      </c>
      <c r="Q22" s="8">
        <f t="shared" si="9"/>
        <v>13.025210084033137</v>
      </c>
      <c r="R22" s="8">
        <f t="shared" si="31"/>
        <v>542.8760330588949</v>
      </c>
      <c r="S22" s="8">
        <f t="shared" si="10"/>
        <v>231.63643764242434</v>
      </c>
      <c r="T22" s="8">
        <f t="shared" si="11"/>
        <v>0</v>
      </c>
      <c r="U22" s="8">
        <f t="shared" si="12"/>
        <v>0</v>
      </c>
      <c r="V22" s="8">
        <f t="shared" si="13"/>
        <v>70.71074380178622</v>
      </c>
      <c r="W22" s="8">
        <f t="shared" si="14"/>
        <v>78.08840768478066</v>
      </c>
      <c r="Y22" s="6">
        <f t="shared" si="33"/>
        <v>0.075</v>
      </c>
      <c r="Z22" s="8">
        <f t="shared" si="15"/>
        <v>1035</v>
      </c>
      <c r="AB22" s="8">
        <f t="shared" si="16"/>
        <v>94847.39999999997</v>
      </c>
      <c r="AC22" s="8">
        <f t="shared" si="17"/>
        <v>45622.80000000001</v>
      </c>
      <c r="AD22" s="8">
        <f t="shared" si="18"/>
        <v>24646.799999999996</v>
      </c>
      <c r="AE22" s="8">
        <f t="shared" si="19"/>
        <v>24577.800000000007</v>
      </c>
      <c r="AF22" s="8">
        <f t="shared" si="20"/>
        <v>542.8760330588948</v>
      </c>
      <c r="AG22" s="8">
        <f t="shared" si="21"/>
        <v>339.8677685956974</v>
      </c>
      <c r="AH22" s="8" t="e">
        <f t="shared" si="22"/>
        <v>#DIV/0!</v>
      </c>
      <c r="AI22" s="8" t="e">
        <f t="shared" si="23"/>
        <v>#DIV/0!</v>
      </c>
      <c r="AJ22" s="6">
        <f t="shared" si="24"/>
        <v>6.0499999999883585</v>
      </c>
      <c r="AK22" s="6">
        <f t="shared" si="25"/>
        <v>0.25208333333284827</v>
      </c>
      <c r="AL22" s="10">
        <f t="shared" si="26"/>
        <v>0</v>
      </c>
      <c r="AM22" s="9">
        <v>11</v>
      </c>
      <c r="AN22" s="9">
        <v>5</v>
      </c>
      <c r="AO22" s="9">
        <v>8</v>
      </c>
      <c r="AP22" s="8">
        <f t="shared" si="27"/>
        <v>48.10126582278484</v>
      </c>
      <c r="AQ22" s="8">
        <f t="shared" si="28"/>
        <v>25.985741306561916</v>
      </c>
      <c r="AR22" s="8">
        <f t="shared" si="29"/>
        <v>25.912992870653294</v>
      </c>
      <c r="AS22" s="8">
        <f t="shared" si="30"/>
        <v>100.00000000000006</v>
      </c>
    </row>
    <row r="23" spans="1:45" ht="12.75">
      <c r="A23" s="24">
        <v>38855.35555555556</v>
      </c>
      <c r="B23" s="6">
        <v>40.057</v>
      </c>
      <c r="C23" s="6">
        <v>18.344</v>
      </c>
      <c r="D23" s="6">
        <v>10.447</v>
      </c>
      <c r="E23" s="6">
        <v>11.264</v>
      </c>
      <c r="F23" s="25">
        <v>0.034</v>
      </c>
      <c r="G23" s="6">
        <v>30.495</v>
      </c>
      <c r="H23" s="7">
        <f t="shared" si="0"/>
        <v>98187.00000000003</v>
      </c>
      <c r="I23" s="7">
        <f t="shared" si="1"/>
        <v>0</v>
      </c>
      <c r="J23" s="7">
        <f t="shared" si="2"/>
        <v>33520.200000000026</v>
      </c>
      <c r="K23" s="13">
        <f t="shared" si="3"/>
        <v>3339.6000000000613</v>
      </c>
      <c r="L23" s="13">
        <f t="shared" si="4"/>
        <v>0</v>
      </c>
      <c r="M23" s="13">
        <f t="shared" si="5"/>
        <v>1545.6000000000258</v>
      </c>
      <c r="N23" s="8">
        <f t="shared" si="6"/>
        <v>0</v>
      </c>
      <c r="O23" s="8">
        <f t="shared" si="7"/>
        <v>34.13914265635982</v>
      </c>
      <c r="P23" s="8">
        <f t="shared" si="8"/>
        <v>0</v>
      </c>
      <c r="Q23" s="8">
        <f t="shared" si="9"/>
        <v>46.28099173553712</v>
      </c>
      <c r="R23" s="8">
        <f t="shared" si="31"/>
        <v>211.36708860775457</v>
      </c>
      <c r="S23" s="8">
        <f t="shared" si="10"/>
        <v>230.88336729892023</v>
      </c>
      <c r="T23" s="8">
        <f t="shared" si="11"/>
        <v>0</v>
      </c>
      <c r="U23" s="8">
        <f t="shared" si="12"/>
        <v>0</v>
      </c>
      <c r="V23" s="8">
        <f t="shared" si="13"/>
        <v>97.8227848102003</v>
      </c>
      <c r="W23" s="8">
        <f t="shared" si="14"/>
        <v>78.82160213198561</v>
      </c>
      <c r="Y23" s="6">
        <f t="shared" si="33"/>
        <v>0.075</v>
      </c>
      <c r="Z23" s="8">
        <f t="shared" si="15"/>
        <v>1035</v>
      </c>
      <c r="AB23" s="8">
        <f t="shared" si="16"/>
        <v>98187.00000000003</v>
      </c>
      <c r="AC23" s="8">
        <f t="shared" si="17"/>
        <v>46423.20000000001</v>
      </c>
      <c r="AD23" s="8">
        <f t="shared" si="18"/>
        <v>25419.599999999984</v>
      </c>
      <c r="AE23" s="8">
        <f t="shared" si="19"/>
        <v>26330.399999999994</v>
      </c>
      <c r="AF23" s="8">
        <f t="shared" si="20"/>
        <v>211.36708860775457</v>
      </c>
      <c r="AG23" s="8">
        <f t="shared" si="21"/>
        <v>285.8571428583305</v>
      </c>
      <c r="AH23" s="8">
        <f t="shared" si="22"/>
        <v>154.5599999999977</v>
      </c>
      <c r="AI23" s="8">
        <f t="shared" si="23"/>
        <v>219.07499999999808</v>
      </c>
      <c r="AJ23" s="6">
        <f t="shared" si="24"/>
        <v>15.799999999988358</v>
      </c>
      <c r="AK23" s="6">
        <f t="shared" si="25"/>
        <v>0.6583333333328483</v>
      </c>
      <c r="AL23" s="10">
        <f t="shared" si="26"/>
        <v>1</v>
      </c>
      <c r="AM23" s="9">
        <v>11</v>
      </c>
      <c r="AN23" s="9">
        <v>5</v>
      </c>
      <c r="AO23" s="9">
        <v>8</v>
      </c>
      <c r="AP23" s="8">
        <f t="shared" si="27"/>
        <v>47.28039353478567</v>
      </c>
      <c r="AQ23" s="8">
        <f t="shared" si="28"/>
        <v>25.88896697118761</v>
      </c>
      <c r="AR23" s="8">
        <f t="shared" si="29"/>
        <v>26.816584680252976</v>
      </c>
      <c r="AS23" s="8">
        <f t="shared" si="30"/>
        <v>99.98594518622625</v>
      </c>
    </row>
    <row r="24" spans="1:45" ht="12.75">
      <c r="A24" s="24">
        <v>38855.65972222222</v>
      </c>
      <c r="B24" s="6">
        <v>40.269</v>
      </c>
      <c r="C24" s="6">
        <v>18.502</v>
      </c>
      <c r="D24" s="6">
        <v>10.502</v>
      </c>
      <c r="E24" s="6">
        <v>11.264</v>
      </c>
      <c r="F24" s="25">
        <v>0.034</v>
      </c>
      <c r="G24" s="6">
        <v>30.537</v>
      </c>
      <c r="H24" s="7">
        <f t="shared" si="0"/>
        <v>101112.59999999998</v>
      </c>
      <c r="I24" s="7">
        <f t="shared" si="1"/>
        <v>0</v>
      </c>
      <c r="J24" s="7">
        <f t="shared" si="2"/>
        <v>34099.8</v>
      </c>
      <c r="K24" s="13">
        <f t="shared" si="3"/>
        <v>2925.5999999999476</v>
      </c>
      <c r="L24" s="13">
        <f t="shared" si="4"/>
        <v>0</v>
      </c>
      <c r="M24" s="13">
        <f t="shared" si="5"/>
        <v>579.599999999973</v>
      </c>
      <c r="N24" s="8">
        <f t="shared" si="6"/>
        <v>0</v>
      </c>
      <c r="O24" s="8">
        <f t="shared" si="7"/>
        <v>33.72458031936674</v>
      </c>
      <c r="P24" s="8">
        <f t="shared" si="8"/>
        <v>0</v>
      </c>
      <c r="Q24" s="8">
        <f t="shared" si="9"/>
        <v>19.811320754716412</v>
      </c>
      <c r="R24" s="8">
        <f t="shared" si="31"/>
        <v>400.76712329469433</v>
      </c>
      <c r="S24" s="8">
        <f t="shared" si="10"/>
        <v>233.7503275025442</v>
      </c>
      <c r="T24" s="8">
        <f t="shared" si="11"/>
        <v>0</v>
      </c>
      <c r="U24" s="8">
        <f t="shared" si="12"/>
        <v>0</v>
      </c>
      <c r="V24" s="8">
        <f t="shared" si="13"/>
        <v>79.39726027536169</v>
      </c>
      <c r="W24" s="8">
        <f t="shared" si="14"/>
        <v>78.8313169453783</v>
      </c>
      <c r="Y24" s="6">
        <f t="shared" si="33"/>
        <v>0.075</v>
      </c>
      <c r="Z24" s="8">
        <f t="shared" si="15"/>
        <v>1035</v>
      </c>
      <c r="AB24" s="8">
        <f t="shared" si="16"/>
        <v>101112.59999999998</v>
      </c>
      <c r="AC24" s="8">
        <f t="shared" si="17"/>
        <v>48603.59999999998</v>
      </c>
      <c r="AD24" s="8">
        <f t="shared" si="18"/>
        <v>26178.600000000002</v>
      </c>
      <c r="AE24" s="8">
        <f t="shared" si="19"/>
        <v>26330.399999999994</v>
      </c>
      <c r="AF24" s="8">
        <f t="shared" si="20"/>
        <v>400.76712329469433</v>
      </c>
      <c r="AG24" s="8">
        <f t="shared" si="21"/>
        <v>298.6849315120845</v>
      </c>
      <c r="AH24" s="8" t="e">
        <f t="shared" si="22"/>
        <v>#DIV/0!</v>
      </c>
      <c r="AI24" s="8" t="e">
        <f t="shared" si="23"/>
        <v>#DIV/0!</v>
      </c>
      <c r="AJ24" s="6">
        <f t="shared" si="24"/>
        <v>7.299999999871943</v>
      </c>
      <c r="AK24" s="6">
        <f t="shared" si="25"/>
        <v>0.30416666666133096</v>
      </c>
      <c r="AL24" s="10">
        <f t="shared" si="26"/>
        <v>0</v>
      </c>
      <c r="AM24" s="9">
        <v>11</v>
      </c>
      <c r="AN24" s="9">
        <v>5</v>
      </c>
      <c r="AO24" s="9">
        <v>8</v>
      </c>
      <c r="AP24" s="8">
        <f t="shared" si="27"/>
        <v>48.06878667940493</v>
      </c>
      <c r="AQ24" s="8">
        <f t="shared" si="28"/>
        <v>25.89054183158183</v>
      </c>
      <c r="AR24" s="8">
        <f t="shared" si="29"/>
        <v>26.04067148901324</v>
      </c>
      <c r="AS24" s="8">
        <f t="shared" si="30"/>
        <v>100</v>
      </c>
    </row>
    <row r="25" spans="1:45" ht="12.75">
      <c r="A25" s="24">
        <v>38856.41458333333</v>
      </c>
      <c r="B25" s="6">
        <v>40.659</v>
      </c>
      <c r="C25" s="6">
        <v>18.627</v>
      </c>
      <c r="D25" s="6">
        <v>10.581</v>
      </c>
      <c r="E25" s="6">
        <v>11.45</v>
      </c>
      <c r="F25" s="25">
        <v>0.034</v>
      </c>
      <c r="G25" s="6">
        <v>30.662</v>
      </c>
      <c r="H25" s="7">
        <f t="shared" si="0"/>
        <v>106494.59999999998</v>
      </c>
      <c r="I25" s="7">
        <f t="shared" si="1"/>
        <v>0</v>
      </c>
      <c r="J25" s="7">
        <f t="shared" si="2"/>
        <v>35824.8</v>
      </c>
      <c r="K25" s="13">
        <f t="shared" si="3"/>
        <v>5382.000000000008</v>
      </c>
      <c r="L25" s="13">
        <f t="shared" si="4"/>
        <v>0</v>
      </c>
      <c r="M25" s="13">
        <f t="shared" si="5"/>
        <v>1725</v>
      </c>
      <c r="N25" s="8">
        <f t="shared" si="6"/>
        <v>0</v>
      </c>
      <c r="O25" s="8">
        <f t="shared" si="7"/>
        <v>33.640015550084236</v>
      </c>
      <c r="P25" s="8">
        <f t="shared" si="8"/>
        <v>0</v>
      </c>
      <c r="Q25" s="8">
        <f t="shared" si="9"/>
        <v>32.051282051282</v>
      </c>
      <c r="R25" s="8">
        <f t="shared" si="31"/>
        <v>297.0745170188106</v>
      </c>
      <c r="S25" s="8">
        <f t="shared" si="10"/>
        <v>236.295847047099</v>
      </c>
      <c r="T25" s="8">
        <f t="shared" si="11"/>
        <v>0</v>
      </c>
      <c r="U25" s="8">
        <f t="shared" si="12"/>
        <v>0</v>
      </c>
      <c r="V25" s="8">
        <f t="shared" si="13"/>
        <v>95.21619135218273</v>
      </c>
      <c r="W25" s="8">
        <f t="shared" si="14"/>
        <v>79.48995969084737</v>
      </c>
      <c r="Y25" s="6">
        <f t="shared" si="33"/>
        <v>0.075</v>
      </c>
      <c r="Z25" s="8">
        <f t="shared" si="15"/>
        <v>1035</v>
      </c>
      <c r="AB25" s="8">
        <f t="shared" si="16"/>
        <v>106494.59999999998</v>
      </c>
      <c r="AC25" s="8">
        <f t="shared" si="17"/>
        <v>50328.59999999998</v>
      </c>
      <c r="AD25" s="8">
        <f t="shared" si="18"/>
        <v>27268.79999999999</v>
      </c>
      <c r="AE25" s="8">
        <f t="shared" si="19"/>
        <v>28897.199999999993</v>
      </c>
      <c r="AF25" s="8">
        <f t="shared" si="20"/>
        <v>297.07451701881064</v>
      </c>
      <c r="AG25" s="8">
        <f t="shared" si="21"/>
        <v>337.1335504865539</v>
      </c>
      <c r="AH25" s="8">
        <f t="shared" si="22"/>
        <v>218.03999999999684</v>
      </c>
      <c r="AI25" s="8">
        <f t="shared" si="23"/>
        <v>320.8499999999999</v>
      </c>
      <c r="AJ25" s="6">
        <f t="shared" si="24"/>
        <v>18.11666666669771</v>
      </c>
      <c r="AK25" s="6">
        <f t="shared" si="25"/>
        <v>0.7548611111124046</v>
      </c>
      <c r="AL25" s="10">
        <f t="shared" si="26"/>
        <v>1</v>
      </c>
      <c r="AM25" s="9">
        <v>11</v>
      </c>
      <c r="AN25" s="9">
        <v>5</v>
      </c>
      <c r="AO25" s="9">
        <v>8</v>
      </c>
      <c r="AP25" s="8">
        <f t="shared" si="27"/>
        <v>47.25929765452895</v>
      </c>
      <c r="AQ25" s="8">
        <f t="shared" si="28"/>
        <v>25.605805364779055</v>
      </c>
      <c r="AR25" s="8">
        <f t="shared" si="29"/>
        <v>27.13489698069198</v>
      </c>
      <c r="AS25" s="8">
        <f t="shared" si="30"/>
        <v>99.99999999999999</v>
      </c>
    </row>
    <row r="26" spans="1:45" ht="12.75">
      <c r="A26" s="24">
        <v>38857.336805555555</v>
      </c>
      <c r="B26" s="6">
        <v>41.22</v>
      </c>
      <c r="C26" s="6">
        <v>18.895</v>
      </c>
      <c r="D26" s="6">
        <v>10.711</v>
      </c>
      <c r="E26" s="6">
        <v>11.613</v>
      </c>
      <c r="F26" s="25">
        <v>0.035</v>
      </c>
      <c r="G26" s="6">
        <v>30.789</v>
      </c>
      <c r="H26" s="7">
        <f t="shared" si="0"/>
        <v>114236.39999999998</v>
      </c>
      <c r="I26" s="7">
        <f t="shared" si="1"/>
        <v>13.800000000000011</v>
      </c>
      <c r="J26" s="7">
        <f t="shared" si="2"/>
        <v>37577.40000000004</v>
      </c>
      <c r="K26" s="13">
        <f t="shared" si="3"/>
        <v>7741.799999999999</v>
      </c>
      <c r="L26" s="13">
        <f t="shared" si="4"/>
        <v>13.800000000000011</v>
      </c>
      <c r="M26" s="13">
        <f t="shared" si="5"/>
        <v>1752.6000000000338</v>
      </c>
      <c r="N26" s="8">
        <f t="shared" si="6"/>
        <v>0.01208021261174198</v>
      </c>
      <c r="O26" s="8">
        <f t="shared" si="7"/>
        <v>32.89441894177341</v>
      </c>
      <c r="P26" s="8">
        <f t="shared" si="8"/>
        <v>0.1782531194295902</v>
      </c>
      <c r="Q26" s="8">
        <f t="shared" si="9"/>
        <v>22.63814616755837</v>
      </c>
      <c r="R26" s="8">
        <f t="shared" si="31"/>
        <v>349.78012048149844</v>
      </c>
      <c r="S26" s="8">
        <f t="shared" si="10"/>
        <v>241.6082343403089</v>
      </c>
      <c r="T26" s="8">
        <f t="shared" si="11"/>
        <v>0.6234939759028498</v>
      </c>
      <c r="U26" s="8">
        <f t="shared" si="12"/>
        <v>0.029186788395785115</v>
      </c>
      <c r="V26" s="8">
        <f t="shared" si="13"/>
        <v>79.18373493966338</v>
      </c>
      <c r="W26" s="8">
        <f t="shared" si="14"/>
        <v>79.47562480172287</v>
      </c>
      <c r="Y26" s="6">
        <f t="shared" si="33"/>
        <v>0.075</v>
      </c>
      <c r="Z26" s="8">
        <f t="shared" si="15"/>
        <v>1035</v>
      </c>
      <c r="AB26" s="8">
        <f t="shared" si="16"/>
        <v>114236.39999999998</v>
      </c>
      <c r="AC26" s="8">
        <f t="shared" si="17"/>
        <v>54026.999999999985</v>
      </c>
      <c r="AD26" s="8">
        <f t="shared" si="18"/>
        <v>29062.8</v>
      </c>
      <c r="AE26" s="8">
        <f t="shared" si="19"/>
        <v>31146.599999999995</v>
      </c>
      <c r="AF26" s="8">
        <f t="shared" si="20"/>
        <v>349.7801204814984</v>
      </c>
      <c r="AG26" s="8">
        <f t="shared" si="21"/>
        <v>404.9343065681398</v>
      </c>
      <c r="AH26" s="8">
        <f t="shared" si="22"/>
        <v>358.8000000000021</v>
      </c>
      <c r="AI26" s="8">
        <f t="shared" si="23"/>
        <v>281.17500000000047</v>
      </c>
      <c r="AJ26" s="6">
        <f t="shared" si="24"/>
        <v>22.133333333360497</v>
      </c>
      <c r="AK26" s="6">
        <f t="shared" si="25"/>
        <v>0.922222222223354</v>
      </c>
      <c r="AL26" s="10">
        <f t="shared" si="26"/>
        <v>1</v>
      </c>
      <c r="AM26" s="9">
        <v>11</v>
      </c>
      <c r="AN26" s="9">
        <v>5</v>
      </c>
      <c r="AO26" s="9">
        <v>8</v>
      </c>
      <c r="AP26" s="8">
        <f t="shared" si="27"/>
        <v>47.294032374969795</v>
      </c>
      <c r="AQ26" s="8">
        <f t="shared" si="28"/>
        <v>25.440927760328584</v>
      </c>
      <c r="AR26" s="8">
        <f t="shared" si="29"/>
        <v>27.265039864701617</v>
      </c>
      <c r="AS26" s="8">
        <f t="shared" si="30"/>
        <v>100</v>
      </c>
    </row>
    <row r="27" spans="1:45" ht="12.75">
      <c r="A27" s="24">
        <v>38858.37291666667</v>
      </c>
      <c r="B27" s="6">
        <v>41.638</v>
      </c>
      <c r="C27" s="6">
        <v>19.058</v>
      </c>
      <c r="D27" s="6">
        <v>10.848</v>
      </c>
      <c r="E27" s="6">
        <v>11.73</v>
      </c>
      <c r="F27" s="25">
        <v>0.035</v>
      </c>
      <c r="G27" s="6">
        <v>30.95</v>
      </c>
      <c r="H27" s="7">
        <f t="shared" si="0"/>
        <v>120004.79999999997</v>
      </c>
      <c r="I27" s="7">
        <f t="shared" si="1"/>
        <v>13.800000000000011</v>
      </c>
      <c r="J27" s="7">
        <f t="shared" si="2"/>
        <v>39799.200000000004</v>
      </c>
      <c r="K27" s="13">
        <f t="shared" si="3"/>
        <v>5768.39999999999</v>
      </c>
      <c r="L27" s="13">
        <f t="shared" si="4"/>
        <v>0</v>
      </c>
      <c r="M27" s="13">
        <f t="shared" si="5"/>
        <v>2221.7999999999697</v>
      </c>
      <c r="N27" s="8">
        <f t="shared" si="6"/>
        <v>0.011499540018399278</v>
      </c>
      <c r="O27" s="8">
        <f t="shared" si="7"/>
        <v>33.16467341306349</v>
      </c>
      <c r="P27" s="8">
        <f t="shared" si="8"/>
        <v>0</v>
      </c>
      <c r="Q27" s="8">
        <f t="shared" si="9"/>
        <v>38.5167464114828</v>
      </c>
      <c r="R27" s="8">
        <f t="shared" si="31"/>
        <v>231.97319034823545</v>
      </c>
      <c r="S27" s="8">
        <f t="shared" si="10"/>
        <v>241.12682093700056</v>
      </c>
      <c r="T27" s="8">
        <f t="shared" si="11"/>
        <v>0</v>
      </c>
      <c r="U27" s="8">
        <f t="shared" si="12"/>
        <v>0.02772847526874434</v>
      </c>
      <c r="V27" s="8">
        <f t="shared" si="13"/>
        <v>89.34852546905614</v>
      </c>
      <c r="W27" s="8">
        <f t="shared" si="14"/>
        <v>79.96892267505864</v>
      </c>
      <c r="Y27" s="6">
        <f t="shared" si="33"/>
        <v>0.075</v>
      </c>
      <c r="Z27" s="8">
        <f t="shared" si="15"/>
        <v>1035</v>
      </c>
      <c r="AB27" s="8">
        <f t="shared" si="16"/>
        <v>120004.79999999997</v>
      </c>
      <c r="AC27" s="8">
        <f t="shared" si="17"/>
        <v>56276.399999999994</v>
      </c>
      <c r="AD27" s="8">
        <f t="shared" si="18"/>
        <v>30953.400000000005</v>
      </c>
      <c r="AE27" s="8">
        <f t="shared" si="19"/>
        <v>32761.200000000008</v>
      </c>
      <c r="AF27" s="8">
        <f t="shared" si="20"/>
        <v>231.97319034823545</v>
      </c>
      <c r="AG27" s="8">
        <f t="shared" si="21"/>
        <v>189.5561797747853</v>
      </c>
      <c r="AH27" s="8">
        <f t="shared" si="22"/>
        <v>378.12000000000126</v>
      </c>
      <c r="AI27" s="8">
        <f t="shared" si="23"/>
        <v>201.82500000000152</v>
      </c>
      <c r="AJ27" s="6">
        <f t="shared" si="24"/>
        <v>24.86666666669771</v>
      </c>
      <c r="AK27" s="6">
        <f t="shared" si="25"/>
        <v>1.0361111111124046</v>
      </c>
      <c r="AL27" s="10">
        <f t="shared" si="26"/>
        <v>1</v>
      </c>
      <c r="AM27" s="9">
        <v>11</v>
      </c>
      <c r="AN27" s="9">
        <v>5</v>
      </c>
      <c r="AO27" s="9">
        <v>8</v>
      </c>
      <c r="AP27" s="8">
        <f t="shared" si="27"/>
        <v>46.8951241950322</v>
      </c>
      <c r="AQ27" s="8">
        <f t="shared" si="28"/>
        <v>25.79346826126956</v>
      </c>
      <c r="AR27" s="8">
        <f t="shared" si="29"/>
        <v>27.299908003679867</v>
      </c>
      <c r="AS27" s="8">
        <f t="shared" si="30"/>
        <v>99.98850045998162</v>
      </c>
    </row>
    <row r="28" spans="1:45" ht="12.75">
      <c r="A28" s="24">
        <v>38859.38333333333</v>
      </c>
      <c r="B28" s="6">
        <v>41.879</v>
      </c>
      <c r="C28" s="6">
        <v>19.191</v>
      </c>
      <c r="D28" s="6">
        <v>10.889</v>
      </c>
      <c r="E28" s="6">
        <v>11.799</v>
      </c>
      <c r="F28" s="25">
        <v>0.035</v>
      </c>
      <c r="G28" s="6">
        <v>31.136</v>
      </c>
      <c r="H28" s="7">
        <f t="shared" si="0"/>
        <v>123330.59999999996</v>
      </c>
      <c r="I28" s="7">
        <f t="shared" si="1"/>
        <v>13.800000000000011</v>
      </c>
      <c r="J28" s="7">
        <f t="shared" si="2"/>
        <v>42366.00000000001</v>
      </c>
      <c r="K28" s="13">
        <f t="shared" si="3"/>
        <v>3325.799999999995</v>
      </c>
      <c r="L28" s="13">
        <f t="shared" si="4"/>
        <v>0</v>
      </c>
      <c r="M28" s="13">
        <f t="shared" si="5"/>
        <v>2566.7999999999993</v>
      </c>
      <c r="N28" s="8">
        <f t="shared" si="6"/>
        <v>0.011189437171310296</v>
      </c>
      <c r="O28" s="8">
        <f t="shared" si="7"/>
        <v>34.35157211592258</v>
      </c>
      <c r="P28" s="8">
        <f t="shared" si="8"/>
        <v>0</v>
      </c>
      <c r="Q28" s="8">
        <f t="shared" si="9"/>
        <v>77.1784232365146</v>
      </c>
      <c r="R28" s="8">
        <f t="shared" si="31"/>
        <v>137.1463917529063</v>
      </c>
      <c r="S28" s="8">
        <f t="shared" si="10"/>
        <v>236.295695491142</v>
      </c>
      <c r="T28" s="8">
        <f t="shared" si="11"/>
        <v>0</v>
      </c>
      <c r="U28" s="8">
        <f t="shared" si="12"/>
        <v>0.026440158385492032</v>
      </c>
      <c r="V28" s="8">
        <f t="shared" si="13"/>
        <v>105.8474226806664</v>
      </c>
      <c r="W28" s="8">
        <f t="shared" si="14"/>
        <v>81.17128624346049</v>
      </c>
      <c r="Y28" s="6">
        <f t="shared" si="33"/>
        <v>0.075</v>
      </c>
      <c r="Z28" s="8">
        <f t="shared" si="15"/>
        <v>1035</v>
      </c>
      <c r="AB28" s="8">
        <f t="shared" si="16"/>
        <v>123330.59999999996</v>
      </c>
      <c r="AC28" s="8">
        <f t="shared" si="17"/>
        <v>58111.79999999998</v>
      </c>
      <c r="AD28" s="8">
        <f t="shared" si="18"/>
        <v>31519.199999999986</v>
      </c>
      <c r="AE28" s="8">
        <f t="shared" si="19"/>
        <v>33713.399999999994</v>
      </c>
      <c r="AF28" s="8">
        <f t="shared" si="20"/>
        <v>137.1463917529063</v>
      </c>
      <c r="AG28" s="8">
        <f t="shared" si="21"/>
        <v>163.14666666750972</v>
      </c>
      <c r="AH28" s="8">
        <f t="shared" si="22"/>
        <v>113.15999999999613</v>
      </c>
      <c r="AI28" s="8">
        <f t="shared" si="23"/>
        <v>119.02499999999839</v>
      </c>
      <c r="AJ28" s="6">
        <f t="shared" si="24"/>
        <v>24.249999999941792</v>
      </c>
      <c r="AK28" s="6">
        <f t="shared" si="25"/>
        <v>1.0104166666642413</v>
      </c>
      <c r="AL28" s="10">
        <f t="shared" si="26"/>
        <v>1</v>
      </c>
      <c r="AM28" s="9">
        <v>11</v>
      </c>
      <c r="AN28" s="9">
        <v>5</v>
      </c>
      <c r="AO28" s="9">
        <v>8</v>
      </c>
      <c r="AP28" s="8">
        <f t="shared" si="27"/>
        <v>47.118719928387605</v>
      </c>
      <c r="AQ28" s="8">
        <f t="shared" si="28"/>
        <v>25.556674499272685</v>
      </c>
      <c r="AR28" s="8">
        <f t="shared" si="29"/>
        <v>27.335795009511028</v>
      </c>
      <c r="AS28" s="8">
        <f t="shared" si="30"/>
        <v>100.01118943717132</v>
      </c>
    </row>
    <row r="29" spans="1:45" ht="12.75">
      <c r="A29" s="24">
        <v>38859.631944444445</v>
      </c>
      <c r="B29" s="6">
        <v>41.985</v>
      </c>
      <c r="C29" s="6">
        <v>19.274</v>
      </c>
      <c r="D29" s="6">
        <v>10.911</v>
      </c>
      <c r="E29" s="6">
        <v>11.799</v>
      </c>
      <c r="F29" s="25">
        <v>0.035</v>
      </c>
      <c r="G29" s="6">
        <v>31.165</v>
      </c>
      <c r="H29" s="7">
        <f t="shared" si="0"/>
        <v>124793.4</v>
      </c>
      <c r="I29" s="7">
        <f t="shared" si="1"/>
        <v>13.800000000000011</v>
      </c>
      <c r="J29" s="7">
        <f t="shared" si="2"/>
        <v>42766.200000000004</v>
      </c>
      <c r="K29" s="13">
        <f t="shared" si="3"/>
        <v>1462.8000000000227</v>
      </c>
      <c r="L29" s="13">
        <f t="shared" si="4"/>
        <v>0</v>
      </c>
      <c r="M29" s="13">
        <f t="shared" si="5"/>
        <v>400.1999999999988</v>
      </c>
      <c r="N29" s="8">
        <f t="shared" si="6"/>
        <v>0.011058277120424648</v>
      </c>
      <c r="O29" s="8">
        <f t="shared" si="7"/>
        <v>34.26960079619596</v>
      </c>
      <c r="P29" s="8">
        <f t="shared" si="8"/>
        <v>0</v>
      </c>
      <c r="Q29" s="8">
        <f t="shared" si="9"/>
        <v>27.35849056603723</v>
      </c>
      <c r="R29" s="8">
        <f t="shared" si="31"/>
        <v>245.16201117047763</v>
      </c>
      <c r="S29" s="8">
        <f t="shared" si="10"/>
        <v>236.3959083159585</v>
      </c>
      <c r="T29" s="8">
        <f t="shared" si="11"/>
        <v>0</v>
      </c>
      <c r="U29" s="8">
        <f t="shared" si="12"/>
        <v>0.026141314642923668</v>
      </c>
      <c r="V29" s="8">
        <f t="shared" si="13"/>
        <v>67.07262569758225</v>
      </c>
      <c r="W29" s="8">
        <f t="shared" si="14"/>
        <v>81.01193407842037</v>
      </c>
      <c r="Y29" s="6">
        <f t="shared" si="33"/>
        <v>0.075</v>
      </c>
      <c r="Z29" s="8">
        <f t="shared" si="15"/>
        <v>1035</v>
      </c>
      <c r="AB29" s="8">
        <f t="shared" si="16"/>
        <v>124793.4</v>
      </c>
      <c r="AC29" s="8">
        <f t="shared" si="17"/>
        <v>59257.200000000004</v>
      </c>
      <c r="AD29" s="8">
        <f t="shared" si="18"/>
        <v>31822.79999999999</v>
      </c>
      <c r="AE29" s="8">
        <f t="shared" si="19"/>
        <v>33713.399999999994</v>
      </c>
      <c r="AF29" s="8">
        <f t="shared" si="20"/>
        <v>245.1620111704776</v>
      </c>
      <c r="AG29" s="8">
        <f t="shared" si="21"/>
        <v>191.9664804448095</v>
      </c>
      <c r="AH29" s="8" t="e">
        <f t="shared" si="22"/>
        <v>#DIV/0!</v>
      </c>
      <c r="AI29" s="8" t="e">
        <f t="shared" si="23"/>
        <v>#DIV/0!</v>
      </c>
      <c r="AJ29" s="6">
        <f t="shared" si="24"/>
        <v>5.966666666732635</v>
      </c>
      <c r="AK29" s="6">
        <f t="shared" si="25"/>
        <v>0.2486111111138598</v>
      </c>
      <c r="AL29" s="10">
        <f t="shared" si="26"/>
        <v>0</v>
      </c>
      <c r="AM29" s="9">
        <v>11</v>
      </c>
      <c r="AN29" s="9">
        <v>5</v>
      </c>
      <c r="AO29" s="9">
        <v>8</v>
      </c>
      <c r="AP29" s="8">
        <f t="shared" si="27"/>
        <v>47.4842419551034</v>
      </c>
      <c r="AQ29" s="8">
        <f t="shared" si="28"/>
        <v>25.500387039699206</v>
      </c>
      <c r="AR29" s="8">
        <f t="shared" si="29"/>
        <v>27.015371005197387</v>
      </c>
      <c r="AS29" s="8">
        <f t="shared" si="30"/>
        <v>100</v>
      </c>
    </row>
    <row r="30" spans="1:45" ht="12.75">
      <c r="A30" s="24">
        <v>38860.65277777778</v>
      </c>
      <c r="B30" s="6">
        <v>42.545</v>
      </c>
      <c r="C30" s="6">
        <v>19.566</v>
      </c>
      <c r="D30" s="6">
        <v>11.058</v>
      </c>
      <c r="E30" s="6">
        <v>11.92</v>
      </c>
      <c r="F30" s="25">
        <v>0.035</v>
      </c>
      <c r="G30" s="6">
        <v>31.297</v>
      </c>
      <c r="H30" s="7">
        <f t="shared" si="0"/>
        <v>132521.40000000002</v>
      </c>
      <c r="I30" s="7">
        <f t="shared" si="1"/>
        <v>13.800000000000011</v>
      </c>
      <c r="J30" s="7">
        <f t="shared" si="2"/>
        <v>44587.800000000025</v>
      </c>
      <c r="K30" s="13">
        <f t="shared" si="3"/>
        <v>7728.000000000031</v>
      </c>
      <c r="L30" s="13">
        <f t="shared" si="4"/>
        <v>0</v>
      </c>
      <c r="M30" s="13">
        <f t="shared" si="5"/>
        <v>1821.60000000002</v>
      </c>
      <c r="N30" s="8">
        <f t="shared" si="6"/>
        <v>0.010413412475268153</v>
      </c>
      <c r="O30" s="8">
        <f t="shared" si="7"/>
        <v>33.64573570759139</v>
      </c>
      <c r="P30" s="8">
        <f t="shared" si="8"/>
        <v>0</v>
      </c>
      <c r="Q30" s="8">
        <f t="shared" si="9"/>
        <v>23.571428571428736</v>
      </c>
      <c r="R30" s="8">
        <f t="shared" si="31"/>
        <v>315.42857142782333</v>
      </c>
      <c r="S30" s="8">
        <f t="shared" si="10"/>
        <v>239.90115858070322</v>
      </c>
      <c r="T30" s="8">
        <f t="shared" si="11"/>
        <v>0</v>
      </c>
      <c r="U30" s="8">
        <f t="shared" si="12"/>
        <v>0.024981897175955784</v>
      </c>
      <c r="V30" s="8">
        <f t="shared" si="13"/>
        <v>74.35102040798743</v>
      </c>
      <c r="W30" s="8">
        <f t="shared" si="14"/>
        <v>80.71650977551312</v>
      </c>
      <c r="Y30" s="6">
        <f t="shared" si="33"/>
        <v>0.075</v>
      </c>
      <c r="Z30" s="8">
        <f t="shared" si="15"/>
        <v>1035</v>
      </c>
      <c r="AB30" s="8">
        <f t="shared" si="16"/>
        <v>132521.40000000002</v>
      </c>
      <c r="AC30" s="8">
        <f t="shared" si="17"/>
        <v>63286.79999999998</v>
      </c>
      <c r="AD30" s="8">
        <f t="shared" si="18"/>
        <v>33851.399999999994</v>
      </c>
      <c r="AE30" s="8">
        <f t="shared" si="19"/>
        <v>35383.200000000004</v>
      </c>
      <c r="AF30" s="8">
        <f t="shared" si="20"/>
        <v>315.4285714278233</v>
      </c>
      <c r="AG30" s="8">
        <f t="shared" si="21"/>
        <v>350.3999999982241</v>
      </c>
      <c r="AH30" s="8">
        <f t="shared" si="22"/>
        <v>405.72000000000065</v>
      </c>
      <c r="AI30" s="8">
        <f t="shared" si="23"/>
        <v>208.72500000000076</v>
      </c>
      <c r="AJ30" s="6">
        <f t="shared" si="24"/>
        <v>24.500000000058208</v>
      </c>
      <c r="AK30" s="6">
        <f t="shared" si="25"/>
        <v>1.0208333333357587</v>
      </c>
      <c r="AL30" s="10">
        <f t="shared" si="26"/>
        <v>1</v>
      </c>
      <c r="AM30" s="9">
        <v>11</v>
      </c>
      <c r="AN30" s="9">
        <v>5</v>
      </c>
      <c r="AO30" s="9">
        <v>8</v>
      </c>
      <c r="AP30" s="8">
        <f t="shared" si="27"/>
        <v>47.755909611579696</v>
      </c>
      <c r="AQ30" s="8">
        <f t="shared" si="28"/>
        <v>25.54410080183275</v>
      </c>
      <c r="AR30" s="8">
        <f t="shared" si="29"/>
        <v>26.699989586587524</v>
      </c>
      <c r="AS30" s="8">
        <f t="shared" si="30"/>
        <v>99.99999999999997</v>
      </c>
    </row>
    <row r="31" spans="1:45" ht="12.75">
      <c r="A31" s="24">
        <v>38861.34027777778</v>
      </c>
      <c r="B31" s="6">
        <v>42.857</v>
      </c>
      <c r="C31" s="6">
        <v>19.613</v>
      </c>
      <c r="D31" s="6">
        <v>11.124</v>
      </c>
      <c r="E31" s="6">
        <v>12.119</v>
      </c>
      <c r="F31" s="25">
        <v>0.035</v>
      </c>
      <c r="G31" s="6">
        <v>31.402</v>
      </c>
      <c r="H31" s="7">
        <f t="shared" si="0"/>
        <v>136827</v>
      </c>
      <c r="I31" s="7">
        <f t="shared" si="1"/>
        <v>13.800000000000011</v>
      </c>
      <c r="J31" s="7">
        <f t="shared" si="2"/>
        <v>46036.80000000003</v>
      </c>
      <c r="K31" s="13">
        <f t="shared" si="3"/>
        <v>4305.599999999967</v>
      </c>
      <c r="L31" s="13">
        <f t="shared" si="4"/>
        <v>0</v>
      </c>
      <c r="M31" s="13">
        <f t="shared" si="5"/>
        <v>1449.000000000006</v>
      </c>
      <c r="N31" s="8">
        <f t="shared" si="6"/>
        <v>0.010085728693898144</v>
      </c>
      <c r="O31" s="8">
        <f t="shared" si="7"/>
        <v>33.6459909228442</v>
      </c>
      <c r="P31" s="8">
        <f t="shared" si="8"/>
        <v>0</v>
      </c>
      <c r="Q31" s="8">
        <f t="shared" si="9"/>
        <v>33.65384615384655</v>
      </c>
      <c r="R31" s="8">
        <f t="shared" si="31"/>
        <v>260.94545454545255</v>
      </c>
      <c r="S31" s="8">
        <f t="shared" si="10"/>
        <v>240.51151344696854</v>
      </c>
      <c r="T31" s="8">
        <f t="shared" si="11"/>
        <v>0</v>
      </c>
      <c r="U31" s="8">
        <f t="shared" si="12"/>
        <v>0.024257338723849598</v>
      </c>
      <c r="V31" s="8">
        <f t="shared" si="13"/>
        <v>87.81818181818218</v>
      </c>
      <c r="W31" s="8">
        <f t="shared" si="14"/>
        <v>80.92248198276224</v>
      </c>
      <c r="Y31" s="6">
        <f t="shared" si="33"/>
        <v>0.075</v>
      </c>
      <c r="Z31" s="8">
        <f t="shared" si="15"/>
        <v>1035</v>
      </c>
      <c r="AB31" s="8">
        <f t="shared" si="16"/>
        <v>136827</v>
      </c>
      <c r="AC31" s="8">
        <f t="shared" si="17"/>
        <v>63935.39999999999</v>
      </c>
      <c r="AD31" s="8">
        <f t="shared" si="18"/>
        <v>34762.200000000004</v>
      </c>
      <c r="AE31" s="8">
        <f t="shared" si="19"/>
        <v>38129.4</v>
      </c>
      <c r="AF31" s="8">
        <f t="shared" si="20"/>
        <v>260.9454545454525</v>
      </c>
      <c r="AG31" s="8">
        <f t="shared" si="21"/>
        <v>185.31428571428805</v>
      </c>
      <c r="AH31" s="8">
        <f t="shared" si="22"/>
        <v>182.160000000002</v>
      </c>
      <c r="AI31" s="8">
        <f t="shared" si="23"/>
        <v>343.27499999999975</v>
      </c>
      <c r="AJ31" s="6">
        <f t="shared" si="24"/>
        <v>16.5</v>
      </c>
      <c r="AK31" s="6">
        <f t="shared" si="25"/>
        <v>0.6875</v>
      </c>
      <c r="AL31" s="10">
        <f t="shared" si="26"/>
        <v>1</v>
      </c>
      <c r="AM31" s="9">
        <v>11</v>
      </c>
      <c r="AN31" s="9">
        <v>5</v>
      </c>
      <c r="AO31" s="9">
        <v>8</v>
      </c>
      <c r="AP31" s="8">
        <f t="shared" si="27"/>
        <v>46.72718103883005</v>
      </c>
      <c r="AQ31" s="8">
        <f t="shared" si="28"/>
        <v>25.405950579929403</v>
      </c>
      <c r="AR31" s="8">
        <f t="shared" si="29"/>
        <v>27.866868381240543</v>
      </c>
      <c r="AS31" s="8">
        <f t="shared" si="30"/>
        <v>100</v>
      </c>
    </row>
    <row r="32" spans="1:45" ht="12.75">
      <c r="A32" s="24">
        <v>38862.3625</v>
      </c>
      <c r="B32" s="6">
        <v>43.517</v>
      </c>
      <c r="C32" s="6">
        <v>19.861</v>
      </c>
      <c r="D32" s="6">
        <v>11.329</v>
      </c>
      <c r="E32" s="6">
        <v>12.326</v>
      </c>
      <c r="F32" s="25">
        <v>0.035</v>
      </c>
      <c r="G32" s="6">
        <v>31.527</v>
      </c>
      <c r="H32" s="7">
        <f t="shared" si="0"/>
        <v>145935.00000000003</v>
      </c>
      <c r="I32" s="7">
        <f t="shared" si="1"/>
        <v>13.800000000000011</v>
      </c>
      <c r="J32" s="7">
        <f t="shared" si="2"/>
        <v>47761.80000000003</v>
      </c>
      <c r="K32" s="13">
        <f t="shared" si="3"/>
        <v>9108.000000000051</v>
      </c>
      <c r="L32" s="13">
        <f t="shared" si="4"/>
        <v>0</v>
      </c>
      <c r="M32" s="13">
        <f t="shared" si="5"/>
        <v>1725</v>
      </c>
      <c r="N32" s="8">
        <f t="shared" si="6"/>
        <v>0.009456264775413717</v>
      </c>
      <c r="O32" s="8">
        <f t="shared" si="7"/>
        <v>32.728132387706864</v>
      </c>
      <c r="P32" s="8">
        <f t="shared" si="8"/>
        <v>0</v>
      </c>
      <c r="Q32" s="8">
        <f t="shared" si="9"/>
        <v>18.939393939393835</v>
      </c>
      <c r="R32" s="8">
        <f t="shared" si="31"/>
        <v>371.25000000011954</v>
      </c>
      <c r="S32" s="8">
        <f t="shared" si="10"/>
        <v>245.91641858110754</v>
      </c>
      <c r="T32" s="8">
        <f t="shared" si="11"/>
        <v>0</v>
      </c>
      <c r="U32" s="8">
        <f t="shared" si="12"/>
        <v>0.023254507667244226</v>
      </c>
      <c r="V32" s="8">
        <f t="shared" si="13"/>
        <v>70.31250000002224</v>
      </c>
      <c r="W32" s="8">
        <f t="shared" si="14"/>
        <v>80.48385103633224</v>
      </c>
      <c r="Y32" s="6">
        <f t="shared" si="33"/>
        <v>0.075</v>
      </c>
      <c r="Z32" s="8">
        <f t="shared" si="15"/>
        <v>1035</v>
      </c>
      <c r="AB32" s="8">
        <f t="shared" si="16"/>
        <v>145935.00000000003</v>
      </c>
      <c r="AC32" s="8">
        <f t="shared" si="17"/>
        <v>67357.8</v>
      </c>
      <c r="AD32" s="8">
        <f t="shared" si="18"/>
        <v>37591.200000000004</v>
      </c>
      <c r="AE32" s="8">
        <f t="shared" si="19"/>
        <v>40986.00000000001</v>
      </c>
      <c r="AF32" s="8">
        <f t="shared" si="20"/>
        <v>371.25000000011954</v>
      </c>
      <c r="AG32" s="8">
        <f t="shared" si="21"/>
        <v>296.73988439326456</v>
      </c>
      <c r="AH32" s="8">
        <f t="shared" si="22"/>
        <v>565.8000000000002</v>
      </c>
      <c r="AI32" s="8">
        <f t="shared" si="23"/>
        <v>357.0750000000013</v>
      </c>
      <c r="AJ32" s="6">
        <f t="shared" si="24"/>
        <v>24.533333333325572</v>
      </c>
      <c r="AK32" s="6">
        <f t="shared" si="25"/>
        <v>1.0222222222218988</v>
      </c>
      <c r="AL32" s="10">
        <f t="shared" si="26"/>
        <v>1</v>
      </c>
      <c r="AM32" s="9">
        <v>11</v>
      </c>
      <c r="AN32" s="9">
        <v>5</v>
      </c>
      <c r="AO32" s="9">
        <v>8</v>
      </c>
      <c r="AP32" s="8">
        <f t="shared" si="27"/>
        <v>46.156028368794324</v>
      </c>
      <c r="AQ32" s="8">
        <f t="shared" si="28"/>
        <v>25.758865248226947</v>
      </c>
      <c r="AR32" s="8">
        <f t="shared" si="29"/>
        <v>28.085106382978726</v>
      </c>
      <c r="AS32" s="8">
        <f t="shared" si="30"/>
        <v>100</v>
      </c>
    </row>
    <row r="33" spans="1:45" ht="12.75">
      <c r="A33" s="24">
        <v>38863.35763888889</v>
      </c>
      <c r="B33" s="6">
        <v>44.107</v>
      </c>
      <c r="C33" s="6">
        <v>20.198</v>
      </c>
      <c r="D33" s="6">
        <v>11.46</v>
      </c>
      <c r="E33" s="6">
        <v>12.448</v>
      </c>
      <c r="F33" s="25">
        <v>0.037</v>
      </c>
      <c r="G33" s="6">
        <v>31.629</v>
      </c>
      <c r="H33" s="7">
        <f t="shared" si="0"/>
        <v>154077</v>
      </c>
      <c r="I33" s="7">
        <f t="shared" si="1"/>
        <v>41.39999999999994</v>
      </c>
      <c r="J33" s="7">
        <f t="shared" si="2"/>
        <v>49169.40000000003</v>
      </c>
      <c r="K33" s="13">
        <f t="shared" si="3"/>
        <v>8141.999999999949</v>
      </c>
      <c r="L33" s="13">
        <f t="shared" si="4"/>
        <v>27.59999999999993</v>
      </c>
      <c r="M33" s="13">
        <f t="shared" si="5"/>
        <v>1407.6000000000042</v>
      </c>
      <c r="N33" s="8">
        <f t="shared" si="6"/>
        <v>0.026869682042095798</v>
      </c>
      <c r="O33" s="8">
        <f t="shared" si="7"/>
        <v>31.912225705329178</v>
      </c>
      <c r="P33" s="8">
        <f t="shared" si="8"/>
        <v>0.3389830508474589</v>
      </c>
      <c r="Q33" s="8">
        <f t="shared" si="9"/>
        <v>17.2881355932205</v>
      </c>
      <c r="R33" s="8">
        <f t="shared" si="31"/>
        <v>340.90718771851493</v>
      </c>
      <c r="S33" s="8">
        <f t="shared" si="10"/>
        <v>249.5915116498653</v>
      </c>
      <c r="T33" s="8">
        <f t="shared" si="11"/>
        <v>1.1556175854864956</v>
      </c>
      <c r="U33" s="8">
        <f t="shared" si="12"/>
        <v>0.0670644455843793</v>
      </c>
      <c r="V33" s="8">
        <f t="shared" si="13"/>
        <v>58.93649685981161</v>
      </c>
      <c r="W33" s="8">
        <f t="shared" si="14"/>
        <v>79.65020653904799</v>
      </c>
      <c r="Y33" s="6">
        <f t="shared" si="33"/>
        <v>0.075</v>
      </c>
      <c r="Z33" s="8">
        <f t="shared" si="15"/>
        <v>1035</v>
      </c>
      <c r="AB33" s="8">
        <f t="shared" si="16"/>
        <v>154077</v>
      </c>
      <c r="AC33" s="8">
        <f t="shared" si="17"/>
        <v>72008.4</v>
      </c>
      <c r="AD33" s="8">
        <f t="shared" si="18"/>
        <v>39399.00000000001</v>
      </c>
      <c r="AE33" s="8">
        <f t="shared" si="19"/>
        <v>42669.600000000006</v>
      </c>
      <c r="AF33" s="8">
        <f t="shared" si="20"/>
        <v>340.907187718515</v>
      </c>
      <c r="AG33" s="8">
        <f t="shared" si="21"/>
        <v>427.31393568268874</v>
      </c>
      <c r="AH33" s="8">
        <f t="shared" si="22"/>
        <v>361.5600000000006</v>
      </c>
      <c r="AI33" s="8">
        <f t="shared" si="23"/>
        <v>210.44999999999982</v>
      </c>
      <c r="AJ33" s="6">
        <f t="shared" si="24"/>
        <v>23.88333333330229</v>
      </c>
      <c r="AK33" s="6">
        <f t="shared" si="25"/>
        <v>0.9951388888875954</v>
      </c>
      <c r="AL33" s="10">
        <f t="shared" si="26"/>
        <v>1</v>
      </c>
      <c r="AM33" s="9">
        <v>11</v>
      </c>
      <c r="AN33" s="9">
        <v>5</v>
      </c>
      <c r="AO33" s="9">
        <v>8</v>
      </c>
      <c r="AP33" s="8">
        <f t="shared" si="27"/>
        <v>46.735333631885354</v>
      </c>
      <c r="AQ33" s="8">
        <f t="shared" si="28"/>
        <v>25.57098074339454</v>
      </c>
      <c r="AR33" s="8">
        <f t="shared" si="29"/>
        <v>27.69368562472011</v>
      </c>
      <c r="AS33" s="8">
        <f t="shared" si="30"/>
        <v>100</v>
      </c>
    </row>
    <row r="34" spans="1:45" ht="12.75">
      <c r="A34" s="24">
        <v>38866.350694444445</v>
      </c>
      <c r="B34" s="6">
        <v>45.542</v>
      </c>
      <c r="C34" s="6">
        <v>20.849</v>
      </c>
      <c r="D34" s="6">
        <v>11.9</v>
      </c>
      <c r="E34" s="6">
        <v>12.791</v>
      </c>
      <c r="F34" s="25">
        <v>0.087</v>
      </c>
      <c r="G34" s="6">
        <v>32.012</v>
      </c>
      <c r="H34" s="7">
        <f t="shared" si="0"/>
        <v>173880.00000000003</v>
      </c>
      <c r="I34" s="7">
        <f t="shared" si="1"/>
        <v>731.3999999999999</v>
      </c>
      <c r="J34" s="7">
        <f t="shared" si="2"/>
        <v>54454.80000000002</v>
      </c>
      <c r="K34" s="13">
        <f t="shared" si="3"/>
        <v>19803.000000000033</v>
      </c>
      <c r="L34" s="13">
        <f t="shared" si="4"/>
        <v>689.9999999999999</v>
      </c>
      <c r="M34" s="13">
        <f t="shared" si="5"/>
        <v>5285.399999999988</v>
      </c>
      <c r="N34" s="8">
        <f t="shared" si="6"/>
        <v>0.4206349206349205</v>
      </c>
      <c r="O34" s="8">
        <f t="shared" si="7"/>
        <v>31.317460317460327</v>
      </c>
      <c r="P34" s="8">
        <f t="shared" si="8"/>
        <v>3.4843205574912837</v>
      </c>
      <c r="Q34" s="8">
        <f t="shared" si="9"/>
        <v>26.689895470383174</v>
      </c>
      <c r="R34" s="8">
        <f t="shared" si="31"/>
        <v>275.6798143852257</v>
      </c>
      <c r="S34" s="8">
        <f t="shared" si="10"/>
        <v>252.3108176739377</v>
      </c>
      <c r="T34" s="8">
        <f t="shared" si="11"/>
        <v>9.605568445478232</v>
      </c>
      <c r="U34" s="8">
        <f t="shared" si="12"/>
        <v>1.061307407676087</v>
      </c>
      <c r="V34" s="8">
        <f t="shared" si="13"/>
        <v>73.5786542923631</v>
      </c>
      <c r="W34" s="8">
        <f t="shared" si="14"/>
        <v>79.0173402016951</v>
      </c>
      <c r="Y34" s="6">
        <f t="shared" si="33"/>
        <v>0.075</v>
      </c>
      <c r="Z34" s="8">
        <f t="shared" si="15"/>
        <v>1035</v>
      </c>
      <c r="AB34" s="8">
        <f t="shared" si="16"/>
        <v>173880.00000000003</v>
      </c>
      <c r="AC34" s="8">
        <f t="shared" si="17"/>
        <v>80992.2</v>
      </c>
      <c r="AD34" s="8">
        <f t="shared" si="18"/>
        <v>45471</v>
      </c>
      <c r="AE34" s="8">
        <f t="shared" si="19"/>
        <v>47403.00000000001</v>
      </c>
      <c r="AF34" s="8">
        <f t="shared" si="20"/>
        <v>275.6798143852257</v>
      </c>
      <c r="AG34" s="8">
        <f t="shared" si="21"/>
        <v>273.61827411183674</v>
      </c>
      <c r="AH34" s="8">
        <f t="shared" si="22"/>
        <v>404.7999999999995</v>
      </c>
      <c r="AI34" s="8">
        <f t="shared" si="23"/>
        <v>197.225</v>
      </c>
      <c r="AJ34" s="6">
        <f t="shared" si="24"/>
        <v>71.83333333331393</v>
      </c>
      <c r="AK34" s="6">
        <f t="shared" si="25"/>
        <v>2.993055555554747</v>
      </c>
      <c r="AL34" s="10">
        <f t="shared" si="26"/>
        <v>3</v>
      </c>
      <c r="AM34" s="9">
        <v>11</v>
      </c>
      <c r="AN34" s="9">
        <v>5</v>
      </c>
      <c r="AO34" s="9">
        <v>8</v>
      </c>
      <c r="AP34" s="8">
        <f t="shared" si="27"/>
        <v>46.57936507936507</v>
      </c>
      <c r="AQ34" s="8">
        <f t="shared" si="28"/>
        <v>26.150793650793645</v>
      </c>
      <c r="AR34" s="8">
        <f t="shared" si="29"/>
        <v>27.26190476190476</v>
      </c>
      <c r="AS34" s="8">
        <f t="shared" si="30"/>
        <v>99.99206349206347</v>
      </c>
    </row>
    <row r="35" spans="1:45" ht="12.75">
      <c r="A35" s="24">
        <v>38866.493055555555</v>
      </c>
      <c r="B35" s="6">
        <v>45.652</v>
      </c>
      <c r="C35" s="6">
        <v>20.959</v>
      </c>
      <c r="D35" s="6">
        <v>11.9</v>
      </c>
      <c r="E35" s="6">
        <v>12.791</v>
      </c>
      <c r="F35" s="25">
        <v>0.094</v>
      </c>
      <c r="G35" s="6">
        <v>32.022</v>
      </c>
      <c r="H35" s="7">
        <f t="shared" si="0"/>
        <v>175398</v>
      </c>
      <c r="I35" s="7">
        <f t="shared" si="1"/>
        <v>828</v>
      </c>
      <c r="J35" s="7">
        <f t="shared" si="2"/>
        <v>54592.799999999996</v>
      </c>
      <c r="K35" s="13">
        <f t="shared" si="3"/>
        <v>1517.9999999999923</v>
      </c>
      <c r="L35" s="13">
        <f t="shared" si="4"/>
        <v>96.60000000000008</v>
      </c>
      <c r="M35" s="13">
        <f t="shared" si="5"/>
        <v>137.99999999997254</v>
      </c>
      <c r="N35" s="8">
        <f t="shared" si="6"/>
        <v>0.4720692368214004</v>
      </c>
      <c r="O35" s="8">
        <f t="shared" si="7"/>
        <v>31.125098347757664</v>
      </c>
      <c r="P35" s="8">
        <f t="shared" si="8"/>
        <v>6.3636363636364015</v>
      </c>
      <c r="Q35" s="8">
        <f t="shared" si="9"/>
        <v>9.090909090907328</v>
      </c>
      <c r="R35" s="8">
        <f t="shared" si="31"/>
        <v>444.29268293187306</v>
      </c>
      <c r="S35" s="8">
        <f t="shared" si="10"/>
        <v>253.25792944121474</v>
      </c>
      <c r="T35" s="8">
        <f t="shared" si="11"/>
        <v>28.273170732028458</v>
      </c>
      <c r="U35" s="8">
        <f t="shared" si="12"/>
        <v>1.195552774702823</v>
      </c>
      <c r="V35" s="8">
        <f t="shared" si="13"/>
        <v>40.39024390288972</v>
      </c>
      <c r="W35" s="8">
        <f t="shared" si="14"/>
        <v>78.8267796120728</v>
      </c>
      <c r="Y35" s="6">
        <f t="shared" si="33"/>
        <v>0.075</v>
      </c>
      <c r="Z35" s="8">
        <f t="shared" si="15"/>
        <v>1035</v>
      </c>
      <c r="AB35" s="8">
        <f t="shared" si="16"/>
        <v>175398</v>
      </c>
      <c r="AC35" s="8">
        <f t="shared" si="17"/>
        <v>82510.19999999998</v>
      </c>
      <c r="AD35" s="8">
        <f t="shared" si="18"/>
        <v>45471</v>
      </c>
      <c r="AE35" s="8">
        <f t="shared" si="19"/>
        <v>47403.00000000001</v>
      </c>
      <c r="AF35" s="8">
        <f t="shared" si="20"/>
        <v>444.2926829318731</v>
      </c>
      <c r="AG35" s="8">
        <f t="shared" si="21"/>
        <v>444.2926829318731</v>
      </c>
      <c r="AH35" s="8" t="e">
        <f t="shared" si="22"/>
        <v>#DIV/0!</v>
      </c>
      <c r="AI35" s="8" t="e">
        <f t="shared" si="23"/>
        <v>#DIV/0!</v>
      </c>
      <c r="AJ35" s="6">
        <f t="shared" si="24"/>
        <v>3.4166666666278616</v>
      </c>
      <c r="AK35" s="6">
        <f t="shared" si="25"/>
        <v>0.14236111110949423</v>
      </c>
      <c r="AL35" s="10">
        <f t="shared" si="26"/>
        <v>0</v>
      </c>
      <c r="AM35" s="9">
        <v>11</v>
      </c>
      <c r="AN35" s="9">
        <v>5</v>
      </c>
      <c r="AO35" s="9">
        <v>8</v>
      </c>
      <c r="AP35" s="8">
        <f t="shared" si="27"/>
        <v>47.04169944925255</v>
      </c>
      <c r="AQ35" s="8">
        <f t="shared" si="28"/>
        <v>25.924468922108574</v>
      </c>
      <c r="AR35" s="8">
        <f t="shared" si="29"/>
        <v>27.025963808025182</v>
      </c>
      <c r="AS35" s="8">
        <f t="shared" si="30"/>
        <v>99.9921321793863</v>
      </c>
    </row>
    <row r="36" spans="1:45" ht="12.75">
      <c r="A36" s="24">
        <v>38867.38125</v>
      </c>
      <c r="B36" s="6">
        <v>46.168</v>
      </c>
      <c r="C36" s="6">
        <v>21.17</v>
      </c>
      <c r="D36" s="6">
        <v>12.034</v>
      </c>
      <c r="E36" s="6">
        <v>12.963</v>
      </c>
      <c r="F36" s="25">
        <v>0.105</v>
      </c>
      <c r="G36" s="6">
        <v>32.129</v>
      </c>
      <c r="H36" s="7">
        <f t="shared" si="0"/>
        <v>182518.8</v>
      </c>
      <c r="I36" s="7">
        <f t="shared" si="1"/>
        <v>979.8</v>
      </c>
      <c r="J36" s="7">
        <f t="shared" si="2"/>
        <v>56069.39999999999</v>
      </c>
      <c r="K36" s="13">
        <f t="shared" si="3"/>
        <v>7120.799999999976</v>
      </c>
      <c r="L36" s="13">
        <f t="shared" si="4"/>
        <v>151.79999999999995</v>
      </c>
      <c r="M36" s="13">
        <f t="shared" si="5"/>
        <v>1476.5999999999906</v>
      </c>
      <c r="N36" s="8">
        <f t="shared" si="6"/>
        <v>0.536821412369575</v>
      </c>
      <c r="O36" s="8">
        <f t="shared" si="7"/>
        <v>30.719794344473</v>
      </c>
      <c r="P36" s="8">
        <f t="shared" si="8"/>
        <v>2.1317829457364406</v>
      </c>
      <c r="Q36" s="8">
        <f t="shared" si="9"/>
        <v>20.73643410852707</v>
      </c>
      <c r="R36" s="8">
        <f t="shared" si="31"/>
        <v>334.048475371626</v>
      </c>
      <c r="S36" s="8">
        <f t="shared" si="10"/>
        <v>255.67034762917552</v>
      </c>
      <c r="T36" s="8">
        <f t="shared" si="11"/>
        <v>7.121188428464916</v>
      </c>
      <c r="U36" s="8">
        <f t="shared" si="12"/>
        <v>1.3724931711531425</v>
      </c>
      <c r="V36" s="8">
        <f t="shared" si="13"/>
        <v>69.26974198597651</v>
      </c>
      <c r="W36" s="8">
        <f t="shared" si="14"/>
        <v>78.54140499148194</v>
      </c>
      <c r="Y36" s="6">
        <f t="shared" si="33"/>
        <v>0.075</v>
      </c>
      <c r="Z36" s="8">
        <f t="shared" si="15"/>
        <v>1035</v>
      </c>
      <c r="AB36" s="8">
        <f t="shared" si="16"/>
        <v>182518.8</v>
      </c>
      <c r="AC36" s="8">
        <f t="shared" si="17"/>
        <v>85422.00000000001</v>
      </c>
      <c r="AD36" s="8">
        <f t="shared" si="18"/>
        <v>47320.200000000004</v>
      </c>
      <c r="AE36" s="8">
        <f t="shared" si="19"/>
        <v>49776.59999999999</v>
      </c>
      <c r="AF36" s="8">
        <f t="shared" si="20"/>
        <v>334.048475371626</v>
      </c>
      <c r="AG36" s="8">
        <f t="shared" si="21"/>
        <v>350.1162324655868</v>
      </c>
      <c r="AH36" s="8">
        <f t="shared" si="22"/>
        <v>369.84000000000094</v>
      </c>
      <c r="AI36" s="8">
        <f t="shared" si="23"/>
        <v>296.69999999999794</v>
      </c>
      <c r="AJ36" s="6">
        <f t="shared" si="24"/>
        <v>21.316666666651145</v>
      </c>
      <c r="AK36" s="6">
        <f t="shared" si="25"/>
        <v>0.8881944444437977</v>
      </c>
      <c r="AL36" s="10">
        <f t="shared" si="26"/>
        <v>1</v>
      </c>
      <c r="AM36" s="9">
        <v>11</v>
      </c>
      <c r="AN36" s="9">
        <v>5</v>
      </c>
      <c r="AO36" s="9">
        <v>8</v>
      </c>
      <c r="AP36" s="8">
        <f t="shared" si="27"/>
        <v>46.80175412067142</v>
      </c>
      <c r="AQ36" s="8">
        <f t="shared" si="28"/>
        <v>25.926205957961596</v>
      </c>
      <c r="AR36" s="8">
        <f t="shared" si="29"/>
        <v>27.272039921367004</v>
      </c>
      <c r="AS36" s="8">
        <f t="shared" si="30"/>
        <v>100.00000000000003</v>
      </c>
    </row>
    <row r="37" spans="1:45" ht="12.75">
      <c r="A37" s="24">
        <v>38867.677083333336</v>
      </c>
      <c r="B37" s="6">
        <v>46.421</v>
      </c>
      <c r="C37" s="6">
        <v>21.364</v>
      </c>
      <c r="D37" s="6">
        <v>12.092</v>
      </c>
      <c r="E37" s="6">
        <v>12.963</v>
      </c>
      <c r="F37" s="25">
        <v>0.105</v>
      </c>
      <c r="G37" s="6">
        <v>32.155</v>
      </c>
      <c r="H37" s="7">
        <f t="shared" si="0"/>
        <v>186010.19999999998</v>
      </c>
      <c r="I37" s="7">
        <f t="shared" si="1"/>
        <v>979.8</v>
      </c>
      <c r="J37" s="7">
        <f t="shared" si="2"/>
        <v>56428.20000000003</v>
      </c>
      <c r="K37" s="13">
        <f t="shared" si="3"/>
        <v>3491.4000000000015</v>
      </c>
      <c r="L37" s="13">
        <f t="shared" si="4"/>
        <v>0</v>
      </c>
      <c r="M37" s="13">
        <f t="shared" si="5"/>
        <v>358.8000000000463</v>
      </c>
      <c r="N37" s="8">
        <f t="shared" si="6"/>
        <v>0.5267453075153943</v>
      </c>
      <c r="O37" s="8">
        <f t="shared" si="7"/>
        <v>30.33607834409083</v>
      </c>
      <c r="P37" s="8">
        <f t="shared" si="8"/>
        <v>0</v>
      </c>
      <c r="Q37" s="8">
        <f t="shared" si="9"/>
        <v>10.276679841898554</v>
      </c>
      <c r="R37" s="8">
        <f t="shared" si="31"/>
        <v>491.74647886678935</v>
      </c>
      <c r="S37" s="8">
        <f t="shared" si="10"/>
        <v>257.9951455188293</v>
      </c>
      <c r="T37" s="8">
        <f t="shared" si="11"/>
        <v>0</v>
      </c>
      <c r="U37" s="8">
        <f t="shared" si="12"/>
        <v>1.3589773226379467</v>
      </c>
      <c r="V37" s="8">
        <f t="shared" si="13"/>
        <v>50.53521126694927</v>
      </c>
      <c r="W37" s="8">
        <f t="shared" si="14"/>
        <v>78.2656094685432</v>
      </c>
      <c r="Y37" s="6">
        <f t="shared" si="33"/>
        <v>0.075</v>
      </c>
      <c r="Z37" s="8">
        <f t="shared" si="15"/>
        <v>1035</v>
      </c>
      <c r="AB37" s="8">
        <f t="shared" si="16"/>
        <v>186010.19999999998</v>
      </c>
      <c r="AC37" s="8">
        <f t="shared" si="17"/>
        <v>88099.20000000001</v>
      </c>
      <c r="AD37" s="8">
        <f t="shared" si="18"/>
        <v>48120.6</v>
      </c>
      <c r="AE37" s="8">
        <f t="shared" si="19"/>
        <v>49776.59999999999</v>
      </c>
      <c r="AF37" s="8">
        <f t="shared" si="20"/>
        <v>491.74647886678935</v>
      </c>
      <c r="AG37" s="8">
        <f t="shared" si="21"/>
        <v>377.07042253026333</v>
      </c>
      <c r="AH37" s="8" t="e">
        <f t="shared" si="22"/>
        <v>#DIV/0!</v>
      </c>
      <c r="AI37" s="8" t="e">
        <f t="shared" si="23"/>
        <v>#DIV/0!</v>
      </c>
      <c r="AJ37" s="6">
        <f t="shared" si="24"/>
        <v>7.100000000093132</v>
      </c>
      <c r="AK37" s="6">
        <f t="shared" si="25"/>
        <v>0.29583333333721384</v>
      </c>
      <c r="AL37" s="10">
        <f t="shared" si="26"/>
        <v>0</v>
      </c>
      <c r="AM37" s="9">
        <v>11</v>
      </c>
      <c r="AN37" s="9">
        <v>5</v>
      </c>
      <c r="AO37" s="9">
        <v>8</v>
      </c>
      <c r="AP37" s="8">
        <f t="shared" si="27"/>
        <v>47.36256398842645</v>
      </c>
      <c r="AQ37" s="8">
        <f t="shared" si="28"/>
        <v>25.869871652199723</v>
      </c>
      <c r="AR37" s="8">
        <f t="shared" si="29"/>
        <v>26.760145411380666</v>
      </c>
      <c r="AS37" s="8">
        <f t="shared" si="30"/>
        <v>99.99258105200684</v>
      </c>
    </row>
    <row r="38" spans="1:45" ht="12.75">
      <c r="A38" s="24">
        <v>38868.63611111111</v>
      </c>
      <c r="B38" s="6">
        <v>46.863</v>
      </c>
      <c r="C38" s="6">
        <f>+C37+0.216</f>
        <v>21.580000000000002</v>
      </c>
      <c r="D38" s="6">
        <f>+D37+0.1</f>
        <v>12.192</v>
      </c>
      <c r="E38" s="6">
        <f>+E37+0.126</f>
        <v>13.088999999999999</v>
      </c>
      <c r="F38" s="25">
        <v>0.105</v>
      </c>
      <c r="G38" s="6">
        <v>32.381</v>
      </c>
      <c r="H38" s="7">
        <f t="shared" si="0"/>
        <v>192109.8</v>
      </c>
      <c r="I38" s="7">
        <f t="shared" si="1"/>
        <v>979.8</v>
      </c>
      <c r="J38" s="7">
        <f t="shared" si="2"/>
        <v>59547.000000000015</v>
      </c>
      <c r="K38" s="13">
        <f t="shared" si="3"/>
        <v>6099.600000000002</v>
      </c>
      <c r="L38" s="13">
        <f t="shared" si="4"/>
        <v>0</v>
      </c>
      <c r="M38" s="13">
        <f t="shared" si="5"/>
        <v>3118.7999999999874</v>
      </c>
      <c r="N38" s="8">
        <f t="shared" si="6"/>
        <v>0.5100208318367933</v>
      </c>
      <c r="O38" s="8">
        <f t="shared" si="7"/>
        <v>30.996336470081182</v>
      </c>
      <c r="P38" s="8">
        <f t="shared" si="8"/>
        <v>0</v>
      </c>
      <c r="Q38" s="8">
        <f t="shared" si="9"/>
        <v>51.13122171945679</v>
      </c>
      <c r="R38" s="8">
        <f t="shared" si="31"/>
        <v>265.0079652432928</v>
      </c>
      <c r="S38" s="8">
        <f t="shared" si="10"/>
        <v>258.2120967741935</v>
      </c>
      <c r="T38" s="8">
        <f t="shared" si="11"/>
        <v>0</v>
      </c>
      <c r="U38" s="8">
        <f t="shared" si="12"/>
        <v>1.3169354838709675</v>
      </c>
      <c r="V38" s="8">
        <f t="shared" si="13"/>
        <v>135.50181028276901</v>
      </c>
      <c r="W38" s="8">
        <f t="shared" si="14"/>
        <v>80.03629032258067</v>
      </c>
      <c r="Y38" s="6">
        <f t="shared" si="33"/>
        <v>0.075</v>
      </c>
      <c r="Z38" s="8">
        <f t="shared" si="15"/>
        <v>1035</v>
      </c>
      <c r="AB38" s="8">
        <f t="shared" si="16"/>
        <v>192109.8</v>
      </c>
      <c r="AC38" s="8">
        <f t="shared" si="17"/>
        <v>91080.00000000001</v>
      </c>
      <c r="AD38" s="8">
        <f t="shared" si="18"/>
        <v>49500.6</v>
      </c>
      <c r="AE38" s="8">
        <f t="shared" si="19"/>
        <v>51515.39999999998</v>
      </c>
      <c r="AF38" s="8">
        <f t="shared" si="20"/>
        <v>265.0079652432928</v>
      </c>
      <c r="AG38" s="8">
        <f t="shared" si="21"/>
        <v>297.5840266241422</v>
      </c>
      <c r="AH38" s="8">
        <f t="shared" si="22"/>
        <v>275.999999999999</v>
      </c>
      <c r="AI38" s="8">
        <f t="shared" si="23"/>
        <v>217.34999999999906</v>
      </c>
      <c r="AJ38" s="6">
        <f t="shared" si="24"/>
        <v>23.01666666660458</v>
      </c>
      <c r="AK38" s="6">
        <f t="shared" si="25"/>
        <v>0.9590277777751908</v>
      </c>
      <c r="AL38" s="10">
        <f t="shared" si="26"/>
        <v>1</v>
      </c>
      <c r="AM38" s="9">
        <v>11</v>
      </c>
      <c r="AN38" s="9">
        <v>5</v>
      </c>
      <c r="AO38" s="9">
        <v>8</v>
      </c>
      <c r="AP38" s="8">
        <f t="shared" si="27"/>
        <v>47.410387184828686</v>
      </c>
      <c r="AQ38" s="8">
        <f t="shared" si="28"/>
        <v>25.766827095754618</v>
      </c>
      <c r="AR38" s="8">
        <f t="shared" si="29"/>
        <v>26.815602327418997</v>
      </c>
      <c r="AS38" s="8">
        <f t="shared" si="30"/>
        <v>99.9928166080023</v>
      </c>
    </row>
    <row r="39" spans="1:45" ht="12.75">
      <c r="A39" s="24">
        <v>38869.37777777778</v>
      </c>
      <c r="B39" s="6">
        <v>47.205</v>
      </c>
      <c r="C39" s="6">
        <v>21.668</v>
      </c>
      <c r="D39" s="6">
        <v>12.27</v>
      </c>
      <c r="E39" s="6">
        <v>13.266</v>
      </c>
      <c r="F39" s="25">
        <v>0.105</v>
      </c>
      <c r="G39" s="6">
        <v>32.381</v>
      </c>
      <c r="H39" s="7">
        <f t="shared" si="0"/>
        <v>196829.39999999997</v>
      </c>
      <c r="I39" s="7">
        <f t="shared" si="1"/>
        <v>979.8</v>
      </c>
      <c r="J39" s="7">
        <f t="shared" si="2"/>
        <v>59547.000000000015</v>
      </c>
      <c r="K39" s="13">
        <f t="shared" si="3"/>
        <v>4719.599999999983</v>
      </c>
      <c r="L39" s="13">
        <f t="shared" si="4"/>
        <v>0</v>
      </c>
      <c r="M39" s="13">
        <f t="shared" si="5"/>
        <v>0</v>
      </c>
      <c r="N39" s="8">
        <f t="shared" si="6"/>
        <v>0.49779148846666205</v>
      </c>
      <c r="O39" s="8">
        <f t="shared" si="7"/>
        <v>30.253102432868275</v>
      </c>
      <c r="P39" s="8">
        <f t="shared" si="8"/>
        <v>0</v>
      </c>
      <c r="Q39" s="8">
        <f t="shared" si="9"/>
        <v>0</v>
      </c>
      <c r="R39" s="8">
        <f t="shared" si="31"/>
        <v>265.1460674150357</v>
      </c>
      <c r="S39" s="8">
        <f t="shared" si="10"/>
        <v>258.374113940651</v>
      </c>
      <c r="T39" s="8">
        <f t="shared" si="11"/>
        <v>0</v>
      </c>
      <c r="U39" s="8">
        <f t="shared" si="12"/>
        <v>1.286164347597716</v>
      </c>
      <c r="V39" s="8">
        <f t="shared" si="13"/>
        <v>0</v>
      </c>
      <c r="W39" s="8">
        <f t="shared" si="14"/>
        <v>78.16618535048093</v>
      </c>
      <c r="Y39" s="6">
        <v>0.054</v>
      </c>
      <c r="Z39" s="8">
        <f t="shared" si="15"/>
        <v>745.2</v>
      </c>
      <c r="AB39" s="8">
        <f t="shared" si="16"/>
        <v>196829.39999999997</v>
      </c>
      <c r="AC39" s="8">
        <f t="shared" si="17"/>
        <v>92294.39999999998</v>
      </c>
      <c r="AD39" s="8">
        <f t="shared" si="18"/>
        <v>50576.999999999985</v>
      </c>
      <c r="AE39" s="8">
        <f t="shared" si="19"/>
        <v>53958</v>
      </c>
      <c r="AF39" s="8">
        <f t="shared" si="20"/>
        <v>265.14606741503576</v>
      </c>
      <c r="AG39" s="8">
        <f t="shared" si="21"/>
        <v>252.99999999753817</v>
      </c>
      <c r="AH39" s="8">
        <f t="shared" si="22"/>
        <v>215.27999999999832</v>
      </c>
      <c r="AI39" s="8">
        <f t="shared" si="23"/>
        <v>305.3250000000024</v>
      </c>
      <c r="AJ39" s="6">
        <f t="shared" si="24"/>
        <v>17.800000000046566</v>
      </c>
      <c r="AK39" s="6">
        <f t="shared" si="25"/>
        <v>0.7416666666686069</v>
      </c>
      <c r="AL39" s="10">
        <f t="shared" si="26"/>
        <v>1</v>
      </c>
      <c r="AM39" s="9">
        <v>11</v>
      </c>
      <c r="AN39" s="9">
        <v>5</v>
      </c>
      <c r="AO39" s="9">
        <v>8</v>
      </c>
      <c r="AP39" s="8">
        <f t="shared" si="27"/>
        <v>46.89055598401458</v>
      </c>
      <c r="AQ39" s="8">
        <f t="shared" si="28"/>
        <v>25.69585641169459</v>
      </c>
      <c r="AR39" s="8">
        <f t="shared" si="29"/>
        <v>27.41358760429083</v>
      </c>
      <c r="AS39" s="8">
        <f t="shared" si="30"/>
        <v>100</v>
      </c>
    </row>
    <row r="40" spans="1:45" ht="12.75">
      <c r="A40" s="24">
        <v>38870.37777777778</v>
      </c>
      <c r="B40" s="6">
        <v>47.659</v>
      </c>
      <c r="C40" s="6">
        <v>21.856</v>
      </c>
      <c r="D40" s="6">
        <v>12.394</v>
      </c>
      <c r="E40" s="6">
        <v>13.4</v>
      </c>
      <c r="F40" s="25">
        <v>0.105</v>
      </c>
      <c r="G40" s="6">
        <v>32.512</v>
      </c>
      <c r="H40" s="7">
        <f t="shared" si="0"/>
        <v>203094.59999999998</v>
      </c>
      <c r="I40" s="7">
        <f t="shared" si="1"/>
        <v>979.8</v>
      </c>
      <c r="J40" s="7">
        <f t="shared" si="2"/>
        <v>61354.80000000002</v>
      </c>
      <c r="K40" s="13">
        <f t="shared" si="3"/>
        <v>6265.200000000009</v>
      </c>
      <c r="L40" s="13">
        <f t="shared" si="4"/>
        <v>0</v>
      </c>
      <c r="M40" s="13">
        <f t="shared" si="5"/>
        <v>1807.8000000000031</v>
      </c>
      <c r="N40" s="8">
        <f t="shared" si="6"/>
        <v>0.48243527892912963</v>
      </c>
      <c r="O40" s="8">
        <f t="shared" si="7"/>
        <v>30.209961269280438</v>
      </c>
      <c r="P40" s="8">
        <f t="shared" si="8"/>
        <v>0</v>
      </c>
      <c r="Q40" s="8">
        <f t="shared" si="9"/>
        <v>28.8546255506608</v>
      </c>
      <c r="R40" s="8">
        <f t="shared" si="31"/>
        <v>261.05000000000035</v>
      </c>
      <c r="S40" s="8">
        <f t="shared" si="10"/>
        <v>258.4558411809467</v>
      </c>
      <c r="T40" s="8">
        <f t="shared" si="11"/>
        <v>0</v>
      </c>
      <c r="U40" s="8">
        <f t="shared" si="12"/>
        <v>1.2468821583099285</v>
      </c>
      <c r="V40" s="8">
        <f t="shared" si="13"/>
        <v>75.32500000000013</v>
      </c>
      <c r="W40" s="8">
        <f t="shared" si="14"/>
        <v>78.07940951895698</v>
      </c>
      <c r="Y40" s="6">
        <f t="shared" si="33"/>
        <v>0.054</v>
      </c>
      <c r="Z40" s="8">
        <f t="shared" si="15"/>
        <v>745.2</v>
      </c>
      <c r="AB40" s="8">
        <f t="shared" si="16"/>
        <v>203094.59999999998</v>
      </c>
      <c r="AC40" s="8">
        <f t="shared" si="17"/>
        <v>94888.80000000002</v>
      </c>
      <c r="AD40" s="8">
        <f t="shared" si="18"/>
        <v>52288.2</v>
      </c>
      <c r="AE40" s="8">
        <f t="shared" si="19"/>
        <v>55807.200000000004</v>
      </c>
      <c r="AF40" s="8">
        <f t="shared" si="20"/>
        <v>261.05000000000035</v>
      </c>
      <c r="AG40" s="8">
        <f t="shared" si="21"/>
        <v>235.85454545454843</v>
      </c>
      <c r="AH40" s="8">
        <f t="shared" si="22"/>
        <v>342.2400000000015</v>
      </c>
      <c r="AI40" s="8">
        <f t="shared" si="23"/>
        <v>231.1500000000006</v>
      </c>
      <c r="AJ40" s="6">
        <f t="shared" si="24"/>
        <v>24</v>
      </c>
      <c r="AK40" s="6">
        <f t="shared" si="25"/>
        <v>1</v>
      </c>
      <c r="AL40" s="10">
        <f t="shared" si="26"/>
        <v>1</v>
      </c>
      <c r="AM40" s="9">
        <v>11</v>
      </c>
      <c r="AN40" s="9">
        <v>5</v>
      </c>
      <c r="AO40" s="9">
        <v>8</v>
      </c>
      <c r="AP40" s="8">
        <f t="shared" si="27"/>
        <v>46.72147856220698</v>
      </c>
      <c r="AQ40" s="8">
        <f t="shared" si="28"/>
        <v>25.7457362234151</v>
      </c>
      <c r="AR40" s="8">
        <f t="shared" si="29"/>
        <v>27.478426309709864</v>
      </c>
      <c r="AS40" s="8">
        <f t="shared" si="30"/>
        <v>99.94564109533194</v>
      </c>
    </row>
    <row r="41" spans="1:45" ht="12.75">
      <c r="A41" s="24">
        <v>38870.65138888889</v>
      </c>
      <c r="B41" s="6">
        <v>47.903</v>
      </c>
      <c r="C41" s="6">
        <v>22.033</v>
      </c>
      <c r="D41" s="6">
        <v>12.461</v>
      </c>
      <c r="E41" s="6">
        <v>13.408</v>
      </c>
      <c r="F41" s="25">
        <v>0.106</v>
      </c>
      <c r="G41" s="6">
        <v>32.527</v>
      </c>
      <c r="H41" s="7">
        <f t="shared" si="0"/>
        <v>206461.8</v>
      </c>
      <c r="I41" s="7">
        <f t="shared" si="1"/>
        <v>993.5999999999999</v>
      </c>
      <c r="J41" s="7">
        <f t="shared" si="2"/>
        <v>61561.80000000003</v>
      </c>
      <c r="K41" s="13">
        <f t="shared" si="3"/>
        <v>3367.199999999997</v>
      </c>
      <c r="L41" s="13">
        <f t="shared" si="4"/>
        <v>13.800000000000011</v>
      </c>
      <c r="M41" s="13">
        <f t="shared" si="5"/>
        <v>207.00000000000784</v>
      </c>
      <c r="N41" s="8">
        <f t="shared" si="6"/>
        <v>0.48125125325847207</v>
      </c>
      <c r="O41" s="8">
        <f t="shared" si="7"/>
        <v>29.817525566472845</v>
      </c>
      <c r="P41" s="8">
        <f t="shared" si="8"/>
        <v>0.4098360655737712</v>
      </c>
      <c r="Q41" s="8">
        <f t="shared" si="9"/>
        <v>6.147540983606796</v>
      </c>
      <c r="R41" s="8">
        <f t="shared" si="31"/>
        <v>512.7715736098178</v>
      </c>
      <c r="S41" s="8">
        <f t="shared" si="10"/>
        <v>260.5634596777675</v>
      </c>
      <c r="T41" s="8">
        <f t="shared" si="11"/>
        <v>2.1015228426631913</v>
      </c>
      <c r="U41" s="8">
        <f t="shared" si="12"/>
        <v>1.2539649152328896</v>
      </c>
      <c r="V41" s="8">
        <f t="shared" si="13"/>
        <v>31.522842639949037</v>
      </c>
      <c r="W41" s="8">
        <f t="shared" si="14"/>
        <v>77.6935762063045</v>
      </c>
      <c r="Y41" s="6">
        <v>0.054</v>
      </c>
      <c r="Z41" s="8">
        <f t="shared" si="15"/>
        <v>745.2</v>
      </c>
      <c r="AB41" s="8">
        <f t="shared" si="16"/>
        <v>206461.8</v>
      </c>
      <c r="AC41" s="8">
        <f t="shared" si="17"/>
        <v>97331.40000000001</v>
      </c>
      <c r="AD41" s="8">
        <f t="shared" si="18"/>
        <v>53212.799999999996</v>
      </c>
      <c r="AE41" s="8">
        <f t="shared" si="19"/>
        <v>55917.59999999999</v>
      </c>
      <c r="AF41" s="8">
        <f t="shared" si="20"/>
        <v>512.7715736098178</v>
      </c>
      <c r="AG41" s="8">
        <f t="shared" si="21"/>
        <v>371.96954315138373</v>
      </c>
      <c r="AH41" s="8" t="e">
        <f t="shared" si="22"/>
        <v>#DIV/0!</v>
      </c>
      <c r="AI41" s="8" t="e">
        <f t="shared" si="23"/>
        <v>#DIV/0!</v>
      </c>
      <c r="AJ41" s="6">
        <f t="shared" si="24"/>
        <v>6.566666666592937</v>
      </c>
      <c r="AK41" s="6">
        <f t="shared" si="25"/>
        <v>0.27361111110803904</v>
      </c>
      <c r="AL41" s="10">
        <f t="shared" si="26"/>
        <v>0</v>
      </c>
      <c r="AM41" s="9">
        <v>11</v>
      </c>
      <c r="AN41" s="9">
        <v>5</v>
      </c>
      <c r="AO41" s="9">
        <v>8</v>
      </c>
      <c r="AP41" s="8">
        <f t="shared" si="27"/>
        <v>47.142570683777826</v>
      </c>
      <c r="AQ41" s="8">
        <f t="shared" si="28"/>
        <v>25.773678230064835</v>
      </c>
      <c r="AR41" s="8">
        <f t="shared" si="29"/>
        <v>27.08375108615734</v>
      </c>
      <c r="AS41" s="8">
        <f t="shared" si="30"/>
        <v>100</v>
      </c>
    </row>
    <row r="42" spans="1:45" ht="12.75">
      <c r="A42" s="24">
        <v>38871.45</v>
      </c>
      <c r="B42" s="6">
        <v>48.242</v>
      </c>
      <c r="C42" s="6">
        <v>22.138</v>
      </c>
      <c r="D42" s="6">
        <v>12.568</v>
      </c>
      <c r="E42" s="6">
        <v>13.535</v>
      </c>
      <c r="F42" s="25">
        <v>0.106</v>
      </c>
      <c r="G42" s="6">
        <v>32.636</v>
      </c>
      <c r="H42" s="7">
        <f t="shared" si="0"/>
        <v>211139.99999999997</v>
      </c>
      <c r="I42" s="7">
        <f t="shared" si="1"/>
        <v>993.5999999999999</v>
      </c>
      <c r="J42" s="7">
        <f t="shared" si="2"/>
        <v>63066.00000000005</v>
      </c>
      <c r="K42" s="13">
        <f t="shared" si="3"/>
        <v>4678.199999999981</v>
      </c>
      <c r="L42" s="13">
        <f t="shared" si="4"/>
        <v>0</v>
      </c>
      <c r="M42" s="13">
        <f t="shared" si="5"/>
        <v>1504.2000000000244</v>
      </c>
      <c r="N42" s="8">
        <f t="shared" si="6"/>
        <v>0.4705882352941177</v>
      </c>
      <c r="O42" s="8">
        <f t="shared" si="7"/>
        <v>29.869281045751666</v>
      </c>
      <c r="P42" s="8">
        <f t="shared" si="8"/>
        <v>0</v>
      </c>
      <c r="Q42" s="8">
        <f t="shared" si="9"/>
        <v>32.15339233038413</v>
      </c>
      <c r="R42" s="8">
        <f t="shared" si="31"/>
        <v>244.08000000049316</v>
      </c>
      <c r="S42" s="8">
        <f t="shared" si="10"/>
        <v>260.1741559188579</v>
      </c>
      <c r="T42" s="8">
        <f t="shared" si="11"/>
        <v>0</v>
      </c>
      <c r="U42" s="8">
        <f t="shared" si="12"/>
        <v>1.2243489690299196</v>
      </c>
      <c r="V42" s="8">
        <f t="shared" si="13"/>
        <v>78.48000000016016</v>
      </c>
      <c r="W42" s="8">
        <f t="shared" si="14"/>
        <v>77.7121498398158</v>
      </c>
      <c r="Y42" s="6">
        <v>0.054</v>
      </c>
      <c r="Z42" s="8">
        <f t="shared" si="15"/>
        <v>745.2</v>
      </c>
      <c r="AB42" s="8">
        <f t="shared" si="16"/>
        <v>211139.99999999997</v>
      </c>
      <c r="AC42" s="8">
        <f t="shared" si="17"/>
        <v>98780.40000000002</v>
      </c>
      <c r="AD42" s="8">
        <f t="shared" si="18"/>
        <v>54689.39999999999</v>
      </c>
      <c r="AE42" s="8">
        <f t="shared" si="19"/>
        <v>57670.200000000004</v>
      </c>
      <c r="AF42" s="8">
        <f t="shared" si="20"/>
        <v>244.0800000004932</v>
      </c>
      <c r="AG42" s="8">
        <f t="shared" si="21"/>
        <v>234.97297297445255</v>
      </c>
      <c r="AH42" s="8">
        <f t="shared" si="22"/>
        <v>295.3199999999981</v>
      </c>
      <c r="AI42" s="8">
        <f t="shared" si="23"/>
        <v>219.07500000000115</v>
      </c>
      <c r="AJ42" s="6">
        <f t="shared" si="24"/>
        <v>19.16666666662786</v>
      </c>
      <c r="AK42" s="6">
        <f t="shared" si="25"/>
        <v>0.7986111111094942</v>
      </c>
      <c r="AL42" s="10">
        <f t="shared" si="26"/>
        <v>1</v>
      </c>
      <c r="AM42" s="9">
        <v>11</v>
      </c>
      <c r="AN42" s="9">
        <v>5</v>
      </c>
      <c r="AO42" s="9">
        <v>8</v>
      </c>
      <c r="AP42" s="8">
        <f t="shared" si="27"/>
        <v>46.784313725490215</v>
      </c>
      <c r="AQ42" s="8">
        <f t="shared" si="28"/>
        <v>25.901960784313722</v>
      </c>
      <c r="AR42" s="8">
        <f t="shared" si="29"/>
        <v>27.313725490196084</v>
      </c>
      <c r="AS42" s="8">
        <f t="shared" si="30"/>
        <v>100.00000000000003</v>
      </c>
    </row>
    <row r="43" spans="1:45" ht="12.75">
      <c r="A43" s="24">
        <v>38873.65069444444</v>
      </c>
      <c r="B43" s="6">
        <v>49.144</v>
      </c>
      <c r="C43" s="6">
        <v>22.585</v>
      </c>
      <c r="D43" s="6">
        <v>12.84</v>
      </c>
      <c r="E43" s="6">
        <v>13.718</v>
      </c>
      <c r="F43" s="25">
        <v>0.108</v>
      </c>
      <c r="G43" s="6">
        <v>32.953</v>
      </c>
      <c r="H43" s="7">
        <f t="shared" si="0"/>
        <v>223587.59999999998</v>
      </c>
      <c r="I43" s="7">
        <f t="shared" si="1"/>
        <v>1021.1999999999999</v>
      </c>
      <c r="J43" s="7">
        <f t="shared" si="2"/>
        <v>67440.60000000005</v>
      </c>
      <c r="K43" s="13">
        <f t="shared" si="3"/>
        <v>12447.600000000015</v>
      </c>
      <c r="L43" s="13">
        <f t="shared" si="4"/>
        <v>27.600000000000023</v>
      </c>
      <c r="M43" s="13">
        <f t="shared" si="5"/>
        <v>4374.600000000002</v>
      </c>
      <c r="N43" s="8">
        <f t="shared" si="6"/>
        <v>0.45673373657573146</v>
      </c>
      <c r="O43" s="8">
        <f t="shared" si="7"/>
        <v>30.16294284656218</v>
      </c>
      <c r="P43" s="8">
        <f t="shared" si="8"/>
        <v>0.2217294900221729</v>
      </c>
      <c r="Q43" s="8">
        <f t="shared" si="9"/>
        <v>35.14412416851439</v>
      </c>
      <c r="R43" s="8">
        <f t="shared" si="31"/>
        <v>235.67560744721374</v>
      </c>
      <c r="S43" s="8">
        <f t="shared" si="10"/>
        <v>258.6771562446012</v>
      </c>
      <c r="T43" s="8">
        <f t="shared" si="11"/>
        <v>0.5225623224993652</v>
      </c>
      <c r="U43" s="8">
        <f t="shared" si="12"/>
        <v>1.1814658413838102</v>
      </c>
      <c r="V43" s="8">
        <f t="shared" si="13"/>
        <v>82.82612811614935</v>
      </c>
      <c r="W43" s="8">
        <f t="shared" si="14"/>
        <v>78.02464279517143</v>
      </c>
      <c r="Y43" s="6">
        <v>0.054</v>
      </c>
      <c r="Z43" s="8">
        <f t="shared" si="15"/>
        <v>745.2</v>
      </c>
      <c r="AB43" s="8">
        <f t="shared" si="16"/>
        <v>223587.59999999998</v>
      </c>
      <c r="AC43" s="8">
        <f t="shared" si="17"/>
        <v>104949</v>
      </c>
      <c r="AD43" s="8">
        <f t="shared" si="18"/>
        <v>58442.99999999999</v>
      </c>
      <c r="AE43" s="8">
        <f t="shared" si="19"/>
        <v>60195.6</v>
      </c>
      <c r="AF43" s="8">
        <f t="shared" si="20"/>
        <v>235.67560744721376</v>
      </c>
      <c r="AG43" s="8">
        <f t="shared" si="21"/>
        <v>230.02858918596243</v>
      </c>
      <c r="AH43" s="8">
        <f t="shared" si="22"/>
        <v>375.36000000000035</v>
      </c>
      <c r="AI43" s="8">
        <f t="shared" si="23"/>
        <v>157.83749999999986</v>
      </c>
      <c r="AJ43" s="6">
        <f t="shared" si="24"/>
        <v>52.816666666651145</v>
      </c>
      <c r="AK43" s="6">
        <f t="shared" si="25"/>
        <v>2.2006944444437977</v>
      </c>
      <c r="AL43" s="10">
        <f t="shared" si="26"/>
        <v>2</v>
      </c>
      <c r="AM43" s="9">
        <v>11</v>
      </c>
      <c r="AN43" s="9">
        <v>5</v>
      </c>
      <c r="AO43" s="9">
        <v>8</v>
      </c>
      <c r="AP43" s="8">
        <f t="shared" si="27"/>
        <v>46.938649549438345</v>
      </c>
      <c r="AQ43" s="8">
        <f t="shared" si="28"/>
        <v>26.13874830267868</v>
      </c>
      <c r="AR43" s="8">
        <f t="shared" si="29"/>
        <v>26.92260214788298</v>
      </c>
      <c r="AS43" s="8">
        <f t="shared" si="30"/>
        <v>100.00000000000001</v>
      </c>
    </row>
    <row r="44" spans="1:45" ht="12.75">
      <c r="A44" s="24">
        <v>38874.34722222222</v>
      </c>
      <c r="B44" s="6">
        <v>49.745</v>
      </c>
      <c r="C44" s="6">
        <v>22.641</v>
      </c>
      <c r="D44" s="6">
        <v>12.97</v>
      </c>
      <c r="E44" s="6">
        <v>13.863</v>
      </c>
      <c r="F44" s="25">
        <v>0.109</v>
      </c>
      <c r="G44" s="6">
        <v>33.041</v>
      </c>
      <c r="H44" s="7">
        <f t="shared" si="0"/>
        <v>231881.39999999997</v>
      </c>
      <c r="I44" s="7">
        <f t="shared" si="1"/>
        <v>1035</v>
      </c>
      <c r="J44" s="7">
        <f t="shared" si="2"/>
        <v>68654.99999999997</v>
      </c>
      <c r="K44" s="13">
        <f t="shared" si="3"/>
        <v>8293.799999999988</v>
      </c>
      <c r="L44" s="13">
        <f t="shared" si="4"/>
        <v>13.800000000000011</v>
      </c>
      <c r="M44" s="13">
        <f t="shared" si="5"/>
        <v>1214.3999999999153</v>
      </c>
      <c r="N44" s="8">
        <f t="shared" si="6"/>
        <v>0.4463488662738797</v>
      </c>
      <c r="O44" s="8">
        <f t="shared" si="7"/>
        <v>29.60780812950068</v>
      </c>
      <c r="P44" s="8">
        <f t="shared" si="8"/>
        <v>0.1663893510815312</v>
      </c>
      <c r="Q44" s="8">
        <f t="shared" si="9"/>
        <v>14.64226289517371</v>
      </c>
      <c r="R44" s="8">
        <f t="shared" si="31"/>
        <v>496.1395812560002</v>
      </c>
      <c r="S44" s="8">
        <f t="shared" si="10"/>
        <v>263.18258171915033</v>
      </c>
      <c r="T44" s="8">
        <f t="shared" si="11"/>
        <v>0.8255234297104849</v>
      </c>
      <c r="U44" s="8">
        <f t="shared" si="12"/>
        <v>1.1747124697337545</v>
      </c>
      <c r="V44" s="8">
        <f t="shared" si="13"/>
        <v>72.64606181451754</v>
      </c>
      <c r="W44" s="8">
        <f t="shared" si="14"/>
        <v>77.92259382567235</v>
      </c>
      <c r="Y44" s="6">
        <v>0.057</v>
      </c>
      <c r="Z44" s="8">
        <f t="shared" si="15"/>
        <v>786.6</v>
      </c>
      <c r="AB44" s="8">
        <f t="shared" si="16"/>
        <v>231881.39999999997</v>
      </c>
      <c r="AC44" s="8">
        <f t="shared" si="17"/>
        <v>105721.79999999997</v>
      </c>
      <c r="AD44" s="8">
        <f t="shared" si="18"/>
        <v>60237</v>
      </c>
      <c r="AE44" s="8">
        <f t="shared" si="19"/>
        <v>62196.6</v>
      </c>
      <c r="AF44" s="8">
        <f t="shared" si="20"/>
        <v>496.1395812560002</v>
      </c>
      <c r="AG44" s="8">
        <f t="shared" si="21"/>
        <v>207.92825112063232</v>
      </c>
      <c r="AH44" s="8">
        <f t="shared" si="22"/>
        <v>358.8000000000021</v>
      </c>
      <c r="AI44" s="8">
        <f t="shared" si="23"/>
        <v>250.12499999999926</v>
      </c>
      <c r="AJ44" s="6">
        <f t="shared" si="24"/>
        <v>16.716666666674428</v>
      </c>
      <c r="AK44" s="6">
        <f t="shared" si="25"/>
        <v>0.6965277777781012</v>
      </c>
      <c r="AL44" s="10">
        <f t="shared" si="26"/>
        <v>1</v>
      </c>
      <c r="AM44" s="9">
        <v>11</v>
      </c>
      <c r="AN44" s="9">
        <v>5</v>
      </c>
      <c r="AO44" s="9">
        <v>8</v>
      </c>
      <c r="AP44" s="8">
        <f t="shared" si="27"/>
        <v>45.593048860322554</v>
      </c>
      <c r="AQ44" s="8">
        <f t="shared" si="28"/>
        <v>25.9775040171398</v>
      </c>
      <c r="AR44" s="8">
        <f t="shared" si="29"/>
        <v>26.822591203951678</v>
      </c>
      <c r="AS44" s="8">
        <f t="shared" si="30"/>
        <v>98.39314408141402</v>
      </c>
    </row>
    <row r="45" spans="1:45" ht="12.75">
      <c r="A45" s="12">
        <v>38875.368055555555</v>
      </c>
      <c r="B45" s="6">
        <v>50.056</v>
      </c>
      <c r="C45" s="6">
        <v>22.89</v>
      </c>
      <c r="D45" s="6">
        <v>13.139</v>
      </c>
      <c r="E45" s="6">
        <v>14.026</v>
      </c>
      <c r="F45" s="25">
        <v>0.11</v>
      </c>
      <c r="G45" s="6">
        <v>33.154</v>
      </c>
      <c r="H45" s="7">
        <f t="shared" si="0"/>
        <v>236173.19999999995</v>
      </c>
      <c r="I45" s="7">
        <f t="shared" si="1"/>
        <v>1048.8</v>
      </c>
      <c r="J45" s="7">
        <f t="shared" si="2"/>
        <v>70214.40000000007</v>
      </c>
      <c r="K45" s="13">
        <f t="shared" si="3"/>
        <v>4291.799999999999</v>
      </c>
      <c r="L45" s="13">
        <f t="shared" si="4"/>
        <v>13.800000000000011</v>
      </c>
      <c r="M45" s="13">
        <f t="shared" si="5"/>
        <v>1559.4000000000917</v>
      </c>
      <c r="N45" s="8">
        <f t="shared" si="6"/>
        <v>0.44408086946359715</v>
      </c>
      <c r="O45" s="8">
        <f t="shared" si="7"/>
        <v>29.730045576720844</v>
      </c>
      <c r="P45" s="8">
        <f t="shared" si="8"/>
        <v>0.32154340836012896</v>
      </c>
      <c r="Q45" s="8">
        <f t="shared" si="9"/>
        <v>36.33440514469668</v>
      </c>
      <c r="R45" s="8">
        <f t="shared" si="31"/>
        <v>175.17551020366543</v>
      </c>
      <c r="S45" s="8">
        <f t="shared" si="10"/>
        <v>260.80156071705085</v>
      </c>
      <c r="T45" s="8">
        <f t="shared" si="11"/>
        <v>0.5632653061211111</v>
      </c>
      <c r="U45" s="8">
        <f t="shared" si="12"/>
        <v>1.1581698384069106</v>
      </c>
      <c r="V45" s="8">
        <f t="shared" si="13"/>
        <v>63.64897959168926</v>
      </c>
      <c r="W45" s="8">
        <f t="shared" si="14"/>
        <v>77.53642286597851</v>
      </c>
      <c r="Y45" s="6">
        <v>0.057</v>
      </c>
      <c r="Z45" s="8">
        <f t="shared" si="15"/>
        <v>786.6</v>
      </c>
      <c r="AB45" s="8">
        <f t="shared" si="16"/>
        <v>236173.19999999995</v>
      </c>
      <c r="AC45" s="8">
        <f t="shared" si="17"/>
        <v>109158</v>
      </c>
      <c r="AD45" s="8">
        <f t="shared" si="18"/>
        <v>62569.19999999998</v>
      </c>
      <c r="AE45" s="8">
        <f t="shared" si="19"/>
        <v>64446</v>
      </c>
      <c r="AF45" s="8">
        <f t="shared" si="20"/>
        <v>175.17551020366543</v>
      </c>
      <c r="AG45" s="8">
        <f t="shared" si="21"/>
        <v>298.7999999984904</v>
      </c>
      <c r="AH45" s="8">
        <f t="shared" si="22"/>
        <v>466.4399999999964</v>
      </c>
      <c r="AI45" s="8">
        <f t="shared" si="23"/>
        <v>281.17500000000047</v>
      </c>
      <c r="AJ45" s="6">
        <f t="shared" si="24"/>
        <v>24.500000000058208</v>
      </c>
      <c r="AK45" s="6">
        <f t="shared" si="25"/>
        <v>1.0208333333357587</v>
      </c>
      <c r="AL45" s="10">
        <f t="shared" si="26"/>
        <v>1</v>
      </c>
      <c r="AM45" s="9">
        <v>11</v>
      </c>
      <c r="AN45" s="9">
        <v>5</v>
      </c>
      <c r="AO45" s="9">
        <v>8</v>
      </c>
      <c r="AP45" s="8">
        <f t="shared" si="27"/>
        <v>46.21946944022439</v>
      </c>
      <c r="AQ45" s="8">
        <f t="shared" si="28"/>
        <v>26.492929765104588</v>
      </c>
      <c r="AR45" s="8">
        <f t="shared" si="29"/>
        <v>27.287600794671036</v>
      </c>
      <c r="AS45" s="8">
        <f t="shared" si="30"/>
        <v>100.00000000000001</v>
      </c>
    </row>
    <row r="46" spans="1:45" ht="12.75">
      <c r="A46" s="12">
        <v>38875.62847222222</v>
      </c>
      <c r="B46" s="6">
        <v>50.309</v>
      </c>
      <c r="C46" s="6">
        <v>23.097</v>
      </c>
      <c r="D46" s="6">
        <v>13.185</v>
      </c>
      <c r="E46" s="6">
        <v>14.026</v>
      </c>
      <c r="F46" s="25">
        <v>0.11</v>
      </c>
      <c r="G46" s="6">
        <v>33.184</v>
      </c>
      <c r="H46" s="7">
        <f t="shared" si="0"/>
        <v>239664.59999999998</v>
      </c>
      <c r="I46" s="7">
        <f t="shared" si="1"/>
        <v>1048.8</v>
      </c>
      <c r="J46" s="7">
        <f t="shared" si="2"/>
        <v>70628.39999999998</v>
      </c>
      <c r="K46" s="13">
        <f t="shared" si="3"/>
        <v>3491.4000000000015</v>
      </c>
      <c r="L46" s="13">
        <f t="shared" si="4"/>
        <v>0</v>
      </c>
      <c r="M46" s="13">
        <f t="shared" si="5"/>
        <v>413.99999999991763</v>
      </c>
      <c r="N46" s="8">
        <f t="shared" si="6"/>
        <v>0.43761156215811603</v>
      </c>
      <c r="O46" s="8">
        <f t="shared" si="7"/>
        <v>29.469683883226804</v>
      </c>
      <c r="P46" s="8">
        <f t="shared" si="8"/>
        <v>0</v>
      </c>
      <c r="Q46" s="8">
        <f t="shared" si="9"/>
        <v>11.85770750987906</v>
      </c>
      <c r="R46" s="8">
        <f t="shared" si="31"/>
        <v>558.6240000052028</v>
      </c>
      <c r="S46" s="8">
        <f t="shared" si="10"/>
        <v>262.8429691641441</v>
      </c>
      <c r="T46" s="8">
        <f t="shared" si="11"/>
        <v>0</v>
      </c>
      <c r="U46" s="8">
        <f t="shared" si="12"/>
        <v>1.1502312233819865</v>
      </c>
      <c r="V46" s="8">
        <f t="shared" si="13"/>
        <v>66.24000000060373</v>
      </c>
      <c r="W46" s="8">
        <f t="shared" si="14"/>
        <v>77.45899212196059</v>
      </c>
      <c r="Y46" s="6">
        <v>0.062</v>
      </c>
      <c r="Z46" s="8">
        <f t="shared" si="15"/>
        <v>855.6</v>
      </c>
      <c r="AB46" s="8">
        <f t="shared" si="16"/>
        <v>239664.59999999998</v>
      </c>
      <c r="AC46" s="8">
        <f t="shared" si="17"/>
        <v>112014.6</v>
      </c>
      <c r="AD46" s="8">
        <f t="shared" si="18"/>
        <v>63204</v>
      </c>
      <c r="AE46" s="8">
        <f t="shared" si="19"/>
        <v>64446</v>
      </c>
      <c r="AF46" s="8">
        <f t="shared" si="20"/>
        <v>558.6240000052028</v>
      </c>
      <c r="AG46" s="8">
        <f t="shared" si="21"/>
        <v>457.05600000425835</v>
      </c>
      <c r="AH46" s="8" t="e">
        <f t="shared" si="22"/>
        <v>#DIV/0!</v>
      </c>
      <c r="AI46" s="8" t="e">
        <f t="shared" si="23"/>
        <v>#DIV/0!</v>
      </c>
      <c r="AJ46" s="6">
        <f t="shared" si="24"/>
        <v>6.249999999941792</v>
      </c>
      <c r="AK46" s="6">
        <f t="shared" si="25"/>
        <v>0.26041666666424135</v>
      </c>
      <c r="AL46" s="10">
        <f t="shared" si="26"/>
        <v>0</v>
      </c>
      <c r="AM46" s="9">
        <v>11</v>
      </c>
      <c r="AN46" s="9">
        <v>5</v>
      </c>
      <c r="AO46" s="9">
        <v>8</v>
      </c>
      <c r="AP46" s="8">
        <f t="shared" si="27"/>
        <v>46.738066447860895</v>
      </c>
      <c r="AQ46" s="8">
        <f t="shared" si="28"/>
        <v>26.371854666896994</v>
      </c>
      <c r="AR46" s="8">
        <f t="shared" si="29"/>
        <v>26.89007888524213</v>
      </c>
      <c r="AS46" s="8">
        <f t="shared" si="30"/>
        <v>100.00000000000003</v>
      </c>
    </row>
    <row r="47" spans="1:45" ht="12.75">
      <c r="A47" s="24">
        <v>38876.39722222222</v>
      </c>
      <c r="B47" s="6">
        <v>50.679</v>
      </c>
      <c r="C47" s="6">
        <v>23.21</v>
      </c>
      <c r="D47" s="6">
        <v>13.307</v>
      </c>
      <c r="E47" s="6">
        <v>14.161</v>
      </c>
      <c r="F47" s="25">
        <v>0.11</v>
      </c>
      <c r="G47" s="6">
        <v>33.725</v>
      </c>
      <c r="H47" s="7">
        <f t="shared" si="0"/>
        <v>244770.60000000003</v>
      </c>
      <c r="I47" s="7">
        <f t="shared" si="1"/>
        <v>1048.8</v>
      </c>
      <c r="J47" s="7">
        <f t="shared" si="2"/>
        <v>78094.20000000004</v>
      </c>
      <c r="K47" s="13">
        <f t="shared" si="3"/>
        <v>5106.000000000063</v>
      </c>
      <c r="L47" s="13">
        <f t="shared" si="4"/>
        <v>0</v>
      </c>
      <c r="M47" s="13">
        <f t="shared" si="5"/>
        <v>7465.800000000054</v>
      </c>
      <c r="N47" s="8">
        <f t="shared" si="6"/>
        <v>0.42848283249704006</v>
      </c>
      <c r="O47" s="8">
        <f t="shared" si="7"/>
        <v>31.905057225009877</v>
      </c>
      <c r="P47" s="8">
        <f t="shared" si="8"/>
        <v>0</v>
      </c>
      <c r="Q47" s="8">
        <f t="shared" si="9"/>
        <v>146.21621621621549</v>
      </c>
      <c r="R47" s="8">
        <f t="shared" si="31"/>
        <v>276.7479674786304</v>
      </c>
      <c r="S47" s="8">
        <f t="shared" si="10"/>
        <v>263.1187473125997</v>
      </c>
      <c r="T47" s="8">
        <f t="shared" si="11"/>
        <v>0</v>
      </c>
      <c r="U47" s="8">
        <f t="shared" si="12"/>
        <v>1.1274186613157564</v>
      </c>
      <c r="V47" s="8">
        <f t="shared" si="13"/>
        <v>404.650406502536</v>
      </c>
      <c r="W47" s="8">
        <f t="shared" si="14"/>
        <v>83.94818689981406</v>
      </c>
      <c r="Y47" s="6">
        <v>0.062</v>
      </c>
      <c r="Z47" s="8">
        <f t="shared" si="15"/>
        <v>855.6</v>
      </c>
      <c r="AB47" s="8">
        <f t="shared" si="16"/>
        <v>244770.60000000003</v>
      </c>
      <c r="AC47" s="8">
        <f t="shared" si="17"/>
        <v>113574</v>
      </c>
      <c r="AD47" s="8">
        <f t="shared" si="18"/>
        <v>64887.6</v>
      </c>
      <c r="AE47" s="8">
        <f t="shared" si="19"/>
        <v>66309</v>
      </c>
      <c r="AF47" s="8">
        <f t="shared" si="20"/>
        <v>276.74796747863047</v>
      </c>
      <c r="AG47" s="8">
        <f t="shared" si="21"/>
        <v>286.1284403633042</v>
      </c>
      <c r="AH47" s="8">
        <f t="shared" si="22"/>
        <v>336.7199999999997</v>
      </c>
      <c r="AI47" s="8">
        <f t="shared" si="23"/>
        <v>232.87499999999963</v>
      </c>
      <c r="AJ47" s="6">
        <f t="shared" si="24"/>
        <v>18.45000000006985</v>
      </c>
      <c r="AK47" s="6">
        <f t="shared" si="25"/>
        <v>0.7687500000029104</v>
      </c>
      <c r="AL47" s="10">
        <f t="shared" si="26"/>
        <v>1</v>
      </c>
      <c r="AM47" s="9">
        <v>11</v>
      </c>
      <c r="AN47" s="9">
        <v>5</v>
      </c>
      <c r="AO47" s="9">
        <v>8</v>
      </c>
      <c r="AP47" s="8">
        <f t="shared" si="27"/>
        <v>46.4001804138242</v>
      </c>
      <c r="AQ47" s="8">
        <f t="shared" si="28"/>
        <v>26.50955629475108</v>
      </c>
      <c r="AR47" s="8">
        <f t="shared" si="29"/>
        <v>27.090263291424698</v>
      </c>
      <c r="AS47" s="8">
        <f t="shared" si="30"/>
        <v>99.99999999999997</v>
      </c>
    </row>
    <row r="48" spans="1:45" ht="12.75">
      <c r="A48" s="24">
        <v>38877.3625</v>
      </c>
      <c r="B48" s="6">
        <v>51.269</v>
      </c>
      <c r="C48" s="6">
        <v>23.533</v>
      </c>
      <c r="D48" s="6">
        <v>13.451</v>
      </c>
      <c r="E48" s="6">
        <v>14.284</v>
      </c>
      <c r="F48" s="25">
        <v>0.11</v>
      </c>
      <c r="G48" s="6">
        <v>34.372</v>
      </c>
      <c r="H48" s="7">
        <f t="shared" si="0"/>
        <v>252912.59999999998</v>
      </c>
      <c r="I48" s="7">
        <f t="shared" si="1"/>
        <v>1048.8</v>
      </c>
      <c r="J48" s="7">
        <f t="shared" si="2"/>
        <v>87022.80000000002</v>
      </c>
      <c r="K48" s="13">
        <f t="shared" si="3"/>
        <v>8141.999999999949</v>
      </c>
      <c r="L48" s="13">
        <f t="shared" si="4"/>
        <v>0</v>
      </c>
      <c r="M48" s="13">
        <f t="shared" si="5"/>
        <v>8928.599999999979</v>
      </c>
      <c r="N48" s="8">
        <f t="shared" si="6"/>
        <v>0.4146887106454958</v>
      </c>
      <c r="O48" s="8">
        <f t="shared" si="7"/>
        <v>34.40825012276969</v>
      </c>
      <c r="P48" s="8">
        <f t="shared" si="8"/>
        <v>0</v>
      </c>
      <c r="Q48" s="8">
        <f t="shared" si="9"/>
        <v>109.66101694915298</v>
      </c>
      <c r="R48" s="8">
        <f t="shared" si="31"/>
        <v>351.45323740889233</v>
      </c>
      <c r="S48" s="8">
        <f t="shared" si="10"/>
        <v>265.26511205116293</v>
      </c>
      <c r="T48" s="8">
        <f t="shared" si="11"/>
        <v>0</v>
      </c>
      <c r="U48" s="8">
        <f t="shared" si="12"/>
        <v>1.100024472957297</v>
      </c>
      <c r="V48" s="8">
        <f t="shared" si="13"/>
        <v>385.4071942433123</v>
      </c>
      <c r="W48" s="8">
        <f t="shared" si="14"/>
        <v>91.27308324300942</v>
      </c>
      <c r="Y48" s="6">
        <v>0.072</v>
      </c>
      <c r="Z48" s="8">
        <f t="shared" si="15"/>
        <v>993.5999999999999</v>
      </c>
      <c r="AB48" s="8">
        <f t="shared" si="16"/>
        <v>252912.59999999998</v>
      </c>
      <c r="AC48" s="8">
        <f t="shared" si="17"/>
        <v>118031.40000000001</v>
      </c>
      <c r="AD48" s="8">
        <f t="shared" si="18"/>
        <v>66874.8</v>
      </c>
      <c r="AE48" s="8">
        <f t="shared" si="19"/>
        <v>68006.40000000001</v>
      </c>
      <c r="AF48" s="8">
        <f t="shared" si="20"/>
        <v>351.45323740889233</v>
      </c>
      <c r="AG48" s="8">
        <f t="shared" si="21"/>
        <v>438.4327868818995</v>
      </c>
      <c r="AH48" s="8">
        <f t="shared" si="22"/>
        <v>397.4400000000004</v>
      </c>
      <c r="AI48" s="8">
        <f t="shared" si="23"/>
        <v>212.17500000000192</v>
      </c>
      <c r="AJ48" s="6">
        <f t="shared" si="24"/>
        <v>23.166666666744277</v>
      </c>
      <c r="AK48" s="6">
        <f t="shared" si="25"/>
        <v>0.9652777777810115</v>
      </c>
      <c r="AL48" s="10">
        <f t="shared" si="26"/>
        <v>1</v>
      </c>
      <c r="AM48" s="9">
        <v>11</v>
      </c>
      <c r="AN48" s="9">
        <v>5</v>
      </c>
      <c r="AO48" s="9">
        <v>8</v>
      </c>
      <c r="AP48" s="8">
        <f t="shared" si="27"/>
        <v>46.66884923882797</v>
      </c>
      <c r="AQ48" s="8">
        <f t="shared" si="28"/>
        <v>26.441861734053585</v>
      </c>
      <c r="AR48" s="8">
        <f t="shared" si="29"/>
        <v>26.889289027118462</v>
      </c>
      <c r="AS48" s="8">
        <f t="shared" si="30"/>
        <v>100.00000000000001</v>
      </c>
    </row>
    <row r="49" spans="1:45" ht="12.75">
      <c r="A49" s="24">
        <v>38877.59166666667</v>
      </c>
      <c r="B49" s="6">
        <v>51.58</v>
      </c>
      <c r="C49" s="6">
        <v>23.832</v>
      </c>
      <c r="D49" s="6">
        <v>13.464</v>
      </c>
      <c r="E49" s="6">
        <v>14.284</v>
      </c>
      <c r="F49" s="25">
        <v>0.11</v>
      </c>
      <c r="G49" s="6">
        <v>34.505</v>
      </c>
      <c r="H49" s="7">
        <f t="shared" si="0"/>
        <v>257204.39999999997</v>
      </c>
      <c r="I49" s="7">
        <f t="shared" si="1"/>
        <v>1048.8</v>
      </c>
      <c r="J49" s="7">
        <f t="shared" si="2"/>
        <v>88858.20000000006</v>
      </c>
      <c r="K49" s="13">
        <f t="shared" si="3"/>
        <v>4291.799999999999</v>
      </c>
      <c r="L49" s="13">
        <f t="shared" si="4"/>
        <v>0</v>
      </c>
      <c r="M49" s="13">
        <f t="shared" si="5"/>
        <v>1835.400000000037</v>
      </c>
      <c r="N49" s="8">
        <f t="shared" si="6"/>
        <v>0.40776907393497164</v>
      </c>
      <c r="O49" s="8">
        <f t="shared" si="7"/>
        <v>34.54769825088531</v>
      </c>
      <c r="P49" s="8">
        <f t="shared" si="8"/>
        <v>0</v>
      </c>
      <c r="Q49" s="8">
        <f t="shared" si="9"/>
        <v>42.76527331189797</v>
      </c>
      <c r="R49" s="8">
        <f t="shared" si="31"/>
        <v>780.327272735531</v>
      </c>
      <c r="S49" s="8">
        <f t="shared" si="10"/>
        <v>268.2192714126764</v>
      </c>
      <c r="T49" s="8">
        <f t="shared" si="11"/>
        <v>0</v>
      </c>
      <c r="U49" s="8">
        <f t="shared" si="12"/>
        <v>1.0937152391545986</v>
      </c>
      <c r="V49" s="8">
        <f t="shared" si="13"/>
        <v>333.70909091262934</v>
      </c>
      <c r="W49" s="8">
        <f t="shared" si="14"/>
        <v>92.66358453837452</v>
      </c>
      <c r="Y49" s="6">
        <v>0.076</v>
      </c>
      <c r="Z49" s="8">
        <f t="shared" si="15"/>
        <v>1048.8</v>
      </c>
      <c r="AB49" s="8">
        <f t="shared" si="16"/>
        <v>257204.39999999997</v>
      </c>
      <c r="AC49" s="8">
        <f t="shared" si="17"/>
        <v>122157.6</v>
      </c>
      <c r="AD49" s="8">
        <f t="shared" si="18"/>
        <v>67054.2</v>
      </c>
      <c r="AE49" s="8">
        <f t="shared" si="19"/>
        <v>68006.40000000001</v>
      </c>
      <c r="AF49" s="8">
        <f t="shared" si="20"/>
        <v>780.327272735531</v>
      </c>
      <c r="AG49" s="8">
        <f t="shared" si="21"/>
        <v>750.2181818261201</v>
      </c>
      <c r="AH49" s="8" t="e">
        <f t="shared" si="22"/>
        <v>#DIV/0!</v>
      </c>
      <c r="AI49" s="8" t="e">
        <f t="shared" si="23"/>
        <v>#DIV/0!</v>
      </c>
      <c r="AJ49" s="6">
        <f t="shared" si="24"/>
        <v>5.499999999941792</v>
      </c>
      <c r="AK49" s="6">
        <f t="shared" si="25"/>
        <v>0.22916666666424135</v>
      </c>
      <c r="AL49" s="10">
        <f t="shared" si="26"/>
        <v>0</v>
      </c>
      <c r="AM49" s="9">
        <v>11</v>
      </c>
      <c r="AN49" s="9">
        <v>5</v>
      </c>
      <c r="AO49" s="9">
        <v>8</v>
      </c>
      <c r="AP49" s="8">
        <f t="shared" si="27"/>
        <v>47.494366348320646</v>
      </c>
      <c r="AQ49" s="8">
        <f t="shared" si="28"/>
        <v>26.070393819079303</v>
      </c>
      <c r="AR49" s="8">
        <f t="shared" si="29"/>
        <v>26.440605215151848</v>
      </c>
      <c r="AS49" s="8">
        <f t="shared" si="30"/>
        <v>100.0053653825518</v>
      </c>
    </row>
    <row r="50" spans="1:45" ht="12.75">
      <c r="A50" s="24">
        <v>38878.39236111111</v>
      </c>
      <c r="B50" s="6">
        <v>51.992</v>
      </c>
      <c r="C50" s="6">
        <v>23.933</v>
      </c>
      <c r="D50" s="6">
        <v>13.647</v>
      </c>
      <c r="E50" s="6">
        <v>14.411</v>
      </c>
      <c r="F50" s="25">
        <v>0.11</v>
      </c>
      <c r="G50" s="6">
        <v>35.067</v>
      </c>
      <c r="H50" s="7">
        <f t="shared" si="0"/>
        <v>262889.99999999994</v>
      </c>
      <c r="I50" s="7">
        <f t="shared" si="1"/>
        <v>1048.8</v>
      </c>
      <c r="J50" s="7">
        <f t="shared" si="2"/>
        <v>96613.80000000002</v>
      </c>
      <c r="K50" s="13">
        <f t="shared" si="3"/>
        <v>5685.599999999987</v>
      </c>
      <c r="L50" s="13">
        <f t="shared" si="4"/>
        <v>0</v>
      </c>
      <c r="M50" s="13">
        <f t="shared" si="5"/>
        <v>7755.599999999967</v>
      </c>
      <c r="N50" s="8">
        <f t="shared" si="6"/>
        <v>0.39895013123359585</v>
      </c>
      <c r="O50" s="8">
        <f t="shared" si="7"/>
        <v>36.75065616797901</v>
      </c>
      <c r="P50" s="8">
        <f t="shared" si="8"/>
        <v>0</v>
      </c>
      <c r="Q50" s="8">
        <f t="shared" si="9"/>
        <v>136.407766990291</v>
      </c>
      <c r="R50" s="8">
        <f t="shared" si="31"/>
        <v>295.868169992103</v>
      </c>
      <c r="S50" s="8">
        <f t="shared" si="10"/>
        <v>268.76245974544736</v>
      </c>
      <c r="T50" s="8">
        <f t="shared" si="11"/>
        <v>0</v>
      </c>
      <c r="U50" s="8">
        <f t="shared" si="12"/>
        <v>1.0722281858611025</v>
      </c>
      <c r="V50" s="8">
        <f t="shared" si="13"/>
        <v>403.5871639212659</v>
      </c>
      <c r="W50" s="8">
        <f t="shared" si="14"/>
        <v>98.77196748965237</v>
      </c>
      <c r="Y50" s="6">
        <v>0.076</v>
      </c>
      <c r="Z50" s="8">
        <f t="shared" si="15"/>
        <v>1048.8</v>
      </c>
      <c r="AB50" s="8">
        <f t="shared" si="16"/>
        <v>262889.99999999994</v>
      </c>
      <c r="AC50" s="8">
        <f t="shared" si="17"/>
        <v>123551.4</v>
      </c>
      <c r="AD50" s="8">
        <f t="shared" si="18"/>
        <v>69579.59999999999</v>
      </c>
      <c r="AE50" s="8">
        <f t="shared" si="19"/>
        <v>69759</v>
      </c>
      <c r="AF50" s="8">
        <f t="shared" si="20"/>
        <v>295.868169992103</v>
      </c>
      <c r="AG50" s="8">
        <f t="shared" si="21"/>
        <v>224.20375335302376</v>
      </c>
      <c r="AH50" s="8">
        <f t="shared" si="22"/>
        <v>505.0799999999996</v>
      </c>
      <c r="AI50" s="8">
        <f t="shared" si="23"/>
        <v>219.07499999999808</v>
      </c>
      <c r="AJ50" s="6">
        <f t="shared" si="24"/>
        <v>19.21666666661622</v>
      </c>
      <c r="AK50" s="6">
        <f t="shared" si="25"/>
        <v>0.8006944444423425</v>
      </c>
      <c r="AL50" s="10">
        <f t="shared" si="26"/>
        <v>1</v>
      </c>
      <c r="AM50" s="9">
        <v>11</v>
      </c>
      <c r="AN50" s="9">
        <v>5</v>
      </c>
      <c r="AO50" s="9">
        <v>8</v>
      </c>
      <c r="AP50" s="8">
        <f t="shared" si="27"/>
        <v>46.997375328084</v>
      </c>
      <c r="AQ50" s="8">
        <f t="shared" si="28"/>
        <v>26.467191601049873</v>
      </c>
      <c r="AR50" s="8">
        <f t="shared" si="29"/>
        <v>26.535433070866148</v>
      </c>
      <c r="AS50" s="8">
        <f t="shared" si="30"/>
        <v>100.00000000000001</v>
      </c>
    </row>
    <row r="51" spans="1:45" ht="12.75">
      <c r="A51" s="24">
        <v>38880.3625</v>
      </c>
      <c r="B51" s="6">
        <v>52.835</v>
      </c>
      <c r="C51" s="6">
        <v>24.353</v>
      </c>
      <c r="D51" s="6">
        <v>13.872</v>
      </c>
      <c r="E51" s="6">
        <v>14.609</v>
      </c>
      <c r="F51" s="25">
        <v>0.11</v>
      </c>
      <c r="G51" s="6">
        <v>36.498</v>
      </c>
      <c r="H51" s="7">
        <f t="shared" si="0"/>
        <v>274523.4</v>
      </c>
      <c r="I51" s="7">
        <f t="shared" si="1"/>
        <v>1048.8</v>
      </c>
      <c r="J51" s="7">
        <f t="shared" si="2"/>
        <v>116361.59999999998</v>
      </c>
      <c r="K51" s="13">
        <f t="shared" si="3"/>
        <v>11633.400000000049</v>
      </c>
      <c r="L51" s="13">
        <f t="shared" si="4"/>
        <v>0</v>
      </c>
      <c r="M51" s="13">
        <f t="shared" si="5"/>
        <v>19747.799999999963</v>
      </c>
      <c r="N51" s="8">
        <f t="shared" si="6"/>
        <v>0.38204393505253104</v>
      </c>
      <c r="O51" s="8">
        <f t="shared" si="7"/>
        <v>42.386769215301854</v>
      </c>
      <c r="P51" s="8">
        <f t="shared" si="8"/>
        <v>0</v>
      </c>
      <c r="Q51" s="8">
        <f t="shared" si="9"/>
        <v>169.75088967971428</v>
      </c>
      <c r="R51" s="8">
        <f t="shared" si="31"/>
        <v>246.03595347141308</v>
      </c>
      <c r="S51" s="8">
        <f t="shared" si="10"/>
        <v>267.7145271917371</v>
      </c>
      <c r="T51" s="8">
        <f t="shared" si="11"/>
        <v>0</v>
      </c>
      <c r="U51" s="8">
        <f t="shared" si="12"/>
        <v>1.0227871143905904</v>
      </c>
      <c r="V51" s="8">
        <f t="shared" si="13"/>
        <v>417.6482199496916</v>
      </c>
      <c r="W51" s="8">
        <f t="shared" si="14"/>
        <v>113.47553879659814</v>
      </c>
      <c r="Y51" s="6">
        <v>0.076</v>
      </c>
      <c r="Z51" s="8">
        <f t="shared" si="15"/>
        <v>1048.8</v>
      </c>
      <c r="AB51" s="8">
        <f t="shared" si="16"/>
        <v>274523.4</v>
      </c>
      <c r="AC51" s="8">
        <f t="shared" si="17"/>
        <v>129347.40000000001</v>
      </c>
      <c r="AD51" s="8">
        <f t="shared" si="18"/>
        <v>72684.59999999999</v>
      </c>
      <c r="AE51" s="8">
        <f t="shared" si="19"/>
        <v>72491.40000000001</v>
      </c>
      <c r="AF51" s="8">
        <f t="shared" si="20"/>
        <v>246.0359534714131</v>
      </c>
      <c r="AG51" s="8">
        <f t="shared" si="21"/>
        <v>272.32576350683325</v>
      </c>
      <c r="AH51" s="8">
        <f t="shared" si="22"/>
        <v>310.4999999999995</v>
      </c>
      <c r="AI51" s="8">
        <f t="shared" si="23"/>
        <v>170.77500000000035</v>
      </c>
      <c r="AJ51" s="6">
        <f t="shared" si="24"/>
        <v>47.28333333344199</v>
      </c>
      <c r="AK51" s="6">
        <f t="shared" si="25"/>
        <v>1.9701388888934162</v>
      </c>
      <c r="AL51" s="10">
        <f t="shared" si="26"/>
        <v>2</v>
      </c>
      <c r="AM51" s="9">
        <v>11</v>
      </c>
      <c r="AN51" s="9">
        <v>5</v>
      </c>
      <c r="AO51" s="9">
        <v>8</v>
      </c>
      <c r="AP51" s="8">
        <f t="shared" si="27"/>
        <v>47.11707635851808</v>
      </c>
      <c r="AQ51" s="8">
        <f t="shared" si="28"/>
        <v>26.47665007791685</v>
      </c>
      <c r="AR51" s="8">
        <f t="shared" si="29"/>
        <v>26.406273563565076</v>
      </c>
      <c r="AS51" s="8">
        <f t="shared" si="30"/>
        <v>100.00000000000001</v>
      </c>
    </row>
    <row r="52" spans="1:45" ht="12.75">
      <c r="A52" s="24">
        <v>38880.495833333334</v>
      </c>
      <c r="B52" s="6">
        <v>52.987</v>
      </c>
      <c r="C52" s="6">
        <v>24.504</v>
      </c>
      <c r="D52" s="6">
        <v>13.872</v>
      </c>
      <c r="E52" s="6">
        <v>14.609</v>
      </c>
      <c r="F52" s="25">
        <v>0.11</v>
      </c>
      <c r="G52" s="6">
        <v>36.587</v>
      </c>
      <c r="H52" s="7">
        <f t="shared" si="0"/>
        <v>276621</v>
      </c>
      <c r="I52" s="7">
        <f t="shared" si="1"/>
        <v>1048.8</v>
      </c>
      <c r="J52" s="7">
        <f t="shared" si="2"/>
        <v>117589.80000000006</v>
      </c>
      <c r="K52" s="13">
        <f t="shared" si="3"/>
        <v>2097.600000000014</v>
      </c>
      <c r="L52" s="13">
        <f t="shared" si="4"/>
        <v>0</v>
      </c>
      <c r="M52" s="13">
        <f t="shared" si="5"/>
        <v>1228.2000000000792</v>
      </c>
      <c r="N52" s="8">
        <f t="shared" si="6"/>
        <v>0.3791469194312796</v>
      </c>
      <c r="O52" s="8">
        <f t="shared" si="7"/>
        <v>42.5093539536044</v>
      </c>
      <c r="P52" s="8">
        <f t="shared" si="8"/>
        <v>0</v>
      </c>
      <c r="Q52" s="8">
        <f t="shared" si="9"/>
        <v>58.55263157895075</v>
      </c>
      <c r="R52" s="8">
        <f t="shared" si="31"/>
        <v>655.5000000095432</v>
      </c>
      <c r="S52" s="8">
        <f t="shared" si="10"/>
        <v>268.92089827926316</v>
      </c>
      <c r="T52" s="8">
        <f t="shared" si="11"/>
        <v>0</v>
      </c>
      <c r="U52" s="8">
        <f t="shared" si="12"/>
        <v>1.019605301532751</v>
      </c>
      <c r="V52" s="8">
        <f t="shared" si="13"/>
        <v>383.81250000561</v>
      </c>
      <c r="W52" s="8">
        <f t="shared" si="14"/>
        <v>114.31653650474443</v>
      </c>
      <c r="Y52" s="6">
        <v>0.076</v>
      </c>
      <c r="Z52" s="8">
        <f t="shared" si="15"/>
        <v>1048.8</v>
      </c>
      <c r="AB52" s="8">
        <f t="shared" si="16"/>
        <v>276621</v>
      </c>
      <c r="AC52" s="8">
        <f t="shared" si="17"/>
        <v>131431.2</v>
      </c>
      <c r="AD52" s="8">
        <f t="shared" si="18"/>
        <v>72684.59999999999</v>
      </c>
      <c r="AE52" s="8">
        <f t="shared" si="19"/>
        <v>72491.40000000001</v>
      </c>
      <c r="AF52" s="8">
        <f t="shared" si="20"/>
        <v>655.5000000095432</v>
      </c>
      <c r="AG52" s="8">
        <f t="shared" si="21"/>
        <v>651.1875000094752</v>
      </c>
      <c r="AH52" s="8" t="e">
        <f t="shared" si="22"/>
        <v>#DIV/0!</v>
      </c>
      <c r="AI52" s="8" t="e">
        <f t="shared" si="23"/>
        <v>#DIV/0!</v>
      </c>
      <c r="AJ52" s="6">
        <f t="shared" si="24"/>
        <v>3.199999999953434</v>
      </c>
      <c r="AK52" s="6">
        <f t="shared" si="25"/>
        <v>0.13333333333139308</v>
      </c>
      <c r="AL52" s="10">
        <f t="shared" si="26"/>
        <v>0</v>
      </c>
      <c r="AM52" s="9">
        <v>11</v>
      </c>
      <c r="AN52" s="9">
        <v>5</v>
      </c>
      <c r="AO52" s="9">
        <v>8</v>
      </c>
      <c r="AP52" s="8">
        <f t="shared" si="27"/>
        <v>47.513095535046155</v>
      </c>
      <c r="AQ52" s="8">
        <f t="shared" si="28"/>
        <v>26.275879271638807</v>
      </c>
      <c r="AR52" s="8">
        <f t="shared" si="29"/>
        <v>26.20603641805937</v>
      </c>
      <c r="AS52" s="8">
        <f t="shared" si="30"/>
        <v>99.99501122474433</v>
      </c>
    </row>
    <row r="53" spans="1:45" ht="12.75">
      <c r="A53" s="24"/>
      <c r="F53" s="25"/>
      <c r="K53" s="13"/>
      <c r="L53" s="13"/>
      <c r="M53" s="13"/>
      <c r="P53" s="8"/>
      <c r="Q53" s="8"/>
      <c r="AB53" s="8"/>
      <c r="AC53" s="8"/>
      <c r="AD53" s="8"/>
      <c r="AE53" s="8"/>
      <c r="AF53" s="8"/>
      <c r="AG53" s="8"/>
      <c r="AH53" s="8"/>
      <c r="AI53" s="8"/>
      <c r="AS53" s="8"/>
    </row>
    <row r="54" spans="1:45" ht="12.75">
      <c r="A54" s="24"/>
      <c r="F54" s="25"/>
      <c r="K54" s="13"/>
      <c r="L54" s="13"/>
      <c r="M54" s="13"/>
      <c r="P54" s="8"/>
      <c r="Q54" s="8"/>
      <c r="AB54" s="8"/>
      <c r="AC54" s="8"/>
      <c r="AD54" s="8"/>
      <c r="AE54" s="8"/>
      <c r="AF54" s="8"/>
      <c r="AG54" s="8"/>
      <c r="AH54" s="8"/>
      <c r="AI54" s="8"/>
      <c r="AS54" s="8"/>
    </row>
    <row r="55" spans="1:45" ht="12.75">
      <c r="A55" s="24"/>
      <c r="F55" s="25"/>
      <c r="K55" s="13"/>
      <c r="L55" s="13"/>
      <c r="M55" s="13"/>
      <c r="P55" s="8"/>
      <c r="Q55" s="8"/>
      <c r="AB55" s="8"/>
      <c r="AC55" s="8"/>
      <c r="AD55" s="8"/>
      <c r="AE55" s="8"/>
      <c r="AF55" s="8"/>
      <c r="AG55" s="8"/>
      <c r="AH55" s="8"/>
      <c r="AI55" s="8"/>
      <c r="AS55" s="8"/>
    </row>
    <row r="56" spans="1:45" ht="12.75">
      <c r="A56" s="24"/>
      <c r="F56" s="25"/>
      <c r="K56" s="13"/>
      <c r="L56" s="13"/>
      <c r="M56" s="13"/>
      <c r="P56" s="8"/>
      <c r="Q56" s="8"/>
      <c r="AB56" s="8"/>
      <c r="AC56" s="8"/>
      <c r="AD56" s="8"/>
      <c r="AE56" s="8"/>
      <c r="AF56" s="8"/>
      <c r="AG56" s="8"/>
      <c r="AH56" s="8"/>
      <c r="AI56" s="8"/>
      <c r="AS56" s="8"/>
    </row>
    <row r="57" spans="1:45" ht="12.75">
      <c r="A57" s="24"/>
      <c r="F57" s="25"/>
      <c r="K57" s="13"/>
      <c r="L57" s="13"/>
      <c r="M57" s="13"/>
      <c r="P57" s="8"/>
      <c r="Q57" s="8"/>
      <c r="AB57" s="8"/>
      <c r="AC57" s="8"/>
      <c r="AD57" s="8"/>
      <c r="AE57" s="8"/>
      <c r="AF57" s="8"/>
      <c r="AG57" s="8"/>
      <c r="AH57" s="8"/>
      <c r="AI57" s="8"/>
      <c r="AS57" s="8"/>
    </row>
    <row r="58" spans="1:12" s="3" customFormat="1" ht="12.75">
      <c r="A58" s="1"/>
      <c r="B58" s="2" t="s">
        <v>8</v>
      </c>
      <c r="C58" s="2" t="s">
        <v>54</v>
      </c>
      <c r="D58" s="2"/>
      <c r="E58" s="2"/>
      <c r="F58" s="2"/>
      <c r="G58" s="2"/>
      <c r="H58" s="2"/>
      <c r="I58" s="2"/>
      <c r="J58" s="2"/>
      <c r="K58" s="2"/>
      <c r="L58" s="2"/>
    </row>
    <row r="59" spans="1:14" s="3" customFormat="1" ht="12.75">
      <c r="A59" s="1"/>
      <c r="B59" s="2" t="s">
        <v>9</v>
      </c>
      <c r="C59" s="2" t="s">
        <v>43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" customFormat="1" ht="12.75">
      <c r="A60" s="1"/>
      <c r="B60" s="2" t="s">
        <v>10</v>
      </c>
      <c r="C60" s="2" t="s">
        <v>30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" customFormat="1" ht="12.75">
      <c r="A61" s="1"/>
      <c r="B61" s="2" t="s">
        <v>11</v>
      </c>
      <c r="C61" s="2" t="s">
        <v>31</v>
      </c>
      <c r="D61" s="2"/>
      <c r="E61" s="2"/>
      <c r="F61" s="2"/>
      <c r="G61" s="2"/>
      <c r="H61" s="2" t="s">
        <v>55</v>
      </c>
      <c r="I61" s="2"/>
      <c r="J61" s="2"/>
      <c r="K61" s="2"/>
      <c r="L61" s="2"/>
      <c r="M61" s="2"/>
      <c r="N61" s="2"/>
    </row>
    <row r="62" spans="1:14" s="3" customFormat="1" ht="12.75">
      <c r="A62" s="1"/>
      <c r="B62" s="2" t="s">
        <v>12</v>
      </c>
      <c r="C62" s="2" t="s">
        <v>32</v>
      </c>
      <c r="D62" s="2"/>
      <c r="E62" s="2"/>
      <c r="F62" s="2"/>
      <c r="G62" s="2"/>
      <c r="H62" s="2" t="s">
        <v>55</v>
      </c>
      <c r="I62" s="2"/>
      <c r="J62" s="2"/>
      <c r="K62" s="2"/>
      <c r="L62" s="2"/>
      <c r="M62" s="2"/>
      <c r="N62" s="2"/>
    </row>
    <row r="63" spans="1:14" s="3" customFormat="1" ht="12.75">
      <c r="A63" s="1"/>
      <c r="B63" s="2" t="s">
        <v>34</v>
      </c>
      <c r="C63" s="2" t="s">
        <v>33</v>
      </c>
      <c r="D63" s="2"/>
      <c r="E63" s="2"/>
      <c r="F63" s="2"/>
      <c r="G63" s="2"/>
      <c r="H63" s="2" t="s">
        <v>55</v>
      </c>
      <c r="I63" s="2"/>
      <c r="J63" s="2"/>
      <c r="K63" s="2"/>
      <c r="L63" s="2"/>
      <c r="M63" s="2"/>
      <c r="N63" s="2"/>
    </row>
    <row r="64" spans="1:14" s="3" customFormat="1" ht="12.75">
      <c r="A64" s="1"/>
      <c r="B64" s="2" t="s">
        <v>14</v>
      </c>
      <c r="C64" s="2" t="s">
        <v>38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2" s="3" customFormat="1" ht="12.75">
      <c r="A65" s="1"/>
      <c r="B65" s="2" t="s">
        <v>35</v>
      </c>
      <c r="C65" s="2" t="s">
        <v>39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s="3" customFormat="1" ht="12.75">
      <c r="A66" s="1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4" s="3" customFormat="1" ht="33" customHeight="1">
      <c r="A67" s="1"/>
      <c r="B67" s="2" t="s">
        <v>36</v>
      </c>
      <c r="C67" s="30" t="s">
        <v>13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2" s="3" customFormat="1" ht="12.75">
      <c r="A68" s="1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45" ht="12.75">
      <c r="A69" s="12"/>
      <c r="B69" s="6" t="s">
        <v>37</v>
      </c>
      <c r="C69" s="6" t="s">
        <v>46</v>
      </c>
      <c r="K69" s="13"/>
      <c r="L69" s="13"/>
      <c r="M69" s="13"/>
      <c r="P69" s="8"/>
      <c r="Q69" s="8"/>
      <c r="AB69" s="8"/>
      <c r="AC69" s="8"/>
      <c r="AD69" s="8"/>
      <c r="AE69" s="8"/>
      <c r="AF69" s="8"/>
      <c r="AG69" s="8"/>
      <c r="AH69" s="8"/>
      <c r="AI69" s="8"/>
      <c r="AS69" s="8"/>
    </row>
    <row r="70" spans="1:45" ht="12.75">
      <c r="A70" s="12"/>
      <c r="K70" s="13"/>
      <c r="L70" s="13"/>
      <c r="M70" s="13"/>
      <c r="P70" s="8"/>
      <c r="Q70" s="8"/>
      <c r="AB70" s="8"/>
      <c r="AC70" s="8"/>
      <c r="AD70" s="8"/>
      <c r="AE70" s="8"/>
      <c r="AF70" s="8"/>
      <c r="AG70" s="8"/>
      <c r="AH70" s="8"/>
      <c r="AI70" s="8"/>
      <c r="AS70" s="8"/>
    </row>
    <row r="71" spans="1:45" ht="12.75">
      <c r="A71" s="12"/>
      <c r="B71" s="6" t="s">
        <v>45</v>
      </c>
      <c r="C71" s="6" t="s">
        <v>48</v>
      </c>
      <c r="K71" s="13"/>
      <c r="L71" s="13"/>
      <c r="M71" s="13"/>
      <c r="P71" s="8"/>
      <c r="Q71" s="8"/>
      <c r="AB71" s="8"/>
      <c r="AC71" s="8"/>
      <c r="AD71" s="8"/>
      <c r="AE71" s="8"/>
      <c r="AF71" s="8"/>
      <c r="AG71" s="8"/>
      <c r="AH71" s="8"/>
      <c r="AI71" s="8"/>
      <c r="AS71" s="8"/>
    </row>
    <row r="72" spans="1:45" ht="12.75">
      <c r="A72" s="12"/>
      <c r="K72" s="13"/>
      <c r="L72" s="13"/>
      <c r="M72" s="13"/>
      <c r="P72" s="8"/>
      <c r="Q72" s="8"/>
      <c r="AB72" s="8"/>
      <c r="AC72" s="8"/>
      <c r="AD72" s="8"/>
      <c r="AE72" s="8"/>
      <c r="AF72" s="8"/>
      <c r="AG72" s="8"/>
      <c r="AH72" s="8"/>
      <c r="AI72" s="8"/>
      <c r="AS72" s="8"/>
    </row>
    <row r="73" spans="2:3" ht="12.75">
      <c r="B73" s="6" t="s">
        <v>47</v>
      </c>
      <c r="C73" s="6" t="s">
        <v>50</v>
      </c>
    </row>
    <row r="75" spans="2:3" ht="12.75">
      <c r="B75" s="6" t="s">
        <v>49</v>
      </c>
      <c r="C75" s="6" t="s">
        <v>51</v>
      </c>
    </row>
    <row r="65534" ht="12.75">
      <c r="A65534" s="5" t="s">
        <v>52</v>
      </c>
    </row>
  </sheetData>
  <mergeCells count="6">
    <mergeCell ref="C67:N67"/>
    <mergeCell ref="P2:Q2"/>
    <mergeCell ref="Y2:Z3"/>
    <mergeCell ref="H2:J2"/>
    <mergeCell ref="K2:M2"/>
    <mergeCell ref="N2:O2"/>
  </mergeCells>
  <printOptions gridLines="1"/>
  <pageMargins left="0.26" right="0.46" top="0.984251968503937" bottom="0.984251968503937" header="0.5118110236220472" footer="0.5118110236220472"/>
  <pageSetup fitToHeight="5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65534"/>
  <sheetViews>
    <sheetView tabSelected="1" workbookViewId="0" topLeftCell="A1">
      <pane xSplit="7" ySplit="3" topLeftCell="K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P16" sqref="P16"/>
    </sheetView>
  </sheetViews>
  <sheetFormatPr defaultColWidth="9.00390625" defaultRowHeight="12.75"/>
  <cols>
    <col min="1" max="1" width="13.375" style="5" bestFit="1" customWidth="1"/>
    <col min="2" max="2" width="7.625" style="6" bestFit="1" customWidth="1"/>
    <col min="3" max="5" width="6.625" style="6" customWidth="1"/>
    <col min="6" max="7" width="8.00390625" style="6" bestFit="1" customWidth="1"/>
    <col min="8" max="8" width="11.00390625" style="7" customWidth="1"/>
    <col min="9" max="9" width="8.75390625" style="7" bestFit="1" customWidth="1"/>
    <col min="10" max="10" width="8.00390625" style="7" bestFit="1" customWidth="1"/>
    <col min="11" max="11" width="9.125" style="7" bestFit="1" customWidth="1"/>
    <col min="12" max="13" width="8.00390625" style="7" bestFit="1" customWidth="1"/>
    <col min="14" max="14" width="8.25390625" style="8" bestFit="1" customWidth="1"/>
    <col min="15" max="15" width="5.625" style="8" bestFit="1" customWidth="1"/>
    <col min="16" max="17" width="8.25390625" style="9" bestFit="1" customWidth="1"/>
    <col min="18" max="18" width="8.25390625" style="8" bestFit="1" customWidth="1"/>
    <col min="19" max="19" width="6.625" style="8" bestFit="1" customWidth="1"/>
    <col min="20" max="20" width="8.25390625" style="8" bestFit="1" customWidth="1"/>
    <col min="21" max="21" width="7.75390625" style="8" bestFit="1" customWidth="1"/>
    <col min="22" max="22" width="8.25390625" style="8" bestFit="1" customWidth="1"/>
    <col min="23" max="23" width="7.75390625" style="8" bestFit="1" customWidth="1"/>
    <col min="24" max="24" width="5.75390625" style="8" bestFit="1" customWidth="1"/>
    <col min="25" max="25" width="6.00390625" style="9" bestFit="1" customWidth="1"/>
    <col min="26" max="26" width="8.125" style="8" bestFit="1" customWidth="1"/>
    <col min="27" max="27" width="7.00390625" style="9" bestFit="1" customWidth="1"/>
    <col min="28" max="28" width="11.75390625" style="7" bestFit="1" customWidth="1"/>
    <col min="29" max="31" width="10.75390625" style="9" bestFit="1" customWidth="1"/>
    <col min="32" max="32" width="7.00390625" style="9" bestFit="1" customWidth="1"/>
    <col min="33" max="33" width="9.75390625" style="9" bestFit="1" customWidth="1"/>
    <col min="34" max="35" width="8.25390625" style="9" bestFit="1" customWidth="1"/>
    <col min="36" max="36" width="7.75390625" style="6" customWidth="1"/>
    <col min="37" max="37" width="6.625" style="6" bestFit="1" customWidth="1"/>
    <col min="38" max="38" width="4.625" style="10" customWidth="1"/>
    <col min="39" max="41" width="3.75390625" style="9" customWidth="1"/>
    <col min="42" max="44" width="8.25390625" style="8" bestFit="1" customWidth="1"/>
    <col min="45" max="45" width="8.25390625" style="9" bestFit="1" customWidth="1"/>
    <col min="46" max="16384" width="9.125" style="9" customWidth="1"/>
  </cols>
  <sheetData>
    <row r="1" spans="1:23" ht="12.75">
      <c r="A1" s="26"/>
      <c r="B1" s="20"/>
      <c r="C1" s="20"/>
      <c r="N1" s="8">
        <v>33</v>
      </c>
      <c r="O1" s="8">
        <v>20</v>
      </c>
      <c r="P1" s="8">
        <v>33</v>
      </c>
      <c r="Q1" s="8">
        <v>20</v>
      </c>
      <c r="R1" s="8" t="s">
        <v>15</v>
      </c>
      <c r="S1" s="8" t="s">
        <v>15</v>
      </c>
      <c r="T1" s="8" t="s">
        <v>16</v>
      </c>
      <c r="U1" s="8" t="s">
        <v>16</v>
      </c>
      <c r="V1" s="8" t="s">
        <v>17</v>
      </c>
      <c r="W1" s="8" t="s">
        <v>17</v>
      </c>
    </row>
    <row r="2" spans="1:31" ht="12.75">
      <c r="A2" s="8">
        <f>345*40</f>
        <v>13800</v>
      </c>
      <c r="B2" s="6" t="s">
        <v>1</v>
      </c>
      <c r="H2" s="33" t="s">
        <v>6</v>
      </c>
      <c r="I2" s="33"/>
      <c r="J2" s="33"/>
      <c r="K2" s="33" t="s">
        <v>18</v>
      </c>
      <c r="L2" s="33"/>
      <c r="M2" s="33"/>
      <c r="N2" s="31" t="s">
        <v>6</v>
      </c>
      <c r="O2" s="31"/>
      <c r="P2" s="31" t="s">
        <v>18</v>
      </c>
      <c r="Q2" s="31"/>
      <c r="R2" s="8" t="s">
        <v>19</v>
      </c>
      <c r="S2" s="8" t="s">
        <v>20</v>
      </c>
      <c r="T2" s="8" t="s">
        <v>19</v>
      </c>
      <c r="U2" s="8" t="s">
        <v>20</v>
      </c>
      <c r="V2" s="8" t="s">
        <v>19</v>
      </c>
      <c r="W2" s="8" t="s">
        <v>20</v>
      </c>
      <c r="Y2" s="32"/>
      <c r="Z2" s="32"/>
      <c r="AC2" s="7"/>
      <c r="AD2" s="7"/>
      <c r="AE2" s="7"/>
    </row>
    <row r="3" spans="1:35" ht="12.75">
      <c r="A3" s="5" t="s">
        <v>0</v>
      </c>
      <c r="B3" s="9" t="s">
        <v>22</v>
      </c>
      <c r="C3" s="9" t="s">
        <v>23</v>
      </c>
      <c r="D3" s="9" t="s">
        <v>24</v>
      </c>
      <c r="E3" s="9" t="s">
        <v>25</v>
      </c>
      <c r="F3" s="6" t="s">
        <v>2</v>
      </c>
      <c r="G3" s="6" t="s">
        <v>3</v>
      </c>
      <c r="H3" s="7" t="s">
        <v>1</v>
      </c>
      <c r="I3" s="7" t="s">
        <v>2</v>
      </c>
      <c r="J3" s="7" t="s">
        <v>3</v>
      </c>
      <c r="K3" s="7" t="s">
        <v>1</v>
      </c>
      <c r="L3" s="7" t="s">
        <v>2</v>
      </c>
      <c r="M3" s="7" t="s">
        <v>3</v>
      </c>
      <c r="N3" s="8" t="s">
        <v>4</v>
      </c>
      <c r="O3" s="8" t="s">
        <v>5</v>
      </c>
      <c r="P3" s="8" t="s">
        <v>4</v>
      </c>
      <c r="Q3" s="8" t="s">
        <v>5</v>
      </c>
      <c r="R3" s="8" t="s">
        <v>53</v>
      </c>
      <c r="S3" s="8" t="s">
        <v>53</v>
      </c>
      <c r="T3" s="8" t="s">
        <v>53</v>
      </c>
      <c r="U3" s="8" t="s">
        <v>53</v>
      </c>
      <c r="V3" s="8" t="s">
        <v>53</v>
      </c>
      <c r="W3" s="8" t="s">
        <v>53</v>
      </c>
      <c r="X3" s="11"/>
      <c r="Y3" s="32"/>
      <c r="Z3" s="32"/>
      <c r="AB3" s="8"/>
      <c r="AC3" s="8"/>
      <c r="AD3" s="8"/>
      <c r="AE3" s="8"/>
      <c r="AF3" s="8"/>
      <c r="AG3" s="8"/>
      <c r="AH3" s="8"/>
      <c r="AI3" s="8"/>
    </row>
    <row r="4" spans="1:44" s="15" customFormat="1" ht="12.75">
      <c r="A4" s="27">
        <v>38748.66388888889</v>
      </c>
      <c r="B4" s="28">
        <v>42.333</v>
      </c>
      <c r="C4" s="20"/>
      <c r="D4" s="20"/>
      <c r="E4" s="20"/>
      <c r="F4" s="29">
        <v>0.215</v>
      </c>
      <c r="G4" s="28">
        <v>36.132</v>
      </c>
      <c r="H4" s="21" t="s">
        <v>44</v>
      </c>
      <c r="I4" s="21"/>
      <c r="J4" s="7"/>
      <c r="K4" s="13"/>
      <c r="L4" s="13"/>
      <c r="M4" s="13"/>
      <c r="N4" s="8"/>
      <c r="O4" s="8"/>
      <c r="P4" s="8"/>
      <c r="Q4" s="8"/>
      <c r="R4" s="14"/>
      <c r="S4" s="14"/>
      <c r="T4" s="14"/>
      <c r="U4" s="14"/>
      <c r="V4" s="14"/>
      <c r="W4" s="14"/>
      <c r="X4" s="14"/>
      <c r="Y4" s="9"/>
      <c r="Z4" s="8"/>
      <c r="AB4" s="16"/>
      <c r="AJ4" s="17"/>
      <c r="AK4" s="17"/>
      <c r="AL4" s="18"/>
      <c r="AP4" s="14"/>
      <c r="AQ4" s="14"/>
      <c r="AR4" s="14"/>
    </row>
    <row r="5" spans="1:45" ht="12.75">
      <c r="A5" s="24">
        <v>38749.35625</v>
      </c>
      <c r="B5" s="6">
        <v>42.54</v>
      </c>
      <c r="C5" s="25"/>
      <c r="D5" s="25"/>
      <c r="E5" s="25"/>
      <c r="F5" s="25">
        <v>0.215</v>
      </c>
      <c r="G5" s="6">
        <v>36.191</v>
      </c>
      <c r="H5" s="7">
        <f aca="true" t="shared" si="0" ref="H5:H38">((B5-$B$4)*$A$2)</f>
        <v>2856.6000000000104</v>
      </c>
      <c r="I5" s="7">
        <f aca="true" t="shared" si="1" ref="I5:I38">+(F5-$F$4)*$A$2</f>
        <v>0</v>
      </c>
      <c r="J5" s="7">
        <f aca="true" t="shared" si="2" ref="J5:J38">+(G5-$G$4)*$A$2</f>
        <v>814.2000000000635</v>
      </c>
      <c r="K5" s="13">
        <f aca="true" t="shared" si="3" ref="K5:K38">+IF((B5-B4)*$A$2&gt;0,((B5-B4)*$A$2),0)</f>
        <v>2856.6000000000104</v>
      </c>
      <c r="L5" s="13">
        <f aca="true" t="shared" si="4" ref="L5:L38">+IF((F5-F4)*$A$2&gt;0,((F5-F4)*$A$2),0)</f>
        <v>0</v>
      </c>
      <c r="M5" s="13">
        <f aca="true" t="shared" si="5" ref="M5:M38">+IF((G5-G4)*$A$2&gt;0,((G5-G4)*$A$2),0)</f>
        <v>814.2000000000635</v>
      </c>
      <c r="N5" s="8">
        <f aca="true" t="shared" si="6" ref="N5:N38">+(F5-$F$4)/(B5-$B$4)*100</f>
        <v>0</v>
      </c>
      <c r="O5" s="8">
        <f aca="true" t="shared" si="7" ref="O5:O38">+(G5-$G$4)/(B5-$B$4)*100</f>
        <v>28.502415458939325</v>
      </c>
      <c r="P5" s="8">
        <f aca="true" t="shared" si="8" ref="P5:P38">+(F5-F4)/(B5-B4)*100</f>
        <v>0</v>
      </c>
      <c r="Q5" s="8">
        <f aca="true" t="shared" si="9" ref="Q5:Q38">+(G5-G4)/(B5-B4)*100</f>
        <v>28.502415458939325</v>
      </c>
      <c r="R5" s="8">
        <f>+(B5-B4)/($A5-$A4)/24*$A$2</f>
        <v>171.9117352071029</v>
      </c>
      <c r="S5" s="8">
        <f aca="true" t="shared" si="10" ref="S5:S38">+(B5-$B$4)/(A5-$A$4)/24*$A$2</f>
        <v>171.9117352071029</v>
      </c>
      <c r="T5" s="8">
        <f aca="true" t="shared" si="11" ref="T5:T38">+(F5-F4)/($A5-$A4)/24*$A$2</f>
        <v>0</v>
      </c>
      <c r="U5" s="8">
        <f aca="true" t="shared" si="12" ref="U5:U38">+(F5-$F$4)/(A5-$A$4)/24*$A$2</f>
        <v>0</v>
      </c>
      <c r="V5" s="8">
        <f aca="true" t="shared" si="13" ref="V5:V38">+(G5-G4)/($A5-$A4)/24*$A$2</f>
        <v>48.998996991400126</v>
      </c>
      <c r="W5" s="8">
        <f aca="true" t="shared" si="14" ref="W5:W38">+(G5-$G$4)/(A5-$A$4)/24*$A$2</f>
        <v>48.998996991400126</v>
      </c>
      <c r="Y5" s="6"/>
      <c r="AB5" s="8"/>
      <c r="AC5" s="8"/>
      <c r="AD5" s="8"/>
      <c r="AE5" s="8"/>
      <c r="AF5" s="8"/>
      <c r="AG5" s="8"/>
      <c r="AH5" s="8"/>
      <c r="AI5" s="8"/>
      <c r="AS5" s="8"/>
    </row>
    <row r="6" spans="1:45" ht="12.75">
      <c r="A6" s="24">
        <v>38749.66805555556</v>
      </c>
      <c r="B6" s="6">
        <v>42.657</v>
      </c>
      <c r="C6" s="25"/>
      <c r="D6" s="25"/>
      <c r="E6" s="25"/>
      <c r="F6" s="25">
        <v>0.215</v>
      </c>
      <c r="G6" s="6">
        <v>36.211</v>
      </c>
      <c r="H6" s="7">
        <f t="shared" si="0"/>
        <v>4471.199999999973</v>
      </c>
      <c r="I6" s="7">
        <f t="shared" si="1"/>
        <v>0</v>
      </c>
      <c r="J6" s="7">
        <f t="shared" si="2"/>
        <v>1090.2000000000087</v>
      </c>
      <c r="K6" s="13">
        <f t="shared" si="3"/>
        <v>1614.599999999963</v>
      </c>
      <c r="L6" s="13">
        <f t="shared" si="4"/>
        <v>0</v>
      </c>
      <c r="M6" s="13">
        <f t="shared" si="5"/>
        <v>275.9999999999451</v>
      </c>
      <c r="N6" s="8">
        <f t="shared" si="6"/>
        <v>0</v>
      </c>
      <c r="O6" s="8">
        <f t="shared" si="7"/>
        <v>24.382716049383056</v>
      </c>
      <c r="P6" s="8">
        <f t="shared" si="8"/>
        <v>0</v>
      </c>
      <c r="Q6" s="8">
        <f t="shared" si="9"/>
        <v>17.094017094014085</v>
      </c>
      <c r="R6" s="8">
        <f aca="true" t="shared" si="15" ref="R6:R38">+(B6-B5)/(A6-A5)/24*$A$2</f>
        <v>215.75946547536856</v>
      </c>
      <c r="S6" s="8">
        <f t="shared" si="10"/>
        <v>185.526970954535</v>
      </c>
      <c r="T6" s="8">
        <f t="shared" si="11"/>
        <v>0</v>
      </c>
      <c r="U6" s="8">
        <f t="shared" si="12"/>
        <v>0</v>
      </c>
      <c r="V6" s="8">
        <f t="shared" si="13"/>
        <v>36.88195991031292</v>
      </c>
      <c r="W6" s="8">
        <f t="shared" si="14"/>
        <v>45.23651452286564</v>
      </c>
      <c r="Y6" s="6"/>
      <c r="AB6" s="8"/>
      <c r="AC6" s="8"/>
      <c r="AD6" s="8"/>
      <c r="AE6" s="8"/>
      <c r="AF6" s="8"/>
      <c r="AG6" s="8"/>
      <c r="AH6" s="8"/>
      <c r="AI6" s="8"/>
      <c r="AS6" s="8"/>
    </row>
    <row r="7" spans="1:45" ht="12.75">
      <c r="A7" s="24">
        <v>38753.683333333334</v>
      </c>
      <c r="B7" s="6">
        <v>43.882</v>
      </c>
      <c r="C7" s="25"/>
      <c r="D7" s="25"/>
      <c r="E7" s="25"/>
      <c r="F7" s="25">
        <v>0.215</v>
      </c>
      <c r="G7" s="6">
        <v>36.512</v>
      </c>
      <c r="H7" s="7">
        <f t="shared" si="0"/>
        <v>21376.199999999993</v>
      </c>
      <c r="I7" s="7">
        <f t="shared" si="1"/>
        <v>0</v>
      </c>
      <c r="J7" s="7">
        <f t="shared" si="2"/>
        <v>5244.0000000000355</v>
      </c>
      <c r="K7" s="13">
        <f t="shared" si="3"/>
        <v>16905.00000000002</v>
      </c>
      <c r="L7" s="13">
        <f t="shared" si="4"/>
        <v>0</v>
      </c>
      <c r="M7" s="13">
        <f t="shared" si="5"/>
        <v>4153.800000000027</v>
      </c>
      <c r="N7" s="8">
        <f t="shared" si="6"/>
        <v>0</v>
      </c>
      <c r="O7" s="8">
        <f t="shared" si="7"/>
        <v>24.53195610071031</v>
      </c>
      <c r="P7" s="8">
        <f t="shared" si="8"/>
        <v>0</v>
      </c>
      <c r="Q7" s="8">
        <f t="shared" si="9"/>
        <v>24.5714285714287</v>
      </c>
      <c r="R7" s="8">
        <f t="shared" si="15"/>
        <v>175.42372881360896</v>
      </c>
      <c r="S7" s="8">
        <f t="shared" si="10"/>
        <v>177.44493635867968</v>
      </c>
      <c r="T7" s="8">
        <f t="shared" si="11"/>
        <v>0</v>
      </c>
      <c r="U7" s="8">
        <f t="shared" si="12"/>
        <v>0</v>
      </c>
      <c r="V7" s="8">
        <f t="shared" si="13"/>
        <v>43.10411622277272</v>
      </c>
      <c r="W7" s="8">
        <f t="shared" si="14"/>
        <v>43.530713890444645</v>
      </c>
      <c r="Y7" s="6"/>
      <c r="AB7" s="8"/>
      <c r="AC7" s="8"/>
      <c r="AD7" s="8"/>
      <c r="AE7" s="8"/>
      <c r="AF7" s="8"/>
      <c r="AG7" s="8"/>
      <c r="AH7" s="8"/>
      <c r="AI7" s="8"/>
      <c r="AS7" s="8"/>
    </row>
    <row r="8" spans="1:45" s="15" customFormat="1" ht="12.75">
      <c r="A8" s="24">
        <v>38754.65555555555</v>
      </c>
      <c r="B8" s="6">
        <v>44.18</v>
      </c>
      <c r="C8" s="25"/>
      <c r="D8" s="25"/>
      <c r="E8" s="25"/>
      <c r="F8" s="25">
        <v>0.215</v>
      </c>
      <c r="G8" s="6">
        <v>36.587</v>
      </c>
      <c r="H8" s="7">
        <f t="shared" si="0"/>
        <v>25488.600000000017</v>
      </c>
      <c r="I8" s="7">
        <f t="shared" si="1"/>
        <v>0</v>
      </c>
      <c r="J8" s="7">
        <f t="shared" si="2"/>
        <v>6279.000000000075</v>
      </c>
      <c r="K8" s="13">
        <f t="shared" si="3"/>
        <v>4112.400000000025</v>
      </c>
      <c r="L8" s="13">
        <f t="shared" si="4"/>
        <v>0</v>
      </c>
      <c r="M8" s="13">
        <f t="shared" si="5"/>
        <v>1035.000000000039</v>
      </c>
      <c r="N8" s="8">
        <f t="shared" si="6"/>
        <v>0</v>
      </c>
      <c r="O8" s="8">
        <f t="shared" si="7"/>
        <v>24.63454250135382</v>
      </c>
      <c r="P8" s="8">
        <f t="shared" si="8"/>
        <v>0</v>
      </c>
      <c r="Q8" s="8">
        <f t="shared" si="9"/>
        <v>25.16778523490013</v>
      </c>
      <c r="R8" s="8">
        <f t="shared" si="15"/>
        <v>176.24571428630156</v>
      </c>
      <c r="S8" s="8">
        <f t="shared" si="10"/>
        <v>177.250347705304</v>
      </c>
      <c r="T8" s="8">
        <f t="shared" si="11"/>
        <v>0</v>
      </c>
      <c r="U8" s="8">
        <f t="shared" si="12"/>
        <v>0</v>
      </c>
      <c r="V8" s="8">
        <f t="shared" si="13"/>
        <v>44.357142857292075</v>
      </c>
      <c r="W8" s="8">
        <f t="shared" si="14"/>
        <v>43.66481223926054</v>
      </c>
      <c r="X8" s="8"/>
      <c r="Y8" s="6"/>
      <c r="Z8" s="8"/>
      <c r="AB8" s="8"/>
      <c r="AC8" s="8"/>
      <c r="AD8" s="8"/>
      <c r="AE8" s="8"/>
      <c r="AF8" s="8"/>
      <c r="AG8" s="8"/>
      <c r="AH8" s="8"/>
      <c r="AI8" s="8"/>
      <c r="AJ8" s="6"/>
      <c r="AK8" s="6"/>
      <c r="AL8" s="10"/>
      <c r="AM8" s="9"/>
      <c r="AN8" s="9"/>
      <c r="AO8" s="9"/>
      <c r="AP8" s="8"/>
      <c r="AQ8" s="8"/>
      <c r="AR8" s="8"/>
      <c r="AS8" s="8"/>
    </row>
    <row r="9" spans="1:45" ht="12.75">
      <c r="A9" s="24">
        <v>38755.34652777778</v>
      </c>
      <c r="B9" s="6">
        <v>44.378</v>
      </c>
      <c r="F9" s="25">
        <v>0.215</v>
      </c>
      <c r="G9" s="6">
        <v>36.642</v>
      </c>
      <c r="H9" s="7">
        <f t="shared" si="0"/>
        <v>28221.000000000022</v>
      </c>
      <c r="I9" s="7">
        <f t="shared" si="1"/>
        <v>0</v>
      </c>
      <c r="J9" s="7">
        <f t="shared" si="2"/>
        <v>7038.000000000071</v>
      </c>
      <c r="K9" s="13">
        <f t="shared" si="3"/>
        <v>2732.4000000000055</v>
      </c>
      <c r="L9" s="13">
        <f t="shared" si="4"/>
        <v>0</v>
      </c>
      <c r="M9" s="13">
        <f t="shared" si="5"/>
        <v>758.9999999999961</v>
      </c>
      <c r="N9" s="8">
        <f t="shared" si="6"/>
        <v>0</v>
      </c>
      <c r="O9" s="8">
        <f t="shared" si="7"/>
        <v>24.9388753056237</v>
      </c>
      <c r="P9" s="8">
        <f t="shared" si="8"/>
        <v>0</v>
      </c>
      <c r="Q9" s="8">
        <f t="shared" si="9"/>
        <v>27.77777777777758</v>
      </c>
      <c r="R9" s="8">
        <f t="shared" si="15"/>
        <v>164.76783919501634</v>
      </c>
      <c r="S9" s="8">
        <f t="shared" si="10"/>
        <v>175.95967993352687</v>
      </c>
      <c r="T9" s="8">
        <f t="shared" si="11"/>
        <v>0</v>
      </c>
      <c r="U9" s="8">
        <f t="shared" si="12"/>
        <v>0</v>
      </c>
      <c r="V9" s="8">
        <f t="shared" si="13"/>
        <v>45.76884422083754</v>
      </c>
      <c r="W9" s="8">
        <f t="shared" si="14"/>
        <v>43.88236516679684</v>
      </c>
      <c r="Y9" s="6"/>
      <c r="AB9" s="8"/>
      <c r="AC9" s="8"/>
      <c r="AD9" s="8"/>
      <c r="AE9" s="8"/>
      <c r="AF9" s="8"/>
      <c r="AG9" s="8"/>
      <c r="AH9" s="8"/>
      <c r="AI9" s="8"/>
      <c r="AS9" s="8"/>
    </row>
    <row r="10" spans="1:45" ht="12.75">
      <c r="A10" s="24">
        <v>38757.33888888889</v>
      </c>
      <c r="B10" s="6">
        <v>45.104</v>
      </c>
      <c r="F10" s="25">
        <v>0.215</v>
      </c>
      <c r="G10" s="6">
        <v>36.766</v>
      </c>
      <c r="H10" s="7">
        <f t="shared" si="0"/>
        <v>38239.80000000001</v>
      </c>
      <c r="I10" s="7">
        <f t="shared" si="1"/>
        <v>0</v>
      </c>
      <c r="J10" s="7">
        <f t="shared" si="2"/>
        <v>8749.200000000004</v>
      </c>
      <c r="K10" s="13">
        <f t="shared" si="3"/>
        <v>10018.799999999988</v>
      </c>
      <c r="L10" s="13">
        <f t="shared" si="4"/>
        <v>0</v>
      </c>
      <c r="M10" s="13">
        <f t="shared" si="5"/>
        <v>1711.199999999934</v>
      </c>
      <c r="N10" s="8">
        <f t="shared" si="6"/>
        <v>0</v>
      </c>
      <c r="O10" s="8">
        <f t="shared" si="7"/>
        <v>22.879826777336707</v>
      </c>
      <c r="P10" s="8">
        <f t="shared" si="8"/>
        <v>0</v>
      </c>
      <c r="Q10" s="8">
        <f t="shared" si="9"/>
        <v>17.079889807161898</v>
      </c>
      <c r="R10" s="8">
        <f t="shared" si="15"/>
        <v>209.5252701292876</v>
      </c>
      <c r="S10" s="8">
        <f t="shared" si="10"/>
        <v>183.66858789634608</v>
      </c>
      <c r="T10" s="8">
        <f t="shared" si="11"/>
        <v>0</v>
      </c>
      <c r="U10" s="8">
        <f t="shared" si="12"/>
        <v>0</v>
      </c>
      <c r="V10" s="8">
        <f t="shared" si="13"/>
        <v>35.786685256240624</v>
      </c>
      <c r="W10" s="8">
        <f t="shared" si="14"/>
        <v>42.0230547550644</v>
      </c>
      <c r="Y10" s="6"/>
      <c r="AB10" s="8"/>
      <c r="AC10" s="8"/>
      <c r="AD10" s="8"/>
      <c r="AE10" s="8"/>
      <c r="AF10" s="8"/>
      <c r="AG10" s="8"/>
      <c r="AH10" s="8"/>
      <c r="AI10" s="8"/>
      <c r="AS10" s="8"/>
    </row>
    <row r="11" spans="1:45" ht="12.75">
      <c r="A11" s="24">
        <v>38758.37222222222</v>
      </c>
      <c r="B11" s="6">
        <v>45.443</v>
      </c>
      <c r="F11" s="25">
        <v>0.215</v>
      </c>
      <c r="G11" s="6">
        <v>36.835</v>
      </c>
      <c r="H11" s="7">
        <f t="shared" si="0"/>
        <v>42917.99999999999</v>
      </c>
      <c r="I11" s="7">
        <f t="shared" si="1"/>
        <v>0</v>
      </c>
      <c r="J11" s="7">
        <f t="shared" si="2"/>
        <v>9701.400000000041</v>
      </c>
      <c r="K11" s="13">
        <f t="shared" si="3"/>
        <v>4678.199999999981</v>
      </c>
      <c r="L11" s="13">
        <f t="shared" si="4"/>
        <v>0</v>
      </c>
      <c r="M11" s="13">
        <f t="shared" si="5"/>
        <v>952.2000000000361</v>
      </c>
      <c r="N11" s="8">
        <f t="shared" si="6"/>
        <v>0</v>
      </c>
      <c r="O11" s="8">
        <f t="shared" si="7"/>
        <v>22.604501607717143</v>
      </c>
      <c r="P11" s="8">
        <f t="shared" si="8"/>
        <v>0</v>
      </c>
      <c r="Q11" s="8">
        <f t="shared" si="9"/>
        <v>20.35398230088581</v>
      </c>
      <c r="R11" s="8">
        <f t="shared" si="15"/>
        <v>188.6370967742813</v>
      </c>
      <c r="S11" s="8">
        <f t="shared" si="10"/>
        <v>184.19742489279585</v>
      </c>
      <c r="T11" s="8">
        <f t="shared" si="11"/>
        <v>0</v>
      </c>
      <c r="U11" s="8">
        <f t="shared" si="12"/>
        <v>0</v>
      </c>
      <c r="V11" s="8">
        <f t="shared" si="13"/>
        <v>38.39516129034206</v>
      </c>
      <c r="W11" s="8">
        <f t="shared" si="14"/>
        <v>41.636909871265615</v>
      </c>
      <c r="Y11" s="6"/>
      <c r="AB11" s="8"/>
      <c r="AC11" s="8"/>
      <c r="AD11" s="8"/>
      <c r="AE11" s="8"/>
      <c r="AF11" s="8"/>
      <c r="AG11" s="8"/>
      <c r="AH11" s="8"/>
      <c r="AI11" s="8"/>
      <c r="AS11" s="8"/>
    </row>
    <row r="12" spans="1:45" ht="12.75">
      <c r="A12" s="24">
        <v>38769.67916666667</v>
      </c>
      <c r="B12" s="6">
        <v>49.222</v>
      </c>
      <c r="F12" s="25">
        <v>0.227</v>
      </c>
      <c r="G12" s="6">
        <v>38.311</v>
      </c>
      <c r="H12" s="7">
        <f t="shared" si="0"/>
        <v>95068.20000000004</v>
      </c>
      <c r="I12" s="7">
        <f t="shared" si="1"/>
        <v>165.60000000000014</v>
      </c>
      <c r="J12" s="7">
        <f t="shared" si="2"/>
        <v>30070.20000000003</v>
      </c>
      <c r="K12" s="13">
        <f t="shared" si="3"/>
        <v>52150.20000000005</v>
      </c>
      <c r="L12" s="13">
        <f t="shared" si="4"/>
        <v>165.60000000000014</v>
      </c>
      <c r="M12" s="13">
        <f t="shared" si="5"/>
        <v>20368.79999999999</v>
      </c>
      <c r="N12" s="8">
        <f t="shared" si="6"/>
        <v>0.17419073885905073</v>
      </c>
      <c r="O12" s="8">
        <f t="shared" si="7"/>
        <v>31.630134997822633</v>
      </c>
      <c r="P12" s="8">
        <f t="shared" si="8"/>
        <v>0.31754432389521037</v>
      </c>
      <c r="Q12" s="8">
        <f t="shared" si="9"/>
        <v>39.057951839110814</v>
      </c>
      <c r="R12" s="8">
        <f t="shared" si="15"/>
        <v>192.1761454366155</v>
      </c>
      <c r="S12" s="8">
        <f t="shared" si="10"/>
        <v>188.4902518009487</v>
      </c>
      <c r="T12" s="8">
        <f t="shared" si="11"/>
        <v>0.6102444417145769</v>
      </c>
      <c r="U12" s="8">
        <f t="shared" si="12"/>
        <v>0.3283325622893577</v>
      </c>
      <c r="V12" s="8">
        <f t="shared" si="13"/>
        <v>75.06006633089284</v>
      </c>
      <c r="W12" s="8">
        <f t="shared" si="14"/>
        <v>59.619721102375884</v>
      </c>
      <c r="Y12" s="6"/>
      <c r="AB12" s="8"/>
      <c r="AC12" s="8"/>
      <c r="AD12" s="8"/>
      <c r="AE12" s="8"/>
      <c r="AF12" s="8"/>
      <c r="AG12" s="8"/>
      <c r="AH12" s="8"/>
      <c r="AI12" s="8"/>
      <c r="AS12" s="8"/>
    </row>
    <row r="13" spans="1:45" ht="12.75">
      <c r="A13" s="24">
        <v>38770.373611111114</v>
      </c>
      <c r="B13" s="6">
        <v>49.524</v>
      </c>
      <c r="F13" s="25">
        <v>0.23</v>
      </c>
      <c r="G13" s="6">
        <v>38.317</v>
      </c>
      <c r="H13" s="7">
        <f t="shared" si="0"/>
        <v>99235.80000000003</v>
      </c>
      <c r="I13" s="7">
        <f t="shared" si="1"/>
        <v>207.00000000000017</v>
      </c>
      <c r="J13" s="7">
        <f t="shared" si="2"/>
        <v>30153.000000000033</v>
      </c>
      <c r="K13" s="13">
        <f t="shared" si="3"/>
        <v>4167.599999999995</v>
      </c>
      <c r="L13" s="13">
        <f t="shared" si="4"/>
        <v>41.400000000000034</v>
      </c>
      <c r="M13" s="13">
        <f t="shared" si="5"/>
        <v>82.80000000000314</v>
      </c>
      <c r="N13" s="8">
        <f t="shared" si="6"/>
        <v>0.20859407592824375</v>
      </c>
      <c r="O13" s="8">
        <f t="shared" si="7"/>
        <v>30.385203726880842</v>
      </c>
      <c r="P13" s="8">
        <f t="shared" si="8"/>
        <v>0.9933774834437107</v>
      </c>
      <c r="Q13" s="8">
        <f t="shared" si="9"/>
        <v>1.986754966887495</v>
      </c>
      <c r="R13" s="8">
        <f t="shared" si="15"/>
        <v>250.05599999970858</v>
      </c>
      <c r="S13" s="8">
        <f t="shared" si="10"/>
        <v>190.4595995137896</v>
      </c>
      <c r="T13" s="8">
        <f t="shared" si="11"/>
        <v>2.4839999999971103</v>
      </c>
      <c r="U13" s="8">
        <f t="shared" si="12"/>
        <v>0.3972874416224233</v>
      </c>
      <c r="V13" s="8">
        <f t="shared" si="13"/>
        <v>4.9679999999944044</v>
      </c>
      <c r="W13" s="8">
        <f t="shared" si="14"/>
        <v>57.871537329666324</v>
      </c>
      <c r="Y13" s="6"/>
      <c r="AB13" s="8"/>
      <c r="AC13" s="8"/>
      <c r="AD13" s="8"/>
      <c r="AE13" s="8"/>
      <c r="AF13" s="8"/>
      <c r="AG13" s="8"/>
      <c r="AH13" s="8"/>
      <c r="AI13" s="8"/>
      <c r="AS13" s="8"/>
    </row>
    <row r="14" spans="1:48" s="15" customFormat="1" ht="12.75">
      <c r="A14" s="24">
        <v>38770.59583333333</v>
      </c>
      <c r="B14" s="6">
        <v>49.662</v>
      </c>
      <c r="C14" s="6"/>
      <c r="D14" s="6"/>
      <c r="E14" s="6"/>
      <c r="F14" s="25">
        <v>0.235</v>
      </c>
      <c r="G14" s="6">
        <v>38.323</v>
      </c>
      <c r="H14" s="7">
        <f t="shared" si="0"/>
        <v>101140.20000000001</v>
      </c>
      <c r="I14" s="7">
        <f t="shared" si="1"/>
        <v>275.9999999999999</v>
      </c>
      <c r="J14" s="7">
        <f t="shared" si="2"/>
        <v>30235.800000000036</v>
      </c>
      <c r="K14" s="13">
        <f t="shared" si="3"/>
        <v>1904.3999999999742</v>
      </c>
      <c r="L14" s="13">
        <f t="shared" si="4"/>
        <v>68.99999999999967</v>
      </c>
      <c r="M14" s="13">
        <f t="shared" si="5"/>
        <v>82.80000000000314</v>
      </c>
      <c r="N14" s="8">
        <f t="shared" si="6"/>
        <v>0.272888525037522</v>
      </c>
      <c r="O14" s="8">
        <f t="shared" si="7"/>
        <v>29.894937917860588</v>
      </c>
      <c r="P14" s="8">
        <f t="shared" si="8"/>
        <v>3.6231884057971335</v>
      </c>
      <c r="Q14" s="8">
        <f t="shared" si="9"/>
        <v>4.347826086956745</v>
      </c>
      <c r="R14" s="8">
        <f t="shared" si="15"/>
        <v>357.07500000519127</v>
      </c>
      <c r="S14" s="8">
        <f t="shared" si="10"/>
        <v>192.14780571214567</v>
      </c>
      <c r="T14" s="8">
        <f t="shared" si="11"/>
        <v>12.937500000188205</v>
      </c>
      <c r="U14" s="8">
        <f t="shared" si="12"/>
        <v>0.5243493128998379</v>
      </c>
      <c r="V14" s="8">
        <f t="shared" si="13"/>
        <v>15.525000000226505</v>
      </c>
      <c r="W14" s="8">
        <f t="shared" si="14"/>
        <v>57.44246722817733</v>
      </c>
      <c r="X14" s="8"/>
      <c r="Y14" s="6"/>
      <c r="Z14" s="8"/>
      <c r="AB14" s="8"/>
      <c r="AC14" s="8"/>
      <c r="AD14" s="8"/>
      <c r="AE14" s="8"/>
      <c r="AF14" s="8"/>
      <c r="AG14" s="8"/>
      <c r="AH14" s="8"/>
      <c r="AI14" s="8"/>
      <c r="AJ14" s="6"/>
      <c r="AK14" s="6"/>
      <c r="AL14" s="10"/>
      <c r="AM14" s="9"/>
      <c r="AN14" s="9"/>
      <c r="AO14" s="9"/>
      <c r="AP14" s="8"/>
      <c r="AQ14" s="8"/>
      <c r="AR14" s="8"/>
      <c r="AS14" s="8"/>
      <c r="AT14" s="4"/>
      <c r="AU14" s="4"/>
      <c r="AV14" s="4"/>
    </row>
    <row r="15" spans="1:48" s="15" customFormat="1" ht="12.75">
      <c r="A15" s="24">
        <v>38771.34444444445</v>
      </c>
      <c r="B15" s="6">
        <v>50.098</v>
      </c>
      <c r="C15" s="6"/>
      <c r="D15" s="6"/>
      <c r="E15" s="6"/>
      <c r="F15" s="25">
        <v>0.26</v>
      </c>
      <c r="G15" s="6">
        <v>38.333</v>
      </c>
      <c r="H15" s="7">
        <f t="shared" si="0"/>
        <v>107157.00000000001</v>
      </c>
      <c r="I15" s="7">
        <f t="shared" si="1"/>
        <v>621.0000000000001</v>
      </c>
      <c r="J15" s="7">
        <f t="shared" si="2"/>
        <v>30373.800000000007</v>
      </c>
      <c r="K15" s="13">
        <f t="shared" si="3"/>
        <v>6016.799999999999</v>
      </c>
      <c r="L15" s="13">
        <f t="shared" si="4"/>
        <v>345.0000000000003</v>
      </c>
      <c r="M15" s="13">
        <f t="shared" si="5"/>
        <v>137.99999999997254</v>
      </c>
      <c r="N15" s="8">
        <f t="shared" si="6"/>
        <v>0.5795235028976177</v>
      </c>
      <c r="O15" s="8">
        <f t="shared" si="7"/>
        <v>28.345138441725698</v>
      </c>
      <c r="P15" s="8">
        <f t="shared" si="8"/>
        <v>5.733944954128447</v>
      </c>
      <c r="Q15" s="8">
        <f t="shared" si="9"/>
        <v>2.29357798165092</v>
      </c>
      <c r="R15" s="8">
        <f t="shared" si="15"/>
        <v>334.88682745702636</v>
      </c>
      <c r="S15" s="8">
        <f t="shared" si="10"/>
        <v>196.8591549295845</v>
      </c>
      <c r="T15" s="8">
        <f t="shared" si="11"/>
        <v>19.202226345013</v>
      </c>
      <c r="U15" s="8">
        <f t="shared" si="12"/>
        <v>1.140845070422576</v>
      </c>
      <c r="V15" s="8">
        <f t="shared" si="13"/>
        <v>7.6808905380036645</v>
      </c>
      <c r="W15" s="8">
        <f t="shared" si="14"/>
        <v>55.800000000002</v>
      </c>
      <c r="X15" s="8"/>
      <c r="Y15" s="6"/>
      <c r="Z15" s="8"/>
      <c r="AB15" s="8"/>
      <c r="AC15" s="8"/>
      <c r="AD15" s="8"/>
      <c r="AE15" s="8"/>
      <c r="AF15" s="8"/>
      <c r="AG15" s="8"/>
      <c r="AH15" s="8"/>
      <c r="AI15" s="8"/>
      <c r="AJ15" s="6"/>
      <c r="AK15" s="6"/>
      <c r="AL15" s="10"/>
      <c r="AM15" s="9"/>
      <c r="AN15" s="9"/>
      <c r="AO15" s="9"/>
      <c r="AP15" s="8"/>
      <c r="AQ15" s="8"/>
      <c r="AR15" s="8"/>
      <c r="AS15" s="8"/>
      <c r="AT15" s="9"/>
      <c r="AU15" s="9"/>
      <c r="AV15" s="9"/>
    </row>
    <row r="16" spans="1:45" ht="12.75">
      <c r="A16" s="24">
        <v>38771.67847222222</v>
      </c>
      <c r="B16" s="6">
        <v>50.398</v>
      </c>
      <c r="F16" s="25">
        <v>0.302</v>
      </c>
      <c r="G16" s="6">
        <v>38.333</v>
      </c>
      <c r="H16" s="7">
        <f t="shared" si="0"/>
        <v>111297.00000000007</v>
      </c>
      <c r="I16" s="7">
        <f t="shared" si="1"/>
        <v>1200.6</v>
      </c>
      <c r="J16" s="7">
        <f t="shared" si="2"/>
        <v>30373.800000000007</v>
      </c>
      <c r="K16" s="13">
        <f t="shared" si="3"/>
        <v>4140.000000000059</v>
      </c>
      <c r="L16" s="13">
        <f t="shared" si="4"/>
        <v>579.5999999999998</v>
      </c>
      <c r="M16" s="13">
        <f t="shared" si="5"/>
        <v>0</v>
      </c>
      <c r="N16" s="8">
        <f t="shared" si="6"/>
        <v>1.0787352758834463</v>
      </c>
      <c r="O16" s="8">
        <f t="shared" si="7"/>
        <v>27.290762554246733</v>
      </c>
      <c r="P16" s="8">
        <f t="shared" si="8"/>
        <v>13.999999999999796</v>
      </c>
      <c r="Q16" s="8">
        <f t="shared" si="9"/>
        <v>0</v>
      </c>
      <c r="R16" s="8">
        <f t="shared" si="15"/>
        <v>516.4241164281234</v>
      </c>
      <c r="S16" s="8">
        <f t="shared" si="10"/>
        <v>201.49723906946048</v>
      </c>
      <c r="T16" s="8">
        <f t="shared" si="11"/>
        <v>72.29937629993621</v>
      </c>
      <c r="U16" s="8">
        <f t="shared" si="12"/>
        <v>2.1736217977734715</v>
      </c>
      <c r="V16" s="8">
        <f t="shared" si="13"/>
        <v>0</v>
      </c>
      <c r="W16" s="8">
        <f t="shared" si="14"/>
        <v>54.99013306780934</v>
      </c>
      <c r="Y16" s="6"/>
      <c r="AB16" s="8"/>
      <c r="AC16" s="8"/>
      <c r="AD16" s="8"/>
      <c r="AE16" s="8"/>
      <c r="AF16" s="8"/>
      <c r="AG16" s="8"/>
      <c r="AH16" s="8"/>
      <c r="AI16" s="8"/>
      <c r="AS16" s="8"/>
    </row>
    <row r="17" spans="1:45" ht="12.75">
      <c r="A17" s="24">
        <v>38772.37291666667</v>
      </c>
      <c r="B17" s="6">
        <v>50.92</v>
      </c>
      <c r="F17" s="25">
        <v>0.355</v>
      </c>
      <c r="G17" s="6">
        <v>38.333</v>
      </c>
      <c r="H17" s="7">
        <f t="shared" si="0"/>
        <v>118500.60000000005</v>
      </c>
      <c r="I17" s="7">
        <f t="shared" si="1"/>
        <v>1931.9999999999998</v>
      </c>
      <c r="J17" s="7">
        <f t="shared" si="2"/>
        <v>30373.800000000007</v>
      </c>
      <c r="K17" s="13">
        <f t="shared" si="3"/>
        <v>7203.5999999999785</v>
      </c>
      <c r="L17" s="13">
        <f t="shared" si="4"/>
        <v>731.3999999999999</v>
      </c>
      <c r="M17" s="13">
        <f t="shared" si="5"/>
        <v>0</v>
      </c>
      <c r="N17" s="8">
        <f t="shared" si="6"/>
        <v>1.6303714917899144</v>
      </c>
      <c r="O17" s="8">
        <f t="shared" si="7"/>
        <v>25.63176895306859</v>
      </c>
      <c r="P17" s="8">
        <f t="shared" si="8"/>
        <v>10.15325670498087</v>
      </c>
      <c r="Q17" s="8">
        <f t="shared" si="9"/>
        <v>0</v>
      </c>
      <c r="R17" s="8">
        <f t="shared" si="15"/>
        <v>432.2159999994956</v>
      </c>
      <c r="S17" s="8">
        <f t="shared" si="10"/>
        <v>208.25505989867838</v>
      </c>
      <c r="T17" s="8">
        <f t="shared" si="11"/>
        <v>43.883999999948905</v>
      </c>
      <c r="U17" s="8">
        <f t="shared" si="12"/>
        <v>3.3953311267980624</v>
      </c>
      <c r="V17" s="8">
        <f t="shared" si="13"/>
        <v>0</v>
      </c>
      <c r="W17" s="8">
        <f t="shared" si="14"/>
        <v>53.37945578630384</v>
      </c>
      <c r="Y17" s="6"/>
      <c r="AB17" s="8"/>
      <c r="AC17" s="8"/>
      <c r="AD17" s="8"/>
      <c r="AE17" s="8"/>
      <c r="AF17" s="8"/>
      <c r="AG17" s="8"/>
      <c r="AH17" s="8"/>
      <c r="AI17" s="8"/>
      <c r="AS17" s="8"/>
    </row>
    <row r="18" spans="1:45" ht="12.75">
      <c r="A18" s="24">
        <v>38772.63958333333</v>
      </c>
      <c r="B18" s="6">
        <v>51.186</v>
      </c>
      <c r="F18" s="25">
        <v>0.368</v>
      </c>
      <c r="G18" s="6">
        <v>38.345</v>
      </c>
      <c r="H18" s="7">
        <f t="shared" si="0"/>
        <v>122171.40000000002</v>
      </c>
      <c r="I18" s="7">
        <f t="shared" si="1"/>
        <v>2111.4</v>
      </c>
      <c r="J18" s="7">
        <f t="shared" si="2"/>
        <v>30539.400000000012</v>
      </c>
      <c r="K18" s="13">
        <f t="shared" si="3"/>
        <v>3670.7999999999756</v>
      </c>
      <c r="L18" s="13">
        <f t="shared" si="4"/>
        <v>179.40000000000015</v>
      </c>
      <c r="M18" s="13">
        <f t="shared" si="5"/>
        <v>165.60000000000628</v>
      </c>
      <c r="N18" s="8">
        <f t="shared" si="6"/>
        <v>1.7282277194171463</v>
      </c>
      <c r="O18" s="8">
        <f t="shared" si="7"/>
        <v>24.997176098497693</v>
      </c>
      <c r="P18" s="8">
        <f t="shared" si="8"/>
        <v>4.887218045112818</v>
      </c>
      <c r="Q18" s="8">
        <f t="shared" si="9"/>
        <v>4.511278195488923</v>
      </c>
      <c r="R18" s="8">
        <f t="shared" si="15"/>
        <v>573.5625000083427</v>
      </c>
      <c r="S18" s="8">
        <f t="shared" si="10"/>
        <v>212.31814627087556</v>
      </c>
      <c r="T18" s="8">
        <f t="shared" si="11"/>
        <v>28.03125000040793</v>
      </c>
      <c r="U18" s="8">
        <f t="shared" si="12"/>
        <v>3.6693410572059135</v>
      </c>
      <c r="V18" s="8">
        <f t="shared" si="13"/>
        <v>25.87500000037751</v>
      </c>
      <c r="W18" s="8">
        <f t="shared" si="14"/>
        <v>53.07354091239667</v>
      </c>
      <c r="Y18" s="6"/>
      <c r="AB18" s="8"/>
      <c r="AC18" s="8"/>
      <c r="AD18" s="8"/>
      <c r="AE18" s="8"/>
      <c r="AF18" s="8"/>
      <c r="AG18" s="8"/>
      <c r="AH18" s="8"/>
      <c r="AI18" s="8"/>
      <c r="AS18" s="8"/>
    </row>
    <row r="19" spans="1:45" ht="12.75">
      <c r="A19" s="24">
        <v>38773.34305555555</v>
      </c>
      <c r="B19" s="6">
        <v>51.754</v>
      </c>
      <c r="F19" s="25">
        <v>0.368</v>
      </c>
      <c r="G19" s="6">
        <v>38.446</v>
      </c>
      <c r="H19" s="7">
        <f t="shared" si="0"/>
        <v>130009.79999999999</v>
      </c>
      <c r="I19" s="7">
        <f t="shared" si="1"/>
        <v>2111.4</v>
      </c>
      <c r="J19" s="7">
        <f t="shared" si="2"/>
        <v>31933.2</v>
      </c>
      <c r="K19" s="13">
        <f t="shared" si="3"/>
        <v>7838.3999999999705</v>
      </c>
      <c r="L19" s="13">
        <f t="shared" si="4"/>
        <v>0</v>
      </c>
      <c r="M19" s="13">
        <f t="shared" si="5"/>
        <v>1393.7999999999874</v>
      </c>
      <c r="N19" s="8">
        <f t="shared" si="6"/>
        <v>1.6240314191699394</v>
      </c>
      <c r="O19" s="8">
        <f t="shared" si="7"/>
        <v>24.56214839189046</v>
      </c>
      <c r="P19" s="8">
        <f t="shared" si="8"/>
        <v>0</v>
      </c>
      <c r="Q19" s="8">
        <f t="shared" si="9"/>
        <v>17.781690140844976</v>
      </c>
      <c r="R19" s="8">
        <f t="shared" si="15"/>
        <v>464.26850937733616</v>
      </c>
      <c r="S19" s="8">
        <f t="shared" si="10"/>
        <v>219.4999155833667</v>
      </c>
      <c r="T19" s="8">
        <f t="shared" si="11"/>
        <v>0</v>
      </c>
      <c r="U19" s="8">
        <f t="shared" si="12"/>
        <v>3.56474759412537</v>
      </c>
      <c r="V19" s="8">
        <f t="shared" si="13"/>
        <v>82.55478775899773</v>
      </c>
      <c r="W19" s="8">
        <f t="shared" si="14"/>
        <v>53.913894985660825</v>
      </c>
      <c r="Y19" s="6"/>
      <c r="AB19" s="8"/>
      <c r="AC19" s="8"/>
      <c r="AD19" s="8"/>
      <c r="AE19" s="8"/>
      <c r="AF19" s="8"/>
      <c r="AG19" s="8"/>
      <c r="AH19" s="8"/>
      <c r="AI19" s="8"/>
      <c r="AS19" s="8"/>
    </row>
    <row r="20" spans="1:45" ht="12.75">
      <c r="A20" s="24">
        <v>38773.60138888889</v>
      </c>
      <c r="B20" s="6">
        <v>52.008</v>
      </c>
      <c r="F20" s="25">
        <v>0.379</v>
      </c>
      <c r="G20" s="6">
        <v>38.451</v>
      </c>
      <c r="H20" s="7">
        <f t="shared" si="0"/>
        <v>133515.00000000006</v>
      </c>
      <c r="I20" s="7">
        <f t="shared" si="1"/>
        <v>2263.2000000000003</v>
      </c>
      <c r="J20" s="7">
        <f t="shared" si="2"/>
        <v>32002.200000000037</v>
      </c>
      <c r="K20" s="13">
        <f t="shared" si="3"/>
        <v>3505.2000000000676</v>
      </c>
      <c r="L20" s="13">
        <f t="shared" si="4"/>
        <v>151.80000000000013</v>
      </c>
      <c r="M20" s="13">
        <f t="shared" si="5"/>
        <v>69.0000000000353</v>
      </c>
      <c r="N20" s="8">
        <f t="shared" si="6"/>
        <v>1.6950904392764852</v>
      </c>
      <c r="O20" s="8">
        <f t="shared" si="7"/>
        <v>23.968992248062033</v>
      </c>
      <c r="P20" s="8">
        <f t="shared" si="8"/>
        <v>4.330708661417244</v>
      </c>
      <c r="Q20" s="8">
        <f t="shared" si="9"/>
        <v>1.9685039370088433</v>
      </c>
      <c r="R20" s="8">
        <f t="shared" si="15"/>
        <v>565.3548386980113</v>
      </c>
      <c r="S20" s="8">
        <f t="shared" si="10"/>
        <v>223.0827067669174</v>
      </c>
      <c r="T20" s="8">
        <f t="shared" si="11"/>
        <v>24.48387096723626</v>
      </c>
      <c r="U20" s="8">
        <f t="shared" si="12"/>
        <v>3.781453634085213</v>
      </c>
      <c r="V20" s="8">
        <f t="shared" si="13"/>
        <v>11.129032257840347</v>
      </c>
      <c r="W20" s="8">
        <f t="shared" si="14"/>
        <v>53.47067669172938</v>
      </c>
      <c r="Y20" s="6"/>
      <c r="AB20" s="8"/>
      <c r="AC20" s="8"/>
      <c r="AD20" s="8"/>
      <c r="AE20" s="8"/>
      <c r="AF20" s="8"/>
      <c r="AG20" s="8"/>
      <c r="AH20" s="8"/>
      <c r="AI20" s="8"/>
      <c r="AS20" s="8"/>
    </row>
    <row r="21" spans="1:45" ht="12.75">
      <c r="A21" s="24">
        <v>38774.37708333333</v>
      </c>
      <c r="B21" s="6">
        <v>52.593</v>
      </c>
      <c r="F21" s="25">
        <v>0.386</v>
      </c>
      <c r="G21" s="6">
        <v>38.466</v>
      </c>
      <c r="H21" s="7">
        <f t="shared" si="0"/>
        <v>141588.00000000006</v>
      </c>
      <c r="I21" s="7">
        <f t="shared" si="1"/>
        <v>2359.8</v>
      </c>
      <c r="J21" s="7">
        <f t="shared" si="2"/>
        <v>32209.200000000044</v>
      </c>
      <c r="K21" s="13">
        <f t="shared" si="3"/>
        <v>8073.000000000012</v>
      </c>
      <c r="L21" s="13">
        <f t="shared" si="4"/>
        <v>96.60000000000008</v>
      </c>
      <c r="M21" s="13">
        <f t="shared" si="5"/>
        <v>207.00000000000784</v>
      </c>
      <c r="N21" s="8">
        <f t="shared" si="6"/>
        <v>1.6666666666666659</v>
      </c>
      <c r="O21" s="8">
        <f t="shared" si="7"/>
        <v>22.748538011695928</v>
      </c>
      <c r="P21" s="8">
        <f t="shared" si="8"/>
        <v>1.1965811965811959</v>
      </c>
      <c r="Q21" s="8">
        <f t="shared" si="9"/>
        <v>2.5641025641026576</v>
      </c>
      <c r="R21" s="8">
        <f t="shared" si="15"/>
        <v>433.6436884531978</v>
      </c>
      <c r="S21" s="8">
        <f t="shared" si="10"/>
        <v>229.43473681370838</v>
      </c>
      <c r="T21" s="8">
        <f t="shared" si="11"/>
        <v>5.188898836192107</v>
      </c>
      <c r="U21" s="8">
        <f t="shared" si="12"/>
        <v>3.823912280228471</v>
      </c>
      <c r="V21" s="8">
        <f t="shared" si="13"/>
        <v>11.119068934697784</v>
      </c>
      <c r="W21" s="8">
        <f t="shared" si="14"/>
        <v>52.19304831610095</v>
      </c>
      <c r="Y21" s="6"/>
      <c r="AB21" s="8"/>
      <c r="AC21" s="8"/>
      <c r="AD21" s="8"/>
      <c r="AE21" s="8"/>
      <c r="AF21" s="8"/>
      <c r="AG21" s="8"/>
      <c r="AH21" s="8"/>
      <c r="AI21" s="8"/>
      <c r="AS21" s="8"/>
    </row>
    <row r="22" spans="1:45" ht="12.75">
      <c r="A22" s="24">
        <v>38774.572222222225</v>
      </c>
      <c r="B22" s="6">
        <v>52.726</v>
      </c>
      <c r="F22" s="25">
        <v>0.388</v>
      </c>
      <c r="G22" s="6">
        <v>38.474</v>
      </c>
      <c r="H22" s="7">
        <f t="shared" si="0"/>
        <v>143423.40000000002</v>
      </c>
      <c r="I22" s="7">
        <f t="shared" si="1"/>
        <v>2387.4</v>
      </c>
      <c r="J22" s="7">
        <f t="shared" si="2"/>
        <v>32319.599999999984</v>
      </c>
      <c r="K22" s="13">
        <f t="shared" si="3"/>
        <v>1835.3999999999387</v>
      </c>
      <c r="L22" s="13">
        <f t="shared" si="4"/>
        <v>27.600000000000023</v>
      </c>
      <c r="M22" s="13">
        <f t="shared" si="5"/>
        <v>110.39999999993881</v>
      </c>
      <c r="N22" s="8">
        <f t="shared" si="6"/>
        <v>1.66458193014529</v>
      </c>
      <c r="O22" s="8">
        <f t="shared" si="7"/>
        <v>22.5343981526027</v>
      </c>
      <c r="P22" s="8">
        <f t="shared" si="8"/>
        <v>1.503759398496292</v>
      </c>
      <c r="Q22" s="8">
        <f t="shared" si="9"/>
        <v>6.0150375939818295</v>
      </c>
      <c r="R22" s="8">
        <f t="shared" si="15"/>
        <v>391.9003558657034</v>
      </c>
      <c r="S22" s="8">
        <f t="shared" si="10"/>
        <v>230.65841106465538</v>
      </c>
      <c r="T22" s="8">
        <f t="shared" si="11"/>
        <v>5.89323843407093</v>
      </c>
      <c r="U22" s="8">
        <f t="shared" si="12"/>
        <v>3.8394982309424974</v>
      </c>
      <c r="V22" s="8">
        <f t="shared" si="13"/>
        <v>23.57295373627063</v>
      </c>
      <c r="W22" s="8">
        <f t="shared" si="14"/>
        <v>51.97748472177644</v>
      </c>
      <c r="Y22" s="6"/>
      <c r="AB22" s="8"/>
      <c r="AC22" s="8"/>
      <c r="AD22" s="8"/>
      <c r="AE22" s="8"/>
      <c r="AF22" s="8"/>
      <c r="AG22" s="8"/>
      <c r="AH22" s="8"/>
      <c r="AI22" s="8"/>
      <c r="AS22" s="8"/>
    </row>
    <row r="23" spans="1:45" ht="12.75">
      <c r="A23" s="24">
        <v>38775.373611111114</v>
      </c>
      <c r="B23" s="6">
        <v>53.279</v>
      </c>
      <c r="F23" s="25">
        <v>0.389</v>
      </c>
      <c r="G23" s="6">
        <v>38.505</v>
      </c>
      <c r="H23" s="7">
        <f t="shared" si="0"/>
        <v>151054.80000000008</v>
      </c>
      <c r="I23" s="7">
        <f t="shared" si="1"/>
        <v>2401.2000000000003</v>
      </c>
      <c r="J23" s="7">
        <f t="shared" si="2"/>
        <v>32747.400000000063</v>
      </c>
      <c r="K23" s="13">
        <f t="shared" si="3"/>
        <v>7631.400000000061</v>
      </c>
      <c r="L23" s="13">
        <f t="shared" si="4"/>
        <v>13.800000000000011</v>
      </c>
      <c r="M23" s="13">
        <f t="shared" si="5"/>
        <v>427.8000000000816</v>
      </c>
      <c r="N23" s="8">
        <f t="shared" si="6"/>
        <v>1.5896217796455319</v>
      </c>
      <c r="O23" s="8">
        <f t="shared" si="7"/>
        <v>21.679152201717557</v>
      </c>
      <c r="P23" s="8">
        <f t="shared" si="8"/>
        <v>0.18083182640144538</v>
      </c>
      <c r="Q23" s="8">
        <f t="shared" si="9"/>
        <v>5.605786618445871</v>
      </c>
      <c r="R23" s="8">
        <f t="shared" si="15"/>
        <v>396.77989601378795</v>
      </c>
      <c r="S23" s="8">
        <f t="shared" si="10"/>
        <v>235.64266028807953</v>
      </c>
      <c r="T23" s="8">
        <f t="shared" si="11"/>
        <v>0.7175043327554885</v>
      </c>
      <c r="U23" s="8">
        <f t="shared" si="12"/>
        <v>3.7458270500754445</v>
      </c>
      <c r="V23" s="8">
        <f t="shared" si="13"/>
        <v>22.24263431542436</v>
      </c>
      <c r="W23" s="8">
        <f t="shared" si="14"/>
        <v>51.085330976029006</v>
      </c>
      <c r="Y23" s="6"/>
      <c r="AB23" s="8"/>
      <c r="AC23" s="8"/>
      <c r="AD23" s="8"/>
      <c r="AE23" s="8"/>
      <c r="AF23" s="8"/>
      <c r="AG23" s="8"/>
      <c r="AH23" s="8"/>
      <c r="AI23" s="8"/>
      <c r="AS23" s="8"/>
    </row>
    <row r="24" spans="1:45" ht="12.75">
      <c r="A24" s="24">
        <v>38775.63263888889</v>
      </c>
      <c r="B24" s="6">
        <v>53.536</v>
      </c>
      <c r="F24" s="25">
        <v>0.4</v>
      </c>
      <c r="G24" s="6">
        <v>38.506</v>
      </c>
      <c r="H24" s="7">
        <f t="shared" si="0"/>
        <v>154601.40000000005</v>
      </c>
      <c r="I24" s="7">
        <f t="shared" si="1"/>
        <v>2553.0000000000005</v>
      </c>
      <c r="J24" s="7">
        <f t="shared" si="2"/>
        <v>32761.200000000033</v>
      </c>
      <c r="K24" s="13">
        <f t="shared" si="3"/>
        <v>3546.599999999971</v>
      </c>
      <c r="L24" s="13">
        <f t="shared" si="4"/>
        <v>151.80000000000013</v>
      </c>
      <c r="M24" s="13">
        <f t="shared" si="5"/>
        <v>13.799999999967838</v>
      </c>
      <c r="N24" s="8">
        <f t="shared" si="6"/>
        <v>1.6513433901633487</v>
      </c>
      <c r="O24" s="8">
        <f t="shared" si="7"/>
        <v>21.190752477015103</v>
      </c>
      <c r="P24" s="8">
        <f t="shared" si="8"/>
        <v>4.280155642023385</v>
      </c>
      <c r="Q24" s="8">
        <f t="shared" si="9"/>
        <v>0.3891050583648551</v>
      </c>
      <c r="R24" s="8">
        <f t="shared" si="15"/>
        <v>570.4986595167094</v>
      </c>
      <c r="S24" s="8">
        <f t="shared" si="10"/>
        <v>238.85886442641953</v>
      </c>
      <c r="T24" s="8">
        <f t="shared" si="11"/>
        <v>24.418230562972216</v>
      </c>
      <c r="U24" s="8">
        <f t="shared" si="12"/>
        <v>3.944380069524914</v>
      </c>
      <c r="V24" s="8">
        <f t="shared" si="13"/>
        <v>2.219839142083208</v>
      </c>
      <c r="W24" s="8">
        <f t="shared" si="14"/>
        <v>50.61599073001163</v>
      </c>
      <c r="Y24" s="6"/>
      <c r="AB24" s="8"/>
      <c r="AC24" s="8"/>
      <c r="AD24" s="8"/>
      <c r="AE24" s="8"/>
      <c r="AF24" s="8"/>
      <c r="AG24" s="8"/>
      <c r="AH24" s="8"/>
      <c r="AI24" s="8"/>
      <c r="AS24" s="8"/>
    </row>
    <row r="25" spans="1:45" ht="12.75">
      <c r="A25" s="24">
        <v>38776.35833333333</v>
      </c>
      <c r="B25" s="6">
        <v>54.103</v>
      </c>
      <c r="F25" s="25">
        <v>0.403</v>
      </c>
      <c r="G25" s="6">
        <v>38.52</v>
      </c>
      <c r="H25" s="7">
        <f t="shared" si="0"/>
        <v>162426.00000000003</v>
      </c>
      <c r="I25" s="7">
        <f t="shared" si="1"/>
        <v>2594.4000000000005</v>
      </c>
      <c r="J25" s="7">
        <f t="shared" si="2"/>
        <v>32954.400000000074</v>
      </c>
      <c r="K25" s="13">
        <f t="shared" si="3"/>
        <v>7824.600000000002</v>
      </c>
      <c r="L25" s="13">
        <f t="shared" si="4"/>
        <v>41.400000000000034</v>
      </c>
      <c r="M25" s="13">
        <f t="shared" si="5"/>
        <v>193.20000000004</v>
      </c>
      <c r="N25" s="8">
        <f t="shared" si="6"/>
        <v>1.5972812234494476</v>
      </c>
      <c r="O25" s="8">
        <f t="shared" si="7"/>
        <v>20.288870008496215</v>
      </c>
      <c r="P25" s="8">
        <f t="shared" si="8"/>
        <v>0.5291005291005294</v>
      </c>
      <c r="Q25" s="8">
        <f t="shared" si="9"/>
        <v>2.4691358024696464</v>
      </c>
      <c r="R25" s="8">
        <f t="shared" si="15"/>
        <v>449.25933014754474</v>
      </c>
      <c r="S25" s="8">
        <f t="shared" si="10"/>
        <v>244.3721163491043</v>
      </c>
      <c r="T25" s="8">
        <f t="shared" si="11"/>
        <v>2.3770334928441534</v>
      </c>
      <c r="U25" s="8">
        <f t="shared" si="12"/>
        <v>3.9033099297902805</v>
      </c>
      <c r="V25" s="8">
        <f t="shared" si="13"/>
        <v>11.092822966608335</v>
      </c>
      <c r="W25" s="8">
        <f t="shared" si="14"/>
        <v>49.58034102308089</v>
      </c>
      <c r="Y25" s="6"/>
      <c r="AB25" s="8"/>
      <c r="AC25" s="8"/>
      <c r="AD25" s="8"/>
      <c r="AE25" s="8"/>
      <c r="AF25" s="8"/>
      <c r="AG25" s="8"/>
      <c r="AH25" s="8"/>
      <c r="AI25" s="8"/>
      <c r="AS25" s="8"/>
    </row>
    <row r="26" spans="1:45" ht="12.75">
      <c r="A26" s="24">
        <v>38857.336805555555</v>
      </c>
      <c r="B26" s="6">
        <v>110.067</v>
      </c>
      <c r="C26" s="6">
        <v>55.516</v>
      </c>
      <c r="D26" s="6">
        <v>22.676</v>
      </c>
      <c r="E26" s="6">
        <v>31.874</v>
      </c>
      <c r="F26" s="25">
        <v>4.745</v>
      </c>
      <c r="G26" s="6">
        <v>40.636</v>
      </c>
      <c r="H26" s="7">
        <f t="shared" si="0"/>
        <v>934729.2</v>
      </c>
      <c r="I26" s="7">
        <f t="shared" si="1"/>
        <v>62514</v>
      </c>
      <c r="J26" s="7">
        <f t="shared" si="2"/>
        <v>62155.20000000007</v>
      </c>
      <c r="K26" s="13">
        <f t="shared" si="3"/>
        <v>772303.1999999998</v>
      </c>
      <c r="L26" s="13">
        <f t="shared" si="4"/>
        <v>59919.600000000006</v>
      </c>
      <c r="M26" s="13">
        <f t="shared" si="5"/>
        <v>29200.799999999996</v>
      </c>
      <c r="N26" s="8">
        <f t="shared" si="6"/>
        <v>6.687926299937994</v>
      </c>
      <c r="O26" s="8">
        <f t="shared" si="7"/>
        <v>6.6495408509758835</v>
      </c>
      <c r="P26" s="8">
        <f t="shared" si="8"/>
        <v>7.758559073690232</v>
      </c>
      <c r="Q26" s="8">
        <f t="shared" si="9"/>
        <v>3.7810020727610603</v>
      </c>
      <c r="R26" s="8">
        <f t="shared" si="15"/>
        <v>397.38092257028626</v>
      </c>
      <c r="S26" s="8">
        <f t="shared" si="10"/>
        <v>358.38782278627895</v>
      </c>
      <c r="T26" s="8">
        <f t="shared" si="11"/>
        <v>30.831033625190898</v>
      </c>
      <c r="U26" s="8">
        <f t="shared" si="12"/>
        <v>23.96871345589872</v>
      </c>
      <c r="V26" s="8">
        <f t="shared" si="13"/>
        <v>15.02498091913955</v>
      </c>
      <c r="W26" s="8">
        <f t="shared" si="14"/>
        <v>23.83114468109667</v>
      </c>
      <c r="Y26" s="6"/>
      <c r="AB26" s="8"/>
      <c r="AC26" s="8"/>
      <c r="AD26" s="8"/>
      <c r="AE26" s="8"/>
      <c r="AF26" s="8"/>
      <c r="AG26" s="8"/>
      <c r="AH26" s="8"/>
      <c r="AI26" s="8"/>
      <c r="AS26" s="8"/>
    </row>
    <row r="27" spans="1:45" ht="12.75">
      <c r="A27" s="24">
        <v>38858.37291666667</v>
      </c>
      <c r="B27" s="6">
        <v>110.254</v>
      </c>
      <c r="C27" s="6">
        <v>55.621</v>
      </c>
      <c r="D27" s="6">
        <v>22.711</v>
      </c>
      <c r="E27" s="6">
        <v>31.921</v>
      </c>
      <c r="F27" s="25">
        <v>4.745</v>
      </c>
      <c r="G27" s="6">
        <v>40.707</v>
      </c>
      <c r="H27" s="7">
        <f t="shared" si="0"/>
        <v>937309.8</v>
      </c>
      <c r="I27" s="7">
        <f t="shared" si="1"/>
        <v>62514</v>
      </c>
      <c r="J27" s="7">
        <f t="shared" si="2"/>
        <v>63135.00000000004</v>
      </c>
      <c r="K27" s="13">
        <f t="shared" si="3"/>
        <v>2580.600000000163</v>
      </c>
      <c r="L27" s="13">
        <f t="shared" si="4"/>
        <v>0</v>
      </c>
      <c r="M27" s="13">
        <f t="shared" si="5"/>
        <v>979.7999999999718</v>
      </c>
      <c r="N27" s="8">
        <f t="shared" si="6"/>
        <v>6.669513110819923</v>
      </c>
      <c r="O27" s="8">
        <f t="shared" si="7"/>
        <v>6.735766552318139</v>
      </c>
      <c r="P27" s="8">
        <f t="shared" si="8"/>
        <v>0</v>
      </c>
      <c r="Q27" s="8">
        <f t="shared" si="9"/>
        <v>37.96791443849918</v>
      </c>
      <c r="R27" s="8">
        <f t="shared" si="15"/>
        <v>103.7774798926384</v>
      </c>
      <c r="S27" s="8">
        <f t="shared" si="10"/>
        <v>355.983238490713</v>
      </c>
      <c r="T27" s="8">
        <f t="shared" si="11"/>
        <v>0</v>
      </c>
      <c r="U27" s="8">
        <f t="shared" si="12"/>
        <v>23.742348763459457</v>
      </c>
      <c r="V27" s="8">
        <f t="shared" si="13"/>
        <v>39.402144772067636</v>
      </c>
      <c r="W27" s="8">
        <f t="shared" si="14"/>
        <v>23.978199910116352</v>
      </c>
      <c r="Y27" s="6"/>
      <c r="AB27" s="8"/>
      <c r="AC27" s="8"/>
      <c r="AD27" s="8"/>
      <c r="AE27" s="8"/>
      <c r="AF27" s="8"/>
      <c r="AG27" s="8"/>
      <c r="AH27" s="8"/>
      <c r="AI27" s="8"/>
      <c r="AS27" s="8"/>
    </row>
    <row r="28" spans="1:45" ht="12.75">
      <c r="A28" s="24">
        <v>38859.38333333333</v>
      </c>
      <c r="B28" s="6">
        <v>110.569</v>
      </c>
      <c r="C28" s="6">
        <v>55.773</v>
      </c>
      <c r="D28" s="6">
        <v>22.78</v>
      </c>
      <c r="E28" s="6">
        <v>32.015</v>
      </c>
      <c r="F28" s="25">
        <v>4.745</v>
      </c>
      <c r="G28" s="6">
        <v>40.759</v>
      </c>
      <c r="H28" s="7">
        <f t="shared" si="0"/>
        <v>941656.8</v>
      </c>
      <c r="I28" s="7">
        <f t="shared" si="1"/>
        <v>62514</v>
      </c>
      <c r="J28" s="7">
        <f t="shared" si="2"/>
        <v>63852.600000000035</v>
      </c>
      <c r="K28" s="13">
        <f t="shared" si="3"/>
        <v>4346.999999999969</v>
      </c>
      <c r="L28" s="13">
        <f t="shared" si="4"/>
        <v>0</v>
      </c>
      <c r="M28" s="13">
        <f t="shared" si="5"/>
        <v>717.5999999999945</v>
      </c>
      <c r="N28" s="8">
        <f t="shared" si="6"/>
        <v>6.638724426988686</v>
      </c>
      <c r="O28" s="8">
        <f t="shared" si="7"/>
        <v>6.780878128846945</v>
      </c>
      <c r="P28" s="8">
        <f t="shared" si="8"/>
        <v>0</v>
      </c>
      <c r="Q28" s="8">
        <f t="shared" si="9"/>
        <v>16.507936507936503</v>
      </c>
      <c r="R28" s="8">
        <f t="shared" si="15"/>
        <v>179.25773195919186</v>
      </c>
      <c r="S28" s="8">
        <f t="shared" si="10"/>
        <v>354.37045585691163</v>
      </c>
      <c r="T28" s="8">
        <f t="shared" si="11"/>
        <v>0</v>
      </c>
      <c r="U28" s="8">
        <f t="shared" si="12"/>
        <v>23.525678015003948</v>
      </c>
      <c r="V28" s="8">
        <f t="shared" si="13"/>
        <v>29.59175257739039</v>
      </c>
      <c r="W28" s="8">
        <f t="shared" si="14"/>
        <v>24.029428736296545</v>
      </c>
      <c r="Y28" s="6"/>
      <c r="AB28" s="8"/>
      <c r="AC28" s="8"/>
      <c r="AD28" s="8"/>
      <c r="AE28" s="8"/>
      <c r="AF28" s="8"/>
      <c r="AG28" s="8"/>
      <c r="AH28" s="8"/>
      <c r="AI28" s="8"/>
      <c r="AS28" s="8"/>
    </row>
    <row r="29" spans="1:45" ht="12.75">
      <c r="A29" s="24">
        <v>38859.631944444445</v>
      </c>
      <c r="B29" s="6">
        <v>110.67</v>
      </c>
      <c r="C29" s="6">
        <v>55.874</v>
      </c>
      <c r="D29" s="6">
        <v>22.78</v>
      </c>
      <c r="E29" s="6">
        <v>32.015</v>
      </c>
      <c r="F29" s="25">
        <v>4.746</v>
      </c>
      <c r="G29" s="6">
        <v>40.762</v>
      </c>
      <c r="H29" s="7">
        <f t="shared" si="0"/>
        <v>943050.6000000001</v>
      </c>
      <c r="I29" s="7">
        <f t="shared" si="1"/>
        <v>62527.80000000001</v>
      </c>
      <c r="J29" s="7">
        <f t="shared" si="2"/>
        <v>63894.00000000004</v>
      </c>
      <c r="K29" s="13">
        <f t="shared" si="3"/>
        <v>1393.7999999999874</v>
      </c>
      <c r="L29" s="13">
        <f t="shared" si="4"/>
        <v>13.800000000004609</v>
      </c>
      <c r="M29" s="13">
        <f t="shared" si="5"/>
        <v>41.40000000000157</v>
      </c>
      <c r="N29" s="8">
        <f t="shared" si="6"/>
        <v>6.6303759310476025</v>
      </c>
      <c r="O29" s="8">
        <f t="shared" si="7"/>
        <v>6.775246206301129</v>
      </c>
      <c r="P29" s="8">
        <f t="shared" si="8"/>
        <v>0.9900990099013296</v>
      </c>
      <c r="Q29" s="8">
        <f t="shared" si="9"/>
        <v>2.9702970297031097</v>
      </c>
      <c r="R29" s="8">
        <f t="shared" si="15"/>
        <v>233.5977653605437</v>
      </c>
      <c r="S29" s="8">
        <f t="shared" si="10"/>
        <v>354.09987859369664</v>
      </c>
      <c r="T29" s="8">
        <f t="shared" si="11"/>
        <v>2.3128491619863745</v>
      </c>
      <c r="U29" s="8">
        <f t="shared" si="12"/>
        <v>23.478153122145244</v>
      </c>
      <c r="V29" s="8">
        <f t="shared" si="13"/>
        <v>6.938547485957069</v>
      </c>
      <c r="W29" s="8">
        <f t="shared" si="14"/>
        <v>23.99113859093633</v>
      </c>
      <c r="Y29" s="6"/>
      <c r="AB29" s="8"/>
      <c r="AC29" s="8"/>
      <c r="AD29" s="8"/>
      <c r="AE29" s="8"/>
      <c r="AF29" s="8"/>
      <c r="AG29" s="8"/>
      <c r="AH29" s="8"/>
      <c r="AI29" s="8"/>
      <c r="AS29" s="8"/>
    </row>
    <row r="30" spans="1:45" ht="12.75">
      <c r="A30" s="24">
        <v>38860.65277777778</v>
      </c>
      <c r="B30" s="6">
        <v>111.215</v>
      </c>
      <c r="C30" s="6">
        <v>56.212</v>
      </c>
      <c r="D30" s="6">
        <v>22.87</v>
      </c>
      <c r="E30" s="6">
        <v>32.133</v>
      </c>
      <c r="F30" s="25">
        <v>4.765</v>
      </c>
      <c r="G30" s="6">
        <v>40.789</v>
      </c>
      <c r="H30" s="7">
        <f t="shared" si="0"/>
        <v>950571.6000000001</v>
      </c>
      <c r="I30" s="7">
        <f t="shared" si="1"/>
        <v>62790</v>
      </c>
      <c r="J30" s="7">
        <f t="shared" si="2"/>
        <v>64266.60000000005</v>
      </c>
      <c r="K30" s="13">
        <f t="shared" si="3"/>
        <v>7521.000000000024</v>
      </c>
      <c r="L30" s="13">
        <f t="shared" si="4"/>
        <v>262.19999999998953</v>
      </c>
      <c r="M30" s="13">
        <f t="shared" si="5"/>
        <v>372.6000000000141</v>
      </c>
      <c r="N30" s="8">
        <f t="shared" si="6"/>
        <v>6.605499259603379</v>
      </c>
      <c r="O30" s="8">
        <f t="shared" si="7"/>
        <v>6.760837374059991</v>
      </c>
      <c r="P30" s="8">
        <f t="shared" si="8"/>
        <v>3.486238532109941</v>
      </c>
      <c r="Q30" s="8">
        <f t="shared" si="9"/>
        <v>4.954128440367144</v>
      </c>
      <c r="R30" s="8">
        <f t="shared" si="15"/>
        <v>306.97959183600636</v>
      </c>
      <c r="S30" s="8">
        <f t="shared" si="10"/>
        <v>353.67035420180525</v>
      </c>
      <c r="T30" s="8">
        <f t="shared" si="11"/>
        <v>10.702040816300677</v>
      </c>
      <c r="U30" s="8">
        <f t="shared" si="12"/>
        <v>23.361692628236895</v>
      </c>
      <c r="V30" s="8">
        <f t="shared" si="13"/>
        <v>15.208163265270565</v>
      </c>
      <c r="W30" s="8">
        <f t="shared" si="14"/>
        <v>23.911077487845997</v>
      </c>
      <c r="Y30" s="6"/>
      <c r="AB30" s="8"/>
      <c r="AC30" s="8"/>
      <c r="AD30" s="8"/>
      <c r="AE30" s="8"/>
      <c r="AF30" s="8"/>
      <c r="AG30" s="8"/>
      <c r="AH30" s="8"/>
      <c r="AI30" s="8"/>
      <c r="AS30" s="8"/>
    </row>
    <row r="31" spans="1:45" ht="12.75">
      <c r="A31" s="12">
        <v>38875.62847222222</v>
      </c>
      <c r="B31" s="6">
        <v>123.327</v>
      </c>
      <c r="C31" s="6">
        <v>62.217</v>
      </c>
      <c r="D31" s="6">
        <v>25.435</v>
      </c>
      <c r="E31" s="6">
        <v>35.672</v>
      </c>
      <c r="F31" s="25">
        <v>5.735</v>
      </c>
      <c r="G31" s="6">
        <v>40.8</v>
      </c>
      <c r="H31" s="7">
        <f t="shared" si="0"/>
        <v>1117717.2</v>
      </c>
      <c r="I31" s="7">
        <f t="shared" si="1"/>
        <v>76176</v>
      </c>
      <c r="J31" s="7">
        <f t="shared" si="2"/>
        <v>64418.39999999999</v>
      </c>
      <c r="K31" s="13">
        <f t="shared" si="3"/>
        <v>167145.59999999992</v>
      </c>
      <c r="L31" s="13">
        <f t="shared" si="4"/>
        <v>13386.00000000001</v>
      </c>
      <c r="M31" s="13">
        <f t="shared" si="5"/>
        <v>151.79999999994038</v>
      </c>
      <c r="N31" s="8">
        <f t="shared" si="6"/>
        <v>6.815319653307653</v>
      </c>
      <c r="O31" s="8">
        <f t="shared" si="7"/>
        <v>5.763389880731905</v>
      </c>
      <c r="P31" s="8">
        <f t="shared" si="8"/>
        <v>8.008586525759585</v>
      </c>
      <c r="Q31" s="8">
        <f t="shared" si="9"/>
        <v>0.09081902245703175</v>
      </c>
      <c r="R31" s="8">
        <f t="shared" si="15"/>
        <v>465.04688152118376</v>
      </c>
      <c r="S31" s="8">
        <f t="shared" si="10"/>
        <v>366.8074102029948</v>
      </c>
      <c r="T31" s="8">
        <f t="shared" si="11"/>
        <v>37.24368189197066</v>
      </c>
      <c r="U31" s="8">
        <f t="shared" si="12"/>
        <v>24.999097517353526</v>
      </c>
      <c r="V31" s="8">
        <f t="shared" si="13"/>
        <v>0.42235103176444966</v>
      </c>
      <c r="W31" s="8">
        <f t="shared" si="14"/>
        <v>21.14054116141417</v>
      </c>
      <c r="Y31" s="6"/>
      <c r="AB31" s="8"/>
      <c r="AC31" s="8"/>
      <c r="AD31" s="8"/>
      <c r="AE31" s="8"/>
      <c r="AF31" s="8"/>
      <c r="AG31" s="8"/>
      <c r="AH31" s="8"/>
      <c r="AI31" s="8"/>
      <c r="AS31" s="8"/>
    </row>
    <row r="32" spans="1:45" ht="12.75">
      <c r="A32" s="24">
        <v>38876.39722222222</v>
      </c>
      <c r="B32" s="6">
        <v>123.896</v>
      </c>
      <c r="C32" s="6">
        <v>62.416</v>
      </c>
      <c r="D32" s="6">
        <v>25.589</v>
      </c>
      <c r="E32" s="6">
        <v>35.89</v>
      </c>
      <c r="F32" s="25">
        <v>5.735</v>
      </c>
      <c r="G32" s="6">
        <v>40.896</v>
      </c>
      <c r="H32" s="7">
        <f t="shared" si="0"/>
        <v>1125569.4000000001</v>
      </c>
      <c r="I32" s="7">
        <f t="shared" si="1"/>
        <v>76176</v>
      </c>
      <c r="J32" s="7">
        <f t="shared" si="2"/>
        <v>65743.20000000004</v>
      </c>
      <c r="K32" s="13">
        <f t="shared" si="3"/>
        <v>7852.200000000036</v>
      </c>
      <c r="L32" s="13">
        <f t="shared" si="4"/>
        <v>0</v>
      </c>
      <c r="M32" s="13">
        <f t="shared" si="5"/>
        <v>1324.8000000000502</v>
      </c>
      <c r="N32" s="8">
        <f t="shared" si="6"/>
        <v>6.76777460368059</v>
      </c>
      <c r="O32" s="8">
        <f t="shared" si="7"/>
        <v>5.840883734046078</v>
      </c>
      <c r="P32" s="8">
        <f t="shared" si="8"/>
        <v>0</v>
      </c>
      <c r="Q32" s="8">
        <f t="shared" si="9"/>
        <v>16.87170474516752</v>
      </c>
      <c r="R32" s="8">
        <f t="shared" si="15"/>
        <v>425.59349593335</v>
      </c>
      <c r="S32" s="8">
        <f t="shared" si="10"/>
        <v>367.16120824635635</v>
      </c>
      <c r="T32" s="8">
        <f t="shared" si="11"/>
        <v>0</v>
      </c>
      <c r="U32" s="8">
        <f t="shared" si="12"/>
        <v>24.84864300626371</v>
      </c>
      <c r="V32" s="8">
        <f t="shared" si="13"/>
        <v>71.80487804851137</v>
      </c>
      <c r="W32" s="8">
        <f t="shared" si="14"/>
        <v>21.445459290188474</v>
      </c>
      <c r="Y32" s="6"/>
      <c r="AB32" s="8"/>
      <c r="AC32" s="8"/>
      <c r="AD32" s="8"/>
      <c r="AE32" s="8"/>
      <c r="AF32" s="8"/>
      <c r="AG32" s="8"/>
      <c r="AH32" s="8"/>
      <c r="AI32" s="8"/>
      <c r="AS32" s="8"/>
    </row>
    <row r="33" spans="1:45" ht="12.75">
      <c r="A33" s="24">
        <v>38877.3625</v>
      </c>
      <c r="B33" s="6">
        <v>124.645</v>
      </c>
      <c r="C33" s="6">
        <v>62.787</v>
      </c>
      <c r="D33" s="6">
        <v>25.748</v>
      </c>
      <c r="E33" s="6">
        <v>36.109</v>
      </c>
      <c r="F33" s="25">
        <v>5.736</v>
      </c>
      <c r="G33" s="6">
        <v>41.018</v>
      </c>
      <c r="H33" s="7">
        <f t="shared" si="0"/>
        <v>1135905.5999999999</v>
      </c>
      <c r="I33" s="7">
        <f t="shared" si="1"/>
        <v>76189.8</v>
      </c>
      <c r="J33" s="7">
        <f t="shared" si="2"/>
        <v>67426.80000000003</v>
      </c>
      <c r="K33" s="13">
        <f t="shared" si="3"/>
        <v>10336.199999999933</v>
      </c>
      <c r="L33" s="13">
        <f t="shared" si="4"/>
        <v>13.799999999992352</v>
      </c>
      <c r="M33" s="13">
        <f t="shared" si="5"/>
        <v>1683.5999999999985</v>
      </c>
      <c r="N33" s="8">
        <f t="shared" si="6"/>
        <v>6.707405967538148</v>
      </c>
      <c r="O33" s="8">
        <f t="shared" si="7"/>
        <v>5.935951015647783</v>
      </c>
      <c r="P33" s="8">
        <f t="shared" si="8"/>
        <v>0.13351134846454635</v>
      </c>
      <c r="Q33" s="8">
        <f t="shared" si="9"/>
        <v>16.288384512683667</v>
      </c>
      <c r="R33" s="8">
        <f t="shared" si="15"/>
        <v>446.16690647332257</v>
      </c>
      <c r="S33" s="8">
        <f t="shared" si="10"/>
        <v>367.75377442992396</v>
      </c>
      <c r="T33" s="8">
        <f t="shared" si="11"/>
        <v>0.5956834532350843</v>
      </c>
      <c r="U33" s="8">
        <f t="shared" si="12"/>
        <v>24.666738611959495</v>
      </c>
      <c r="V33" s="8">
        <f t="shared" si="13"/>
        <v>72.6733812947205</v>
      </c>
      <c r="W33" s="8">
        <f t="shared" si="14"/>
        <v>21.829683908356127</v>
      </c>
      <c r="Y33" s="6"/>
      <c r="AB33" s="8"/>
      <c r="AC33" s="8"/>
      <c r="AD33" s="8"/>
      <c r="AE33" s="8"/>
      <c r="AF33" s="8"/>
      <c r="AG33" s="8"/>
      <c r="AH33" s="8"/>
      <c r="AI33" s="8"/>
      <c r="AS33" s="8"/>
    </row>
    <row r="34" spans="1:45" ht="12.75">
      <c r="A34" s="24">
        <v>38877.59166666667</v>
      </c>
      <c r="B34" s="6">
        <v>124.83</v>
      </c>
      <c r="C34" s="6">
        <v>62.972</v>
      </c>
      <c r="D34" s="6">
        <v>25.748</v>
      </c>
      <c r="E34" s="6">
        <v>36.109</v>
      </c>
      <c r="F34" s="25">
        <v>5.736</v>
      </c>
      <c r="G34" s="6">
        <v>41.044</v>
      </c>
      <c r="H34" s="7">
        <f t="shared" si="0"/>
        <v>1138458.6</v>
      </c>
      <c r="I34" s="7">
        <f t="shared" si="1"/>
        <v>76189.8</v>
      </c>
      <c r="J34" s="7">
        <f t="shared" si="2"/>
        <v>67785.59999999999</v>
      </c>
      <c r="K34" s="13">
        <f t="shared" si="3"/>
        <v>2553.0000000000314</v>
      </c>
      <c r="L34" s="13">
        <f t="shared" si="4"/>
        <v>0</v>
      </c>
      <c r="M34" s="13">
        <f t="shared" si="5"/>
        <v>358.7999999999482</v>
      </c>
      <c r="N34" s="8">
        <f t="shared" si="6"/>
        <v>6.692364570832879</v>
      </c>
      <c r="O34" s="8">
        <f t="shared" si="7"/>
        <v>5.954155908699709</v>
      </c>
      <c r="P34" s="8">
        <f t="shared" si="8"/>
        <v>0</v>
      </c>
      <c r="Q34" s="8">
        <f t="shared" si="9"/>
        <v>14.054054054051853</v>
      </c>
      <c r="R34" s="8">
        <f t="shared" si="15"/>
        <v>464.18181818673645</v>
      </c>
      <c r="S34" s="8">
        <f t="shared" si="10"/>
        <v>367.9251734390559</v>
      </c>
      <c r="T34" s="8">
        <f t="shared" si="11"/>
        <v>0</v>
      </c>
      <c r="U34" s="8">
        <f t="shared" si="12"/>
        <v>24.6228939544108</v>
      </c>
      <c r="V34" s="8">
        <f t="shared" si="13"/>
        <v>65.23636363704463</v>
      </c>
      <c r="W34" s="8">
        <f t="shared" si="14"/>
        <v>21.906838453915203</v>
      </c>
      <c r="Y34" s="6"/>
      <c r="AB34" s="8"/>
      <c r="AC34" s="8"/>
      <c r="AD34" s="8"/>
      <c r="AE34" s="8"/>
      <c r="AF34" s="8"/>
      <c r="AG34" s="8"/>
      <c r="AH34" s="8"/>
      <c r="AI34" s="8"/>
      <c r="AS34" s="8"/>
    </row>
    <row r="35" spans="1:45" ht="12.75">
      <c r="A35" s="24">
        <v>38878.39236111111</v>
      </c>
      <c r="B35" s="6">
        <v>125.429</v>
      </c>
      <c r="C35" s="6">
        <v>63.187</v>
      </c>
      <c r="D35" s="6">
        <v>25.916</v>
      </c>
      <c r="E35" s="6">
        <v>36.325</v>
      </c>
      <c r="F35" s="25">
        <v>5.736</v>
      </c>
      <c r="G35" s="6">
        <v>41.15</v>
      </c>
      <c r="H35" s="7">
        <f t="shared" si="0"/>
        <v>1146724.8</v>
      </c>
      <c r="I35" s="7">
        <f t="shared" si="1"/>
        <v>76189.8</v>
      </c>
      <c r="J35" s="7">
        <f t="shared" si="2"/>
        <v>69248.40000000001</v>
      </c>
      <c r="K35" s="13">
        <f t="shared" si="3"/>
        <v>8266.200000000052</v>
      </c>
      <c r="L35" s="13">
        <f t="shared" si="4"/>
        <v>0</v>
      </c>
      <c r="M35" s="13">
        <f t="shared" si="5"/>
        <v>1462.8000000000227</v>
      </c>
      <c r="N35" s="8">
        <f t="shared" si="6"/>
        <v>6.644122460768267</v>
      </c>
      <c r="O35" s="8">
        <f t="shared" si="7"/>
        <v>6.038798498122653</v>
      </c>
      <c r="P35" s="8">
        <f t="shared" si="8"/>
        <v>0</v>
      </c>
      <c r="Q35" s="8">
        <f t="shared" si="9"/>
        <v>17.696160267112017</v>
      </c>
      <c r="R35" s="8">
        <f t="shared" si="15"/>
        <v>430.15784909046414</v>
      </c>
      <c r="S35" s="8">
        <f t="shared" si="10"/>
        <v>368.30927846090117</v>
      </c>
      <c r="T35" s="8">
        <f t="shared" si="11"/>
        <v>0</v>
      </c>
      <c r="U35" s="8">
        <f t="shared" si="12"/>
        <v>24.47091949531428</v>
      </c>
      <c r="V35" s="8">
        <f t="shared" si="13"/>
        <v>76.12142237661038</v>
      </c>
      <c r="W35" s="8">
        <f t="shared" si="14"/>
        <v>22.241455176143287</v>
      </c>
      <c r="Y35" s="6"/>
      <c r="AB35" s="8"/>
      <c r="AC35" s="8"/>
      <c r="AD35" s="8"/>
      <c r="AE35" s="8"/>
      <c r="AF35" s="8"/>
      <c r="AG35" s="8"/>
      <c r="AH35" s="8"/>
      <c r="AI35" s="8"/>
      <c r="AS35" s="8"/>
    </row>
    <row r="36" spans="1:45" ht="12.75">
      <c r="A36" s="24">
        <v>38880.3625</v>
      </c>
      <c r="B36" s="6">
        <v>126.74</v>
      </c>
      <c r="C36" s="6">
        <v>63.806</v>
      </c>
      <c r="D36" s="6">
        <v>26.185</v>
      </c>
      <c r="E36" s="6">
        <v>36.747</v>
      </c>
      <c r="F36" s="25">
        <v>5.736</v>
      </c>
      <c r="G36" s="6">
        <v>41.458</v>
      </c>
      <c r="H36" s="7">
        <f t="shared" si="0"/>
        <v>1164816.5999999999</v>
      </c>
      <c r="I36" s="7">
        <f t="shared" si="1"/>
        <v>76189.8</v>
      </c>
      <c r="J36" s="7">
        <f t="shared" si="2"/>
        <v>73498.8</v>
      </c>
      <c r="K36" s="13">
        <f t="shared" si="3"/>
        <v>18091.7999999999</v>
      </c>
      <c r="L36" s="13">
        <f t="shared" si="4"/>
        <v>0</v>
      </c>
      <c r="M36" s="13">
        <f t="shared" si="5"/>
        <v>4250.399999999998</v>
      </c>
      <c r="N36" s="8">
        <f t="shared" si="6"/>
        <v>6.5409267003921485</v>
      </c>
      <c r="O36" s="8">
        <f t="shared" si="7"/>
        <v>6.309903207079983</v>
      </c>
      <c r="P36" s="8">
        <f t="shared" si="8"/>
        <v>0</v>
      </c>
      <c r="Q36" s="8">
        <f t="shared" si="9"/>
        <v>23.493516399695004</v>
      </c>
      <c r="R36" s="8">
        <f t="shared" si="15"/>
        <v>382.6253084235106</v>
      </c>
      <c r="S36" s="8">
        <f t="shared" si="10"/>
        <v>368.52343840629425</v>
      </c>
      <c r="T36" s="8">
        <f t="shared" si="11"/>
        <v>0</v>
      </c>
      <c r="U36" s="8">
        <f t="shared" si="12"/>
        <v>24.104847979920514</v>
      </c>
      <c r="V36" s="8">
        <f t="shared" si="13"/>
        <v>89.89213958386107</v>
      </c>
      <c r="W36" s="8">
        <f t="shared" si="14"/>
        <v>23.253472258840187</v>
      </c>
      <c r="Y36" s="6"/>
      <c r="AB36" s="8"/>
      <c r="AC36" s="8"/>
      <c r="AD36" s="8"/>
      <c r="AE36" s="8"/>
      <c r="AF36" s="8"/>
      <c r="AG36" s="8"/>
      <c r="AH36" s="8"/>
      <c r="AI36" s="8"/>
      <c r="AS36" s="8"/>
    </row>
    <row r="37" spans="1:45" ht="12.75">
      <c r="A37" s="24">
        <v>38880.495833333334</v>
      </c>
      <c r="B37" s="6">
        <v>126.844</v>
      </c>
      <c r="C37" s="6">
        <v>63.91</v>
      </c>
      <c r="D37" s="6">
        <v>26.185</v>
      </c>
      <c r="E37" s="6">
        <v>36.747</v>
      </c>
      <c r="F37" s="25">
        <v>5.736</v>
      </c>
      <c r="G37" s="6">
        <v>41.473</v>
      </c>
      <c r="H37" s="7">
        <f t="shared" si="0"/>
        <v>1166251.8</v>
      </c>
      <c r="I37" s="7">
        <f t="shared" si="1"/>
        <v>76189.8</v>
      </c>
      <c r="J37" s="7">
        <f t="shared" si="2"/>
        <v>73705.80000000002</v>
      </c>
      <c r="K37" s="13">
        <f t="shared" si="3"/>
        <v>1435.199999999989</v>
      </c>
      <c r="L37" s="13">
        <f t="shared" si="4"/>
        <v>0</v>
      </c>
      <c r="M37" s="13">
        <f t="shared" si="5"/>
        <v>207.00000000000784</v>
      </c>
      <c r="N37" s="8">
        <f t="shared" si="6"/>
        <v>6.532877376909515</v>
      </c>
      <c r="O37" s="8">
        <f t="shared" si="7"/>
        <v>6.319887351942352</v>
      </c>
      <c r="P37" s="8">
        <f t="shared" si="8"/>
        <v>0</v>
      </c>
      <c r="Q37" s="8">
        <f t="shared" si="9"/>
        <v>14.423076923077579</v>
      </c>
      <c r="R37" s="8">
        <f t="shared" si="15"/>
        <v>448.50000000652307</v>
      </c>
      <c r="S37" s="8">
        <f t="shared" si="10"/>
        <v>368.6043257935772</v>
      </c>
      <c r="T37" s="8">
        <f t="shared" si="11"/>
        <v>0</v>
      </c>
      <c r="U37" s="8">
        <f t="shared" si="12"/>
        <v>24.080468610078448</v>
      </c>
      <c r="V37" s="8">
        <f t="shared" si="13"/>
        <v>64.68750000094377</v>
      </c>
      <c r="W37" s="8">
        <f t="shared" si="14"/>
        <v>23.29537816454067</v>
      </c>
      <c r="Y37" s="6"/>
      <c r="AB37" s="8"/>
      <c r="AC37" s="8"/>
      <c r="AD37" s="8"/>
      <c r="AE37" s="8"/>
      <c r="AF37" s="8"/>
      <c r="AG37" s="8"/>
      <c r="AH37" s="8"/>
      <c r="AI37" s="8"/>
      <c r="AS37" s="8"/>
    </row>
    <row r="38" spans="1:45" ht="12.75">
      <c r="A38" s="24">
        <v>38882.368055555555</v>
      </c>
      <c r="B38" s="6">
        <v>128</v>
      </c>
      <c r="C38" s="6">
        <v>64.474</v>
      </c>
      <c r="D38" s="6">
        <v>26.443</v>
      </c>
      <c r="E38" s="6">
        <v>37.082</v>
      </c>
      <c r="F38" s="25">
        <v>5.736</v>
      </c>
      <c r="G38" s="6">
        <v>41.773</v>
      </c>
      <c r="H38" s="7">
        <f t="shared" si="0"/>
        <v>1182204.6</v>
      </c>
      <c r="I38" s="7">
        <f t="shared" si="1"/>
        <v>76189.8</v>
      </c>
      <c r="J38" s="7">
        <f t="shared" si="2"/>
        <v>77845.80000000008</v>
      </c>
      <c r="K38" s="13">
        <f t="shared" si="3"/>
        <v>15952.800000000081</v>
      </c>
      <c r="L38" s="13">
        <f t="shared" si="4"/>
        <v>0</v>
      </c>
      <c r="M38" s="13">
        <f t="shared" si="5"/>
        <v>4140.000000000059</v>
      </c>
      <c r="N38" s="8">
        <f t="shared" si="6"/>
        <v>6.444722004972743</v>
      </c>
      <c r="O38" s="8">
        <f t="shared" si="7"/>
        <v>6.5847992809366565</v>
      </c>
      <c r="P38" s="8">
        <f t="shared" si="8"/>
        <v>0</v>
      </c>
      <c r="Q38" s="8">
        <f t="shared" si="9"/>
        <v>25.95155709342584</v>
      </c>
      <c r="R38" s="8">
        <f t="shared" si="15"/>
        <v>355.03264094989396</v>
      </c>
      <c r="S38" s="8">
        <f t="shared" si="10"/>
        <v>368.4142852691061</v>
      </c>
      <c r="T38" s="8">
        <f t="shared" si="11"/>
        <v>0</v>
      </c>
      <c r="U38" s="8">
        <f t="shared" si="12"/>
        <v>23.74327651220113</v>
      </c>
      <c r="V38" s="8">
        <f t="shared" si="13"/>
        <v>92.1364985164093</v>
      </c>
      <c r="W38" s="8">
        <f t="shared" si="14"/>
        <v>24.259341207268015</v>
      </c>
      <c r="Y38" s="6"/>
      <c r="AB38" s="8"/>
      <c r="AC38" s="8"/>
      <c r="AD38" s="8"/>
      <c r="AE38" s="8"/>
      <c r="AF38" s="8"/>
      <c r="AG38" s="8"/>
      <c r="AH38" s="8"/>
      <c r="AI38" s="8"/>
      <c r="AS38" s="8"/>
    </row>
    <row r="39" spans="1:45" ht="12.75">
      <c r="A39" s="24"/>
      <c r="F39" s="25"/>
      <c r="K39" s="13"/>
      <c r="L39" s="13"/>
      <c r="M39" s="13"/>
      <c r="P39" s="8"/>
      <c r="Q39" s="8"/>
      <c r="Y39" s="6"/>
      <c r="AB39" s="8"/>
      <c r="AC39" s="8"/>
      <c r="AD39" s="8"/>
      <c r="AE39" s="8"/>
      <c r="AF39" s="8"/>
      <c r="AG39" s="8"/>
      <c r="AH39" s="8"/>
      <c r="AI39" s="8"/>
      <c r="AS39" s="8"/>
    </row>
    <row r="40" spans="1:45" ht="12.75">
      <c r="A40" s="24"/>
      <c r="F40" s="25"/>
      <c r="K40" s="13"/>
      <c r="L40" s="13"/>
      <c r="M40" s="13"/>
      <c r="P40" s="8"/>
      <c r="Q40" s="8"/>
      <c r="Y40" s="6"/>
      <c r="AB40" s="8"/>
      <c r="AC40" s="8"/>
      <c r="AD40" s="8"/>
      <c r="AE40" s="8"/>
      <c r="AF40" s="8"/>
      <c r="AG40" s="8"/>
      <c r="AH40" s="8"/>
      <c r="AI40" s="8"/>
      <c r="AS40" s="8"/>
    </row>
    <row r="41" spans="1:45" ht="12.75">
      <c r="A41" s="24"/>
      <c r="F41" s="25"/>
      <c r="K41" s="13"/>
      <c r="L41" s="13"/>
      <c r="M41" s="13"/>
      <c r="P41" s="8"/>
      <c r="Q41" s="8"/>
      <c r="Y41" s="6"/>
      <c r="AB41" s="8"/>
      <c r="AC41" s="8"/>
      <c r="AD41" s="8"/>
      <c r="AE41" s="8"/>
      <c r="AF41" s="8"/>
      <c r="AG41" s="8"/>
      <c r="AH41" s="8"/>
      <c r="AI41" s="8"/>
      <c r="AS41" s="8"/>
    </row>
    <row r="42" spans="1:45" ht="12.75">
      <c r="A42" s="24"/>
      <c r="F42" s="25"/>
      <c r="K42" s="13"/>
      <c r="L42" s="13"/>
      <c r="M42" s="13"/>
      <c r="P42" s="8"/>
      <c r="Q42" s="8"/>
      <c r="Y42" s="6"/>
      <c r="AB42" s="8"/>
      <c r="AC42" s="8"/>
      <c r="AD42" s="8"/>
      <c r="AE42" s="8"/>
      <c r="AF42" s="8"/>
      <c r="AG42" s="8"/>
      <c r="AH42" s="8"/>
      <c r="AI42" s="8"/>
      <c r="AS42" s="8"/>
    </row>
    <row r="43" spans="1:45" ht="12.75">
      <c r="A43" s="24"/>
      <c r="F43" s="25"/>
      <c r="K43" s="13"/>
      <c r="L43" s="13"/>
      <c r="M43" s="13"/>
      <c r="P43" s="8"/>
      <c r="Q43" s="8"/>
      <c r="Y43" s="6"/>
      <c r="AB43" s="8"/>
      <c r="AC43" s="8"/>
      <c r="AD43" s="8"/>
      <c r="AE43" s="8"/>
      <c r="AF43" s="8"/>
      <c r="AG43" s="8"/>
      <c r="AH43" s="8"/>
      <c r="AI43" s="8"/>
      <c r="AS43" s="8"/>
    </row>
    <row r="44" spans="1:45" ht="12.75">
      <c r="A44" s="24"/>
      <c r="F44" s="25"/>
      <c r="K44" s="13"/>
      <c r="L44" s="13"/>
      <c r="M44" s="13"/>
      <c r="P44" s="8"/>
      <c r="Q44" s="8"/>
      <c r="Y44" s="6"/>
      <c r="AB44" s="8"/>
      <c r="AC44" s="8"/>
      <c r="AD44" s="8"/>
      <c r="AE44" s="8"/>
      <c r="AF44" s="8"/>
      <c r="AG44" s="8"/>
      <c r="AH44" s="8"/>
      <c r="AI44" s="8"/>
      <c r="AS44" s="8"/>
    </row>
    <row r="45" spans="1:45" ht="12.75">
      <c r="A45" s="12"/>
      <c r="F45" s="25"/>
      <c r="K45" s="13"/>
      <c r="L45" s="13"/>
      <c r="M45" s="13"/>
      <c r="P45" s="8"/>
      <c r="Q45" s="8"/>
      <c r="Y45" s="6"/>
      <c r="AB45" s="8"/>
      <c r="AC45" s="8"/>
      <c r="AD45" s="8"/>
      <c r="AE45" s="8"/>
      <c r="AF45" s="8"/>
      <c r="AG45" s="8"/>
      <c r="AH45" s="8"/>
      <c r="AI45" s="8"/>
      <c r="AS45" s="8"/>
    </row>
    <row r="46" spans="1:45" ht="12.75">
      <c r="A46" s="12"/>
      <c r="F46" s="25"/>
      <c r="K46" s="13"/>
      <c r="L46" s="13"/>
      <c r="M46" s="13"/>
      <c r="P46" s="8"/>
      <c r="Q46" s="8"/>
      <c r="Y46" s="6"/>
      <c r="AB46" s="8"/>
      <c r="AC46" s="8"/>
      <c r="AD46" s="8"/>
      <c r="AE46" s="8"/>
      <c r="AF46" s="8"/>
      <c r="AG46" s="8"/>
      <c r="AH46" s="8"/>
      <c r="AI46" s="8"/>
      <c r="AS46" s="8"/>
    </row>
    <row r="47" spans="1:45" ht="12.75">
      <c r="A47" s="24"/>
      <c r="F47" s="25"/>
      <c r="K47" s="13"/>
      <c r="L47" s="13"/>
      <c r="M47" s="13"/>
      <c r="P47" s="8"/>
      <c r="Q47" s="8"/>
      <c r="Y47" s="6"/>
      <c r="AB47" s="8"/>
      <c r="AC47" s="8"/>
      <c r="AD47" s="8"/>
      <c r="AE47" s="8"/>
      <c r="AF47" s="8"/>
      <c r="AG47" s="8"/>
      <c r="AH47" s="8"/>
      <c r="AI47" s="8"/>
      <c r="AS47" s="8"/>
    </row>
    <row r="48" spans="1:45" ht="12.75">
      <c r="A48" s="24"/>
      <c r="F48" s="25"/>
      <c r="K48" s="13"/>
      <c r="L48" s="13"/>
      <c r="M48" s="13"/>
      <c r="P48" s="8"/>
      <c r="Q48" s="8"/>
      <c r="Y48" s="6"/>
      <c r="AB48" s="8"/>
      <c r="AC48" s="8"/>
      <c r="AD48" s="8"/>
      <c r="AE48" s="8"/>
      <c r="AF48" s="8"/>
      <c r="AG48" s="8"/>
      <c r="AH48" s="8"/>
      <c r="AI48" s="8"/>
      <c r="AS48" s="8"/>
    </row>
    <row r="49" spans="1:45" ht="12.75">
      <c r="A49" s="24"/>
      <c r="F49" s="25"/>
      <c r="K49" s="13"/>
      <c r="L49" s="13"/>
      <c r="M49" s="13"/>
      <c r="P49" s="8"/>
      <c r="Q49" s="8"/>
      <c r="Y49" s="6"/>
      <c r="AB49" s="8"/>
      <c r="AC49" s="8"/>
      <c r="AD49" s="8"/>
      <c r="AE49" s="8"/>
      <c r="AF49" s="8"/>
      <c r="AG49" s="8"/>
      <c r="AH49" s="8"/>
      <c r="AI49" s="8"/>
      <c r="AS49" s="8"/>
    </row>
    <row r="50" spans="1:45" ht="12.75">
      <c r="A50" s="24"/>
      <c r="F50" s="25"/>
      <c r="K50" s="13"/>
      <c r="L50" s="13"/>
      <c r="M50" s="13"/>
      <c r="P50" s="8"/>
      <c r="Q50" s="8"/>
      <c r="Y50" s="6"/>
      <c r="AB50" s="8"/>
      <c r="AC50" s="8"/>
      <c r="AD50" s="8"/>
      <c r="AE50" s="8"/>
      <c r="AF50" s="8"/>
      <c r="AG50" s="8"/>
      <c r="AH50" s="8"/>
      <c r="AI50" s="8"/>
      <c r="AS50" s="8"/>
    </row>
    <row r="51" spans="1:45" ht="12.75">
      <c r="A51" s="24"/>
      <c r="F51" s="25"/>
      <c r="K51" s="13"/>
      <c r="L51" s="13"/>
      <c r="M51" s="13"/>
      <c r="P51" s="8"/>
      <c r="Q51" s="8"/>
      <c r="Y51" s="6"/>
      <c r="AB51" s="8"/>
      <c r="AC51" s="8"/>
      <c r="AD51" s="8"/>
      <c r="AE51" s="8"/>
      <c r="AF51" s="8"/>
      <c r="AG51" s="8"/>
      <c r="AH51" s="8"/>
      <c r="AI51" s="8"/>
      <c r="AS51" s="8"/>
    </row>
    <row r="52" spans="1:45" ht="12.75">
      <c r="A52" s="24"/>
      <c r="F52" s="25"/>
      <c r="K52" s="13"/>
      <c r="L52" s="13"/>
      <c r="M52" s="13"/>
      <c r="P52" s="8"/>
      <c r="Q52" s="8"/>
      <c r="Y52" s="6"/>
      <c r="AB52" s="8"/>
      <c r="AC52" s="8"/>
      <c r="AD52" s="8"/>
      <c r="AE52" s="8"/>
      <c r="AF52" s="8"/>
      <c r="AG52" s="8"/>
      <c r="AH52" s="8"/>
      <c r="AI52" s="8"/>
      <c r="AS52" s="8"/>
    </row>
    <row r="53" spans="1:45" ht="12.75">
      <c r="A53" s="24"/>
      <c r="F53" s="25"/>
      <c r="K53" s="13"/>
      <c r="L53" s="13"/>
      <c r="M53" s="13"/>
      <c r="P53" s="8"/>
      <c r="Q53" s="8"/>
      <c r="AB53" s="8"/>
      <c r="AC53" s="8"/>
      <c r="AD53" s="8"/>
      <c r="AE53" s="8"/>
      <c r="AF53" s="8"/>
      <c r="AG53" s="8"/>
      <c r="AH53" s="8"/>
      <c r="AI53" s="8"/>
      <c r="AS53" s="8"/>
    </row>
    <row r="54" spans="1:45" ht="12.75">
      <c r="A54" s="24"/>
      <c r="F54" s="25"/>
      <c r="K54" s="13"/>
      <c r="L54" s="13"/>
      <c r="M54" s="13"/>
      <c r="P54" s="8"/>
      <c r="Q54" s="8"/>
      <c r="AB54" s="8"/>
      <c r="AC54" s="8"/>
      <c r="AD54" s="8"/>
      <c r="AE54" s="8"/>
      <c r="AF54" s="8"/>
      <c r="AG54" s="8"/>
      <c r="AH54" s="8"/>
      <c r="AI54" s="8"/>
      <c r="AS54" s="8"/>
    </row>
    <row r="55" spans="1:45" ht="12.75">
      <c r="A55" s="24"/>
      <c r="F55" s="25"/>
      <c r="K55" s="13"/>
      <c r="L55" s="13"/>
      <c r="M55" s="13"/>
      <c r="P55" s="8"/>
      <c r="Q55" s="8"/>
      <c r="AB55" s="8"/>
      <c r="AC55" s="8"/>
      <c r="AD55" s="8"/>
      <c r="AE55" s="8"/>
      <c r="AF55" s="8"/>
      <c r="AG55" s="8"/>
      <c r="AH55" s="8"/>
      <c r="AI55" s="8"/>
      <c r="AS55" s="8"/>
    </row>
    <row r="56" spans="1:45" ht="12.75">
      <c r="A56" s="24"/>
      <c r="F56" s="25"/>
      <c r="K56" s="13"/>
      <c r="L56" s="13"/>
      <c r="M56" s="13"/>
      <c r="P56" s="8"/>
      <c r="Q56" s="8"/>
      <c r="AB56" s="8"/>
      <c r="AC56" s="8"/>
      <c r="AD56" s="8"/>
      <c r="AE56" s="8"/>
      <c r="AF56" s="8"/>
      <c r="AG56" s="8"/>
      <c r="AH56" s="8"/>
      <c r="AI56" s="8"/>
      <c r="AS56" s="8"/>
    </row>
    <row r="57" spans="1:45" ht="12.75">
      <c r="A57" s="24"/>
      <c r="F57" s="25"/>
      <c r="K57" s="13"/>
      <c r="L57" s="13"/>
      <c r="M57" s="13"/>
      <c r="P57" s="8"/>
      <c r="Q57" s="8"/>
      <c r="AB57" s="8"/>
      <c r="AC57" s="8"/>
      <c r="AD57" s="8"/>
      <c r="AE57" s="8"/>
      <c r="AF57" s="8"/>
      <c r="AG57" s="8"/>
      <c r="AH57" s="8"/>
      <c r="AI57" s="8"/>
      <c r="AS57" s="8"/>
    </row>
    <row r="58" spans="1:12" s="3" customFormat="1" ht="12.75">
      <c r="A58" s="1"/>
      <c r="B58" s="2" t="s">
        <v>8</v>
      </c>
      <c r="C58" s="2" t="s">
        <v>54</v>
      </c>
      <c r="D58" s="2"/>
      <c r="E58" s="2"/>
      <c r="F58" s="2"/>
      <c r="G58" s="2"/>
      <c r="H58" s="2"/>
      <c r="I58" s="2"/>
      <c r="J58" s="2"/>
      <c r="K58" s="2"/>
      <c r="L58" s="2"/>
    </row>
    <row r="59" spans="1:14" s="3" customFormat="1" ht="12.75">
      <c r="A59" s="1"/>
      <c r="B59" s="2" t="s">
        <v>9</v>
      </c>
      <c r="C59" s="2" t="s">
        <v>43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" customFormat="1" ht="12.75">
      <c r="A60" s="1"/>
      <c r="B60" s="2" t="s">
        <v>10</v>
      </c>
      <c r="C60" s="2" t="s">
        <v>30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" customFormat="1" ht="12.75">
      <c r="A61" s="1"/>
      <c r="B61" s="2" t="s">
        <v>11</v>
      </c>
      <c r="C61" s="2" t="s">
        <v>31</v>
      </c>
      <c r="D61" s="2"/>
      <c r="E61" s="2"/>
      <c r="F61" s="2"/>
      <c r="G61" s="2"/>
      <c r="H61" s="2" t="s">
        <v>55</v>
      </c>
      <c r="I61" s="2"/>
      <c r="J61" s="2"/>
      <c r="K61" s="2"/>
      <c r="L61" s="2"/>
      <c r="M61" s="2"/>
      <c r="N61" s="2"/>
    </row>
    <row r="62" spans="1:14" s="3" customFormat="1" ht="12.75">
      <c r="A62" s="1"/>
      <c r="B62" s="2" t="s">
        <v>12</v>
      </c>
      <c r="C62" s="2" t="s">
        <v>32</v>
      </c>
      <c r="D62" s="2"/>
      <c r="E62" s="2"/>
      <c r="F62" s="2"/>
      <c r="G62" s="2"/>
      <c r="H62" s="2" t="s">
        <v>55</v>
      </c>
      <c r="I62" s="2"/>
      <c r="J62" s="2"/>
      <c r="K62" s="2"/>
      <c r="L62" s="2"/>
      <c r="M62" s="2"/>
      <c r="N62" s="2"/>
    </row>
    <row r="63" spans="1:14" s="3" customFormat="1" ht="12.75">
      <c r="A63" s="1"/>
      <c r="B63" s="2" t="s">
        <v>34</v>
      </c>
      <c r="C63" s="2" t="s">
        <v>33</v>
      </c>
      <c r="D63" s="2"/>
      <c r="E63" s="2"/>
      <c r="F63" s="2"/>
      <c r="G63" s="2"/>
      <c r="H63" s="2" t="s">
        <v>55</v>
      </c>
      <c r="I63" s="2"/>
      <c r="J63" s="2"/>
      <c r="K63" s="2"/>
      <c r="L63" s="2"/>
      <c r="M63" s="2"/>
      <c r="N63" s="2"/>
    </row>
    <row r="64" spans="1:14" s="3" customFormat="1" ht="12.75">
      <c r="A64" s="1"/>
      <c r="B64" s="2" t="s">
        <v>14</v>
      </c>
      <c r="C64" s="2" t="s">
        <v>38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2" s="3" customFormat="1" ht="12.75">
      <c r="A65" s="1"/>
      <c r="B65" s="2" t="s">
        <v>35</v>
      </c>
      <c r="C65" s="2" t="s">
        <v>39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s="3" customFormat="1" ht="12.75">
      <c r="A66" s="1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4" s="3" customFormat="1" ht="33" customHeight="1">
      <c r="A67" s="1"/>
      <c r="B67" s="2" t="s">
        <v>36</v>
      </c>
      <c r="C67" s="30" t="s">
        <v>13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2" s="3" customFormat="1" ht="12.75">
      <c r="A68" s="1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45" ht="12.75">
      <c r="A69" s="12"/>
      <c r="B69" s="6" t="s">
        <v>37</v>
      </c>
      <c r="C69" s="6" t="s">
        <v>46</v>
      </c>
      <c r="K69" s="13"/>
      <c r="L69" s="13"/>
      <c r="M69" s="13"/>
      <c r="P69" s="8"/>
      <c r="Q69" s="8"/>
      <c r="AB69" s="8"/>
      <c r="AC69" s="8"/>
      <c r="AD69" s="8"/>
      <c r="AE69" s="8"/>
      <c r="AF69" s="8"/>
      <c r="AG69" s="8"/>
      <c r="AH69" s="8"/>
      <c r="AI69" s="8"/>
      <c r="AS69" s="8"/>
    </row>
    <row r="70" spans="1:45" ht="12.75">
      <c r="A70" s="12"/>
      <c r="K70" s="13"/>
      <c r="L70" s="13"/>
      <c r="M70" s="13"/>
      <c r="P70" s="8"/>
      <c r="Q70" s="8"/>
      <c r="AB70" s="8"/>
      <c r="AC70" s="8"/>
      <c r="AD70" s="8"/>
      <c r="AE70" s="8"/>
      <c r="AF70" s="8"/>
      <c r="AG70" s="8"/>
      <c r="AH70" s="8"/>
      <c r="AI70" s="8"/>
      <c r="AS70" s="8"/>
    </row>
    <row r="71" spans="1:45" ht="12.75">
      <c r="A71" s="12"/>
      <c r="B71" s="6" t="s">
        <v>45</v>
      </c>
      <c r="C71" s="6" t="s">
        <v>48</v>
      </c>
      <c r="K71" s="13"/>
      <c r="L71" s="13"/>
      <c r="M71" s="13"/>
      <c r="P71" s="8"/>
      <c r="Q71" s="8"/>
      <c r="AB71" s="8"/>
      <c r="AC71" s="8"/>
      <c r="AD71" s="8"/>
      <c r="AE71" s="8"/>
      <c r="AF71" s="8"/>
      <c r="AG71" s="8"/>
      <c r="AH71" s="8"/>
      <c r="AI71" s="8"/>
      <c r="AS71" s="8"/>
    </row>
    <row r="72" spans="1:45" ht="12.75">
      <c r="A72" s="12"/>
      <c r="K72" s="13"/>
      <c r="L72" s="13"/>
      <c r="M72" s="13"/>
      <c r="P72" s="8"/>
      <c r="Q72" s="8"/>
      <c r="AB72" s="8"/>
      <c r="AC72" s="8"/>
      <c r="AD72" s="8"/>
      <c r="AE72" s="8"/>
      <c r="AF72" s="8"/>
      <c r="AG72" s="8"/>
      <c r="AH72" s="8"/>
      <c r="AI72" s="8"/>
      <c r="AS72" s="8"/>
    </row>
    <row r="73" spans="2:3" ht="12.75">
      <c r="B73" s="6" t="s">
        <v>47</v>
      </c>
      <c r="C73" s="6" t="s">
        <v>50</v>
      </c>
    </row>
    <row r="75" spans="2:3" ht="12.75">
      <c r="B75" s="6" t="s">
        <v>49</v>
      </c>
      <c r="C75" s="6" t="s">
        <v>51</v>
      </c>
    </row>
    <row r="65534" ht="12.75">
      <c r="A65534" s="5" t="s">
        <v>52</v>
      </c>
    </row>
  </sheetData>
  <mergeCells count="6">
    <mergeCell ref="C67:N67"/>
    <mergeCell ref="P2:Q2"/>
    <mergeCell ref="Y2:Z3"/>
    <mergeCell ref="H2:J2"/>
    <mergeCell ref="K2:M2"/>
    <mergeCell ref="N2:O2"/>
  </mergeCells>
  <printOptions gridLines="1"/>
  <pageMargins left="0.26" right="0.46" top="0.984251968503937" bottom="0.984251968503937" header="0.5118110236220472" footer="0.5118110236220472"/>
  <pageSetup fitToHeight="5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İTOB</dc:creator>
  <cp:keywords/>
  <dc:description/>
  <cp:lastModifiedBy>ITOB</cp:lastModifiedBy>
  <cp:lastPrinted>2006-06-12T07:51:54Z</cp:lastPrinted>
  <dcterms:created xsi:type="dcterms:W3CDTF">2004-12-02T07:28:48Z</dcterms:created>
  <dcterms:modified xsi:type="dcterms:W3CDTF">2006-07-04T19:05:27Z</dcterms:modified>
  <cp:category/>
  <cp:version/>
  <cp:contentType/>
  <cp:contentStatus/>
</cp:coreProperties>
</file>