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5600" windowHeight="9690" activeTab="0"/>
  </bookViews>
  <sheets>
    <sheet name="Instructions" sheetId="1" r:id="rId1"/>
    <sheet name="DATA" sheetId="2" r:id="rId2"/>
    <sheet name="Proceeding" sheetId="3" r:id="rId3"/>
    <sheet name="AP CSS Main 47" sheetId="4" r:id="rId4"/>
    <sheet name="AP CSS Inner" sheetId="5" r:id="rId5"/>
    <sheet name="Num2Txt" sheetId="6" state="hidden" r:id="rId6"/>
    <sheet name="Words" sheetId="7" state="hidden" r:id="rId7"/>
    <sheet name="Forn 40 (TS CSS Main)" sheetId="8" r:id="rId8"/>
    <sheet name="TG CSS Inner " sheetId="9" r:id="rId9"/>
    <sheet name="AP Interst" sheetId="10" r:id="rId10"/>
    <sheet name="AP Interst Inner " sheetId="11" r:id="rId11"/>
    <sheet name="Forn 40 (TS INTERST) " sheetId="12" r:id="rId12"/>
    <sheet name="TG Interst Inner" sheetId="13" r:id="rId13"/>
    <sheet name=" Interst (After)" sheetId="14" r:id="rId14"/>
    <sheet name="Interst Inner(Aftr) " sheetId="15" r:id="rId15"/>
    <sheet name="Paper Token &amp; 101" sheetId="16" r:id="rId16"/>
    <sheet name="Shedules" sheetId="17" r:id="rId17"/>
  </sheets>
  <definedNames>
    <definedName name="_xlnm._FilterDatabase" localSheetId="4" hidden="1">'AP CSS Inner'!$M$1:$M$56</definedName>
    <definedName name="_xlnm._FilterDatabase" localSheetId="10" hidden="1">'AP Interst Inner '!$M$1:$M$60</definedName>
    <definedName name="_xlnm._FilterDatabase" localSheetId="14" hidden="1">'Interst Inner(Aftr) '!$L$1:$L$59</definedName>
    <definedName name="_xlnm._FilterDatabase" localSheetId="2" hidden="1">'Proceeding'!$M$1:$M$70</definedName>
    <definedName name="_xlnm._FilterDatabase" localSheetId="8" hidden="1">'TG CSS Inner '!$M$1:$M$56</definedName>
    <definedName name="_xlnm._FilterDatabase" localSheetId="12" hidden="1">'TG Interst Inner'!$M$1:$M$59</definedName>
    <definedName name="_xlnm.Print_Area" localSheetId="4">'AP CSS Inner'!$B$2:$L$37</definedName>
    <definedName name="_xlnm.Print_Area" localSheetId="10">'AP Interst Inner '!$B$2:$L$38</definedName>
    <definedName name="_xlnm.Print_Area" localSheetId="7">'Forn 40 (TS CSS Main)'!$A$1:$AL$52</definedName>
    <definedName name="_xlnm.Print_Area" localSheetId="11">'Forn 40 (TS INTERST) '!$A$1:$AL$52</definedName>
    <definedName name="_xlnm.Print_Area" localSheetId="14">'Interst Inner(Aftr) '!$B$2:$K$37</definedName>
    <definedName name="_xlnm.Print_Area" localSheetId="2">'Proceeding'!$B$2:$L$61</definedName>
    <definedName name="_xlnm.Print_Area" localSheetId="8">'TG CSS Inner '!$B$2:$L$37</definedName>
    <definedName name="_xlnm.Print_Area" localSheetId="12">'TG Interst Inner'!$B$2:$L$37</definedName>
    <definedName name="Z_97B2831B_EF79_4C7F_83E2_1A37981F195C_.wvu.Cols" localSheetId="13" hidden="1">' Interst (After)'!$R:$R,' Interst (After)'!$AR:$IV</definedName>
    <definedName name="Z_97B2831B_EF79_4C7F_83E2_1A37981F195C_.wvu.Cols" localSheetId="4" hidden="1">'AP CSS Inner'!$P:$IV</definedName>
    <definedName name="Z_97B2831B_EF79_4C7F_83E2_1A37981F195C_.wvu.Cols" localSheetId="3" hidden="1">'AP CSS Main 47'!$R:$R,'AP CSS Main 47'!$AR:$IV</definedName>
    <definedName name="Z_97B2831B_EF79_4C7F_83E2_1A37981F195C_.wvu.Cols" localSheetId="9" hidden="1">'AP Interst'!$R:$R,'AP Interst'!$AR:$IV</definedName>
    <definedName name="Z_97B2831B_EF79_4C7F_83E2_1A37981F195C_.wvu.Cols" localSheetId="10" hidden="1">'AP Interst Inner '!$O:$IV</definedName>
    <definedName name="Z_97B2831B_EF79_4C7F_83E2_1A37981F195C_.wvu.Cols" localSheetId="1" hidden="1">'DATA'!$N:$IV</definedName>
    <definedName name="Z_97B2831B_EF79_4C7F_83E2_1A37981F195C_.wvu.Cols" localSheetId="14" hidden="1">'Interst Inner(Aftr) '!$N:$IV</definedName>
    <definedName name="Z_97B2831B_EF79_4C7F_83E2_1A37981F195C_.wvu.Cols" localSheetId="15" hidden="1">'Paper Token &amp; 101'!$AV:$IV</definedName>
    <definedName name="Z_97B2831B_EF79_4C7F_83E2_1A37981F195C_.wvu.Cols" localSheetId="2" hidden="1">'Proceeding'!$O:$IV</definedName>
    <definedName name="Z_97B2831B_EF79_4C7F_83E2_1A37981F195C_.wvu.Cols" localSheetId="16" hidden="1">'Shedules'!$G:$IV</definedName>
    <definedName name="Z_97B2831B_EF79_4C7F_83E2_1A37981F195C_.wvu.Cols" localSheetId="8" hidden="1">'TG CSS Inner '!$P:$IV</definedName>
    <definedName name="Z_97B2831B_EF79_4C7F_83E2_1A37981F195C_.wvu.Cols" localSheetId="12" hidden="1">'TG Interst Inner'!$O:$IV</definedName>
    <definedName name="Z_97B2831B_EF79_4C7F_83E2_1A37981F195C_.wvu.PrintArea" localSheetId="4" hidden="1">'AP CSS Inner'!$A$1:$M$37</definedName>
    <definedName name="Z_97B2831B_EF79_4C7F_83E2_1A37981F195C_.wvu.PrintArea" localSheetId="8" hidden="1">'TG CSS Inner '!$A$1:$M$37</definedName>
    <definedName name="Z_97B2831B_EF79_4C7F_83E2_1A37981F195C_.wvu.Rows" localSheetId="13" hidden="1">' Interst (After)'!$67:$65536,' Interst (After)'!$63:$66</definedName>
    <definedName name="Z_97B2831B_EF79_4C7F_83E2_1A37981F195C_.wvu.Rows" localSheetId="4" hidden="1">'AP CSS Inner'!$57:$65536</definedName>
    <definedName name="Z_97B2831B_EF79_4C7F_83E2_1A37981F195C_.wvu.Rows" localSheetId="3" hidden="1">'AP CSS Main 47'!$67:$65536,'AP CSS Main 47'!$63:$66</definedName>
    <definedName name="Z_97B2831B_EF79_4C7F_83E2_1A37981F195C_.wvu.Rows" localSheetId="9" hidden="1">'AP Interst'!$67:$65536,'AP Interst'!$63:$66</definedName>
    <definedName name="Z_97B2831B_EF79_4C7F_83E2_1A37981F195C_.wvu.Rows" localSheetId="10" hidden="1">'AP Interst Inner '!$61:$65536</definedName>
    <definedName name="Z_97B2831B_EF79_4C7F_83E2_1A37981F195C_.wvu.Rows" localSheetId="1" hidden="1">'DATA'!$51:$65536,'DATA'!$46:$48</definedName>
    <definedName name="Z_97B2831B_EF79_4C7F_83E2_1A37981F195C_.wvu.Rows" localSheetId="14" hidden="1">'Interst Inner(Aftr) '!$60:$65536</definedName>
    <definedName name="Z_97B2831B_EF79_4C7F_83E2_1A37981F195C_.wvu.Rows" localSheetId="15" hidden="1">'Paper Token &amp; 101'!$244:$65536</definedName>
    <definedName name="Z_97B2831B_EF79_4C7F_83E2_1A37981F195C_.wvu.Rows" localSheetId="2" hidden="1">'Proceeding'!$71:$65536</definedName>
    <definedName name="Z_97B2831B_EF79_4C7F_83E2_1A37981F195C_.wvu.Rows" localSheetId="16" hidden="1">'Shedules'!$42:$65536</definedName>
    <definedName name="Z_97B2831B_EF79_4C7F_83E2_1A37981F195C_.wvu.Rows" localSheetId="8" hidden="1">'TG CSS Inner '!$57:$65536</definedName>
    <definedName name="Z_97B2831B_EF79_4C7F_83E2_1A37981F195C_.wvu.Rows" localSheetId="12" hidden="1">'TG Interst Inner'!$60:$65536</definedName>
  </definedNames>
  <calcPr fullCalcOnLoad="1"/>
</workbook>
</file>

<file path=xl/sharedStrings.xml><?xml version="1.0" encoding="utf-8"?>
<sst xmlns="http://schemas.openxmlformats.org/spreadsheetml/2006/main" count="2302" uniqueCount="558">
  <si>
    <t>PREPARED BY VEMULA ASHOK KUMAR,SGT,HUSNABAD Cell: 9949187057</t>
  </si>
  <si>
    <t>Name:</t>
  </si>
  <si>
    <t>Designation</t>
  </si>
  <si>
    <t>Treasury Employee id:</t>
  </si>
  <si>
    <t>Place of Working:</t>
  </si>
  <si>
    <t>Mandal:</t>
  </si>
  <si>
    <t>PRAN No:</t>
  </si>
  <si>
    <t>Name of the DDO</t>
  </si>
  <si>
    <t>Qualification of DDO</t>
  </si>
  <si>
    <t>Desgnation of DDO:</t>
  </si>
  <si>
    <t>DDO Code:</t>
  </si>
  <si>
    <t>Office:</t>
  </si>
  <si>
    <t>District:</t>
  </si>
  <si>
    <t>Name of the Bank</t>
  </si>
  <si>
    <t>Bank Code</t>
  </si>
  <si>
    <t>Treasury /PAO Name</t>
  </si>
  <si>
    <t>Bill Date</t>
  </si>
  <si>
    <t>STO CODE</t>
  </si>
  <si>
    <t>ashokkumar.vemula@gmail.com</t>
  </si>
  <si>
    <t>Pls Keep Bill Date as DD-MM-YYYY format only</t>
  </si>
  <si>
    <t>S.No.</t>
  </si>
  <si>
    <t>Particulars of Arrears</t>
  </si>
  <si>
    <t>Already Creditted  CSS Amount</t>
  </si>
  <si>
    <t>Already Creditted  CPS Amount</t>
  </si>
  <si>
    <t>Trans Id</t>
  </si>
  <si>
    <t>Bill Passed in the Month &amp; Year</t>
  </si>
  <si>
    <t>CPS 10% Amount to be Creditted</t>
  </si>
  <si>
    <t>CSS Amount Paid in Cash Now</t>
  </si>
  <si>
    <t xml:space="preserve">Period of Time up to Bill date in Months </t>
  </si>
  <si>
    <t>Intrest Calculated at 8% P.A till Bill Date</t>
  </si>
  <si>
    <t xml:space="preserve">Period of Time till 01-06-2014 in Months </t>
  </si>
  <si>
    <t>Telangana Share (41.68%)</t>
  </si>
  <si>
    <t>Andhrapradesh Share (58.32%)</t>
  </si>
  <si>
    <t>months from 02-06-2014 to till Bill date</t>
  </si>
  <si>
    <t>interst from 02-06-2014 to till Bill date</t>
  </si>
  <si>
    <t>Telangana Share Intrest @41.68%</t>
  </si>
  <si>
    <t>AndhraPradesh Share Intrest @58.32%</t>
  </si>
  <si>
    <t>Gross Amount</t>
  </si>
  <si>
    <t>CPS Deduction</t>
  </si>
  <si>
    <t>Net Amount Paid in Cash</t>
  </si>
  <si>
    <t>January,Feb&amp;Marh-2008 (DA 35.796%  Arrears )</t>
  </si>
  <si>
    <t>July,Aug,Sep,Oct-2008 (DA 42.390%  Arrears)</t>
  </si>
  <si>
    <t xml:space="preserve">(IR arrears) Jan,Feb,March-2009 </t>
  </si>
  <si>
    <t>January,Feb&amp;Marh-2009 (DA 51.81%  Arrears )</t>
  </si>
  <si>
    <t>July,Aug,Sep,Oct-2009  ( DA 60.288%  Arrears)</t>
  </si>
  <si>
    <t>PRC-2010 Arrears</t>
  </si>
  <si>
    <t>Notional Increment arrears</t>
  </si>
  <si>
    <t>January to June-2010  ( DA 73.476% (16.264%)  Arrears)</t>
  </si>
  <si>
    <t>July to November-2010  ( DA 24.824 %  Arrears)</t>
  </si>
  <si>
    <t>January to Marh-2011  ( DA 29.96 %  Arrears)</t>
  </si>
  <si>
    <t>July,Aug,Sept,Oct-2011 (DA 35.952 %  Arrears)</t>
  </si>
  <si>
    <t>January to June-2012  (DA 41.944 %  Arrears)</t>
  </si>
  <si>
    <t>TOTAL</t>
  </si>
  <si>
    <t>Sl.No</t>
  </si>
  <si>
    <t>Bill Details</t>
  </si>
  <si>
    <t>Bill Type</t>
  </si>
  <si>
    <t>Amount Adjusted into CPS</t>
  </si>
  <si>
    <t>Amount Paid in Cash</t>
  </si>
  <si>
    <t>Telangana Share(41.68%)</t>
  </si>
  <si>
    <t>CSS Main</t>
  </si>
  <si>
    <t>Andhrapradesh Share(58.32%)</t>
  </si>
  <si>
    <t>intrest</t>
  </si>
  <si>
    <t>Telangana Share(41.68%)  Interst up to 01-06-2014</t>
  </si>
  <si>
    <t>AP Share(58.32%)  Interst up to 01-06-2014</t>
  </si>
  <si>
    <t xml:space="preserve"> Total AP Intrest up to Bill date </t>
  </si>
  <si>
    <t>Date:</t>
  </si>
  <si>
    <t>Sub:</t>
  </si>
  <si>
    <t>Ref:</t>
  </si>
  <si>
    <t>1. G.O.Ms.No.22 Fin (Pen - I) Dept. Dt. 22.01.2013</t>
  </si>
  <si>
    <t>2. G.O.Ms.No.54 Fin (Pen - I) Dept. Dt. 12.03.2013</t>
  </si>
  <si>
    <t>3. Govt. Cercular Memo No. 4966/44A2/Pen-I/2013 Dt. 23.04.2013</t>
  </si>
  <si>
    <t>4. G.O.Ms.No.243 Dated 22.07.2014</t>
  </si>
  <si>
    <t>5. Application of the individual along with Annexure-II</t>
  </si>
  <si>
    <t>ORDER:</t>
  </si>
  <si>
    <t xml:space="preserve">                         Adverting to the above cited subject and the references, the Government has issued that the DA/ IR / RPS,2010 Arrears which were creditted in CSS under Head of Account 8009-01-101-00-03(SH) against the new pension employees respectively. The arrears which were creditted 100% in CSS account earlier, now 10% of Arrears amount to be creditted into the incumbent CPS(PRAN)  Account and remaing 90% of amount allowed to draw in cash. If 10% above said arrears already deducted into the concern Head of Account those incumbents are permitted to draw total CSS amount which were earlier creditted in to CSS account.</t>
  </si>
  <si>
    <t>The amount now sanctioned above along with interest shall be debited to the following Head of Account.</t>
  </si>
  <si>
    <t xml:space="preserve"> The bill towards claim of CSS amount and interest on CSS should be in APTC Form-47.</t>
  </si>
  <si>
    <t>Head of the Account</t>
  </si>
  <si>
    <t xml:space="preserve">As Per the Ref (4) cited above Arrear Bill Preapare Followup as Telangana Govt Share 41.68% and </t>
  </si>
  <si>
    <t>Andhrapradesh Govt Share 58.32% in the Total Amount of the Bill as the detailed share Shown Below.</t>
  </si>
  <si>
    <t>CSS main Bill</t>
  </si>
  <si>
    <t>Interst Bill</t>
  </si>
  <si>
    <t>Interst from 02-06-2014 to Bill Date</t>
  </si>
  <si>
    <t xml:space="preserve">2049-03-104-00-08-450 </t>
  </si>
  <si>
    <t>8793-00-129-00-00-000</t>
  </si>
  <si>
    <t>8009-01-101-00-03 -000</t>
  </si>
  <si>
    <t>One</t>
  </si>
  <si>
    <t>Eleven</t>
  </si>
  <si>
    <t>Twenty One</t>
  </si>
  <si>
    <t>Thirty One</t>
  </si>
  <si>
    <t>Forty One</t>
  </si>
  <si>
    <t>Fifty One</t>
  </si>
  <si>
    <t>Sixty One</t>
  </si>
  <si>
    <t>Seventy One</t>
  </si>
  <si>
    <t>Eighty One</t>
  </si>
  <si>
    <t>Ninghty One</t>
  </si>
  <si>
    <t>Two</t>
  </si>
  <si>
    <t>Twelve</t>
  </si>
  <si>
    <t>Twenty Two</t>
  </si>
  <si>
    <t>Thirty Two</t>
  </si>
  <si>
    <t>Forty Two</t>
  </si>
  <si>
    <t>Fifty Two</t>
  </si>
  <si>
    <t>Sixty Two</t>
  </si>
  <si>
    <t>Seventy Two</t>
  </si>
  <si>
    <t>Eighty Two</t>
  </si>
  <si>
    <t>Ninghty Two</t>
  </si>
  <si>
    <t>Three</t>
  </si>
  <si>
    <t>Thirteen</t>
  </si>
  <si>
    <t>Twenty Three</t>
  </si>
  <si>
    <t>Thirty Three</t>
  </si>
  <si>
    <t>Forty Three</t>
  </si>
  <si>
    <t>Fifty Three</t>
  </si>
  <si>
    <t>Sixty Three</t>
  </si>
  <si>
    <t>Seventy Three</t>
  </si>
  <si>
    <t>Eighty Three</t>
  </si>
  <si>
    <t>Ninghty Three</t>
  </si>
  <si>
    <t>Four</t>
  </si>
  <si>
    <t>Forteen</t>
  </si>
  <si>
    <t>Twenty Four</t>
  </si>
  <si>
    <t>Thirty Four</t>
  </si>
  <si>
    <t>Forty Four</t>
  </si>
  <si>
    <t>Fifty Four</t>
  </si>
  <si>
    <t>Sixty Four</t>
  </si>
  <si>
    <t>Seventy Four</t>
  </si>
  <si>
    <t>Eighty Four</t>
  </si>
  <si>
    <t>Nighty Four</t>
  </si>
  <si>
    <t>Five</t>
  </si>
  <si>
    <t>Fifteen</t>
  </si>
  <si>
    <t>Twenty Five</t>
  </si>
  <si>
    <t>Thirty Five</t>
  </si>
  <si>
    <t>Forty Five</t>
  </si>
  <si>
    <t>Fifty Five</t>
  </si>
  <si>
    <t>Sixty Five</t>
  </si>
  <si>
    <t>Seventy Five</t>
  </si>
  <si>
    <t>Eighty Five</t>
  </si>
  <si>
    <t>Nighty Five</t>
  </si>
  <si>
    <t>Six</t>
  </si>
  <si>
    <t>Sixteen</t>
  </si>
  <si>
    <t>Twenty Six</t>
  </si>
  <si>
    <t>Thirty Six</t>
  </si>
  <si>
    <t>Forty Six</t>
  </si>
  <si>
    <t>Fifty Six</t>
  </si>
  <si>
    <t>Sixty Six</t>
  </si>
  <si>
    <t>Seventy Six</t>
  </si>
  <si>
    <t>Eighty Six</t>
  </si>
  <si>
    <t>Nighty Six</t>
  </si>
  <si>
    <t>Seven</t>
  </si>
  <si>
    <t>Seventeen</t>
  </si>
  <si>
    <t>Twenty Seven</t>
  </si>
  <si>
    <t>Thirty Seven</t>
  </si>
  <si>
    <t>Forty Seven</t>
  </si>
  <si>
    <t>Fifty Seven</t>
  </si>
  <si>
    <t>Sixty Seven</t>
  </si>
  <si>
    <t>Seventy Seven</t>
  </si>
  <si>
    <t>Eighty Seven</t>
  </si>
  <si>
    <t>Nighty Seven</t>
  </si>
  <si>
    <t>Eight</t>
  </si>
  <si>
    <t>Eighteen</t>
  </si>
  <si>
    <t>Twenty Eight</t>
  </si>
  <si>
    <t>Thirty Eight</t>
  </si>
  <si>
    <t>Forty Eight</t>
  </si>
  <si>
    <t>Fifty Eight</t>
  </si>
  <si>
    <t>Sixty Eight</t>
  </si>
  <si>
    <t>Seventy Eight</t>
  </si>
  <si>
    <t>Eighty Eight</t>
  </si>
  <si>
    <t>Nighty Eight</t>
  </si>
  <si>
    <t>Nine</t>
  </si>
  <si>
    <t>Ninghteen</t>
  </si>
  <si>
    <t>Twenty Nine</t>
  </si>
  <si>
    <t>Thirty Nine</t>
  </si>
  <si>
    <t>Forty Nine</t>
  </si>
  <si>
    <t>Fifty Nine</t>
  </si>
  <si>
    <t>Sixty Nine</t>
  </si>
  <si>
    <t>Seventy Nine</t>
  </si>
  <si>
    <t>Eighty Nine</t>
  </si>
  <si>
    <t>Nighty nine</t>
  </si>
  <si>
    <t>Ten</t>
  </si>
  <si>
    <t>Twenty</t>
  </si>
  <si>
    <t>Thirty</t>
  </si>
  <si>
    <t>Forty</t>
  </si>
  <si>
    <t>Fifty</t>
  </si>
  <si>
    <t>Sixty</t>
  </si>
  <si>
    <t>Seventy</t>
  </si>
  <si>
    <t>Eighty</t>
  </si>
  <si>
    <t>Ninghty</t>
  </si>
  <si>
    <t>Zero</t>
  </si>
  <si>
    <t>DETAILS OF BUDGET</t>
  </si>
  <si>
    <t>Payable at</t>
  </si>
  <si>
    <t>(For Treasury Use Only)</t>
  </si>
  <si>
    <t xml:space="preserve">Pay Bill for the Month &amp; Year </t>
  </si>
  <si>
    <t>Date : _____________________</t>
  </si>
  <si>
    <t xml:space="preserve">1)   Budget   Allotment  for the Year …………………...                                                                                               </t>
  </si>
  <si>
    <t>Rs.</t>
  </si>
  <si>
    <t>…………………</t>
  </si>
  <si>
    <t xml:space="preserve">Treasury / P.A.O. Code    </t>
  </si>
  <si>
    <t xml:space="preserve">Trans ID : </t>
  </si>
  <si>
    <t>D.D.O.Code</t>
  </si>
  <si>
    <t>District :</t>
  </si>
  <si>
    <t xml:space="preserve">2)   Total  Expenditure including this bill                              </t>
  </si>
  <si>
    <t>D.D.O.Designation:</t>
  </si>
  <si>
    <t>DDO Office :</t>
  </si>
  <si>
    <t xml:space="preserve">3)   Balance                                                                           </t>
  </si>
  <si>
    <t xml:space="preserve">Bank Code </t>
  </si>
  <si>
    <t>Bank Name :</t>
  </si>
  <si>
    <t xml:space="preserve">D.D.O.' s TBR No. </t>
  </si>
  <si>
    <t>Permanet / Temporary</t>
  </si>
  <si>
    <t xml:space="preserve">Head of Account </t>
  </si>
  <si>
    <t>Deductions</t>
  </si>
  <si>
    <t>Major Head</t>
  </si>
  <si>
    <t>STATE PROVIDENT FUND</t>
  </si>
  <si>
    <t>GPF/AIS/PF</t>
  </si>
  <si>
    <t>APGLI</t>
  </si>
  <si>
    <t>Passed for Rs.</t>
  </si>
  <si>
    <t>Sub Major</t>
  </si>
  <si>
    <t>CIVIL</t>
  </si>
  <si>
    <t>Group Insurance/AIS</t>
  </si>
  <si>
    <t>……………………………………………………………………………………………………..</t>
  </si>
  <si>
    <t>Professional Tax</t>
  </si>
  <si>
    <t>Minor Head</t>
  </si>
  <si>
    <t>GPF</t>
  </si>
  <si>
    <t xml:space="preserve">House Rent </t>
  </si>
  <si>
    <t>Festival Advance &amp;</t>
  </si>
  <si>
    <t>Group Sub - Head</t>
  </si>
  <si>
    <t>Apco Advance</t>
  </si>
  <si>
    <t>Education Advance</t>
  </si>
  <si>
    <t xml:space="preserve">Sub Head </t>
  </si>
  <si>
    <t>CSS</t>
  </si>
  <si>
    <t>H.B.A. (P)</t>
  </si>
  <si>
    <t>H.B.A. (I)</t>
  </si>
  <si>
    <t>Detailed Head</t>
  </si>
  <si>
    <t>Car Advance (P)</t>
  </si>
  <si>
    <t>Car Advance (I)</t>
  </si>
  <si>
    <t>Motor Cycle Advance (P)</t>
  </si>
  <si>
    <t>Non-plan=N/Plan=P</t>
  </si>
  <si>
    <t>N</t>
  </si>
  <si>
    <t>Charged=C/</t>
  </si>
  <si>
    <t>V</t>
  </si>
  <si>
    <t>Motor Cycle Advance (I)</t>
  </si>
  <si>
    <t>Voted=V :</t>
  </si>
  <si>
    <t>Cycle Advance</t>
  </si>
  <si>
    <t>Contingency Fund MH/ Service Major Head</t>
  </si>
  <si>
    <t>Marriage Advance (P)</t>
  </si>
  <si>
    <t>Marriage Advance (I)</t>
  </si>
  <si>
    <t>011</t>
  </si>
  <si>
    <t>Pay</t>
  </si>
  <si>
    <t>Income Tax</t>
  </si>
  <si>
    <t>NON PAYMENT CERTIFICATE</t>
  </si>
  <si>
    <t>012</t>
  </si>
  <si>
    <t>Allowances</t>
  </si>
  <si>
    <t>Class IV GPF-DTO</t>
  </si>
  <si>
    <t>013</t>
  </si>
  <si>
    <t>Dearness Allowance</t>
  </si>
  <si>
    <t>E.W.F. Loan</t>
  </si>
  <si>
    <t>THIS IS TO CERTIFY THAT THE ARREARS OF THE BILL TO THIS INCUMBENT</t>
  </si>
  <si>
    <t>015</t>
  </si>
  <si>
    <t>HRA</t>
  </si>
  <si>
    <t>ZPPF (8338)</t>
  </si>
  <si>
    <t>NOT CLAIMED OR PASSED PREVOIUSLY,</t>
  </si>
  <si>
    <t>016</t>
  </si>
  <si>
    <t>I.R.</t>
  </si>
  <si>
    <t>C.P.S/PRAN</t>
  </si>
  <si>
    <t>Total Govt. Deductions</t>
  </si>
  <si>
    <t>HENCE CERTIFIED.</t>
  </si>
  <si>
    <t xml:space="preserve">Gross Amount </t>
  </si>
  <si>
    <t>Less Amount</t>
  </si>
  <si>
    <t xml:space="preserve">AG Net Amount </t>
  </si>
  <si>
    <t>AG Net Amount in words Rupees</t>
  </si>
  <si>
    <t>For use in office of the  Accountanat General</t>
  </si>
  <si>
    <t>D.D.O's Signature</t>
  </si>
  <si>
    <t>FOR USE IN TREASURY / PAY &amp; ACCOUNTS OFFICE ONLY</t>
  </si>
  <si>
    <t>Pay Rs. ……………………………………….. (Rupees ………………………………………………………………..</t>
  </si>
  <si>
    <t>……………………only) by Cash / Cheque / Draft / Account Credit as under and Rs. …………….</t>
  </si>
  <si>
    <t>(Rupees ………………………………………..only) by adjustment.</t>
  </si>
  <si>
    <t>Rs. …………………. By transfer credit to the S.B. Accounts of the employees (As per Annexure - I).</t>
  </si>
  <si>
    <t>Rs. …………………. by transfer credit to the D.D.O. Account towards non-government deductions.</t>
  </si>
  <si>
    <t>Treasury Officer / Pay &amp; Accounts Officer</t>
  </si>
  <si>
    <t>GOVT. OF ANDHRAPRADESH</t>
  </si>
  <si>
    <t>(APTC Form - 47)</t>
  </si>
  <si>
    <t>Differential Statement Showing the details of DA/IR/PRC arrears adjusted to the CSS Account  to be Paid in Cash (Andhrapradesh Share 58.32%)</t>
  </si>
  <si>
    <t>( As Per GO Ms. No.22, Dated:22 January 2013 and G.O.Ms 243 Dated: 22.07.2014)</t>
  </si>
  <si>
    <t>Non Drawn Certificate</t>
  </si>
  <si>
    <t>The Claims in this bill are not claimed previously, now the same has entered in concern pay bill register to avoid double claim in future</t>
  </si>
  <si>
    <t>BILL CLAIMING FOR THE CSS ADJUSTMENT AMOUNT -Andhrapradesh Share(58.32%)</t>
  </si>
  <si>
    <t>Differential Statement Showing the details of DA/IR/PRC arrears adjusted to the CSS Account  to be Paid in Cash (Telangana Share 41.68%)</t>
  </si>
  <si>
    <t>BILL CLAIMING FOR THE Interst of the CSS ADJUSTMENT AMOUNT -Andhrapradesh Share(58.32%)</t>
  </si>
  <si>
    <t>Interst Payments</t>
  </si>
  <si>
    <t>Interest on Smaill Savings, P.F. Etc.,</t>
  </si>
  <si>
    <t>Interest on State PF</t>
  </si>
  <si>
    <t>Interest on GPF</t>
  </si>
  <si>
    <t>Interest (Charged)</t>
  </si>
  <si>
    <t>C</t>
  </si>
  <si>
    <t xml:space="preserve"> Statement Showing the details of Interst Calculation of DA/IR/PRC/Notional Credited Into CSS (Andhrapradesh Share 58.32%)</t>
  </si>
  <si>
    <t xml:space="preserve"> Statement Showing the details of Interst Calculation of DA/IR/PRC/Notional Credited Into CSS (Telangna Share 41.68%)</t>
  </si>
  <si>
    <t>BILL CLAIMING FOR THE Interst of the CSS ADJUSTMENT AMOUNT -After Bifurgation of AP &amp; TS States</t>
  </si>
  <si>
    <t xml:space="preserve"> Statement Showing the details of Interst Calculation of DA/IR/PRC/Notional Credited Into CSS (From 02-06-2014 to Bill Date)</t>
  </si>
  <si>
    <t>Months from 02-06-2014 to till Bill date</t>
  </si>
  <si>
    <t>APTC FORM 101</t>
  </si>
  <si>
    <t>PAPER TOKEN</t>
  </si>
  <si>
    <t>STO Code</t>
  </si>
  <si>
    <t>:</t>
  </si>
  <si>
    <t>Date</t>
  </si>
  <si>
    <t>Treasury/PAO Code</t>
  </si>
  <si>
    <t>STO Name</t>
  </si>
  <si>
    <t>DDO Code</t>
  </si>
  <si>
    <t>Trans ID</t>
  </si>
  <si>
    <t>DDO Designation</t>
  </si>
  <si>
    <t>Treasury / PAO Name</t>
  </si>
  <si>
    <t>DDO Office Name</t>
  </si>
  <si>
    <t>Bank Branch Code</t>
  </si>
  <si>
    <t>To</t>
  </si>
  <si>
    <t>Head of Account</t>
  </si>
  <si>
    <t>The Treasury Officer / Manager</t>
  </si>
  <si>
    <t>(Sub-MH)</t>
  </si>
  <si>
    <t>(Minor Head)</t>
  </si>
  <si>
    <t>(Grp-SH)</t>
  </si>
  <si>
    <t>Please Pay Bill No.</t>
  </si>
  <si>
    <t>dated</t>
  </si>
  <si>
    <t>for Rs.</t>
  </si>
  <si>
    <t>(Sub Head)</t>
  </si>
  <si>
    <t>(Det. Head)</t>
  </si>
  <si>
    <t>(Sub Det. Head)</t>
  </si>
  <si>
    <t>(Rupees in words</t>
  </si>
  <si>
    <t xml:space="preserve">Non - Plan </t>
  </si>
  <si>
    <t>=</t>
  </si>
  <si>
    <t>Changed = C</t>
  </si>
  <si>
    <t xml:space="preserve">Contingency Fund </t>
  </si>
  <si>
    <t>Voted = V</t>
  </si>
  <si>
    <t>MH / Service Major Head</t>
  </si>
  <si>
    <t>for the office</t>
  </si>
  <si>
    <t>whose speciemem</t>
  </si>
  <si>
    <t>Gross Rs.</t>
  </si>
  <si>
    <t>Deductions Rs.</t>
  </si>
  <si>
    <t>Net Rs.</t>
  </si>
  <si>
    <t>signature is attested herewith.</t>
  </si>
  <si>
    <t>Messenger Neme</t>
  </si>
  <si>
    <t>Designation:</t>
  </si>
  <si>
    <t>(As in APTC Form - 101)</t>
  </si>
  <si>
    <t>Signature of the Govt. Servant</t>
  </si>
  <si>
    <t>Received the payment</t>
  </si>
  <si>
    <t>Specimen Signature of Messenger</t>
  </si>
  <si>
    <t>1)</t>
  </si>
  <si>
    <t>Dated:</t>
  </si>
  <si>
    <t>2)</t>
  </si>
  <si>
    <t>Attested</t>
  </si>
  <si>
    <t>Signature of the DDO</t>
  </si>
  <si>
    <t>Signature of the Govt.</t>
  </si>
  <si>
    <t>DDO Signature</t>
  </si>
  <si>
    <t>STO Signature</t>
  </si>
  <si>
    <t>Servant receiving the Payment</t>
  </si>
  <si>
    <t>CPS Schedule 10% of DA/IR/PRC-2010 arrears adjusted as per the G.O.No. 22 Finance (Pen-I) Dept., Dt. 22-01-2013 and  Govt. Cir. Memo No. 4966/44/A2/Pen-I/2013 Dt. 23-04-2013.</t>
  </si>
  <si>
    <r>
      <t>DDO Designation:</t>
    </r>
    <r>
      <rPr>
        <b/>
        <sz val="12"/>
        <color indexed="8"/>
        <rFont val="Calibri"/>
        <family val="2"/>
      </rPr>
      <t xml:space="preserve"> </t>
    </r>
  </si>
  <si>
    <t>Office of the DDO:</t>
  </si>
  <si>
    <t>8342-00-117-00-04-001-000</t>
  </si>
  <si>
    <t>S.No</t>
  </si>
  <si>
    <t>Name of the Employee &amp; Designation</t>
  </si>
  <si>
    <t>Emp. No.</t>
  </si>
  <si>
    <t>CPS /PRAN No.</t>
  </si>
  <si>
    <t>Amount</t>
  </si>
  <si>
    <t>Total</t>
  </si>
  <si>
    <t>Station     :</t>
  </si>
  <si>
    <t>Office Seal:</t>
  </si>
  <si>
    <t>Singature of the DDO</t>
  </si>
  <si>
    <t>Interst From to 02-06-2014 to Bill Date</t>
  </si>
  <si>
    <t>January,Feb&amp;Marh-2005 (DA 35.796%  Arrears )</t>
  </si>
  <si>
    <t>July,Aug,Sep,Oct-2006 (DA 42.390%  Arrears)</t>
  </si>
  <si>
    <t>January,Feb&amp;Marh-2007 (DA 51.81%  Arrears )</t>
  </si>
  <si>
    <t>July,Aug,Sep,Oct-2008  ( DA 60.288%  Arrears)</t>
  </si>
  <si>
    <t xml:space="preserve"> Details of Advance</t>
  </si>
  <si>
    <t>APTC FORM -40</t>
  </si>
  <si>
    <t>Advance Type:</t>
  </si>
  <si>
    <t>Name of the Employee:</t>
  </si>
  <si>
    <t xml:space="preserve">FOR THE MONTH OF </t>
  </si>
  <si>
    <t>DISTRICT :</t>
  </si>
  <si>
    <t xml:space="preserve">  Date: </t>
  </si>
  <si>
    <t>TBR No :</t>
  </si>
  <si>
    <t xml:space="preserve">     Trans ID:</t>
  </si>
  <si>
    <t>Sactioned No.,Date:</t>
  </si>
  <si>
    <t>DDO Designation:</t>
  </si>
  <si>
    <t>Treasury/PAOCODE</t>
  </si>
  <si>
    <t>Inter State Suspence</t>
  </si>
  <si>
    <t>Advance Amount Rs.</t>
  </si>
  <si>
    <t>Sub Major Head</t>
  </si>
  <si>
    <t>Remarks……………………………………………………………………………………………………………………………………………..</t>
  </si>
  <si>
    <t>DDO Office Name:</t>
  </si>
  <si>
    <t>Group Sub Head</t>
  </si>
  <si>
    <t>…………………………………………………………………………………………………………………………………………………………..</t>
  </si>
  <si>
    <t>Bank Branch Code:</t>
  </si>
  <si>
    <t>Sub Head</t>
  </si>
  <si>
    <t>………………………………………………………………………………………………………………………………………………………….</t>
  </si>
  <si>
    <t>Bank Branch Name:</t>
  </si>
  <si>
    <t>NON-PLAN/ PLAN</t>
  </si>
  <si>
    <t>Sub Detaied Head</t>
  </si>
  <si>
    <t>Budjet Details</t>
  </si>
  <si>
    <t>Gross:</t>
  </si>
  <si>
    <t xml:space="preserve">Net Amount: </t>
  </si>
  <si>
    <t>1.  ………………………………….. Year as Budjet Alloted</t>
  </si>
  <si>
    <t xml:space="preserve">Rs. </t>
  </si>
  <si>
    <t>2. Total Expenditure with this Bill …………………</t>
  </si>
  <si>
    <t>by Cash / Cheque / Draft / Account Credit/Adjustment.</t>
  </si>
  <si>
    <t>3.  Balance………………………….</t>
  </si>
  <si>
    <t>Amount Received</t>
  </si>
  <si>
    <t>(For Accountant Genereal office use only)</t>
  </si>
  <si>
    <t>FOR USE IN TREASURY/PAY &amp; ACCOUNTS OFFICE ONLY</t>
  </si>
  <si>
    <t xml:space="preserve">Pay Rs : </t>
  </si>
  <si>
    <t>(Rupees……………………………………………………</t>
  </si>
  <si>
    <t xml:space="preserve">……………………………...…...………………………………………….…………………………………...only) </t>
  </si>
  <si>
    <t>Treasury Officer/Pay&amp; Accounts Officer</t>
  </si>
  <si>
    <t>(P.T.O)</t>
  </si>
  <si>
    <t>TS State Share</t>
  </si>
  <si>
    <t>EMPLOYEE'S ADVANCE BILL ( TELANGANA SHARE (41.68%)</t>
  </si>
  <si>
    <t>FOR AP EMPLOYEES ONLY</t>
  </si>
  <si>
    <t>DONAKONDA</t>
  </si>
  <si>
    <t>HEAD MASTER</t>
  </si>
  <si>
    <t>STO, DARSI</t>
  </si>
  <si>
    <t>0705</t>
  </si>
  <si>
    <t>New Pension System - Contributory Pension Scheme - DA/IR/RPS, 2010 Arrears which were credited into the CSS account - adjustment of 10% to CPS and 90% paid in cash - Sanction - Orders issued.</t>
  </si>
  <si>
    <t>DDO SIGNATURE</t>
  </si>
  <si>
    <t>PLAN/NON-PLAN</t>
  </si>
  <si>
    <t>Govt. Memo No.38907/ Accounts / 65 /5, Dt:21-02-1963)</t>
  </si>
  <si>
    <t xml:space="preserve">(See subsidiary Rule 2(W) under Treasury Rule 15:
</t>
  </si>
  <si>
    <t>NAME OF MESSENGER</t>
  </si>
  <si>
    <t>DESIG. OF MESSENGER</t>
  </si>
  <si>
    <t>S.A(M)</t>
  </si>
  <si>
    <t>Net Rupees</t>
  </si>
  <si>
    <t>Intrest Calculated at 8% P.A upto  01-06-2014</t>
  </si>
  <si>
    <r>
      <rPr>
        <b/>
        <sz val="14"/>
        <color indexed="13"/>
        <rFont val="Bookman"/>
        <family val="0"/>
      </rPr>
      <t xml:space="preserve">EDITED &amp; MODIFIED BY T.SRINIVASA RAO, S.A(P.S), Z.P.H.S, MANGINAPUDI &amp; ADMIN OF  </t>
    </r>
    <r>
      <rPr>
        <b/>
        <sz val="20"/>
        <color indexed="9"/>
        <rFont val="Bookman"/>
        <family val="0"/>
      </rPr>
      <t xml:space="preserve"> </t>
    </r>
    <r>
      <rPr>
        <b/>
        <sz val="24"/>
        <color indexed="9"/>
        <rFont val="Bookman"/>
        <family val="0"/>
      </rPr>
      <t>iteacherz</t>
    </r>
  </si>
  <si>
    <t>Proc Rc.No.</t>
  </si>
  <si>
    <t xml:space="preserve">NUMBER TO TEXT FUNCTION </t>
  </si>
  <si>
    <t xml:space="preserve"> ONE</t>
  </si>
  <si>
    <t xml:space="preserve"> TWO </t>
  </si>
  <si>
    <t xml:space="preserve"> THREE </t>
  </si>
  <si>
    <t xml:space="preserve"> FOUR </t>
  </si>
  <si>
    <t xml:space="preserve"> FIVE </t>
  </si>
  <si>
    <t xml:space="preserve"> SIX </t>
  </si>
  <si>
    <t xml:space="preserve"> SEVEN </t>
  </si>
  <si>
    <t xml:space="preserve"> ONLY</t>
  </si>
  <si>
    <t xml:space="preserve"> EIGHT</t>
  </si>
  <si>
    <t xml:space="preserve"> NINE </t>
  </si>
  <si>
    <t xml:space="preserve"> TEN </t>
  </si>
  <si>
    <t xml:space="preserve"> ELEVEN </t>
  </si>
  <si>
    <t xml:space="preserve"> TWELVE </t>
  </si>
  <si>
    <t xml:space="preserve"> THIRTEEN</t>
  </si>
  <si>
    <t xml:space="preserve"> FOURTEEN </t>
  </si>
  <si>
    <t xml:space="preserve"> FIFTEEN </t>
  </si>
  <si>
    <t xml:space="preserve"> SIXTEEN </t>
  </si>
  <si>
    <t xml:space="preserve"> SEVENTEEN </t>
  </si>
  <si>
    <t xml:space="preserve"> EIGHTEEN </t>
  </si>
  <si>
    <t xml:space="preserve"> NINTEEN </t>
  </si>
  <si>
    <t xml:space="preserve"> TWENTY </t>
  </si>
  <si>
    <t xml:space="preserve"> TWENTY ONE </t>
  </si>
  <si>
    <t xml:space="preserve"> TWENTY TWO </t>
  </si>
  <si>
    <t xml:space="preserve"> TWENTY THREE </t>
  </si>
  <si>
    <t xml:space="preserve"> TWENTY FOUR </t>
  </si>
  <si>
    <t xml:space="preserve"> TWENTY FIVE </t>
  </si>
  <si>
    <t xml:space="preserve"> TWENTY SIX</t>
  </si>
  <si>
    <t xml:space="preserve"> TWENTY SEVEN </t>
  </si>
  <si>
    <t xml:space="preserve"> TWENTY EIGHT</t>
  </si>
  <si>
    <t xml:space="preserve"> TWENTY NINE</t>
  </si>
  <si>
    <t xml:space="preserve"> THIRTY </t>
  </si>
  <si>
    <t xml:space="preserve"> THIRTY ONE</t>
  </si>
  <si>
    <t xml:space="preserve"> THIRTY THREE </t>
  </si>
  <si>
    <t xml:space="preserve"> THIRTY FOUR </t>
  </si>
  <si>
    <t xml:space="preserve"> THIRTY FIVE </t>
  </si>
  <si>
    <t xml:space="preserve"> THIRTY SIX </t>
  </si>
  <si>
    <t xml:space="preserve"> THIRTY SEVEN </t>
  </si>
  <si>
    <t xml:space="preserve"> THIRTY EIGHT </t>
  </si>
  <si>
    <t xml:space="preserve"> THIRTY NINE </t>
  </si>
  <si>
    <t xml:space="preserve"> FORTY </t>
  </si>
  <si>
    <t xml:space="preserve"> FORTY ONE </t>
  </si>
  <si>
    <t xml:space="preserve"> FORTY TWO</t>
  </si>
  <si>
    <t xml:space="preserve"> FORTY THREE </t>
  </si>
  <si>
    <t xml:space="preserve"> FORTY FOUR </t>
  </si>
  <si>
    <t xml:space="preserve"> FORTY FIVE </t>
  </si>
  <si>
    <t xml:space="preserve"> FORTY SIX</t>
  </si>
  <si>
    <t xml:space="preserve"> FORTY SEVEN </t>
  </si>
  <si>
    <t xml:space="preserve"> FORTY EIGHT </t>
  </si>
  <si>
    <t xml:space="preserve"> FORTY NINE </t>
  </si>
  <si>
    <t xml:space="preserve"> FIFTY </t>
  </si>
  <si>
    <t xml:space="preserve"> FIFTY ONE </t>
  </si>
  <si>
    <t xml:space="preserve"> FIFTY TWO </t>
  </si>
  <si>
    <t xml:space="preserve"> FIFYT THREE </t>
  </si>
  <si>
    <t xml:space="preserve"> FIFTY FOUR </t>
  </si>
  <si>
    <t xml:space="preserve"> FIFTY FIVE</t>
  </si>
  <si>
    <t xml:space="preserve"> FIFTY SIX </t>
  </si>
  <si>
    <t xml:space="preserve"> FIFTY SEVEN </t>
  </si>
  <si>
    <t xml:space="preserve"> FIFTY EIGHT</t>
  </si>
  <si>
    <t xml:space="preserve"> FIFTY NINE </t>
  </si>
  <si>
    <t xml:space="preserve"> SIXTY </t>
  </si>
  <si>
    <t xml:space="preserve"> SIXTY ONE </t>
  </si>
  <si>
    <t xml:space="preserve"> SIXTY TWO </t>
  </si>
  <si>
    <t xml:space="preserve"> SIXTY THREE </t>
  </si>
  <si>
    <t xml:space="preserve"> SIXTY FOUR</t>
  </si>
  <si>
    <t xml:space="preserve"> SIXTY FIVE</t>
  </si>
  <si>
    <t xml:space="preserve"> SIXTY SIX </t>
  </si>
  <si>
    <t xml:space="preserve"> SIXTY SEVEN </t>
  </si>
  <si>
    <t xml:space="preserve"> SIXTY EIGHT </t>
  </si>
  <si>
    <t xml:space="preserve"> SIXTY NINE </t>
  </si>
  <si>
    <t xml:space="preserve"> SEVENTY </t>
  </si>
  <si>
    <t xml:space="preserve"> SEVENTY ONE</t>
  </si>
  <si>
    <t xml:space="preserve"> SEVENTY TWO</t>
  </si>
  <si>
    <t xml:space="preserve"> SEVENTY THREE </t>
  </si>
  <si>
    <t xml:space="preserve"> SEVENTY FOUR </t>
  </si>
  <si>
    <t xml:space="preserve"> SEVENTY FIVE </t>
  </si>
  <si>
    <t xml:space="preserve"> SEVENTY SIX </t>
  </si>
  <si>
    <t xml:space="preserve"> SEVENTY SEVEN </t>
  </si>
  <si>
    <t xml:space="preserve"> SEVENTY EIGHT </t>
  </si>
  <si>
    <t xml:space="preserve"> SEVENTY NINE</t>
  </si>
  <si>
    <t xml:space="preserve"> EIGHTY </t>
  </si>
  <si>
    <t xml:space="preserve"> EIGHTY ONE </t>
  </si>
  <si>
    <t xml:space="preserve"> EIGHTY TWO </t>
  </si>
  <si>
    <t xml:space="preserve"> EIGHTY THREE </t>
  </si>
  <si>
    <t xml:space="preserve"> EIGHTY FOUR </t>
  </si>
  <si>
    <t xml:space="preserve"> EIGHTY FIVE </t>
  </si>
  <si>
    <t xml:space="preserve"> EIGHTY SIX </t>
  </si>
  <si>
    <t xml:space="preserve"> EIGHTY SEVEN </t>
  </si>
  <si>
    <t xml:space="preserve"> EIGHTY EIGHT </t>
  </si>
  <si>
    <t xml:space="preserve"> EIGHTY NINE </t>
  </si>
  <si>
    <t xml:space="preserve"> NINTY </t>
  </si>
  <si>
    <t xml:space="preserve"> NINETY ONE </t>
  </si>
  <si>
    <t xml:space="preserve"> NINETY TWO</t>
  </si>
  <si>
    <t xml:space="preserve"> NINETY THREE </t>
  </si>
  <si>
    <t xml:space="preserve"> NINETY FOUR </t>
  </si>
  <si>
    <t xml:space="preserve"> NINETY FIVE </t>
  </si>
  <si>
    <t xml:space="preserve"> NINETY SIX</t>
  </si>
  <si>
    <t xml:space="preserve"> NINETY SEVEN </t>
  </si>
  <si>
    <t xml:space="preserve"> NINETY EIGHT </t>
  </si>
  <si>
    <t xml:space="preserve"> NINETY NINE</t>
  </si>
  <si>
    <r>
      <t xml:space="preserve">:: An </t>
    </r>
    <r>
      <rPr>
        <b/>
        <i/>
        <sz val="12"/>
        <color indexed="10"/>
        <rFont val="Arial"/>
        <family val="2"/>
      </rPr>
      <t>Excel Function</t>
    </r>
    <r>
      <rPr>
        <b/>
        <sz val="12"/>
        <rFont val="Arial"/>
        <family val="2"/>
      </rPr>
      <t xml:space="preserve"> prepared by T.Srinivasa Rao, Admin, </t>
    </r>
    <r>
      <rPr>
        <b/>
        <sz val="16"/>
        <color indexed="62"/>
        <rFont val="Arial"/>
        <family val="2"/>
      </rPr>
      <t>iteacherz</t>
    </r>
  </si>
  <si>
    <t>in words</t>
  </si>
  <si>
    <t>SELECT  1  BY CLICKING HERE TO RETRIEVE CELLS ========&gt;&gt;&gt;</t>
  </si>
  <si>
    <t>IF THERE IS NO VALUE TO ENTER IN A CELL, PUT ALL ZEROES, OTHER WISE THE SOFTWARE MAY CAUSE ERRORS</t>
  </si>
  <si>
    <t>iteacherz</t>
  </si>
  <si>
    <t>*</t>
  </si>
  <si>
    <t>ఈ సాఫ్టువేర్ కి ఏ విధమైన పాస్ వర్డ్ లు ఉపయోగించలేదు. దీనిని మీరు అవసరమైనట్లుగా మార్చుకొనవచ్చు.</t>
  </si>
  <si>
    <t>DATA పేజి లోని G16 నుండి G35 వరకు తేదీలు Enter చేసిన తర్వాత మిగిలిన ఖాళీలలో తప్పకుండా సున్న Enter చేయండి.</t>
  </si>
  <si>
    <t xml:space="preserve">Proceedings, Bills పై భాగంలోని </t>
  </si>
  <si>
    <t>ఈ సాఫ్టువేర్ నందు Analysis Tool Pack అనే Excel Add-in ఉపయోగించబడింది. మీ కంప్యూటర్ లో క్రింది Navigation ప్రకారం మీరు ఈ Tool Pack ని ఎనేబుల్ చేయవచ్చు ** నావిగేషన్: Go to Office Button &gt; Excel Options &gt; Add-Ins &gt; Analysis Tool Pack &gt; OK &gt; Select Analysis Tool Pack &gt; OK</t>
  </si>
  <si>
    <t>ఈ సాఫ్టువేర్ ను మొదటగా తయారుచేసిన వేముల అశోక్ కుమార్ గారికి కృతఙ్ఞతలు.</t>
  </si>
  <si>
    <t>ప్రక్కన గల ఫిల్టర్ బటన్ ను క్లిక్ చేసి క్రిందనున్న Select All, 0, 1, (Blanks) అనే వానిలో కేవలం 1 ని మాత్రమే select చేస్తే అనవసరమైన వరుసలు కనిపించకుండా document సైజు తగ్గుతుంది.</t>
  </si>
  <si>
    <t>ఉపాధ్యాయులకు అవసరమైన అన్ని సాఫ్టువేర్ లు ఇకపై ఏ విధమైన పాస్ వర్డ్ లు లేకుండా iteacherz.blogspot.in లో upload  చేయబడతాయి. గమనించి ఉపయోగించుకోగలరు.</t>
  </si>
  <si>
    <t>INSTRUCTIONS</t>
  </si>
  <si>
    <t>Z.P.H.S, MALLAMPETA</t>
  </si>
  <si>
    <t>____________</t>
  </si>
  <si>
    <t>______________</t>
  </si>
  <si>
    <t>Y.V.PRASADA REDDY</t>
  </si>
  <si>
    <t>Messenger Name</t>
  </si>
  <si>
    <t xml:space="preserve"> THIRTY TWO </t>
  </si>
  <si>
    <t>S.A(ENG)</t>
  </si>
  <si>
    <t>_______</t>
  </si>
  <si>
    <t>J.V.RAJAN</t>
  </si>
  <si>
    <t>0742487</t>
  </si>
  <si>
    <t>Ch.MALLIKHARJUN</t>
  </si>
  <si>
    <t>GUNTUR</t>
  </si>
  <si>
    <t>Z.P.H.SCHOOL, Y.D.PADU</t>
  </si>
  <si>
    <t>07050308058</t>
  </si>
  <si>
    <t>CSS 90% Arrear Bill With Andhrapradesh &amp; Telangana  Share FOR AP EMPLOYEES ONLY ver-II</t>
  </si>
  <si>
    <t>online లో బిల్స్ ను ఫీడ్ చేయునపుడు SALARY FORM లో ఫీడ్ చేయాలి.</t>
  </si>
  <si>
    <t>ట్రెజరీ నందు AP-Telangana ల CSS Arrear బిల్లులను కలిపి ఒకటిగా, AP-Telangana ల CSS Interest బిల్లులను కలిపి ఒకటిగా online లో ఫీడ్ చేయించాలి. ఈ విషయాన్ని Messenger కు తెలియచేయండి.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</si>
</sst>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mm"/>
    <numFmt numFmtId="173" formatCode="mmmm\-yyyy"/>
    <numFmt numFmtId="174" formatCode="[$-14009]dd/mm/yyyy;@"/>
    <numFmt numFmtId="175" formatCode="[$-4009]dd\ mmmm\ yyyy"/>
    <numFmt numFmtId="176" formatCode="&quot;₹&quot;\ #,##0.00"/>
    <numFmt numFmtId="177" formatCode="[$-409]dddd\,\ mmmm\ dd\,\ yyyy"/>
    <numFmt numFmtId="178" formatCode="[$-409]d\-mmm\-yy;@"/>
    <numFmt numFmtId="179" formatCode="[$-409]mmmm\-yy;@"/>
  </numFmts>
  <fonts count="1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4"/>
      <name val="Lucida Console"/>
      <family val="3"/>
    </font>
    <font>
      <b/>
      <sz val="14"/>
      <name val="Lucida Console"/>
      <family val="3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20"/>
      <name val="Telugu Lipi"/>
      <family val="2"/>
    </font>
    <font>
      <sz val="10"/>
      <color indexed="8"/>
      <name val="Verdana"/>
      <family val="2"/>
    </font>
    <font>
      <b/>
      <sz val="14"/>
      <color indexed="8"/>
      <name val="Verdana"/>
      <family val="2"/>
    </font>
    <font>
      <sz val="11"/>
      <name val="Times New Roman"/>
      <family val="1"/>
    </font>
    <font>
      <b/>
      <sz val="12"/>
      <color indexed="8"/>
      <name val="Albertus"/>
      <family val="2"/>
    </font>
    <font>
      <sz val="9"/>
      <color indexed="8"/>
      <name val="Book Antiqua"/>
      <family val="1"/>
    </font>
    <font>
      <b/>
      <sz val="9"/>
      <color indexed="8"/>
      <name val="Book Antiqua"/>
      <family val="1"/>
    </font>
    <font>
      <sz val="9"/>
      <color indexed="8"/>
      <name val="Verdana"/>
      <family val="2"/>
    </font>
    <font>
      <b/>
      <sz val="10"/>
      <color indexed="10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name val="Arial"/>
      <family val="2"/>
    </font>
    <font>
      <b/>
      <sz val="8"/>
      <color indexed="8"/>
      <name val="Verdana"/>
      <family val="2"/>
    </font>
    <font>
      <b/>
      <sz val="11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8"/>
      <name val="Verdana"/>
      <family val="2"/>
    </font>
    <font>
      <u val="single"/>
      <sz val="10"/>
      <name val="Arial"/>
      <family val="2"/>
    </font>
    <font>
      <sz val="10"/>
      <name val="Telugu Lipi"/>
      <family val="2"/>
    </font>
    <font>
      <b/>
      <u val="single"/>
      <sz val="10"/>
      <color indexed="8"/>
      <name val="Verdana"/>
      <family val="2"/>
    </font>
    <font>
      <b/>
      <u val="single"/>
      <sz val="10"/>
      <color indexed="10"/>
      <name val="Verdana"/>
      <family val="2"/>
    </font>
    <font>
      <b/>
      <u val="single"/>
      <sz val="11"/>
      <color indexed="8"/>
      <name val="Calibri"/>
      <family val="2"/>
    </font>
    <font>
      <sz val="8"/>
      <color indexed="8"/>
      <name val="Verdana"/>
      <family val="2"/>
    </font>
    <font>
      <b/>
      <sz val="20"/>
      <name val="BRH Telugu"/>
      <family val="4"/>
    </font>
    <font>
      <b/>
      <sz val="20"/>
      <name val="Arial"/>
      <family val="2"/>
    </font>
    <font>
      <sz val="18"/>
      <name val="Arial Black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u val="single"/>
      <sz val="9"/>
      <name val="Arial"/>
      <family val="2"/>
    </font>
    <font>
      <sz val="16"/>
      <name val="Arial Black"/>
      <family val="2"/>
    </font>
    <font>
      <sz val="10"/>
      <name val="Bookman Old Style"/>
      <family val="1"/>
    </font>
    <font>
      <sz val="10"/>
      <name val="Times New Roman"/>
      <family val="1"/>
    </font>
    <font>
      <b/>
      <sz val="11"/>
      <name val="Verdana"/>
      <family val="2"/>
    </font>
    <font>
      <b/>
      <sz val="11"/>
      <color indexed="8"/>
      <name val="Verdana"/>
      <family val="2"/>
    </font>
    <font>
      <b/>
      <sz val="9"/>
      <name val="Arial Narrow"/>
      <family val="2"/>
    </font>
    <font>
      <b/>
      <sz val="20"/>
      <color indexed="9"/>
      <name val="Bookman"/>
      <family val="0"/>
    </font>
    <font>
      <b/>
      <sz val="14"/>
      <color indexed="13"/>
      <name val="Bookman"/>
      <family val="0"/>
    </font>
    <font>
      <b/>
      <sz val="24"/>
      <color indexed="9"/>
      <name val="Bookman"/>
      <family val="0"/>
    </font>
    <font>
      <b/>
      <i/>
      <sz val="12"/>
      <color indexed="10"/>
      <name val="Arial"/>
      <family val="2"/>
    </font>
    <font>
      <b/>
      <sz val="16"/>
      <color indexed="62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Black"/>
      <family val="2"/>
    </font>
    <font>
      <b/>
      <sz val="10"/>
      <color indexed="56"/>
      <name val="Cambria"/>
      <family val="1"/>
    </font>
    <font>
      <b/>
      <sz val="9"/>
      <color indexed="56"/>
      <name val="Cambria"/>
      <family val="1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Cambria"/>
      <family val="1"/>
    </font>
    <font>
      <sz val="14"/>
      <color indexed="8"/>
      <name val="Calibri"/>
      <family val="2"/>
    </font>
    <font>
      <b/>
      <sz val="10"/>
      <color indexed="62"/>
      <name val="Cambria"/>
      <family val="1"/>
    </font>
    <font>
      <b/>
      <sz val="12"/>
      <color indexed="13"/>
      <name val="Cambria"/>
      <family val="1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b/>
      <i/>
      <sz val="11"/>
      <color indexed="9"/>
      <name val="Calibri"/>
      <family val="2"/>
    </font>
    <font>
      <sz val="9"/>
      <color indexed="9"/>
      <name val="Calibri"/>
      <family val="2"/>
    </font>
    <font>
      <b/>
      <sz val="11"/>
      <color indexed="10"/>
      <name val="Calibri"/>
      <family val="2"/>
    </font>
    <font>
      <b/>
      <sz val="8"/>
      <color indexed="56"/>
      <name val="Cambria"/>
      <family val="1"/>
    </font>
    <font>
      <b/>
      <i/>
      <sz val="14"/>
      <color indexed="8"/>
      <name val="Calibri"/>
      <family val="2"/>
    </font>
    <font>
      <b/>
      <sz val="28"/>
      <color indexed="9"/>
      <name val="Calibri"/>
      <family val="2"/>
    </font>
    <font>
      <b/>
      <sz val="11"/>
      <color indexed="62"/>
      <name val="Calibri"/>
      <family val="2"/>
    </font>
    <font>
      <b/>
      <sz val="16"/>
      <color indexed="9"/>
      <name val="Arial Black"/>
      <family val="2"/>
    </font>
    <font>
      <b/>
      <sz val="18"/>
      <color indexed="13"/>
      <name val="Bookman"/>
      <family val="1"/>
    </font>
    <font>
      <b/>
      <sz val="10"/>
      <color indexed="8"/>
      <name val="Cambria"/>
      <family val="1"/>
    </font>
    <font>
      <u val="single"/>
      <sz val="12"/>
      <color indexed="13"/>
      <name val="Calibri"/>
      <family val="2"/>
    </font>
    <font>
      <b/>
      <u val="single"/>
      <sz val="12"/>
      <color indexed="13"/>
      <name val="Calibri"/>
      <family val="2"/>
    </font>
    <font>
      <b/>
      <sz val="12"/>
      <color indexed="10"/>
      <name val="Calibri"/>
      <family val="2"/>
    </font>
    <font>
      <b/>
      <i/>
      <sz val="11"/>
      <color indexed="8"/>
      <name val="Calibri"/>
      <family val="2"/>
    </font>
    <font>
      <b/>
      <sz val="9"/>
      <name val="Cambria"/>
      <family val="1"/>
    </font>
    <font>
      <b/>
      <sz val="10"/>
      <name val="Cambria"/>
      <family val="1"/>
    </font>
    <font>
      <b/>
      <sz val="8"/>
      <name val="Calibri"/>
      <family val="2"/>
    </font>
    <font>
      <b/>
      <sz val="11"/>
      <color indexed="8"/>
      <name val="Arial"/>
      <family val="2"/>
    </font>
    <font>
      <b/>
      <sz val="18"/>
      <color indexed="8"/>
      <name val="Arial Black"/>
      <family val="2"/>
    </font>
    <font>
      <b/>
      <sz val="12"/>
      <color indexed="8"/>
      <name val="Cambria"/>
      <family val="1"/>
    </font>
    <font>
      <sz val="8"/>
      <name val="Tahoma"/>
      <family val="2"/>
    </font>
    <font>
      <b/>
      <sz val="14"/>
      <color indexed="10"/>
      <name val="Calibri"/>
      <family val="0"/>
    </font>
    <font>
      <sz val="15"/>
      <color indexed="9"/>
      <name val="Calibri"/>
      <family val="0"/>
    </font>
    <font>
      <sz val="12"/>
      <color indexed="9"/>
      <name val="Calibri"/>
      <family val="0"/>
    </font>
    <font>
      <sz val="10"/>
      <color indexed="8"/>
      <name val="Arial"/>
      <family val="0"/>
    </font>
    <font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Black"/>
      <family val="2"/>
    </font>
    <font>
      <b/>
      <sz val="10"/>
      <color theme="3" tint="-0.4999699890613556"/>
      <name val="Cambria"/>
      <family val="1"/>
    </font>
    <font>
      <b/>
      <sz val="9"/>
      <color theme="3" tint="-0.4999699890613556"/>
      <name val="Cambria"/>
      <family val="1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0"/>
      <color rgb="FFFF0000"/>
      <name val="Verdana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Cambria"/>
      <family val="1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3" tint="0.39998000860214233"/>
      <name val="Cambria"/>
      <family val="1"/>
    </font>
    <font>
      <b/>
      <sz val="12"/>
      <color rgb="FFFFFF00"/>
      <name val="Cambria"/>
      <family val="1"/>
    </font>
    <font>
      <b/>
      <sz val="12"/>
      <color rgb="FFFFFF00"/>
      <name val="Calibri"/>
      <family val="2"/>
    </font>
    <font>
      <b/>
      <sz val="12"/>
      <color theme="0"/>
      <name val="Calibri"/>
      <family val="2"/>
    </font>
    <font>
      <b/>
      <i/>
      <sz val="11"/>
      <color theme="0"/>
      <name val="Calibri"/>
      <family val="2"/>
    </font>
    <font>
      <sz val="9"/>
      <color theme="0"/>
      <name val="Calibri"/>
      <family val="2"/>
    </font>
    <font>
      <b/>
      <sz val="11"/>
      <color rgb="FFFF0000"/>
      <name val="Calibri"/>
      <family val="2"/>
    </font>
    <font>
      <b/>
      <sz val="8"/>
      <color theme="3" tint="-0.4999699890613556"/>
      <name val="Cambria"/>
      <family val="1"/>
    </font>
    <font>
      <b/>
      <i/>
      <sz val="14"/>
      <color theme="1"/>
      <name val="Calibri"/>
      <family val="2"/>
    </font>
    <font>
      <b/>
      <sz val="28"/>
      <color theme="0"/>
      <name val="Calibri"/>
      <family val="2"/>
    </font>
    <font>
      <b/>
      <sz val="11"/>
      <color theme="4"/>
      <name val="Calibri"/>
      <family val="2"/>
    </font>
    <font>
      <b/>
      <sz val="18"/>
      <color rgb="FFFFFF00"/>
      <name val="Bookman"/>
      <family val="0"/>
    </font>
    <font>
      <u val="single"/>
      <sz val="12"/>
      <color rgb="FFFFFF00"/>
      <name val="Calibri"/>
      <family val="2"/>
    </font>
    <font>
      <b/>
      <u val="single"/>
      <sz val="12"/>
      <color rgb="FFFFFF00"/>
      <name val="Calibri"/>
      <family val="2"/>
    </font>
    <font>
      <b/>
      <sz val="12"/>
      <color theme="5"/>
      <name val="Calibri"/>
      <family val="2"/>
    </font>
    <font>
      <b/>
      <sz val="11"/>
      <color theme="3" tint="0.39998000860214233"/>
      <name val="Calibri"/>
      <family val="2"/>
    </font>
    <font>
      <b/>
      <sz val="10"/>
      <color theme="1"/>
      <name val="Cambria"/>
      <family val="1"/>
    </font>
    <font>
      <b/>
      <sz val="16"/>
      <color theme="0"/>
      <name val="Arial Black"/>
      <family val="2"/>
    </font>
    <font>
      <b/>
      <i/>
      <sz val="11"/>
      <color theme="1"/>
      <name val="Calibri"/>
      <family val="2"/>
    </font>
    <font>
      <b/>
      <sz val="10"/>
      <color theme="1"/>
      <name val="Verdana"/>
      <family val="2"/>
    </font>
    <font>
      <b/>
      <sz val="18"/>
      <color theme="1"/>
      <name val="Arial Black"/>
      <family val="2"/>
    </font>
    <font>
      <b/>
      <sz val="12"/>
      <color theme="1"/>
      <name val="Cambria"/>
      <family val="1"/>
    </font>
    <font>
      <b/>
      <sz val="11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8" fillId="14" borderId="0" applyNumberFormat="0" applyBorder="0" applyAlignment="0" applyProtection="0"/>
    <xf numFmtId="0" fontId="118" fillId="15" borderId="0" applyNumberFormat="0" applyBorder="0" applyAlignment="0" applyProtection="0"/>
    <xf numFmtId="0" fontId="118" fillId="16" borderId="0" applyNumberFormat="0" applyBorder="0" applyAlignment="0" applyProtection="0"/>
    <xf numFmtId="0" fontId="118" fillId="17" borderId="0" applyNumberFormat="0" applyBorder="0" applyAlignment="0" applyProtection="0"/>
    <xf numFmtId="0" fontId="118" fillId="18" borderId="0" applyNumberFormat="0" applyBorder="0" applyAlignment="0" applyProtection="0"/>
    <xf numFmtId="0" fontId="118" fillId="19" borderId="0" applyNumberFormat="0" applyBorder="0" applyAlignment="0" applyProtection="0"/>
    <xf numFmtId="0" fontId="118" fillId="20" borderId="0" applyNumberFormat="0" applyBorder="0" applyAlignment="0" applyProtection="0"/>
    <xf numFmtId="0" fontId="118" fillId="21" borderId="0" applyNumberFormat="0" applyBorder="0" applyAlignment="0" applyProtection="0"/>
    <xf numFmtId="0" fontId="118" fillId="22" borderId="0" applyNumberFormat="0" applyBorder="0" applyAlignment="0" applyProtection="0"/>
    <xf numFmtId="0" fontId="118" fillId="23" borderId="0" applyNumberFormat="0" applyBorder="0" applyAlignment="0" applyProtection="0"/>
    <xf numFmtId="0" fontId="118" fillId="24" borderId="0" applyNumberFormat="0" applyBorder="0" applyAlignment="0" applyProtection="0"/>
    <xf numFmtId="0" fontId="118" fillId="25" borderId="0" applyNumberFormat="0" applyBorder="0" applyAlignment="0" applyProtection="0"/>
    <xf numFmtId="0" fontId="119" fillId="26" borderId="0" applyNumberFormat="0" applyBorder="0" applyAlignment="0" applyProtection="0"/>
    <xf numFmtId="0" fontId="120" fillId="27" borderId="1" applyNumberFormat="0" applyAlignment="0" applyProtection="0"/>
    <xf numFmtId="0" fontId="1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29" borderId="0" applyNumberFormat="0" applyBorder="0" applyAlignment="0" applyProtection="0"/>
    <xf numFmtId="0" fontId="125" fillId="0" borderId="3" applyNumberFormat="0" applyFill="0" applyAlignment="0" applyProtection="0"/>
    <xf numFmtId="0" fontId="126" fillId="0" borderId="4" applyNumberFormat="0" applyFill="0" applyAlignment="0" applyProtection="0"/>
    <xf numFmtId="0" fontId="127" fillId="0" borderId="5" applyNumberFormat="0" applyFill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30" borderId="1" applyNumberFormat="0" applyAlignment="0" applyProtection="0"/>
    <xf numFmtId="0" fontId="130" fillId="0" borderId="6" applyNumberFormat="0" applyFill="0" applyAlignment="0" applyProtection="0"/>
    <xf numFmtId="0" fontId="131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32" fillId="27" borderId="8" applyNumberFormat="0" applyAlignment="0" applyProtection="0"/>
    <xf numFmtId="9" fontId="0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9" applyNumberFormat="0" applyFill="0" applyAlignment="0" applyProtection="0"/>
    <xf numFmtId="0" fontId="135" fillId="0" borderId="0" applyNumberFormat="0" applyFill="0" applyBorder="0" applyAlignment="0" applyProtection="0"/>
  </cellStyleXfs>
  <cellXfs count="7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36" fillId="0" borderId="0" xfId="0" applyFont="1" applyAlignment="1">
      <alignment/>
    </xf>
    <xf numFmtId="0" fontId="137" fillId="16" borderId="10" xfId="0" applyFont="1" applyFill="1" applyBorder="1" applyAlignment="1">
      <alignment horizontal="right" vertical="center"/>
    </xf>
    <xf numFmtId="0" fontId="134" fillId="33" borderId="0" xfId="0" applyFont="1" applyFill="1" applyBorder="1" applyAlignment="1" applyProtection="1">
      <alignment horizontal="left" vertical="center"/>
      <protection locked="0"/>
    </xf>
    <xf numFmtId="0" fontId="134" fillId="33" borderId="0" xfId="0" applyFont="1" applyFill="1" applyBorder="1" applyAlignment="1" applyProtection="1">
      <alignment vertical="center"/>
      <protection locked="0"/>
    </xf>
    <xf numFmtId="0" fontId="134" fillId="0" borderId="0" xfId="0" applyFont="1" applyBorder="1" applyAlignment="1" applyProtection="1">
      <alignment vertical="center"/>
      <protection locked="0"/>
    </xf>
    <xf numFmtId="1" fontId="134" fillId="33" borderId="0" xfId="0" applyNumberFormat="1" applyFont="1" applyFill="1" applyBorder="1" applyAlignment="1" applyProtection="1">
      <alignment horizontal="left" vertical="center"/>
      <protection locked="0"/>
    </xf>
    <xf numFmtId="0" fontId="138" fillId="16" borderId="10" xfId="0" applyFont="1" applyFill="1" applyBorder="1" applyAlignment="1">
      <alignment horizontal="right" vertical="center"/>
    </xf>
    <xf numFmtId="14" fontId="134" fillId="33" borderId="0" xfId="0" applyNumberFormat="1" applyFont="1" applyFill="1" applyBorder="1" applyAlignment="1" applyProtection="1">
      <alignment horizontal="left" vertical="center"/>
      <protection locked="0"/>
    </xf>
    <xf numFmtId="14" fontId="134" fillId="33" borderId="0" xfId="0" applyNumberFormat="1" applyFont="1" applyFill="1" applyBorder="1" applyAlignment="1" applyProtection="1">
      <alignment horizontal="left" vertical="center"/>
      <protection/>
    </xf>
    <xf numFmtId="172" fontId="13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/>
    </xf>
    <xf numFmtId="0" fontId="134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14" fontId="140" fillId="0" borderId="0" xfId="0" applyNumberFormat="1" applyFont="1" applyFill="1" applyBorder="1" applyAlignment="1" applyProtection="1">
      <alignment horizontal="center" vertical="center"/>
      <protection/>
    </xf>
    <xf numFmtId="0" fontId="140" fillId="0" borderId="0" xfId="0" applyFont="1" applyFill="1" applyBorder="1" applyAlignment="1" applyProtection="1">
      <alignment horizontal="center" vertical="center"/>
      <protection/>
    </xf>
    <xf numFmtId="0" fontId="141" fillId="0" borderId="11" xfId="0" applyFont="1" applyBorder="1" applyAlignment="1">
      <alignment horizontal="center" vertical="center" wrapText="1"/>
    </xf>
    <xf numFmtId="0" fontId="141" fillId="0" borderId="12" xfId="0" applyFont="1" applyBorder="1" applyAlignment="1" applyProtection="1">
      <alignment horizontal="center" vertical="center" wrapText="1"/>
      <protection hidden="1"/>
    </xf>
    <xf numFmtId="0" fontId="141" fillId="0" borderId="13" xfId="0" applyFont="1" applyBorder="1" applyAlignment="1" applyProtection="1">
      <alignment horizontal="center" vertical="center" wrapText="1"/>
      <protection hidden="1"/>
    </xf>
    <xf numFmtId="0" fontId="141" fillId="0" borderId="13" xfId="0" applyFont="1" applyFill="1" applyBorder="1" applyAlignment="1" applyProtection="1">
      <alignment horizontal="center" vertical="center" wrapText="1"/>
      <protection hidden="1"/>
    </xf>
    <xf numFmtId="14" fontId="142" fillId="0" borderId="13" xfId="0" applyNumberFormat="1" applyFont="1" applyBorder="1" applyAlignment="1">
      <alignment vertical="center" wrapText="1"/>
    </xf>
    <xf numFmtId="0" fontId="141" fillId="0" borderId="10" xfId="0" applyFont="1" applyBorder="1" applyAlignment="1" applyProtection="1">
      <alignment/>
      <protection locked="0"/>
    </xf>
    <xf numFmtId="0" fontId="140" fillId="34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center"/>
      <protection hidden="1"/>
    </xf>
    <xf numFmtId="0" fontId="0" fillId="36" borderId="10" xfId="0" applyFill="1" applyBorder="1" applyAlignment="1" applyProtection="1">
      <alignment horizontal="center"/>
      <protection hidden="1"/>
    </xf>
    <xf numFmtId="0" fontId="0" fillId="16" borderId="10" xfId="0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>
      <alignment/>
    </xf>
    <xf numFmtId="1" fontId="141" fillId="0" borderId="10" xfId="0" applyNumberFormat="1" applyFont="1" applyFill="1" applyBorder="1" applyAlignment="1" applyProtection="1">
      <alignment horizontal="right" vertical="center"/>
      <protection locked="0"/>
    </xf>
    <xf numFmtId="0" fontId="0" fillId="16" borderId="11" xfId="0" applyFill="1" applyBorder="1" applyAlignment="1" applyProtection="1">
      <alignment horizontal="center"/>
      <protection hidden="1"/>
    </xf>
    <xf numFmtId="0" fontId="134" fillId="16" borderId="10" xfId="0" applyFont="1" applyFill="1" applyBorder="1" applyAlignment="1">
      <alignment/>
    </xf>
    <xf numFmtId="0" fontId="134" fillId="35" borderId="10" xfId="0" applyFont="1" applyFill="1" applyBorder="1" applyAlignment="1" applyProtection="1">
      <alignment horizontal="center"/>
      <protection hidden="1"/>
    </xf>
    <xf numFmtId="0" fontId="134" fillId="36" borderId="10" xfId="0" applyFont="1" applyFill="1" applyBorder="1" applyAlignment="1" applyProtection="1">
      <alignment horizontal="center"/>
      <protection hidden="1"/>
    </xf>
    <xf numFmtId="0" fontId="134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134" fillId="0" borderId="10" xfId="0" applyFont="1" applyBorder="1" applyAlignment="1" applyProtection="1">
      <alignment/>
      <protection hidden="1"/>
    </xf>
    <xf numFmtId="0" fontId="143" fillId="0" borderId="10" xfId="0" applyFont="1" applyBorder="1" applyAlignment="1" applyProtection="1">
      <alignment/>
      <protection hidden="1"/>
    </xf>
    <xf numFmtId="0" fontId="143" fillId="0" borderId="10" xfId="0" applyFont="1" applyFill="1" applyBorder="1" applyAlignment="1" applyProtection="1">
      <alignment/>
      <protection hidden="1"/>
    </xf>
    <xf numFmtId="0" fontId="143" fillId="0" borderId="14" xfId="0" applyFont="1" applyFill="1" applyBorder="1" applyAlignment="1" applyProtection="1">
      <alignment/>
      <protection hidden="1"/>
    </xf>
    <xf numFmtId="0" fontId="143" fillId="0" borderId="10" xfId="0" applyFont="1" applyBorder="1" applyAlignment="1">
      <alignment/>
    </xf>
    <xf numFmtId="0" fontId="144" fillId="16" borderId="10" xfId="0" applyFont="1" applyFill="1" applyBorder="1" applyAlignment="1" applyProtection="1">
      <alignment vertical="center" wrapText="1"/>
      <protection hidden="1"/>
    </xf>
    <xf numFmtId="0" fontId="142" fillId="16" borderId="10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41" fillId="13" borderId="10" xfId="0" applyFont="1" applyFill="1" applyBorder="1" applyAlignment="1" applyProtection="1">
      <alignment horizontal="center"/>
      <protection hidden="1"/>
    </xf>
    <xf numFmtId="0" fontId="141" fillId="13" borderId="10" xfId="0" applyFont="1" applyFill="1" applyBorder="1" applyAlignment="1" applyProtection="1">
      <alignment/>
      <protection hidden="1"/>
    </xf>
    <xf numFmtId="0" fontId="0" fillId="13" borderId="10" xfId="0" applyFill="1" applyBorder="1" applyAlignment="1" applyProtection="1">
      <alignment/>
      <protection hidden="1"/>
    </xf>
    <xf numFmtId="0" fontId="142" fillId="13" borderId="10" xfId="0" applyFont="1" applyFill="1" applyBorder="1" applyAlignment="1" applyProtection="1">
      <alignment/>
      <protection hidden="1"/>
    </xf>
    <xf numFmtId="0" fontId="141" fillId="13" borderId="12" xfId="0" applyFont="1" applyFill="1" applyBorder="1" applyAlignment="1" applyProtection="1">
      <alignment/>
      <protection hidden="1"/>
    </xf>
    <xf numFmtId="0" fontId="141" fillId="13" borderId="12" xfId="0" applyFont="1" applyFill="1" applyBorder="1" applyAlignment="1" applyProtection="1">
      <alignment horizontal="center"/>
      <protection hidden="1"/>
    </xf>
    <xf numFmtId="0" fontId="144" fillId="13" borderId="10" xfId="0" applyFont="1" applyFill="1" applyBorder="1" applyAlignment="1" applyProtection="1">
      <alignment/>
      <protection hidden="1"/>
    </xf>
    <xf numFmtId="0" fontId="0" fillId="0" borderId="0" xfId="0" applyAlignment="1" applyProtection="1">
      <alignment vertical="center" wrapText="1"/>
      <protection hidden="1"/>
    </xf>
    <xf numFmtId="0" fontId="142" fillId="0" borderId="10" xfId="0" applyFont="1" applyBorder="1" applyAlignment="1" applyProtection="1">
      <alignment horizontal="center" vertical="center" wrapText="1"/>
      <protection hidden="1"/>
    </xf>
    <xf numFmtId="0" fontId="142" fillId="0" borderId="10" xfId="0" applyFont="1" applyBorder="1" applyAlignment="1" applyProtection="1">
      <alignment/>
      <protection hidden="1"/>
    </xf>
    <xf numFmtId="0" fontId="14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top"/>
      <protection hidden="1"/>
    </xf>
    <xf numFmtId="0" fontId="144" fillId="0" borderId="10" xfId="0" applyFont="1" applyBorder="1" applyAlignment="1" applyProtection="1">
      <alignment vertical="center" wrapText="1"/>
      <protection hidden="1"/>
    </xf>
    <xf numFmtId="0" fontId="142" fillId="0" borderId="10" xfId="0" applyFont="1" applyBorder="1" applyAlignment="1" applyProtection="1">
      <alignment horizontal="center" vertical="center"/>
      <protection hidden="1"/>
    </xf>
    <xf numFmtId="0" fontId="141" fillId="0" borderId="10" xfId="0" applyFont="1" applyBorder="1" applyAlignment="1" applyProtection="1">
      <alignment horizontal="center"/>
      <protection hidden="1"/>
    </xf>
    <xf numFmtId="0" fontId="141" fillId="0" borderId="10" xfId="0" applyFont="1" applyBorder="1" applyAlignment="1" applyProtection="1">
      <alignment/>
      <protection hidden="1"/>
    </xf>
    <xf numFmtId="0" fontId="141" fillId="0" borderId="10" xfId="0" applyFont="1" applyBorder="1" applyAlignment="1" applyProtection="1">
      <alignment horizontal="center"/>
      <protection hidden="1"/>
    </xf>
    <xf numFmtId="0" fontId="144" fillId="0" borderId="15" xfId="0" applyFont="1" applyBorder="1" applyAlignment="1" applyProtection="1">
      <alignment horizontal="left"/>
      <protection hidden="1"/>
    </xf>
    <xf numFmtId="0" fontId="144" fillId="0" borderId="16" xfId="0" applyFont="1" applyBorder="1" applyAlignment="1" applyProtection="1">
      <alignment horizontal="left"/>
      <protection hidden="1"/>
    </xf>
    <xf numFmtId="0" fontId="142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134" fillId="0" borderId="0" xfId="0" applyFont="1" applyAlignment="1" applyProtection="1">
      <alignment/>
      <protection hidden="1"/>
    </xf>
    <xf numFmtId="0" fontId="7" fillId="37" borderId="0" xfId="57" applyFont="1" applyFill="1">
      <alignment/>
      <protection/>
    </xf>
    <xf numFmtId="0" fontId="7" fillId="37" borderId="0" xfId="57" applyFont="1" applyFill="1" applyAlignment="1">
      <alignment horizontal="center" vertical="center" wrapText="1"/>
      <protection/>
    </xf>
    <xf numFmtId="0" fontId="7" fillId="0" borderId="0" xfId="57" applyFont="1" applyFill="1" applyAlignment="1">
      <alignment horizontal="center" vertical="center" wrapText="1"/>
      <protection/>
    </xf>
    <xf numFmtId="0" fontId="10" fillId="37" borderId="0" xfId="57" applyFont="1" applyFill="1">
      <alignment/>
      <protection/>
    </xf>
    <xf numFmtId="0" fontId="10" fillId="37" borderId="0" xfId="57" applyFont="1" applyFill="1" applyAlignment="1">
      <alignment horizontal="left"/>
      <protection/>
    </xf>
    <xf numFmtId="0" fontId="10" fillId="0" borderId="0" xfId="57" applyFont="1" applyFill="1">
      <alignment/>
      <protection/>
    </xf>
    <xf numFmtId="0" fontId="11" fillId="38" borderId="0" xfId="57" applyFont="1" applyFill="1" applyAlignment="1">
      <alignment horizontal="center" vertical="center"/>
      <protection/>
    </xf>
    <xf numFmtId="41" fontId="12" fillId="38" borderId="0" xfId="57" applyNumberFormat="1" applyFont="1" applyFill="1" applyAlignment="1">
      <alignment horizontal="center" vertical="center"/>
      <protection/>
    </xf>
    <xf numFmtId="0" fontId="13" fillId="37" borderId="0" xfId="57" applyFont="1" applyFill="1" applyAlignment="1">
      <alignment horizontal="center" vertical="center"/>
      <protection/>
    </xf>
    <xf numFmtId="0" fontId="13" fillId="0" borderId="0" xfId="57" applyFont="1" applyFill="1" applyAlignment="1">
      <alignment horizontal="center" vertical="center"/>
      <protection/>
    </xf>
    <xf numFmtId="0" fontId="10" fillId="37" borderId="0" xfId="57" applyFont="1" applyFill="1" applyAlignment="1">
      <alignment horizontal="center"/>
      <protection/>
    </xf>
    <xf numFmtId="0" fontId="7" fillId="0" borderId="0" xfId="57" applyFont="1" applyFill="1">
      <alignment/>
      <protection/>
    </xf>
    <xf numFmtId="0" fontId="144" fillId="0" borderId="1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14" fillId="0" borderId="0" xfId="57" applyFont="1" applyBorder="1" applyAlignment="1" applyProtection="1">
      <alignment vertical="center" wrapText="1"/>
      <protection hidden="1"/>
    </xf>
    <xf numFmtId="0" fontId="16" fillId="0" borderId="17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7" fillId="0" borderId="18" xfId="0" applyFont="1" applyBorder="1" applyAlignment="1" applyProtection="1">
      <alignment/>
      <protection hidden="1"/>
    </xf>
    <xf numFmtId="0" fontId="9" fillId="0" borderId="0" xfId="57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/>
      <protection hidden="1"/>
    </xf>
    <xf numFmtId="0" fontId="19" fillId="0" borderId="17" xfId="0" applyFont="1" applyBorder="1" applyAlignment="1" applyProtection="1">
      <alignment/>
      <protection hidden="1"/>
    </xf>
    <xf numFmtId="0" fontId="17" fillId="0" borderId="19" xfId="0" applyFont="1" applyBorder="1" applyAlignment="1" applyProtection="1">
      <alignment/>
      <protection hidden="1"/>
    </xf>
    <xf numFmtId="0" fontId="17" fillId="0" borderId="2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21" fillId="0" borderId="21" xfId="0" applyFont="1" applyBorder="1" applyAlignment="1" applyProtection="1">
      <alignment/>
      <protection hidden="1"/>
    </xf>
    <xf numFmtId="0" fontId="7" fillId="0" borderId="0" xfId="57" applyFont="1" applyBorder="1" applyAlignment="1" applyProtection="1">
      <alignment/>
      <protection hidden="1"/>
    </xf>
    <xf numFmtId="0" fontId="17" fillId="0" borderId="17" xfId="0" applyFont="1" applyBorder="1" applyAlignment="1" applyProtection="1">
      <alignment/>
      <protection hidden="1"/>
    </xf>
    <xf numFmtId="0" fontId="17" fillId="0" borderId="22" xfId="0" applyFont="1" applyBorder="1" applyAlignment="1" applyProtection="1">
      <alignment/>
      <protection hidden="1"/>
    </xf>
    <xf numFmtId="0" fontId="17" fillId="0" borderId="23" xfId="0" applyFont="1" applyBorder="1" applyAlignment="1" applyProtection="1">
      <alignment/>
      <protection hidden="1"/>
    </xf>
    <xf numFmtId="0" fontId="23" fillId="0" borderId="2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7" fillId="0" borderId="0" xfId="57" applyFont="1" applyBorder="1" applyAlignment="1" applyProtection="1">
      <alignment horizontal="left" vertical="justify" wrapText="1"/>
      <protection hidden="1"/>
    </xf>
    <xf numFmtId="0" fontId="15" fillId="0" borderId="0" xfId="57" applyFont="1" applyBorder="1" applyAlignment="1" applyProtection="1">
      <alignment horizontal="left" vertical="center" wrapText="1"/>
      <protection hidden="1"/>
    </xf>
    <xf numFmtId="0" fontId="25" fillId="0" borderId="0" xfId="0" applyFont="1" applyBorder="1" applyAlignment="1" applyProtection="1">
      <alignment/>
      <protection hidden="1"/>
    </xf>
    <xf numFmtId="0" fontId="7" fillId="0" borderId="20" xfId="57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/>
      <protection hidden="1"/>
    </xf>
    <xf numFmtId="0" fontId="17" fillId="0" borderId="15" xfId="0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/>
      <protection hidden="1"/>
    </xf>
    <xf numFmtId="0" fontId="17" fillId="0" borderId="25" xfId="0" applyFont="1" applyBorder="1" applyAlignment="1" applyProtection="1">
      <alignment/>
      <protection hidden="1"/>
    </xf>
    <xf numFmtId="0" fontId="7" fillId="0" borderId="0" xfId="57" applyFont="1" applyBorder="1" applyAlignment="1" applyProtection="1">
      <alignment horizontal="left" vertical="justify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17" fillId="0" borderId="26" xfId="0" applyFont="1" applyBorder="1" applyAlignment="1" applyProtection="1">
      <alignment/>
      <protection hidden="1"/>
    </xf>
    <xf numFmtId="0" fontId="17" fillId="0" borderId="21" xfId="0" applyFont="1" applyBorder="1" applyAlignment="1" applyProtection="1">
      <alignment/>
      <protection hidden="1"/>
    </xf>
    <xf numFmtId="0" fontId="17" fillId="0" borderId="27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23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27" fillId="0" borderId="0" xfId="57" applyFont="1" applyBorder="1" applyAlignment="1" applyProtection="1">
      <alignment horizontal="left" vertical="justify"/>
      <protection hidden="1"/>
    </xf>
    <xf numFmtId="0" fontId="19" fillId="0" borderId="0" xfId="0" applyFont="1" applyBorder="1" applyAlignment="1" applyProtection="1">
      <alignment/>
      <protection hidden="1"/>
    </xf>
    <xf numFmtId="0" fontId="19" fillId="0" borderId="17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9" fillId="0" borderId="17" xfId="0" applyFont="1" applyBorder="1" applyAlignment="1" applyProtection="1">
      <alignment shrinkToFit="1"/>
      <protection hidden="1"/>
    </xf>
    <xf numFmtId="0" fontId="29" fillId="0" borderId="0" xfId="0" applyFont="1" applyBorder="1" applyAlignment="1" applyProtection="1">
      <alignment shrinkToFit="1"/>
      <protection hidden="1"/>
    </xf>
    <xf numFmtId="0" fontId="27" fillId="0" borderId="0" xfId="57" applyFont="1" applyBorder="1" applyAlignment="1" applyProtection="1">
      <alignment vertical="justify"/>
      <protection hidden="1"/>
    </xf>
    <xf numFmtId="0" fontId="30" fillId="0" borderId="0" xfId="57" applyFont="1" applyBorder="1" applyAlignment="1" applyProtection="1">
      <alignment/>
      <protection hidden="1"/>
    </xf>
    <xf numFmtId="0" fontId="31" fillId="0" borderId="0" xfId="57" applyFont="1" applyBorder="1" applyAlignment="1" applyProtection="1">
      <alignment/>
      <protection hidden="1"/>
    </xf>
    <xf numFmtId="0" fontId="31" fillId="0" borderId="17" xfId="57" applyFont="1" applyBorder="1" applyAlignment="1" applyProtection="1">
      <alignment/>
      <protection hidden="1"/>
    </xf>
    <xf numFmtId="0" fontId="25" fillId="0" borderId="15" xfId="0" applyFont="1" applyBorder="1" applyAlignment="1" applyProtection="1">
      <alignment/>
      <protection hidden="1"/>
    </xf>
    <xf numFmtId="0" fontId="17" fillId="0" borderId="16" xfId="0" applyFont="1" applyBorder="1" applyAlignment="1" applyProtection="1">
      <alignment/>
      <protection hidden="1"/>
    </xf>
    <xf numFmtId="0" fontId="25" fillId="0" borderId="24" xfId="0" applyFont="1" applyBorder="1" applyAlignment="1" applyProtection="1">
      <alignment/>
      <protection hidden="1"/>
    </xf>
    <xf numFmtId="0" fontId="25" fillId="0" borderId="13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/>
      <protection hidden="1"/>
    </xf>
    <xf numFmtId="2" fontId="25" fillId="0" borderId="17" xfId="0" applyNumberFormat="1" applyFont="1" applyBorder="1" applyAlignment="1" applyProtection="1">
      <alignment/>
      <protection hidden="1"/>
    </xf>
    <xf numFmtId="176" fontId="27" fillId="0" borderId="0" xfId="57" applyNumberFormat="1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/>
      <protection hidden="1"/>
    </xf>
    <xf numFmtId="0" fontId="7" fillId="0" borderId="0" xfId="57" applyFont="1" applyBorder="1" applyAlignment="1" applyProtection="1">
      <alignment horizontal="left"/>
      <protection hidden="1"/>
    </xf>
    <xf numFmtId="0" fontId="76" fillId="0" borderId="0" xfId="0" applyFont="1" applyBorder="1" applyAlignment="1" applyProtection="1">
      <alignment vertical="center"/>
      <protection hidden="1"/>
    </xf>
    <xf numFmtId="0" fontId="25" fillId="0" borderId="10" xfId="0" applyFont="1" applyBorder="1" applyAlignment="1" applyProtection="1">
      <alignment vertical="center"/>
      <protection hidden="1"/>
    </xf>
    <xf numFmtId="0" fontId="25" fillId="0" borderId="16" xfId="0" applyFont="1" applyBorder="1" applyAlignment="1" applyProtection="1">
      <alignment vertical="center"/>
      <protection hidden="1"/>
    </xf>
    <xf numFmtId="0" fontId="7" fillId="0" borderId="0" xfId="57" applyFont="1" applyBorder="1" applyAlignment="1" applyProtection="1">
      <alignment vertical="center"/>
      <protection hidden="1"/>
    </xf>
    <xf numFmtId="0" fontId="29" fillId="0" borderId="0" xfId="0" applyFont="1" applyBorder="1" applyAlignment="1" applyProtection="1">
      <alignment/>
      <protection hidden="1"/>
    </xf>
    <xf numFmtId="0" fontId="29" fillId="0" borderId="17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7" fillId="0" borderId="0" xfId="57" applyFont="1" applyBorder="1" applyAlignment="1" applyProtection="1">
      <alignment vertical="justify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hidden="1"/>
    </xf>
    <xf numFmtId="0" fontId="17" fillId="0" borderId="29" xfId="0" applyFont="1" applyBorder="1" applyAlignment="1" applyProtection="1">
      <alignment/>
      <protection hidden="1"/>
    </xf>
    <xf numFmtId="0" fontId="17" fillId="0" borderId="30" xfId="0" applyFont="1" applyBorder="1" applyAlignment="1" applyProtection="1">
      <alignment/>
      <protection hidden="1"/>
    </xf>
    <xf numFmtId="0" fontId="25" fillId="0" borderId="30" xfId="0" applyFont="1" applyBorder="1" applyAlignment="1" applyProtection="1">
      <alignment/>
      <protection hidden="1"/>
    </xf>
    <xf numFmtId="0" fontId="28" fillId="0" borderId="30" xfId="0" applyFont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17" fillId="0" borderId="31" xfId="0" applyFont="1" applyBorder="1" applyAlignment="1" applyProtection="1">
      <alignment/>
      <protection hidden="1"/>
    </xf>
    <xf numFmtId="0" fontId="27" fillId="0" borderId="0" xfId="57" applyFont="1" applyBorder="1" applyAlignment="1" applyProtection="1">
      <alignment/>
      <protection hidden="1"/>
    </xf>
    <xf numFmtId="0" fontId="31" fillId="0" borderId="0" xfId="57" applyFont="1" applyBorder="1" applyAlignment="1" applyProtection="1">
      <alignment vertical="center" wrapText="1"/>
      <protection hidden="1"/>
    </xf>
    <xf numFmtId="0" fontId="31" fillId="0" borderId="0" xfId="57" applyFont="1" applyBorder="1" applyAlignment="1" applyProtection="1">
      <alignment horizontal="center" vertical="center" wrapText="1"/>
      <protection hidden="1"/>
    </xf>
    <xf numFmtId="0" fontId="25" fillId="0" borderId="1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17" xfId="0" applyFont="1" applyBorder="1" applyAlignment="1" applyProtection="1">
      <alignment wrapText="1"/>
      <protection hidden="1"/>
    </xf>
    <xf numFmtId="0" fontId="17" fillId="0" borderId="0" xfId="0" applyFont="1" applyBorder="1" applyAlignment="1" applyProtection="1">
      <alignment horizontal="left" vertical="top" wrapText="1"/>
      <protection hidden="1"/>
    </xf>
    <xf numFmtId="0" fontId="7" fillId="0" borderId="20" xfId="57" applyFont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17" xfId="0" applyFont="1" applyBorder="1" applyAlignment="1" applyProtection="1">
      <alignment vertical="center" wrapText="1"/>
      <protection hidden="1"/>
    </xf>
    <xf numFmtId="0" fontId="19" fillId="0" borderId="0" xfId="0" applyFont="1" applyBorder="1" applyAlignment="1" applyProtection="1">
      <alignment horizontal="left" vertical="center"/>
      <protection hidden="1"/>
    </xf>
    <xf numFmtId="0" fontId="19" fillId="0" borderId="17" xfId="0" applyFont="1" applyBorder="1" applyAlignment="1" applyProtection="1">
      <alignment horizontal="left" vertical="center"/>
      <protection hidden="1"/>
    </xf>
    <xf numFmtId="49" fontId="17" fillId="0" borderId="20" xfId="0" applyNumberFormat="1" applyFont="1" applyBorder="1" applyAlignment="1" applyProtection="1">
      <alignment horizontal="center"/>
      <protection hidden="1"/>
    </xf>
    <xf numFmtId="0" fontId="7" fillId="0" borderId="0" xfId="57" applyFont="1" applyBorder="1" applyAlignment="1" applyProtection="1">
      <alignment vertical="top" wrapText="1"/>
      <protection hidden="1"/>
    </xf>
    <xf numFmtId="0" fontId="7" fillId="0" borderId="0" xfId="57" applyFont="1" applyBorder="1" applyAlignment="1" applyProtection="1">
      <alignment horizontal="center" vertical="center" wrapText="1"/>
      <protection hidden="1"/>
    </xf>
    <xf numFmtId="0" fontId="34" fillId="0" borderId="0" xfId="0" applyFont="1" applyBorder="1" applyAlignment="1" applyProtection="1">
      <alignment/>
      <protection hidden="1"/>
    </xf>
    <xf numFmtId="2" fontId="145" fillId="0" borderId="17" xfId="0" applyNumberFormat="1" applyFont="1" applyBorder="1" applyAlignment="1" applyProtection="1">
      <alignment/>
      <protection hidden="1"/>
    </xf>
    <xf numFmtId="0" fontId="7" fillId="0" borderId="0" xfId="57" applyFont="1" applyBorder="1" applyAlignment="1" applyProtection="1">
      <alignment horizontal="right" vertical="center" wrapText="1"/>
      <protection hidden="1"/>
    </xf>
    <xf numFmtId="2" fontId="145" fillId="0" borderId="25" xfId="0" applyNumberFormat="1" applyFont="1" applyBorder="1" applyAlignment="1" applyProtection="1">
      <alignment/>
      <protection hidden="1"/>
    </xf>
    <xf numFmtId="0" fontId="17" fillId="0" borderId="14" xfId="0" applyFont="1" applyBorder="1" applyAlignment="1" applyProtection="1">
      <alignment/>
      <protection hidden="1"/>
    </xf>
    <xf numFmtId="0" fontId="25" fillId="0" borderId="17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2" fontId="17" fillId="0" borderId="17" xfId="0" applyNumberFormat="1" applyFont="1" applyBorder="1" applyAlignment="1" applyProtection="1">
      <alignment/>
      <protection hidden="1"/>
    </xf>
    <xf numFmtId="0" fontId="27" fillId="0" borderId="0" xfId="57" applyFont="1" applyBorder="1" applyAlignment="1" applyProtection="1">
      <alignment vertical="top" wrapText="1"/>
      <protection hidden="1"/>
    </xf>
    <xf numFmtId="0" fontId="35" fillId="0" borderId="0" xfId="0" applyFont="1" applyBorder="1" applyAlignment="1" applyProtection="1">
      <alignment/>
      <protection hidden="1"/>
    </xf>
    <xf numFmtId="0" fontId="27" fillId="0" borderId="0" xfId="57" applyFont="1" applyBorder="1" applyAlignment="1" applyProtection="1">
      <alignment vertical="top"/>
      <protection hidden="1"/>
    </xf>
    <xf numFmtId="0" fontId="27" fillId="0" borderId="20" xfId="57" applyFont="1" applyBorder="1" applyAlignment="1" applyProtection="1">
      <alignment vertical="top"/>
      <protection hidden="1"/>
    </xf>
    <xf numFmtId="0" fontId="17" fillId="0" borderId="32" xfId="0" applyFont="1" applyBorder="1" applyAlignment="1" applyProtection="1">
      <alignment/>
      <protection hidden="1"/>
    </xf>
    <xf numFmtId="0" fontId="17" fillId="0" borderId="17" xfId="0" applyFont="1" applyBorder="1" applyAlignment="1" applyProtection="1">
      <alignment horizontal="left" vertical="top" wrapText="1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17" fillId="0" borderId="33" xfId="0" applyFont="1" applyBorder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141" fillId="0" borderId="10" xfId="0" applyFont="1" applyFill="1" applyBorder="1" applyAlignment="1" applyProtection="1">
      <alignment horizontal="center" vertical="center" wrapText="1"/>
      <protection hidden="1"/>
    </xf>
    <xf numFmtId="0" fontId="141" fillId="0" borderId="10" xfId="0" applyFont="1" applyFill="1" applyBorder="1" applyAlignment="1" applyProtection="1">
      <alignment/>
      <protection hidden="1"/>
    </xf>
    <xf numFmtId="0" fontId="142" fillId="0" borderId="10" xfId="0" applyFont="1" applyFill="1" applyBorder="1" applyAlignment="1" applyProtection="1">
      <alignment horizontal="left"/>
      <protection hidden="1"/>
    </xf>
    <xf numFmtId="0" fontId="0" fillId="39" borderId="10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174" fontId="0" fillId="0" borderId="16" xfId="0" applyNumberFormat="1" applyFont="1" applyFill="1" applyBorder="1" applyAlignment="1" applyProtection="1">
      <alignment horizontal="center" vertical="center"/>
      <protection hidden="1"/>
    </xf>
    <xf numFmtId="0" fontId="0" fillId="39" borderId="10" xfId="0" applyFont="1" applyFill="1" applyBorder="1" applyAlignment="1" applyProtection="1">
      <alignment horizontal="center"/>
      <protection hidden="1"/>
    </xf>
    <xf numFmtId="0" fontId="143" fillId="39" borderId="10" xfId="0" applyFont="1" applyFill="1" applyBorder="1" applyAlignment="1" applyProtection="1">
      <alignment/>
      <protection hidden="1"/>
    </xf>
    <xf numFmtId="0" fontId="146" fillId="0" borderId="0" xfId="0" applyFont="1" applyFill="1" applyAlignment="1" applyProtection="1">
      <alignment/>
      <protection hidden="1"/>
    </xf>
    <xf numFmtId="0" fontId="143" fillId="39" borderId="10" xfId="0" applyFont="1" applyFill="1" applyBorder="1" applyAlignment="1" applyProtection="1">
      <alignment horizontal="center"/>
      <protection hidden="1"/>
    </xf>
    <xf numFmtId="0" fontId="143" fillId="0" borderId="10" xfId="0" applyFont="1" applyFill="1" applyBorder="1" applyAlignment="1" applyProtection="1">
      <alignment horizontal="center"/>
      <protection hidden="1"/>
    </xf>
    <xf numFmtId="0" fontId="134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38" fillId="0" borderId="0" xfId="0" applyFont="1" applyBorder="1" applyAlignment="1" applyProtection="1">
      <alignment vertical="center"/>
      <protection hidden="1"/>
    </xf>
    <xf numFmtId="0" fontId="141" fillId="0" borderId="10" xfId="0" applyFont="1" applyBorder="1" applyAlignment="1" applyProtection="1">
      <alignment vertical="center"/>
      <protection hidden="1"/>
    </xf>
    <xf numFmtId="0" fontId="0" fillId="40" borderId="10" xfId="0" applyFill="1" applyBorder="1" applyAlignment="1" applyProtection="1">
      <alignment/>
      <protection hidden="1"/>
    </xf>
    <xf numFmtId="0" fontId="141" fillId="0" borderId="0" xfId="0" applyFont="1" applyAlignment="1" applyProtection="1">
      <alignment/>
      <protection hidden="1"/>
    </xf>
    <xf numFmtId="0" fontId="134" fillId="0" borderId="10" xfId="0" applyFont="1" applyBorder="1" applyAlignment="1" applyProtection="1">
      <alignment vertical="center"/>
      <protection hidden="1"/>
    </xf>
    <xf numFmtId="0" fontId="143" fillId="40" borderId="10" xfId="0" applyFont="1" applyFill="1" applyBorder="1" applyAlignment="1" applyProtection="1">
      <alignment/>
      <protection hidden="1"/>
    </xf>
    <xf numFmtId="0" fontId="143" fillId="0" borderId="10" xfId="0" applyFont="1" applyBorder="1" applyAlignment="1" applyProtection="1">
      <alignment vertical="center"/>
      <protection hidden="1"/>
    </xf>
    <xf numFmtId="0" fontId="7" fillId="0" borderId="34" xfId="58" applyBorder="1" applyProtection="1">
      <alignment/>
      <protection hidden="1"/>
    </xf>
    <xf numFmtId="0" fontId="7" fillId="0" borderId="14" xfId="58" applyBorder="1" applyProtection="1">
      <alignment/>
      <protection hidden="1"/>
    </xf>
    <xf numFmtId="0" fontId="7" fillId="0" borderId="35" xfId="58" applyBorder="1" applyProtection="1">
      <alignment/>
      <protection hidden="1"/>
    </xf>
    <xf numFmtId="0" fontId="7" fillId="0" borderId="0" xfId="58" applyProtection="1">
      <alignment/>
      <protection hidden="1"/>
    </xf>
    <xf numFmtId="0" fontId="7" fillId="0" borderId="20" xfId="58" applyBorder="1" applyAlignment="1" applyProtection="1">
      <alignment horizontal="center" vertical="center"/>
      <protection hidden="1"/>
    </xf>
    <xf numFmtId="0" fontId="7" fillId="0" borderId="28" xfId="58" applyBorder="1" applyAlignment="1" applyProtection="1">
      <alignment horizontal="center" vertical="center"/>
      <protection hidden="1"/>
    </xf>
    <xf numFmtId="0" fontId="7" fillId="0" borderId="0" xfId="58" applyAlignment="1" applyProtection="1">
      <alignment horizontal="center" vertical="center"/>
      <protection hidden="1"/>
    </xf>
    <xf numFmtId="0" fontId="7" fillId="0" borderId="34" xfId="58" applyBorder="1" applyAlignment="1" applyProtection="1">
      <alignment horizontal="center" vertical="center"/>
      <protection hidden="1"/>
    </xf>
    <xf numFmtId="0" fontId="7" fillId="0" borderId="0" xfId="58" applyBorder="1" applyAlignment="1" applyProtection="1">
      <alignment horizontal="center" vertical="center"/>
      <protection hidden="1"/>
    </xf>
    <xf numFmtId="0" fontId="43" fillId="0" borderId="0" xfId="58" applyFont="1" applyBorder="1" applyAlignment="1" applyProtection="1">
      <alignment horizontal="center" vertical="center"/>
      <protection hidden="1"/>
    </xf>
    <xf numFmtId="0" fontId="7" fillId="0" borderId="20" xfId="58" applyBorder="1" applyProtection="1">
      <alignment/>
      <protection hidden="1"/>
    </xf>
    <xf numFmtId="0" fontId="7" fillId="0" borderId="0" xfId="58" applyBorder="1" applyProtection="1">
      <alignment/>
      <protection hidden="1"/>
    </xf>
    <xf numFmtId="0" fontId="7" fillId="0" borderId="28" xfId="58" applyBorder="1" applyProtection="1">
      <alignment/>
      <protection hidden="1"/>
    </xf>
    <xf numFmtId="0" fontId="7" fillId="0" borderId="0" xfId="58" applyBorder="1" applyAlignment="1" applyProtection="1">
      <alignment horizontal="center"/>
      <protection hidden="1"/>
    </xf>
    <xf numFmtId="0" fontId="7" fillId="0" borderId="0" xfId="58" applyFont="1" applyBorder="1" applyProtection="1">
      <alignment/>
      <protection hidden="1"/>
    </xf>
    <xf numFmtId="0" fontId="45" fillId="0" borderId="0" xfId="58" applyFont="1" applyBorder="1" applyProtection="1">
      <alignment/>
      <protection hidden="1"/>
    </xf>
    <xf numFmtId="0" fontId="7" fillId="0" borderId="29" xfId="58" applyBorder="1" applyProtection="1">
      <alignment/>
      <protection hidden="1"/>
    </xf>
    <xf numFmtId="0" fontId="7" fillId="0" borderId="30" xfId="58" applyBorder="1" applyProtection="1">
      <alignment/>
      <protection hidden="1"/>
    </xf>
    <xf numFmtId="0" fontId="7" fillId="0" borderId="30" xfId="58" applyBorder="1" applyAlignment="1" applyProtection="1">
      <alignment horizontal="center"/>
      <protection hidden="1"/>
    </xf>
    <xf numFmtId="0" fontId="7" fillId="0" borderId="31" xfId="58" applyBorder="1" applyAlignment="1" applyProtection="1">
      <alignment horizontal="center"/>
      <protection hidden="1"/>
    </xf>
    <xf numFmtId="0" fontId="15" fillId="0" borderId="0" xfId="58" applyFont="1" applyBorder="1" applyProtection="1">
      <alignment/>
      <protection hidden="1"/>
    </xf>
    <xf numFmtId="0" fontId="27" fillId="0" borderId="0" xfId="58" applyFont="1" applyBorder="1" applyProtection="1">
      <alignment/>
      <protection hidden="1"/>
    </xf>
    <xf numFmtId="0" fontId="44" fillId="0" borderId="10" xfId="58" applyFont="1" applyBorder="1" applyAlignment="1" applyProtection="1">
      <alignment horizontal="center" vertical="center"/>
      <protection hidden="1"/>
    </xf>
    <xf numFmtId="0" fontId="44" fillId="0" borderId="20" xfId="58" applyFont="1" applyBorder="1" applyAlignment="1" applyProtection="1">
      <alignment horizontal="center" vertical="center"/>
      <protection hidden="1"/>
    </xf>
    <xf numFmtId="0" fontId="44" fillId="0" borderId="0" xfId="58" applyFont="1" applyBorder="1" applyAlignment="1" applyProtection="1">
      <alignment horizontal="center" vertical="center"/>
      <protection hidden="1"/>
    </xf>
    <xf numFmtId="0" fontId="44" fillId="0" borderId="15" xfId="58" applyFont="1" applyBorder="1" applyAlignment="1" applyProtection="1">
      <alignment horizontal="center" vertical="center"/>
      <protection hidden="1"/>
    </xf>
    <xf numFmtId="0" fontId="44" fillId="0" borderId="28" xfId="58" applyFont="1" applyBorder="1" applyAlignment="1" applyProtection="1">
      <alignment horizontal="center" vertical="center"/>
      <protection hidden="1"/>
    </xf>
    <xf numFmtId="0" fontId="44" fillId="0" borderId="0" xfId="58" applyFont="1" applyAlignment="1" applyProtection="1">
      <alignment horizontal="center" vertical="center"/>
      <protection hidden="1"/>
    </xf>
    <xf numFmtId="0" fontId="46" fillId="0" borderId="0" xfId="58" applyFont="1" applyBorder="1" applyAlignment="1" applyProtection="1">
      <alignment horizontal="left" vertical="center"/>
      <protection hidden="1"/>
    </xf>
    <xf numFmtId="0" fontId="46" fillId="0" borderId="0" xfId="58" applyFont="1" applyBorder="1" applyAlignment="1" applyProtection="1">
      <alignment vertical="center"/>
      <protection hidden="1"/>
    </xf>
    <xf numFmtId="0" fontId="7" fillId="0" borderId="0" xfId="58" applyFont="1" applyBorder="1" applyAlignment="1" applyProtection="1">
      <alignment/>
      <protection hidden="1"/>
    </xf>
    <xf numFmtId="0" fontId="7" fillId="0" borderId="28" xfId="58" applyFont="1" applyBorder="1" applyAlignment="1" applyProtection="1">
      <alignment/>
      <protection hidden="1"/>
    </xf>
    <xf numFmtId="0" fontId="27" fillId="0" borderId="31" xfId="58" applyFont="1" applyBorder="1" applyAlignment="1" applyProtection="1">
      <alignment/>
      <protection hidden="1"/>
    </xf>
    <xf numFmtId="0" fontId="7" fillId="0" borderId="20" xfId="58" applyBorder="1" applyAlignment="1" applyProtection="1">
      <alignment vertical="center"/>
      <protection hidden="1"/>
    </xf>
    <xf numFmtId="0" fontId="7" fillId="0" borderId="0" xfId="58" applyBorder="1" applyAlignment="1" applyProtection="1">
      <alignment vertical="center"/>
      <protection hidden="1"/>
    </xf>
    <xf numFmtId="0" fontId="27" fillId="0" borderId="10" xfId="58" applyFont="1" applyBorder="1" applyAlignment="1" applyProtection="1">
      <alignment horizontal="center" vertical="center"/>
      <protection hidden="1"/>
    </xf>
    <xf numFmtId="0" fontId="7" fillId="0" borderId="0" xfId="58" applyBorder="1" applyAlignment="1" applyProtection="1">
      <alignment horizontal="left" vertical="center"/>
      <protection hidden="1"/>
    </xf>
    <xf numFmtId="0" fontId="7" fillId="0" borderId="28" xfId="58" applyBorder="1" applyAlignment="1" applyProtection="1">
      <alignment vertical="center"/>
      <protection hidden="1"/>
    </xf>
    <xf numFmtId="0" fontId="7" fillId="0" borderId="0" xfId="58" applyAlignment="1" applyProtection="1">
      <alignment vertical="center"/>
      <protection hidden="1"/>
    </xf>
    <xf numFmtId="0" fontId="7" fillId="0" borderId="0" xfId="58" applyFont="1" applyBorder="1" applyAlignment="1" applyProtection="1">
      <alignment horizontal="left" vertical="center"/>
      <protection hidden="1"/>
    </xf>
    <xf numFmtId="0" fontId="7" fillId="0" borderId="30" xfId="58" applyFont="1" applyBorder="1" applyAlignment="1" applyProtection="1">
      <alignment horizontal="left" vertical="center"/>
      <protection hidden="1"/>
    </xf>
    <xf numFmtId="0" fontId="7" fillId="0" borderId="0" xfId="58" applyFont="1" applyBorder="1" applyAlignment="1" applyProtection="1">
      <alignment horizontal="left"/>
      <protection hidden="1"/>
    </xf>
    <xf numFmtId="0" fontId="27" fillId="0" borderId="30" xfId="58" applyFont="1" applyBorder="1" applyAlignment="1" applyProtection="1">
      <alignment/>
      <protection hidden="1"/>
    </xf>
    <xf numFmtId="0" fontId="27" fillId="0" borderId="30" xfId="58" applyFont="1" applyBorder="1" applyAlignment="1" applyProtection="1">
      <alignment horizontal="left"/>
      <protection hidden="1"/>
    </xf>
    <xf numFmtId="0" fontId="47" fillId="0" borderId="0" xfId="58" applyFont="1" applyBorder="1" applyAlignment="1" applyProtection="1">
      <alignment/>
      <protection hidden="1"/>
    </xf>
    <xf numFmtId="0" fontId="7" fillId="0" borderId="30" xfId="58" applyBorder="1" applyAlignment="1" applyProtection="1">
      <alignment/>
      <protection hidden="1"/>
    </xf>
    <xf numFmtId="0" fontId="7" fillId="0" borderId="0" xfId="58" applyBorder="1" applyAlignment="1" applyProtection="1">
      <alignment/>
      <protection hidden="1"/>
    </xf>
    <xf numFmtId="0" fontId="35" fillId="0" borderId="0" xfId="58" applyFont="1" applyBorder="1" applyProtection="1">
      <alignment/>
      <protection hidden="1"/>
    </xf>
    <xf numFmtId="0" fontId="7" fillId="0" borderId="31" xfId="58" applyBorder="1" applyProtection="1">
      <alignment/>
      <protection hidden="1"/>
    </xf>
    <xf numFmtId="0" fontId="147" fillId="0" borderId="0" xfId="0" applyFont="1" applyAlignment="1" applyProtection="1">
      <alignment wrapText="1"/>
      <protection hidden="1"/>
    </xf>
    <xf numFmtId="0" fontId="49" fillId="0" borderId="10" xfId="0" applyFont="1" applyBorder="1" applyAlignment="1" applyProtection="1">
      <alignment horizontal="left" vertical="center" wrapText="1"/>
      <protection hidden="1"/>
    </xf>
    <xf numFmtId="0" fontId="49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2" fontId="134" fillId="0" borderId="10" xfId="0" applyNumberFormat="1" applyFont="1" applyBorder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horizontal="left" vertical="center"/>
      <protection hidden="1"/>
    </xf>
    <xf numFmtId="0" fontId="134" fillId="0" borderId="10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148" fillId="0" borderId="0" xfId="0" applyFont="1" applyBorder="1" applyAlignment="1" applyProtection="1">
      <alignment horizontal="center"/>
      <protection hidden="1"/>
    </xf>
    <xf numFmtId="0" fontId="148" fillId="0" borderId="38" xfId="0" applyFont="1" applyBorder="1" applyAlignment="1" applyProtection="1">
      <alignment horizontal="center"/>
      <protection hidden="1"/>
    </xf>
    <xf numFmtId="0" fontId="0" fillId="0" borderId="38" xfId="0" applyBorder="1" applyAlignment="1" applyProtection="1">
      <alignment/>
      <protection hidden="1"/>
    </xf>
    <xf numFmtId="0" fontId="149" fillId="0" borderId="0" xfId="0" applyFont="1" applyBorder="1" applyAlignment="1" applyProtection="1">
      <alignment horizontal="center"/>
      <protection hidden="1"/>
    </xf>
    <xf numFmtId="0" fontId="150" fillId="0" borderId="0" xfId="0" applyFont="1" applyBorder="1" applyAlignment="1" applyProtection="1">
      <alignment/>
      <protection hidden="1"/>
    </xf>
    <xf numFmtId="0" fontId="146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39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147" fillId="0" borderId="0" xfId="0" applyFont="1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142" fillId="0" borderId="0" xfId="0" applyFont="1" applyBorder="1" applyAlignment="1" applyProtection="1">
      <alignment vertical="center"/>
      <protection hidden="1"/>
    </xf>
    <xf numFmtId="0" fontId="0" fillId="0" borderId="44" xfId="0" applyBorder="1" applyAlignment="1" applyProtection="1">
      <alignment/>
      <protection hidden="1"/>
    </xf>
    <xf numFmtId="0" fontId="0" fillId="0" borderId="28" xfId="0" applyBorder="1" applyAlignment="1" applyProtection="1">
      <alignment vertical="center"/>
      <protection hidden="1"/>
    </xf>
    <xf numFmtId="0" fontId="134" fillId="0" borderId="0" xfId="0" applyFont="1" applyBorder="1" applyAlignment="1" applyProtection="1">
      <alignment vertical="center"/>
      <protection hidden="1"/>
    </xf>
    <xf numFmtId="0" fontId="134" fillId="0" borderId="38" xfId="0" applyFont="1" applyBorder="1" applyAlignment="1" applyProtection="1">
      <alignment vertical="center"/>
      <protection hidden="1"/>
    </xf>
    <xf numFmtId="0" fontId="0" fillId="0" borderId="45" xfId="0" applyBorder="1" applyAlignment="1" applyProtection="1">
      <alignment/>
      <protection hidden="1"/>
    </xf>
    <xf numFmtId="0" fontId="0" fillId="0" borderId="33" xfId="0" applyBorder="1" applyAlignment="1" applyProtection="1">
      <alignment vertical="center"/>
      <protection hidden="1"/>
    </xf>
    <xf numFmtId="0" fontId="0" fillId="0" borderId="46" xfId="0" applyBorder="1" applyAlignment="1" applyProtection="1">
      <alignment vertical="center"/>
      <protection hidden="1"/>
    </xf>
    <xf numFmtId="0" fontId="0" fillId="0" borderId="44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4" fontId="0" fillId="0" borderId="0" xfId="0" applyNumberForma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3" fontId="147" fillId="0" borderId="0" xfId="0" applyNumberFormat="1" applyFont="1" applyBorder="1" applyAlignment="1" applyProtection="1">
      <alignment vertical="center"/>
      <protection hidden="1"/>
    </xf>
    <xf numFmtId="3" fontId="151" fillId="0" borderId="0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3" fontId="147" fillId="0" borderId="0" xfId="0" applyNumberFormat="1" applyFont="1" applyBorder="1" applyAlignment="1" applyProtection="1">
      <alignment/>
      <protection hidden="1"/>
    </xf>
    <xf numFmtId="3" fontId="147" fillId="0" borderId="0" xfId="0" applyNumberFormat="1" applyFont="1" applyBorder="1" applyAlignment="1" applyProtection="1">
      <alignment horizontal="center"/>
      <protection hidden="1"/>
    </xf>
    <xf numFmtId="0" fontId="0" fillId="0" borderId="47" xfId="0" applyBorder="1" applyAlignment="1" applyProtection="1">
      <alignment/>
      <protection hidden="1"/>
    </xf>
    <xf numFmtId="0" fontId="0" fillId="0" borderId="48" xfId="0" applyBorder="1" applyAlignment="1" applyProtection="1">
      <alignment vertical="center"/>
      <protection hidden="1"/>
    </xf>
    <xf numFmtId="0" fontId="0" fillId="0" borderId="41" xfId="0" applyBorder="1" applyAlignment="1" applyProtection="1">
      <alignment vertical="center"/>
      <protection hidden="1"/>
    </xf>
    <xf numFmtId="0" fontId="0" fillId="0" borderId="42" xfId="0" applyBorder="1" applyAlignment="1" applyProtection="1">
      <alignment vertical="center"/>
      <protection hidden="1"/>
    </xf>
    <xf numFmtId="0" fontId="142" fillId="0" borderId="0" xfId="0" applyFont="1" applyBorder="1" applyAlignment="1" applyProtection="1">
      <alignment horizontal="left" vertical="center"/>
      <protection hidden="1"/>
    </xf>
    <xf numFmtId="0" fontId="152" fillId="33" borderId="10" xfId="0" applyFont="1" applyFill="1" applyBorder="1" applyAlignment="1">
      <alignment horizontal="right" vertical="center"/>
    </xf>
    <xf numFmtId="0" fontId="153" fillId="41" borderId="0" xfId="0" applyFont="1" applyFill="1" applyBorder="1" applyAlignment="1">
      <alignment horizontal="right" vertical="center"/>
    </xf>
    <xf numFmtId="0" fontId="154" fillId="41" borderId="0" xfId="0" applyFont="1" applyFill="1" applyBorder="1" applyAlignment="1" applyProtection="1">
      <alignment horizontal="center" vertical="center"/>
      <protection locked="0"/>
    </xf>
    <xf numFmtId="0" fontId="13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78" fontId="0" fillId="0" borderId="16" xfId="0" applyNumberFormat="1" applyFont="1" applyBorder="1" applyAlignment="1" applyProtection="1">
      <alignment horizontal="center" vertical="center"/>
      <protection locked="0"/>
    </xf>
    <xf numFmtId="2" fontId="27" fillId="0" borderId="30" xfId="58" applyNumberFormat="1" applyFont="1" applyBorder="1" applyAlignment="1" applyProtection="1">
      <alignment horizontal="center"/>
      <protection hidden="1"/>
    </xf>
    <xf numFmtId="2" fontId="27" fillId="0" borderId="30" xfId="58" applyNumberFormat="1" applyFont="1" applyBorder="1" applyAlignment="1" applyProtection="1" quotePrefix="1">
      <alignment horizontal="center"/>
      <protection hidden="1"/>
    </xf>
    <xf numFmtId="0" fontId="155" fillId="0" borderId="0" xfId="0" applyFont="1" applyAlignment="1" applyProtection="1">
      <alignment horizontal="center"/>
      <protection hidden="1"/>
    </xf>
    <xf numFmtId="0" fontId="156" fillId="0" borderId="0" xfId="0" applyFont="1" applyAlignment="1" applyProtection="1">
      <alignment horizontal="center"/>
      <protection hidden="1"/>
    </xf>
    <xf numFmtId="0" fontId="118" fillId="0" borderId="0" xfId="0" applyFont="1" applyAlignment="1" applyProtection="1">
      <alignment horizontal="left"/>
      <protection hidden="1"/>
    </xf>
    <xf numFmtId="0" fontId="118" fillId="0" borderId="0" xfId="0" applyFont="1" applyAlignment="1" applyProtection="1">
      <alignment/>
      <protection hidden="1"/>
    </xf>
    <xf numFmtId="0" fontId="118" fillId="0" borderId="0" xfId="0" applyFont="1" applyAlignment="1" applyProtection="1">
      <alignment horizontal="left" vertical="center" wrapText="1"/>
      <protection hidden="1"/>
    </xf>
    <xf numFmtId="0" fontId="118" fillId="0" borderId="0" xfId="0" applyFont="1" applyAlignment="1" applyProtection="1">
      <alignment vertical="center" wrapText="1"/>
      <protection hidden="1"/>
    </xf>
    <xf numFmtId="0" fontId="157" fillId="0" borderId="0" xfId="0" applyFont="1" applyBorder="1" applyAlignment="1" applyProtection="1">
      <alignment horizontal="center" vertical="center" wrapText="1"/>
      <protection hidden="1"/>
    </xf>
    <xf numFmtId="0" fontId="157" fillId="0" borderId="0" xfId="0" applyFont="1" applyBorder="1" applyAlignment="1" applyProtection="1">
      <alignment/>
      <protection hidden="1"/>
    </xf>
    <xf numFmtId="0" fontId="4" fillId="13" borderId="11" xfId="0" applyFont="1" applyFill="1" applyBorder="1" applyAlignment="1">
      <alignment vertical="center" wrapText="1"/>
    </xf>
    <xf numFmtId="0" fontId="158" fillId="0" borderId="0" xfId="0" applyFont="1" applyAlignment="1" applyProtection="1">
      <alignment/>
      <protection hidden="1"/>
    </xf>
    <xf numFmtId="0" fontId="24" fillId="0" borderId="10" xfId="0" applyNumberFormat="1" applyFont="1" applyBorder="1" applyAlignment="1" applyProtection="1">
      <alignment horizontal="center"/>
      <protection hidden="1"/>
    </xf>
    <xf numFmtId="0" fontId="24" fillId="0" borderId="0" xfId="0" applyNumberFormat="1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0" fontId="52" fillId="0" borderId="0" xfId="0" applyFont="1" applyBorder="1" applyAlignment="1" applyProtection="1">
      <alignment/>
      <protection hidden="1"/>
    </xf>
    <xf numFmtId="0" fontId="159" fillId="16" borderId="10" xfId="0" applyFont="1" applyFill="1" applyBorder="1" applyAlignment="1">
      <alignment horizontal="right" vertical="center"/>
    </xf>
    <xf numFmtId="178" fontId="0" fillId="0" borderId="16" xfId="0" applyNumberFormat="1" applyFont="1" applyFill="1" applyBorder="1" applyAlignment="1" applyProtection="1">
      <alignment horizontal="center" vertical="center"/>
      <protection hidden="1"/>
    </xf>
    <xf numFmtId="178" fontId="142" fillId="0" borderId="10" xfId="0" applyNumberFormat="1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178" fontId="141" fillId="0" borderId="10" xfId="0" applyNumberFormat="1" applyFont="1" applyBorder="1" applyAlignment="1" applyProtection="1">
      <alignment/>
      <protection hidden="1"/>
    </xf>
    <xf numFmtId="0" fontId="7" fillId="0" borderId="35" xfId="58" applyBorder="1" applyAlignment="1" applyProtection="1">
      <alignment horizontal="center" vertical="center"/>
      <protection hidden="1"/>
    </xf>
    <xf numFmtId="0" fontId="39" fillId="0" borderId="14" xfId="58" applyFont="1" applyBorder="1" applyAlignment="1" applyProtection="1">
      <alignment vertical="center"/>
      <protection hidden="1"/>
    </xf>
    <xf numFmtId="0" fontId="40" fillId="0" borderId="14" xfId="58" applyFont="1" applyBorder="1" applyAlignment="1" applyProtection="1">
      <alignment vertical="center"/>
      <protection hidden="1"/>
    </xf>
    <xf numFmtId="179" fontId="0" fillId="0" borderId="0" xfId="0" applyNumberFormat="1" applyAlignment="1" applyProtection="1">
      <alignment/>
      <protection hidden="1"/>
    </xf>
    <xf numFmtId="0" fontId="160" fillId="0" borderId="0" xfId="0" applyFont="1" applyAlignment="1" applyProtection="1">
      <alignment/>
      <protection hidden="1"/>
    </xf>
    <xf numFmtId="179" fontId="160" fillId="0" borderId="0" xfId="0" applyNumberFormat="1" applyFont="1" applyAlignment="1" applyProtection="1">
      <alignment horizontal="left"/>
      <protection hidden="1"/>
    </xf>
    <xf numFmtId="14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42" borderId="0" xfId="0" applyFill="1" applyBorder="1" applyAlignment="1">
      <alignment/>
    </xf>
    <xf numFmtId="0" fontId="0" fillId="42" borderId="0" xfId="0" applyFill="1" applyAlignment="1">
      <alignment/>
    </xf>
    <xf numFmtId="0" fontId="31" fillId="42" borderId="0" xfId="0" applyFont="1" applyFill="1" applyBorder="1" applyAlignment="1">
      <alignment/>
    </xf>
    <xf numFmtId="0" fontId="15" fillId="42" borderId="0" xfId="0" applyFont="1" applyFill="1" applyBorder="1" applyAlignment="1">
      <alignment/>
    </xf>
    <xf numFmtId="0" fontId="7" fillId="42" borderId="0" xfId="0" applyFont="1" applyFill="1" applyBorder="1" applyAlignment="1" quotePrefix="1">
      <alignment horizontal="center"/>
    </xf>
    <xf numFmtId="0" fontId="7" fillId="42" borderId="0" xfId="0" applyFont="1" applyFill="1" applyBorder="1" applyAlignment="1" quotePrefix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7" borderId="34" xfId="0" applyFill="1" applyBorder="1" applyAlignment="1">
      <alignment/>
    </xf>
    <xf numFmtId="0" fontId="0" fillId="7" borderId="20" xfId="0" applyFill="1" applyBorder="1" applyAlignment="1">
      <alignment vertical="center"/>
    </xf>
    <xf numFmtId="0" fontId="0" fillId="7" borderId="29" xfId="0" applyFill="1" applyBorder="1" applyAlignment="1">
      <alignment vertical="center"/>
    </xf>
    <xf numFmtId="0" fontId="0" fillId="6" borderId="35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31" xfId="0" applyFill="1" applyBorder="1" applyAlignment="1">
      <alignment/>
    </xf>
    <xf numFmtId="0" fontId="15" fillId="4" borderId="30" xfId="0" applyFont="1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5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33" fillId="0" borderId="0" xfId="58" applyFont="1" applyBorder="1" applyProtection="1">
      <alignment/>
      <protection hidden="1"/>
    </xf>
    <xf numFmtId="0" fontId="59" fillId="0" borderId="0" xfId="58" applyFont="1" applyBorder="1" applyAlignment="1" applyProtection="1">
      <alignment/>
      <protection hidden="1"/>
    </xf>
    <xf numFmtId="0" fontId="4" fillId="13" borderId="11" xfId="0" applyFont="1" applyFill="1" applyBorder="1" applyAlignment="1" applyProtection="1">
      <alignment vertical="center" wrapText="1"/>
      <protection hidden="1"/>
    </xf>
    <xf numFmtId="0" fontId="0" fillId="4" borderId="19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Alignment="1">
      <alignment/>
    </xf>
    <xf numFmtId="0" fontId="161" fillId="33" borderId="0" xfId="0" applyFont="1" applyFill="1" applyAlignment="1">
      <alignment vertical="center"/>
    </xf>
    <xf numFmtId="0" fontId="0" fillId="20" borderId="0" xfId="0" applyFill="1" applyAlignment="1">
      <alignment/>
    </xf>
    <xf numFmtId="0" fontId="0" fillId="42" borderId="0" xfId="0" applyFill="1" applyAlignment="1">
      <alignment vertical="top" wrapText="1"/>
    </xf>
    <xf numFmtId="0" fontId="161" fillId="42" borderId="0" xfId="0" applyFont="1" applyFill="1" applyAlignment="1">
      <alignment vertical="center"/>
    </xf>
    <xf numFmtId="0" fontId="158" fillId="42" borderId="0" xfId="0" applyFont="1" applyFill="1" applyAlignment="1" applyProtection="1">
      <alignment/>
      <protection hidden="1"/>
    </xf>
    <xf numFmtId="0" fontId="7" fillId="0" borderId="0" xfId="58" applyBorder="1" applyAlignment="1" applyProtection="1">
      <alignment horizontal="left"/>
      <protection hidden="1"/>
    </xf>
    <xf numFmtId="0" fontId="162" fillId="42" borderId="0" xfId="0" applyFont="1" applyFill="1" applyAlignment="1">
      <alignment/>
    </xf>
    <xf numFmtId="0" fontId="161" fillId="33" borderId="0" xfId="0" applyFont="1" applyFill="1" applyAlignment="1">
      <alignment horizontal="center" vertical="center" textRotation="90"/>
    </xf>
    <xf numFmtId="0" fontId="0" fillId="0" borderId="0" xfId="0" applyAlignment="1">
      <alignment/>
    </xf>
    <xf numFmtId="0" fontId="0" fillId="42" borderId="0" xfId="0" applyFill="1" applyAlignment="1">
      <alignment horizontal="left" wrapText="1"/>
    </xf>
    <xf numFmtId="0" fontId="161" fillId="33" borderId="0" xfId="0" applyFont="1" applyFill="1" applyAlignment="1">
      <alignment horizontal="center" vertical="center" textRotation="90"/>
    </xf>
    <xf numFmtId="0" fontId="161" fillId="33" borderId="0" xfId="0" applyFont="1" applyFill="1" applyAlignment="1">
      <alignment horizontal="center" vertical="center"/>
    </xf>
    <xf numFmtId="0" fontId="0" fillId="42" borderId="0" xfId="0" applyFill="1" applyAlignment="1">
      <alignment horizontal="left" vertical="top" wrapText="1"/>
    </xf>
    <xf numFmtId="0" fontId="134" fillId="0" borderId="10" xfId="0" applyFont="1" applyBorder="1" applyAlignment="1" applyProtection="1">
      <alignment horizontal="center" vertical="center"/>
      <protection locked="0"/>
    </xf>
    <xf numFmtId="0" fontId="163" fillId="33" borderId="0" xfId="0" applyFont="1" applyFill="1" applyBorder="1" applyAlignment="1">
      <alignment horizontal="center"/>
    </xf>
    <xf numFmtId="0" fontId="163" fillId="33" borderId="0" xfId="0" applyFont="1" applyFill="1" applyBorder="1" applyAlignment="1">
      <alignment horizontal="center"/>
    </xf>
    <xf numFmtId="14" fontId="164" fillId="33" borderId="30" xfId="53" applyNumberFormat="1" applyFont="1" applyFill="1" applyBorder="1" applyAlignment="1" applyProtection="1">
      <alignment horizontal="right" vertical="center"/>
      <protection/>
    </xf>
    <xf numFmtId="14" fontId="165" fillId="33" borderId="30" xfId="53" applyNumberFormat="1" applyFont="1" applyFill="1" applyBorder="1" applyAlignment="1" applyProtection="1">
      <alignment horizontal="right" vertical="center"/>
      <protection/>
    </xf>
    <xf numFmtId="0" fontId="166" fillId="5" borderId="29" xfId="0" applyFont="1" applyFill="1" applyBorder="1" applyAlignment="1">
      <alignment horizontal="center" vertical="center" wrapText="1"/>
    </xf>
    <xf numFmtId="0" fontId="166" fillId="5" borderId="30" xfId="0" applyFont="1" applyFill="1" applyBorder="1" applyAlignment="1">
      <alignment horizontal="center" vertical="center" wrapText="1"/>
    </xf>
    <xf numFmtId="0" fontId="166" fillId="5" borderId="31" xfId="0" applyFont="1" applyFill="1" applyBorder="1" applyAlignment="1">
      <alignment horizontal="center" vertical="center" wrapText="1"/>
    </xf>
    <xf numFmtId="0" fontId="151" fillId="13" borderId="10" xfId="0" applyFont="1" applyFill="1" applyBorder="1" applyAlignment="1" applyProtection="1">
      <alignment horizontal="center" vertical="center" wrapText="1"/>
      <protection hidden="1"/>
    </xf>
    <xf numFmtId="0" fontId="0" fillId="36" borderId="15" xfId="0" applyFill="1" applyBorder="1" applyAlignment="1" applyProtection="1">
      <alignment horizontal="center"/>
      <protection hidden="1"/>
    </xf>
    <xf numFmtId="0" fontId="0" fillId="36" borderId="24" xfId="0" applyFill="1" applyBorder="1" applyAlignment="1" applyProtection="1">
      <alignment horizontal="center"/>
      <protection hidden="1"/>
    </xf>
    <xf numFmtId="0" fontId="0" fillId="36" borderId="16" xfId="0" applyFill="1" applyBorder="1" applyAlignment="1" applyProtection="1">
      <alignment horizontal="center"/>
      <protection hidden="1"/>
    </xf>
    <xf numFmtId="0" fontId="0" fillId="35" borderId="15" xfId="0" applyFill="1" applyBorder="1" applyAlignment="1" applyProtection="1">
      <alignment horizontal="center"/>
      <protection hidden="1"/>
    </xf>
    <xf numFmtId="0" fontId="0" fillId="35" borderId="16" xfId="0" applyFill="1" applyBorder="1" applyAlignment="1" applyProtection="1">
      <alignment horizontal="center"/>
      <protection hidden="1"/>
    </xf>
    <xf numFmtId="0" fontId="0" fillId="43" borderId="15" xfId="0" applyFill="1" applyBorder="1" applyAlignment="1" applyProtection="1">
      <alignment horizontal="center"/>
      <protection hidden="1"/>
    </xf>
    <xf numFmtId="0" fontId="0" fillId="43" borderId="16" xfId="0" applyFill="1" applyBorder="1" applyAlignment="1" applyProtection="1">
      <alignment horizontal="center"/>
      <protection hidden="1"/>
    </xf>
    <xf numFmtId="0" fontId="0" fillId="43" borderId="10" xfId="0" applyFill="1" applyBorder="1" applyAlignment="1" applyProtection="1">
      <alignment horizontal="center"/>
      <protection hidden="1"/>
    </xf>
    <xf numFmtId="0" fontId="0" fillId="35" borderId="10" xfId="0" applyFill="1" applyBorder="1" applyAlignment="1" applyProtection="1">
      <alignment horizontal="center"/>
      <protection hidden="1"/>
    </xf>
    <xf numFmtId="0" fontId="147" fillId="34" borderId="13" xfId="0" applyFont="1" applyFill="1" applyBorder="1" applyAlignment="1" applyProtection="1">
      <alignment horizontal="center"/>
      <protection hidden="1"/>
    </xf>
    <xf numFmtId="0" fontId="151" fillId="16" borderId="10" xfId="0" applyFont="1" applyFill="1" applyBorder="1" applyAlignment="1">
      <alignment horizontal="center"/>
    </xf>
    <xf numFmtId="0" fontId="144" fillId="16" borderId="10" xfId="0" applyFont="1" applyFill="1" applyBorder="1" applyAlignment="1" applyProtection="1">
      <alignment horizontal="center" vertical="center" wrapText="1"/>
      <protection hidden="1"/>
    </xf>
    <xf numFmtId="0" fontId="142" fillId="16" borderId="10" xfId="0" applyFont="1" applyFill="1" applyBorder="1" applyAlignment="1" applyProtection="1">
      <alignment horizontal="center" vertical="center" wrapText="1"/>
      <protection hidden="1"/>
    </xf>
    <xf numFmtId="0" fontId="134" fillId="0" borderId="10" xfId="0" applyFont="1" applyBorder="1" applyAlignment="1" applyProtection="1">
      <alignment horizontal="center" vertical="center"/>
      <protection hidden="1"/>
    </xf>
    <xf numFmtId="0" fontId="142" fillId="0" borderId="11" xfId="0" applyFont="1" applyBorder="1" applyAlignment="1" applyProtection="1">
      <alignment horizontal="center" vertical="center" wrapText="1"/>
      <protection hidden="1"/>
    </xf>
    <xf numFmtId="0" fontId="142" fillId="0" borderId="13" xfId="0" applyFont="1" applyBorder="1" applyAlignment="1" applyProtection="1">
      <alignment horizontal="center" vertical="center" wrapText="1"/>
      <protection hidden="1"/>
    </xf>
    <xf numFmtId="0" fontId="141" fillId="0" borderId="11" xfId="0" applyFont="1" applyBorder="1" applyAlignment="1">
      <alignment horizontal="center" vertical="center" wrapText="1"/>
    </xf>
    <xf numFmtId="0" fontId="141" fillId="0" borderId="13" xfId="0" applyFont="1" applyBorder="1" applyAlignment="1">
      <alignment horizontal="center" vertical="center" wrapText="1"/>
    </xf>
    <xf numFmtId="0" fontId="141" fillId="0" borderId="10" xfId="0" applyFont="1" applyBorder="1" applyAlignment="1">
      <alignment horizontal="center" wrapText="1"/>
    </xf>
    <xf numFmtId="0" fontId="134" fillId="0" borderId="10" xfId="0" applyFont="1" applyBorder="1" applyAlignment="1" applyProtection="1">
      <alignment horizontal="left" vertical="center"/>
      <protection locked="0"/>
    </xf>
    <xf numFmtId="14" fontId="134" fillId="0" borderId="10" xfId="0" applyNumberFormat="1" applyFont="1" applyBorder="1" applyAlignment="1" applyProtection="1">
      <alignment horizontal="left" vertical="center"/>
      <protection/>
    </xf>
    <xf numFmtId="0" fontId="134" fillId="0" borderId="15" xfId="0" applyFont="1" applyFill="1" applyBorder="1" applyAlignment="1" applyProtection="1" quotePrefix="1">
      <alignment horizontal="left" vertical="center"/>
      <protection locked="0"/>
    </xf>
    <xf numFmtId="0" fontId="134" fillId="0" borderId="24" xfId="0" applyFont="1" applyFill="1" applyBorder="1" applyAlignment="1" applyProtection="1">
      <alignment horizontal="left" vertical="center"/>
      <protection locked="0"/>
    </xf>
    <xf numFmtId="0" fontId="134" fillId="0" borderId="16" xfId="0" applyFont="1" applyFill="1" applyBorder="1" applyAlignment="1" applyProtection="1">
      <alignment horizontal="left" vertical="center"/>
      <protection locked="0"/>
    </xf>
    <xf numFmtId="14" fontId="167" fillId="33" borderId="15" xfId="0" applyNumberFormat="1" applyFont="1" applyFill="1" applyBorder="1" applyAlignment="1" applyProtection="1">
      <alignment horizontal="left" vertical="center"/>
      <protection/>
    </xf>
    <xf numFmtId="14" fontId="167" fillId="33" borderId="16" xfId="0" applyNumberFormat="1" applyFont="1" applyFill="1" applyBorder="1" applyAlignment="1" applyProtection="1">
      <alignment horizontal="left" vertical="center"/>
      <protection/>
    </xf>
    <xf numFmtId="0" fontId="168" fillId="34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 wrapText="1"/>
    </xf>
    <xf numFmtId="0" fontId="151" fillId="13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1" fontId="134" fillId="0" borderId="15" xfId="0" applyNumberFormat="1" applyFont="1" applyBorder="1" applyAlignment="1" applyProtection="1">
      <alignment horizontal="left" vertical="center"/>
      <protection locked="0"/>
    </xf>
    <xf numFmtId="1" fontId="134" fillId="0" borderId="16" xfId="0" applyNumberFormat="1" applyFont="1" applyBorder="1" applyAlignment="1" applyProtection="1">
      <alignment horizontal="left" vertical="center"/>
      <protection locked="0"/>
    </xf>
    <xf numFmtId="0" fontId="134" fillId="0" borderId="10" xfId="0" applyFont="1" applyBorder="1" applyAlignment="1" applyProtection="1" quotePrefix="1">
      <alignment horizontal="left" vertical="center"/>
      <protection locked="0"/>
    </xf>
    <xf numFmtId="0" fontId="151" fillId="0" borderId="10" xfId="0" applyFont="1" applyBorder="1" applyAlignment="1" applyProtection="1">
      <alignment horizontal="left" vertical="center"/>
      <protection locked="0"/>
    </xf>
    <xf numFmtId="0" fontId="143" fillId="0" borderId="10" xfId="0" applyFont="1" applyBorder="1" applyAlignment="1" applyProtection="1">
      <alignment horizontal="left" vertical="center"/>
      <protection locked="0"/>
    </xf>
    <xf numFmtId="0" fontId="169" fillId="33" borderId="0" xfId="0" applyFont="1" applyFill="1" applyAlignment="1">
      <alignment horizontal="center" vertical="center"/>
    </xf>
    <xf numFmtId="0" fontId="163" fillId="33" borderId="0" xfId="0" applyFont="1" applyFill="1" applyBorder="1" applyAlignment="1">
      <alignment horizontal="center" vertical="top"/>
    </xf>
    <xf numFmtId="0" fontId="134" fillId="0" borderId="15" xfId="0" applyFont="1" applyBorder="1" applyAlignment="1" applyProtection="1">
      <alignment horizontal="left" vertical="center"/>
      <protection locked="0"/>
    </xf>
    <xf numFmtId="0" fontId="134" fillId="0" borderId="16" xfId="0" applyFont="1" applyBorder="1" applyAlignment="1" applyProtection="1">
      <alignment horizontal="left" vertical="center"/>
      <protection locked="0"/>
    </xf>
    <xf numFmtId="0" fontId="161" fillId="33" borderId="30" xfId="0" applyFont="1" applyFill="1" applyBorder="1" applyAlignment="1">
      <alignment horizontal="center" vertical="center" textRotation="90"/>
    </xf>
    <xf numFmtId="1" fontId="134" fillId="0" borderId="10" xfId="0" applyNumberFormat="1" applyFont="1" applyBorder="1" applyAlignment="1" applyProtection="1">
      <alignment horizontal="left" vertical="center"/>
      <protection locked="0"/>
    </xf>
    <xf numFmtId="0" fontId="134" fillId="0" borderId="24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/>
      <protection hidden="1"/>
    </xf>
    <xf numFmtId="0" fontId="144" fillId="0" borderId="15" xfId="0" applyFont="1" applyBorder="1" applyAlignment="1" applyProtection="1">
      <alignment horizontal="center"/>
      <protection hidden="1"/>
    </xf>
    <xf numFmtId="0" fontId="144" fillId="0" borderId="16" xfId="0" applyFont="1" applyBorder="1" applyAlignment="1" applyProtection="1">
      <alignment horizontal="center"/>
      <protection hidden="1"/>
    </xf>
    <xf numFmtId="0" fontId="141" fillId="0" borderId="10" xfId="0" applyFont="1" applyBorder="1" applyAlignment="1" applyProtection="1">
      <alignment horizontal="center"/>
      <protection hidden="1"/>
    </xf>
    <xf numFmtId="0" fontId="141" fillId="0" borderId="15" xfId="0" applyFont="1" applyBorder="1" applyAlignment="1" applyProtection="1">
      <alignment horizontal="center"/>
      <protection hidden="1"/>
    </xf>
    <xf numFmtId="0" fontId="141" fillId="0" borderId="16" xfId="0" applyFont="1" applyBorder="1" applyAlignment="1" applyProtection="1">
      <alignment horizontal="center"/>
      <protection hidden="1"/>
    </xf>
    <xf numFmtId="0" fontId="134" fillId="0" borderId="0" xfId="0" applyFont="1" applyAlignment="1" applyProtection="1">
      <alignment horizontal="center"/>
      <protection hidden="1"/>
    </xf>
    <xf numFmtId="0" fontId="144" fillId="0" borderId="10" xfId="0" applyFont="1" applyBorder="1" applyAlignment="1" applyProtection="1">
      <alignment horizontal="center"/>
      <protection hidden="1"/>
    </xf>
    <xf numFmtId="0" fontId="144" fillId="0" borderId="10" xfId="0" applyFont="1" applyBorder="1" applyAlignment="1" applyProtection="1">
      <alignment horizontal="center" vertical="center" wrapText="1"/>
      <protection hidden="1"/>
    </xf>
    <xf numFmtId="0" fontId="142" fillId="0" borderId="10" xfId="0" applyFont="1" applyBorder="1" applyAlignment="1" applyProtection="1">
      <alignment horizontal="center" vertical="center" wrapText="1"/>
      <protection hidden="1"/>
    </xf>
    <xf numFmtId="0" fontId="142" fillId="0" borderId="15" xfId="0" applyFont="1" applyBorder="1" applyAlignment="1" applyProtection="1">
      <alignment horizontal="center" vertical="center" wrapText="1"/>
      <protection hidden="1"/>
    </xf>
    <xf numFmtId="0" fontId="142" fillId="0" borderId="16" xfId="0" applyFont="1" applyBorder="1" applyAlignment="1" applyProtection="1">
      <alignment horizontal="center" vertical="center" wrapText="1"/>
      <protection hidden="1"/>
    </xf>
    <xf numFmtId="0" fontId="144" fillId="0" borderId="15" xfId="0" applyFont="1" applyBorder="1" applyAlignment="1" applyProtection="1">
      <alignment horizontal="left"/>
      <protection hidden="1"/>
    </xf>
    <xf numFmtId="0" fontId="144" fillId="0" borderId="16" xfId="0" applyFont="1" applyBorder="1" applyAlignment="1" applyProtection="1">
      <alignment horizontal="left"/>
      <protection hidden="1"/>
    </xf>
    <xf numFmtId="0" fontId="142" fillId="0" borderId="10" xfId="0" applyFont="1" applyBorder="1" applyAlignment="1" applyProtection="1">
      <alignment horizontal="center"/>
      <protection hidden="1"/>
    </xf>
    <xf numFmtId="0" fontId="147" fillId="0" borderId="0" xfId="0" applyFont="1" applyAlignment="1" applyProtection="1">
      <alignment horizontal="center"/>
      <protection hidden="1"/>
    </xf>
    <xf numFmtId="0" fontId="17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134" fillId="0" borderId="0" xfId="0" applyFont="1" applyAlignment="1" applyProtection="1">
      <alignment horizontal="left" vertical="center" wrapText="1"/>
      <protection hidden="1"/>
    </xf>
    <xf numFmtId="0" fontId="81" fillId="0" borderId="14" xfId="0" applyFont="1" applyBorder="1" applyAlignment="1" applyProtection="1">
      <alignment horizontal="left" vertical="top" wrapText="1"/>
      <protection hidden="1"/>
    </xf>
    <xf numFmtId="0" fontId="81" fillId="0" borderId="35" xfId="0" applyFont="1" applyBorder="1" applyAlignment="1" applyProtection="1">
      <alignment horizontal="left" vertical="top" wrapText="1"/>
      <protection hidden="1"/>
    </xf>
    <xf numFmtId="0" fontId="81" fillId="0" borderId="0" xfId="0" applyFont="1" applyBorder="1" applyAlignment="1" applyProtection="1">
      <alignment horizontal="left" vertical="top" wrapText="1"/>
      <protection hidden="1"/>
    </xf>
    <xf numFmtId="0" fontId="81" fillId="0" borderId="28" xfId="0" applyFont="1" applyBorder="1" applyAlignment="1" applyProtection="1">
      <alignment horizontal="left" vertical="top" wrapText="1"/>
      <protection hidden="1"/>
    </xf>
    <xf numFmtId="0" fontId="14" fillId="0" borderId="39" xfId="57" applyFont="1" applyBorder="1" applyAlignment="1" applyProtection="1">
      <alignment horizontal="center" vertical="center" wrapText="1"/>
      <protection hidden="1"/>
    </xf>
    <xf numFmtId="0" fontId="14" fillId="0" borderId="22" xfId="57" applyFont="1" applyBorder="1" applyAlignment="1" applyProtection="1">
      <alignment horizontal="center" vertical="center" wrapText="1"/>
      <protection hidden="1"/>
    </xf>
    <xf numFmtId="0" fontId="14" fillId="0" borderId="23" xfId="57" applyFont="1" applyBorder="1" applyAlignment="1" applyProtection="1">
      <alignment horizontal="center" vertical="center" wrapText="1"/>
      <protection hidden="1"/>
    </xf>
    <xf numFmtId="0" fontId="15" fillId="0" borderId="49" xfId="57" applyFont="1" applyBorder="1" applyAlignment="1" applyProtection="1">
      <alignment horizontal="center" vertical="center"/>
      <protection hidden="1"/>
    </xf>
    <xf numFmtId="0" fontId="15" fillId="0" borderId="14" xfId="57" applyFont="1" applyBorder="1" applyAlignment="1" applyProtection="1">
      <alignment horizontal="center" vertical="center"/>
      <protection hidden="1"/>
    </xf>
    <xf numFmtId="0" fontId="15" fillId="0" borderId="50" xfId="57" applyFont="1" applyBorder="1" applyAlignment="1" applyProtection="1">
      <alignment horizontal="center" vertical="center"/>
      <protection hidden="1"/>
    </xf>
    <xf numFmtId="0" fontId="134" fillId="0" borderId="51" xfId="0" applyFont="1" applyBorder="1" applyAlignment="1" applyProtection="1">
      <alignment horizontal="center" vertical="center" textRotation="90"/>
      <protection hidden="1"/>
    </xf>
    <xf numFmtId="0" fontId="108" fillId="0" borderId="19" xfId="57" applyFont="1" applyBorder="1" applyAlignment="1" applyProtection="1">
      <alignment horizontal="center" vertical="center"/>
      <protection hidden="1"/>
    </xf>
    <xf numFmtId="0" fontId="108" fillId="0" borderId="0" xfId="57" applyFont="1" applyBorder="1" applyAlignment="1" applyProtection="1">
      <alignment horizontal="center" vertical="center"/>
      <protection hidden="1"/>
    </xf>
    <xf numFmtId="0" fontId="108" fillId="0" borderId="17" xfId="57" applyFont="1" applyBorder="1" applyAlignment="1" applyProtection="1">
      <alignment horizontal="center" vertical="center"/>
      <protection hidden="1"/>
    </xf>
    <xf numFmtId="0" fontId="18" fillId="0" borderId="34" xfId="0" applyFont="1" applyBorder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8" fillId="0" borderId="50" xfId="0" applyFont="1" applyBorder="1" applyAlignment="1" applyProtection="1">
      <alignment horizontal="center"/>
      <protection hidden="1"/>
    </xf>
    <xf numFmtId="0" fontId="22" fillId="0" borderId="21" xfId="0" applyFont="1" applyBorder="1" applyAlignment="1" applyProtection="1">
      <alignment horizontal="left"/>
      <protection hidden="1"/>
    </xf>
    <xf numFmtId="0" fontId="22" fillId="0" borderId="27" xfId="0" applyFont="1" applyBorder="1" applyAlignment="1" applyProtection="1">
      <alignment horizontal="left"/>
      <protection hidden="1"/>
    </xf>
    <xf numFmtId="0" fontId="7" fillId="0" borderId="0" xfId="57" applyFont="1" applyBorder="1" applyAlignment="1" applyProtection="1">
      <alignment horizontal="center"/>
      <protection hidden="1"/>
    </xf>
    <xf numFmtId="0" fontId="171" fillId="0" borderId="19" xfId="0" applyFont="1" applyBorder="1" applyAlignment="1" applyProtection="1">
      <alignment horizontal="left" vertical="center" textRotation="90" wrapText="1"/>
      <protection hidden="1"/>
    </xf>
    <xf numFmtId="0" fontId="7" fillId="0" borderId="0" xfId="57" applyFont="1" applyBorder="1" applyAlignment="1" applyProtection="1">
      <alignment horizontal="left" vertical="justify" wrapText="1"/>
      <protection hidden="1"/>
    </xf>
    <xf numFmtId="1" fontId="24" fillId="0" borderId="15" xfId="0" applyNumberFormat="1" applyFont="1" applyBorder="1" applyAlignment="1" applyProtection="1">
      <alignment horizontal="center"/>
      <protection hidden="1"/>
    </xf>
    <xf numFmtId="1" fontId="24" fillId="0" borderId="24" xfId="0" applyNumberFormat="1" applyFont="1" applyBorder="1" applyAlignment="1" applyProtection="1">
      <alignment horizontal="center"/>
      <protection hidden="1"/>
    </xf>
    <xf numFmtId="1" fontId="24" fillId="0" borderId="16" xfId="0" applyNumberFormat="1" applyFont="1" applyBorder="1" applyAlignment="1" applyProtection="1">
      <alignment horizontal="center"/>
      <protection hidden="1"/>
    </xf>
    <xf numFmtId="0" fontId="7" fillId="0" borderId="0" xfId="57" applyFont="1" applyBorder="1" applyAlignment="1" applyProtection="1">
      <alignment horizontal="left" vertical="justify"/>
      <protection hidden="1"/>
    </xf>
    <xf numFmtId="0" fontId="145" fillId="0" borderId="15" xfId="0" applyFont="1" applyBorder="1" applyAlignment="1" applyProtection="1">
      <alignment horizontal="center" vertical="center"/>
      <protection hidden="1"/>
    </xf>
    <xf numFmtId="0" fontId="145" fillId="0" borderId="24" xfId="0" applyFont="1" applyBorder="1" applyAlignment="1" applyProtection="1">
      <alignment horizontal="center" vertical="center"/>
      <protection hidden="1"/>
    </xf>
    <xf numFmtId="0" fontId="145" fillId="0" borderId="16" xfId="0" applyFont="1" applyBorder="1" applyAlignment="1" applyProtection="1">
      <alignment horizontal="center" vertical="center"/>
      <protection hidden="1"/>
    </xf>
    <xf numFmtId="0" fontId="25" fillId="0" borderId="22" xfId="0" applyFont="1" applyBorder="1" applyAlignment="1" applyProtection="1">
      <alignment horizontal="left"/>
      <protection hidden="1"/>
    </xf>
    <xf numFmtId="4" fontId="27" fillId="0" borderId="0" xfId="57" applyNumberFormat="1" applyFont="1" applyBorder="1" applyAlignment="1" applyProtection="1">
      <alignment horizontal="center" vertical="justify"/>
      <protection hidden="1"/>
    </xf>
    <xf numFmtId="1" fontId="27" fillId="0" borderId="0" xfId="0" applyNumberFormat="1" applyFont="1" applyFill="1" applyBorder="1" applyAlignment="1" applyProtection="1">
      <alignment horizontal="center"/>
      <protection hidden="1"/>
    </xf>
    <xf numFmtId="0" fontId="28" fillId="0" borderId="0" xfId="0" applyFont="1" applyBorder="1" applyAlignment="1" applyProtection="1">
      <alignment horizontal="center" wrapText="1"/>
      <protection hidden="1"/>
    </xf>
    <xf numFmtId="0" fontId="134" fillId="0" borderId="0" xfId="0" applyFont="1" applyAlignment="1" applyProtection="1">
      <alignment horizontal="left"/>
      <protection hidden="1"/>
    </xf>
    <xf numFmtId="0" fontId="134" fillId="0" borderId="17" xfId="0" applyFont="1" applyBorder="1" applyAlignment="1" applyProtection="1">
      <alignment horizontal="left"/>
      <protection hidden="1"/>
    </xf>
    <xf numFmtId="0" fontId="25" fillId="0" borderId="15" xfId="0" applyFont="1" applyBorder="1" applyAlignment="1" applyProtection="1">
      <alignment horizontal="center" vertical="center"/>
      <protection hidden="1"/>
    </xf>
    <xf numFmtId="0" fontId="25" fillId="0" borderId="24" xfId="0" applyFont="1" applyBorder="1" applyAlignment="1" applyProtection="1">
      <alignment horizontal="center" vertical="center"/>
      <protection hidden="1"/>
    </xf>
    <xf numFmtId="0" fontId="25" fillId="0" borderId="16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/>
      <protection hidden="1"/>
    </xf>
    <xf numFmtId="0" fontId="25" fillId="0" borderId="17" xfId="0" applyFont="1" applyBorder="1" applyAlignment="1" applyProtection="1">
      <alignment horizontal="left"/>
      <protection hidden="1"/>
    </xf>
    <xf numFmtId="0" fontId="106" fillId="0" borderId="0" xfId="57" applyFont="1" applyBorder="1" applyAlignment="1" applyProtection="1">
      <alignment horizontal="center"/>
      <protection hidden="1"/>
    </xf>
    <xf numFmtId="0" fontId="107" fillId="0" borderId="0" xfId="57" applyFont="1" applyBorder="1" applyAlignment="1" applyProtection="1">
      <alignment horizontal="center" vertical="justify"/>
      <protection hidden="1"/>
    </xf>
    <xf numFmtId="0" fontId="7" fillId="0" borderId="0" xfId="57" applyFont="1" applyBorder="1" applyAlignment="1" applyProtection="1">
      <alignment horizontal="center" vertical="center"/>
      <protection hidden="1"/>
    </xf>
    <xf numFmtId="2" fontId="30" fillId="0" borderId="0" xfId="57" applyNumberFormat="1" applyFont="1" applyBorder="1" applyAlignment="1" applyProtection="1">
      <alignment horizontal="center"/>
      <protection hidden="1"/>
    </xf>
    <xf numFmtId="0" fontId="30" fillId="0" borderId="0" xfId="57" applyFont="1" applyBorder="1" applyAlignment="1" applyProtection="1">
      <alignment horizontal="center"/>
      <protection hidden="1"/>
    </xf>
    <xf numFmtId="3" fontId="7" fillId="0" borderId="0" xfId="57" applyNumberFormat="1" applyFont="1" applyBorder="1" applyAlignment="1" applyProtection="1">
      <alignment horizontal="center" vertical="justify"/>
      <protection hidden="1"/>
    </xf>
    <xf numFmtId="3" fontId="27" fillId="0" borderId="0" xfId="57" applyNumberFormat="1" applyFont="1" applyBorder="1" applyAlignment="1" applyProtection="1">
      <alignment horizontal="center" vertical="center" wrapText="1"/>
      <protection hidden="1"/>
    </xf>
    <xf numFmtId="3" fontId="27" fillId="0" borderId="17" xfId="57" applyNumberFormat="1" applyFont="1" applyBorder="1" applyAlignment="1" applyProtection="1">
      <alignment horizontal="center" vertical="center" wrapText="1"/>
      <protection hidden="1"/>
    </xf>
    <xf numFmtId="0" fontId="27" fillId="0" borderId="0" xfId="57" applyFont="1" applyBorder="1" applyAlignment="1" applyProtection="1">
      <alignment horizontal="center" vertical="justify"/>
      <protection hidden="1"/>
    </xf>
    <xf numFmtId="4" fontId="7" fillId="0" borderId="0" xfId="57" applyNumberFormat="1" applyFont="1" applyBorder="1" applyAlignment="1" applyProtection="1">
      <alignment horizontal="center" vertical="justify"/>
      <protection hidden="1"/>
    </xf>
    <xf numFmtId="0" fontId="7" fillId="0" borderId="0" xfId="57" applyFont="1" applyBorder="1" applyAlignment="1" applyProtection="1">
      <alignment horizontal="left"/>
      <protection hidden="1"/>
    </xf>
    <xf numFmtId="0" fontId="17" fillId="0" borderId="20" xfId="0" applyFont="1" applyBorder="1" applyAlignment="1" applyProtection="1">
      <alignment horizontal="left" vertical="top" wrapText="1"/>
      <protection hidden="1"/>
    </xf>
    <xf numFmtId="0" fontId="17" fillId="0" borderId="0" xfId="0" applyFont="1" applyBorder="1" applyAlignment="1" applyProtection="1">
      <alignment horizontal="left" vertical="top" wrapText="1"/>
      <protection hidden="1"/>
    </xf>
    <xf numFmtId="0" fontId="25" fillId="0" borderId="10" xfId="0" applyFont="1" applyBorder="1" applyAlignment="1" applyProtection="1">
      <alignment horizontal="center" vertical="center" wrapText="1"/>
      <protection hidden="1"/>
    </xf>
    <xf numFmtId="0" fontId="7" fillId="0" borderId="0" xfId="57" applyFont="1" applyBorder="1" applyAlignment="1" applyProtection="1">
      <alignment horizontal="center" vertical="top" wrapText="1"/>
      <protection hidden="1"/>
    </xf>
    <xf numFmtId="0" fontId="27" fillId="0" borderId="0" xfId="57" applyFont="1" applyBorder="1" applyAlignment="1" applyProtection="1">
      <alignment horizontal="center" vertical="top" wrapText="1"/>
      <protection hidden="1"/>
    </xf>
    <xf numFmtId="2" fontId="24" fillId="0" borderId="30" xfId="0" applyNumberFormat="1" applyFont="1" applyBorder="1" applyAlignment="1" applyProtection="1">
      <alignment horizontal="right"/>
      <protection hidden="1"/>
    </xf>
    <xf numFmtId="2" fontId="24" fillId="0" borderId="31" xfId="0" applyNumberFormat="1" applyFont="1" applyBorder="1" applyAlignment="1" applyProtection="1">
      <alignment horizontal="right"/>
      <protection hidden="1"/>
    </xf>
    <xf numFmtId="0" fontId="33" fillId="0" borderId="20" xfId="57" applyFont="1" applyBorder="1" applyAlignment="1" applyProtection="1">
      <alignment horizontal="center" vertical="top" wrapText="1"/>
      <protection hidden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2" fontId="24" fillId="0" borderId="24" xfId="0" applyNumberFormat="1" applyFont="1" applyBorder="1" applyAlignment="1" applyProtection="1">
      <alignment horizontal="right"/>
      <protection hidden="1"/>
    </xf>
    <xf numFmtId="2" fontId="24" fillId="0" borderId="16" xfId="0" applyNumberFormat="1" applyFont="1" applyBorder="1" applyAlignment="1" applyProtection="1">
      <alignment horizontal="right"/>
      <protection hidden="1"/>
    </xf>
    <xf numFmtId="0" fontId="27" fillId="0" borderId="20" xfId="57" applyFont="1" applyBorder="1" applyAlignment="1" applyProtection="1">
      <alignment horizontal="center" vertical="justify" wrapText="1"/>
      <protection hidden="1"/>
    </xf>
    <xf numFmtId="0" fontId="27" fillId="0" borderId="0" xfId="57" applyFont="1" applyBorder="1" applyAlignment="1" applyProtection="1">
      <alignment horizontal="center" vertical="justify" wrapText="1"/>
      <protection hidden="1"/>
    </xf>
    <xf numFmtId="0" fontId="27" fillId="0" borderId="17" xfId="57" applyFont="1" applyBorder="1" applyAlignment="1" applyProtection="1">
      <alignment horizontal="center" vertical="justify" wrapText="1"/>
      <protection hidden="1"/>
    </xf>
    <xf numFmtId="0" fontId="7" fillId="0" borderId="20" xfId="57" applyFont="1" applyBorder="1" applyAlignment="1" applyProtection="1">
      <alignment horizontal="center" vertical="center" wrapText="1"/>
      <protection hidden="1"/>
    </xf>
    <xf numFmtId="0" fontId="7" fillId="0" borderId="0" xfId="57" applyFont="1" applyBorder="1" applyAlignment="1" applyProtection="1">
      <alignment horizontal="center" vertical="center" wrapText="1"/>
      <protection hidden="1"/>
    </xf>
    <xf numFmtId="0" fontId="7" fillId="0" borderId="17" xfId="57" applyFont="1" applyBorder="1" applyAlignment="1" applyProtection="1">
      <alignment horizontal="center" vertical="center" wrapText="1"/>
      <protection hidden="1"/>
    </xf>
    <xf numFmtId="2" fontId="17" fillId="0" borderId="0" xfId="0" applyNumberFormat="1" applyFont="1" applyBorder="1" applyAlignment="1" applyProtection="1">
      <alignment horizontal="right"/>
      <protection hidden="1"/>
    </xf>
    <xf numFmtId="2" fontId="17" fillId="0" borderId="28" xfId="0" applyNumberFormat="1" applyFont="1" applyBorder="1" applyAlignment="1" applyProtection="1">
      <alignment horizontal="right"/>
      <protection hidden="1"/>
    </xf>
    <xf numFmtId="0" fontId="7" fillId="0" borderId="20" xfId="57" applyFont="1" applyBorder="1" applyAlignment="1" applyProtection="1">
      <alignment horizontal="center" vertical="top" wrapText="1"/>
      <protection hidden="1"/>
    </xf>
    <xf numFmtId="0" fontId="7" fillId="0" borderId="17" xfId="57" applyFont="1" applyBorder="1" applyAlignment="1" applyProtection="1">
      <alignment horizontal="center" vertical="top" wrapText="1"/>
      <protection hidden="1"/>
    </xf>
    <xf numFmtId="2" fontId="25" fillId="0" borderId="24" xfId="0" applyNumberFormat="1" applyFont="1" applyBorder="1" applyAlignment="1" applyProtection="1">
      <alignment horizontal="right"/>
      <protection hidden="1"/>
    </xf>
    <xf numFmtId="2" fontId="25" fillId="0" borderId="16" xfId="0" applyNumberFormat="1" applyFont="1" applyBorder="1" applyAlignment="1" applyProtection="1">
      <alignment horizontal="right"/>
      <protection hidden="1"/>
    </xf>
    <xf numFmtId="0" fontId="106" fillId="0" borderId="0" xfId="57" applyFont="1" applyBorder="1" applyAlignment="1" applyProtection="1">
      <alignment horizontal="center" vertical="top" wrapText="1"/>
      <protection hidden="1"/>
    </xf>
    <xf numFmtId="0" fontId="107" fillId="0" borderId="0" xfId="57" applyFont="1" applyBorder="1" applyAlignment="1" applyProtection="1">
      <alignment horizontal="center" vertical="top" wrapText="1"/>
      <protection hidden="1"/>
    </xf>
    <xf numFmtId="0" fontId="36" fillId="0" borderId="0" xfId="0" applyFont="1" applyBorder="1" applyAlignment="1" applyProtection="1">
      <alignment horizontal="center" vertical="center" wrapText="1"/>
      <protection hidden="1"/>
    </xf>
    <xf numFmtId="0" fontId="36" fillId="0" borderId="28" xfId="0" applyFont="1" applyBorder="1" applyAlignment="1" applyProtection="1">
      <alignment horizontal="center" vertical="center" wrapText="1"/>
      <protection hidden="1"/>
    </xf>
    <xf numFmtId="0" fontId="36" fillId="0" borderId="30" xfId="0" applyFont="1" applyBorder="1" applyAlignment="1" applyProtection="1">
      <alignment horizontal="center" vertical="center" wrapText="1"/>
      <protection hidden="1"/>
    </xf>
    <xf numFmtId="0" fontId="36" fillId="0" borderId="31" xfId="0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25" fillId="0" borderId="17" xfId="0" applyFont="1" applyBorder="1" applyAlignment="1" applyProtection="1">
      <alignment horizontal="center"/>
      <protection hidden="1"/>
    </xf>
    <xf numFmtId="0" fontId="27" fillId="0" borderId="20" xfId="57" applyFont="1" applyBorder="1" applyAlignment="1" applyProtection="1">
      <alignment horizontal="center" vertical="top"/>
      <protection hidden="1"/>
    </xf>
    <xf numFmtId="0" fontId="27" fillId="0" borderId="0" xfId="57" applyFont="1" applyBorder="1" applyAlignment="1" applyProtection="1">
      <alignment horizontal="center" vertical="top"/>
      <protection hidden="1"/>
    </xf>
    <xf numFmtId="0" fontId="27" fillId="0" borderId="17" xfId="57" applyFont="1" applyBorder="1" applyAlignment="1" applyProtection="1">
      <alignment horizontal="center" vertical="top"/>
      <protection hidden="1"/>
    </xf>
    <xf numFmtId="0" fontId="25" fillId="0" borderId="0" xfId="0" applyFont="1" applyBorder="1" applyAlignment="1" applyProtection="1">
      <alignment horizontal="right"/>
      <protection hidden="1"/>
    </xf>
    <xf numFmtId="0" fontId="25" fillId="0" borderId="17" xfId="0" applyFont="1" applyBorder="1" applyAlignment="1" applyProtection="1">
      <alignment horizontal="right"/>
      <protection hidden="1"/>
    </xf>
    <xf numFmtId="0" fontId="17" fillId="0" borderId="17" xfId="0" applyFont="1" applyBorder="1" applyAlignment="1" applyProtection="1">
      <alignment horizontal="left" vertical="top" wrapText="1"/>
      <protection hidden="1"/>
    </xf>
    <xf numFmtId="0" fontId="14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141" fillId="0" borderId="10" xfId="0" applyFont="1" applyFill="1" applyBorder="1" applyAlignment="1" applyProtection="1">
      <alignment horizontal="center" vertical="center" wrapText="1"/>
      <protection hidden="1"/>
    </xf>
    <xf numFmtId="0" fontId="6" fillId="39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141" fillId="0" borderId="10" xfId="0" applyFont="1" applyFill="1" applyBorder="1" applyAlignment="1" applyProtection="1">
      <alignment horizont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37" fillId="0" borderId="0" xfId="0" applyFont="1" applyAlignment="1" applyProtection="1">
      <alignment horizontal="left" vertical="center" wrapText="1"/>
      <protection hidden="1"/>
    </xf>
    <xf numFmtId="0" fontId="0" fillId="34" borderId="24" xfId="0" applyFill="1" applyBorder="1" applyAlignment="1">
      <alignment horizontal="left" vertical="center"/>
    </xf>
    <xf numFmtId="0" fontId="0" fillId="34" borderId="16" xfId="0" applyFill="1" applyBorder="1" applyAlignment="1">
      <alignment horizontal="left" vertical="center"/>
    </xf>
    <xf numFmtId="0" fontId="30" fillId="40" borderId="15" xfId="0" applyFont="1" applyFill="1" applyBorder="1" applyAlignment="1">
      <alignment horizontal="center" wrapText="1"/>
    </xf>
    <xf numFmtId="0" fontId="30" fillId="40" borderId="24" xfId="0" applyFont="1" applyFill="1" applyBorder="1" applyAlignment="1">
      <alignment horizontal="center" wrapText="1"/>
    </xf>
    <xf numFmtId="0" fontId="9" fillId="40" borderId="24" xfId="0" applyFont="1" applyFill="1" applyBorder="1" applyAlignment="1">
      <alignment horizontal="left" vertical="center"/>
    </xf>
    <xf numFmtId="0" fontId="9" fillId="40" borderId="16" xfId="0" applyFont="1" applyFill="1" applyBorder="1" applyAlignment="1">
      <alignment horizontal="left" vertical="center"/>
    </xf>
    <xf numFmtId="41" fontId="8" fillId="44" borderId="0" xfId="57" applyNumberFormat="1" applyFont="1" applyFill="1" applyAlignment="1">
      <alignment vertical="center" wrapText="1"/>
      <protection/>
    </xf>
    <xf numFmtId="0" fontId="9" fillId="45" borderId="0" xfId="57" applyFont="1" applyFill="1" applyAlignment="1">
      <alignment horizontal="center" vertical="center" wrapText="1"/>
      <protection/>
    </xf>
    <xf numFmtId="0" fontId="134" fillId="0" borderId="52" xfId="0" applyFont="1" applyBorder="1" applyAlignment="1" applyProtection="1">
      <alignment horizontal="center" vertical="center" textRotation="90"/>
      <protection hidden="1"/>
    </xf>
    <xf numFmtId="0" fontId="134" fillId="0" borderId="53" xfId="0" applyFont="1" applyBorder="1" applyAlignment="1" applyProtection="1">
      <alignment horizontal="center" vertical="center" textRotation="90"/>
      <protection hidden="1"/>
    </xf>
    <xf numFmtId="0" fontId="134" fillId="0" borderId="54" xfId="0" applyFont="1" applyBorder="1" applyAlignment="1" applyProtection="1">
      <alignment horizontal="center" vertical="center" textRotation="90"/>
      <protection hidden="1"/>
    </xf>
    <xf numFmtId="0" fontId="148" fillId="0" borderId="55" xfId="0" applyFont="1" applyBorder="1" applyAlignment="1" applyProtection="1">
      <alignment horizontal="center"/>
      <protection hidden="1"/>
    </xf>
    <xf numFmtId="0" fontId="148" fillId="0" borderId="56" xfId="0" applyFont="1" applyBorder="1" applyAlignment="1" applyProtection="1">
      <alignment horizontal="center"/>
      <protection hidden="1"/>
    </xf>
    <xf numFmtId="0" fontId="148" fillId="0" borderId="57" xfId="0" applyFont="1" applyBorder="1" applyAlignment="1" applyProtection="1">
      <alignment horizontal="center"/>
      <protection hidden="1"/>
    </xf>
    <xf numFmtId="0" fontId="144" fillId="0" borderId="56" xfId="0" applyFont="1" applyBorder="1" applyAlignment="1" applyProtection="1">
      <alignment horizontal="center" vertical="center"/>
      <protection hidden="1"/>
    </xf>
    <xf numFmtId="0" fontId="144" fillId="0" borderId="57" xfId="0" applyFont="1" applyBorder="1" applyAlignment="1" applyProtection="1">
      <alignment horizontal="center" vertical="center"/>
      <protection hidden="1"/>
    </xf>
    <xf numFmtId="0" fontId="172" fillId="0" borderId="0" xfId="0" applyFont="1" applyBorder="1" applyAlignment="1" applyProtection="1">
      <alignment horizontal="center" vertical="center"/>
      <protection hidden="1"/>
    </xf>
    <xf numFmtId="0" fontId="172" fillId="0" borderId="38" xfId="0" applyFont="1" applyBorder="1" applyAlignment="1" applyProtection="1">
      <alignment horizontal="center" vertical="center"/>
      <protection hidden="1"/>
    </xf>
    <xf numFmtId="0" fontId="173" fillId="0" borderId="0" xfId="0" applyFont="1" applyBorder="1" applyAlignment="1" applyProtection="1">
      <alignment horizontal="center" vertical="center"/>
      <protection hidden="1"/>
    </xf>
    <xf numFmtId="0" fontId="173" fillId="0" borderId="38" xfId="0" applyFont="1" applyBorder="1" applyAlignment="1" applyProtection="1">
      <alignment horizontal="center" vertical="center"/>
      <protection hidden="1"/>
    </xf>
    <xf numFmtId="0" fontId="146" fillId="0" borderId="0" xfId="0" applyFont="1" applyBorder="1" applyAlignment="1" applyProtection="1">
      <alignment horizontal="center" vertical="center"/>
      <protection hidden="1"/>
    </xf>
    <xf numFmtId="0" fontId="146" fillId="0" borderId="38" xfId="0" applyFont="1" applyBorder="1" applyAlignment="1" applyProtection="1">
      <alignment horizontal="center" vertical="center"/>
      <protection hidden="1"/>
    </xf>
    <xf numFmtId="0" fontId="134" fillId="0" borderId="0" xfId="0" applyFont="1" applyBorder="1" applyAlignment="1" applyProtection="1">
      <alignment horizontal="left"/>
      <protection hidden="1"/>
    </xf>
    <xf numFmtId="0" fontId="134" fillId="0" borderId="0" xfId="0" applyFont="1" applyBorder="1" applyAlignment="1" applyProtection="1">
      <alignment horizontal="left" vertical="center"/>
      <protection hidden="1"/>
    </xf>
    <xf numFmtId="0" fontId="0" fillId="0" borderId="19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174" fillId="0" borderId="15" xfId="0" applyFont="1" applyBorder="1" applyAlignment="1" applyProtection="1">
      <alignment horizontal="center" vertical="center"/>
      <protection hidden="1"/>
    </xf>
    <xf numFmtId="0" fontId="174" fillId="0" borderId="24" xfId="0" applyFont="1" applyBorder="1" applyAlignment="1" applyProtection="1">
      <alignment horizontal="center" vertical="center"/>
      <protection hidden="1"/>
    </xf>
    <xf numFmtId="0" fontId="174" fillId="0" borderId="16" xfId="0" applyFont="1" applyBorder="1" applyAlignment="1" applyProtection="1">
      <alignment horizontal="center" vertical="center"/>
      <protection hidden="1"/>
    </xf>
    <xf numFmtId="0" fontId="151" fillId="0" borderId="0" xfId="0" applyFont="1" applyBorder="1" applyAlignment="1" applyProtection="1">
      <alignment horizontal="center" vertical="center" wrapText="1"/>
      <protection hidden="1"/>
    </xf>
    <xf numFmtId="0" fontId="151" fillId="0" borderId="38" xfId="0" applyFont="1" applyBorder="1" applyAlignment="1" applyProtection="1">
      <alignment horizontal="center" vertical="center" wrapText="1"/>
      <protection hidden="1"/>
    </xf>
    <xf numFmtId="2" fontId="134" fillId="0" borderId="0" xfId="0" applyNumberFormat="1" applyFont="1" applyBorder="1" applyAlignment="1" applyProtection="1">
      <alignment horizontal="left"/>
      <protection hidden="1"/>
    </xf>
    <xf numFmtId="0" fontId="134" fillId="0" borderId="0" xfId="0" applyFont="1" applyBorder="1" applyAlignment="1" applyProtection="1">
      <alignment horizontal="left" vertical="top" wrapText="1"/>
      <protection hidden="1"/>
    </xf>
    <xf numFmtId="0" fontId="134" fillId="0" borderId="38" xfId="0" applyFont="1" applyBorder="1" applyAlignment="1" applyProtection="1">
      <alignment horizontal="left" vertical="top" wrapText="1"/>
      <protection hidden="1"/>
    </xf>
    <xf numFmtId="0" fontId="147" fillId="0" borderId="10" xfId="0" applyFont="1" applyBorder="1" applyAlignment="1" applyProtection="1">
      <alignment horizontal="center" vertical="center"/>
      <protection hidden="1"/>
    </xf>
    <xf numFmtId="0" fontId="151" fillId="0" borderId="10" xfId="0" applyFont="1" applyBorder="1" applyAlignment="1" applyProtection="1">
      <alignment horizontal="center" vertical="center"/>
      <protection hidden="1"/>
    </xf>
    <xf numFmtId="0" fontId="151" fillId="0" borderId="20" xfId="0" applyFont="1" applyBorder="1" applyAlignment="1" applyProtection="1">
      <alignment horizontal="center" vertical="center"/>
      <protection hidden="1"/>
    </xf>
    <xf numFmtId="0" fontId="151" fillId="0" borderId="0" xfId="0" applyFont="1" applyBorder="1" applyAlignment="1" applyProtection="1">
      <alignment horizontal="center" vertical="center"/>
      <protection hidden="1"/>
    </xf>
    <xf numFmtId="0" fontId="151" fillId="0" borderId="38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43" fillId="0" borderId="10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147" fillId="0" borderId="19" xfId="0" applyFont="1" applyBorder="1" applyAlignment="1" applyProtection="1">
      <alignment horizontal="center"/>
      <protection hidden="1"/>
    </xf>
    <xf numFmtId="0" fontId="147" fillId="0" borderId="0" xfId="0" applyFont="1" applyBorder="1" applyAlignment="1" applyProtection="1">
      <alignment horizontal="center"/>
      <protection hidden="1"/>
    </xf>
    <xf numFmtId="0" fontId="147" fillId="0" borderId="38" xfId="0" applyFont="1" applyBorder="1" applyAlignment="1" applyProtection="1">
      <alignment horizontal="center"/>
      <protection hidden="1"/>
    </xf>
    <xf numFmtId="2" fontId="44" fillId="0" borderId="58" xfId="0" applyNumberFormat="1" applyFont="1" applyBorder="1" applyAlignment="1" applyProtection="1">
      <alignment horizontal="center"/>
      <protection hidden="1"/>
    </xf>
    <xf numFmtId="2" fontId="46" fillId="0" borderId="0" xfId="0" applyNumberFormat="1" applyFont="1" applyBorder="1" applyAlignment="1" applyProtection="1">
      <alignment horizontal="center"/>
      <protection hidden="1"/>
    </xf>
    <xf numFmtId="0" fontId="51" fillId="0" borderId="37" xfId="0" applyFont="1" applyBorder="1" applyAlignment="1" applyProtection="1">
      <alignment horizontal="center" vertical="center"/>
      <protection hidden="1"/>
    </xf>
    <xf numFmtId="0" fontId="51" fillId="0" borderId="0" xfId="0" applyFont="1" applyBorder="1" applyAlignment="1" applyProtection="1">
      <alignment horizontal="center" vertical="center"/>
      <protection hidden="1"/>
    </xf>
    <xf numFmtId="0" fontId="51" fillId="0" borderId="38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2" fontId="0" fillId="0" borderId="58" xfId="0" applyNumberFormat="1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/>
      <protection hidden="1"/>
    </xf>
    <xf numFmtId="0" fontId="44" fillId="0" borderId="58" xfId="0" applyFont="1" applyBorder="1" applyAlignment="1" applyProtection="1">
      <alignment horizontal="center"/>
      <protection hidden="1"/>
    </xf>
    <xf numFmtId="2" fontId="0" fillId="0" borderId="59" xfId="0" applyNumberFormat="1" applyBorder="1" applyAlignment="1" applyProtection="1">
      <alignment horizontal="center"/>
      <protection hidden="1"/>
    </xf>
    <xf numFmtId="2" fontId="134" fillId="0" borderId="58" xfId="0" applyNumberFormat="1" applyFont="1" applyBorder="1" applyAlignment="1" applyProtection="1">
      <alignment horizontal="center"/>
      <protection hidden="1"/>
    </xf>
    <xf numFmtId="0" fontId="134" fillId="0" borderId="58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left" vertical="top" wrapText="1"/>
      <protection hidden="1"/>
    </xf>
    <xf numFmtId="0" fontId="23" fillId="0" borderId="28" xfId="0" applyFont="1" applyBorder="1" applyAlignment="1" applyProtection="1">
      <alignment horizontal="left" vertical="top" wrapText="1"/>
      <protection hidden="1"/>
    </xf>
    <xf numFmtId="0" fontId="33" fillId="0" borderId="0" xfId="57" applyFont="1" applyBorder="1" applyAlignment="1" applyProtection="1">
      <alignment horizontal="center" vertical="top" wrapText="1"/>
      <protection hidden="1"/>
    </xf>
    <xf numFmtId="0" fontId="33" fillId="0" borderId="17" xfId="57" applyFont="1" applyBorder="1" applyAlignment="1" applyProtection="1">
      <alignment horizontal="center" vertical="top" wrapText="1"/>
      <protection hidden="1"/>
    </xf>
    <xf numFmtId="0" fontId="147" fillId="0" borderId="0" xfId="0" applyFont="1" applyAlignment="1" applyProtection="1">
      <alignment horizontal="center" vertical="center"/>
      <protection hidden="1"/>
    </xf>
    <xf numFmtId="0" fontId="142" fillId="0" borderId="12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51" fillId="40" borderId="11" xfId="0" applyFont="1" applyFill="1" applyBorder="1" applyAlignment="1" applyProtection="1">
      <alignment horizontal="center" vertical="center" wrapText="1"/>
      <protection hidden="1"/>
    </xf>
    <xf numFmtId="0" fontId="151" fillId="40" borderId="12" xfId="0" applyFont="1" applyFill="1" applyBorder="1" applyAlignment="1" applyProtection="1">
      <alignment horizontal="center" vertical="center" wrapText="1"/>
      <protection hidden="1"/>
    </xf>
    <xf numFmtId="0" fontId="151" fillId="40" borderId="13" xfId="0" applyFont="1" applyFill="1" applyBorder="1" applyAlignment="1" applyProtection="1">
      <alignment horizontal="center" vertical="center" wrapText="1"/>
      <protection hidden="1"/>
    </xf>
    <xf numFmtId="0" fontId="42" fillId="0" borderId="0" xfId="58" applyFont="1" applyBorder="1" applyAlignment="1" applyProtection="1">
      <alignment horizontal="center" vertical="center"/>
      <protection hidden="1"/>
    </xf>
    <xf numFmtId="0" fontId="41" fillId="0" borderId="34" xfId="58" applyFont="1" applyBorder="1" applyAlignment="1" applyProtection="1">
      <alignment horizontal="center" vertical="center"/>
      <protection hidden="1"/>
    </xf>
    <xf numFmtId="0" fontId="41" fillId="0" borderId="14" xfId="58" applyFont="1" applyBorder="1" applyAlignment="1" applyProtection="1">
      <alignment horizontal="center" vertical="center"/>
      <protection hidden="1"/>
    </xf>
    <xf numFmtId="0" fontId="41" fillId="0" borderId="35" xfId="58" applyFont="1" applyBorder="1" applyAlignment="1" applyProtection="1">
      <alignment horizontal="center" vertical="center"/>
      <protection hidden="1"/>
    </xf>
    <xf numFmtId="0" fontId="41" fillId="0" borderId="20" xfId="58" applyFont="1" applyBorder="1" applyAlignment="1" applyProtection="1">
      <alignment horizontal="center" vertical="center"/>
      <protection hidden="1"/>
    </xf>
    <xf numFmtId="0" fontId="41" fillId="0" borderId="0" xfId="58" applyFont="1" applyBorder="1" applyAlignment="1" applyProtection="1">
      <alignment horizontal="center" vertical="center"/>
      <protection hidden="1"/>
    </xf>
    <xf numFmtId="0" fontId="41" fillId="0" borderId="28" xfId="58" applyFont="1" applyBorder="1" applyAlignment="1" applyProtection="1">
      <alignment horizontal="center" vertical="center"/>
      <protection hidden="1"/>
    </xf>
    <xf numFmtId="0" fontId="30" fillId="0" borderId="0" xfId="58" applyFont="1" applyBorder="1" applyAlignment="1" applyProtection="1">
      <alignment horizontal="center" shrinkToFit="1"/>
      <protection hidden="1"/>
    </xf>
    <xf numFmtId="0" fontId="7" fillId="0" borderId="0" xfId="58" applyBorder="1" applyAlignment="1" applyProtection="1">
      <alignment horizontal="center"/>
      <protection hidden="1"/>
    </xf>
    <xf numFmtId="0" fontId="7" fillId="0" borderId="0" xfId="58" applyBorder="1" applyAlignment="1" applyProtection="1">
      <alignment horizontal="center" vertical="center"/>
      <protection hidden="1"/>
    </xf>
    <xf numFmtId="0" fontId="27" fillId="0" borderId="24" xfId="58" applyFont="1" applyBorder="1" applyAlignment="1" applyProtection="1">
      <alignment horizontal="center"/>
      <protection hidden="1"/>
    </xf>
    <xf numFmtId="0" fontId="42" fillId="0" borderId="28" xfId="58" applyFont="1" applyBorder="1" applyAlignment="1" applyProtection="1">
      <alignment horizontal="center" vertical="center"/>
      <protection hidden="1"/>
    </xf>
    <xf numFmtId="0" fontId="27" fillId="0" borderId="15" xfId="58" applyFont="1" applyFill="1" applyBorder="1" applyAlignment="1" applyProtection="1">
      <alignment horizontal="center" vertical="center"/>
      <protection hidden="1"/>
    </xf>
    <xf numFmtId="0" fontId="27" fillId="0" borderId="24" xfId="58" applyFont="1" applyFill="1" applyBorder="1" applyAlignment="1" applyProtection="1">
      <alignment horizontal="center" vertical="center"/>
      <protection hidden="1"/>
    </xf>
    <xf numFmtId="0" fontId="27" fillId="0" borderId="16" xfId="58" applyFont="1" applyFill="1" applyBorder="1" applyAlignment="1" applyProtection="1">
      <alignment horizontal="center" vertical="center"/>
      <protection hidden="1"/>
    </xf>
    <xf numFmtId="0" fontId="7" fillId="0" borderId="15" xfId="58" applyBorder="1" applyAlignment="1" applyProtection="1">
      <alignment horizontal="center"/>
      <protection hidden="1"/>
    </xf>
    <xf numFmtId="0" fontId="7" fillId="0" borderId="24" xfId="58" applyBorder="1" applyAlignment="1" applyProtection="1">
      <alignment horizontal="center"/>
      <protection hidden="1"/>
    </xf>
    <xf numFmtId="0" fontId="7" fillId="0" borderId="16" xfId="58" applyBorder="1" applyAlignment="1" applyProtection="1">
      <alignment horizontal="center"/>
      <protection hidden="1"/>
    </xf>
    <xf numFmtId="0" fontId="108" fillId="0" borderId="15" xfId="58" applyFont="1" applyBorder="1" applyAlignment="1" applyProtection="1">
      <alignment horizontal="center" vertical="center" wrapText="1"/>
      <protection hidden="1"/>
    </xf>
    <xf numFmtId="0" fontId="108" fillId="0" borderId="24" xfId="58" applyFont="1" applyBorder="1" applyAlignment="1" applyProtection="1">
      <alignment horizontal="center" vertical="center" wrapText="1"/>
      <protection hidden="1"/>
    </xf>
    <xf numFmtId="0" fontId="108" fillId="0" borderId="16" xfId="58" applyFont="1" applyBorder="1" applyAlignment="1" applyProtection="1">
      <alignment horizontal="center" vertical="center" wrapText="1"/>
      <protection hidden="1"/>
    </xf>
    <xf numFmtId="0" fontId="30" fillId="0" borderId="24" xfId="58" applyFont="1" applyBorder="1" applyAlignment="1" applyProtection="1">
      <alignment horizontal="center"/>
      <protection hidden="1"/>
    </xf>
    <xf numFmtId="0" fontId="7" fillId="0" borderId="14" xfId="58" applyBorder="1" applyAlignment="1" applyProtection="1">
      <alignment horizontal="center"/>
      <protection hidden="1"/>
    </xf>
    <xf numFmtId="0" fontId="7" fillId="0" borderId="35" xfId="58" applyBorder="1" applyAlignment="1" applyProtection="1">
      <alignment horizontal="center"/>
      <protection hidden="1"/>
    </xf>
    <xf numFmtId="0" fontId="27" fillId="0" borderId="15" xfId="58" applyFont="1" applyBorder="1" applyAlignment="1" applyProtection="1">
      <alignment horizontal="center"/>
      <protection hidden="1"/>
    </xf>
    <xf numFmtId="0" fontId="27" fillId="0" borderId="16" xfId="58" applyFont="1" applyBorder="1" applyAlignment="1" applyProtection="1">
      <alignment horizontal="center"/>
      <protection hidden="1"/>
    </xf>
    <xf numFmtId="0" fontId="7" fillId="0" borderId="28" xfId="58" applyBorder="1" applyAlignment="1" applyProtection="1">
      <alignment horizontal="center"/>
      <protection hidden="1"/>
    </xf>
    <xf numFmtId="0" fontId="27" fillId="0" borderId="15" xfId="58" applyFont="1" applyBorder="1" applyAlignment="1" applyProtection="1">
      <alignment horizontal="center" vertical="center"/>
      <protection hidden="1"/>
    </xf>
    <xf numFmtId="0" fontId="27" fillId="0" borderId="24" xfId="58" applyFont="1" applyBorder="1" applyAlignment="1" applyProtection="1">
      <alignment horizontal="center" vertical="center"/>
      <protection hidden="1"/>
    </xf>
    <xf numFmtId="0" fontId="27" fillId="0" borderId="16" xfId="58" applyFont="1" applyBorder="1" applyAlignment="1" applyProtection="1">
      <alignment horizontal="center" vertical="center"/>
      <protection hidden="1"/>
    </xf>
    <xf numFmtId="0" fontId="7" fillId="0" borderId="20" xfId="58" applyBorder="1" applyAlignment="1" applyProtection="1">
      <alignment horizontal="center"/>
      <protection hidden="1"/>
    </xf>
    <xf numFmtId="0" fontId="27" fillId="0" borderId="30" xfId="58" applyFont="1" applyBorder="1" applyAlignment="1" applyProtection="1">
      <alignment horizontal="center"/>
      <protection hidden="1"/>
    </xf>
    <xf numFmtId="0" fontId="27" fillId="0" borderId="31" xfId="58" applyFont="1" applyBorder="1" applyAlignment="1" applyProtection="1">
      <alignment horizontal="center"/>
      <protection hidden="1"/>
    </xf>
    <xf numFmtId="0" fontId="44" fillId="0" borderId="15" xfId="58" applyFont="1" applyBorder="1" applyAlignment="1" applyProtection="1">
      <alignment horizontal="center" vertical="center"/>
      <protection hidden="1"/>
    </xf>
    <xf numFmtId="0" fontId="44" fillId="0" borderId="16" xfId="58" applyFont="1" applyBorder="1" applyAlignment="1" applyProtection="1">
      <alignment horizontal="center" vertical="center"/>
      <protection hidden="1"/>
    </xf>
    <xf numFmtId="0" fontId="46" fillId="0" borderId="30" xfId="58" applyFont="1" applyBorder="1" applyAlignment="1" applyProtection="1">
      <alignment horizontal="left" vertical="center"/>
      <protection hidden="1"/>
    </xf>
    <xf numFmtId="0" fontId="46" fillId="0" borderId="0" xfId="58" applyFont="1" applyBorder="1" applyAlignment="1" applyProtection="1">
      <alignment horizontal="center" vertical="center"/>
      <protection hidden="1"/>
    </xf>
    <xf numFmtId="0" fontId="46" fillId="0" borderId="30" xfId="58" applyFont="1" applyBorder="1" applyAlignment="1" applyProtection="1">
      <alignment horizontal="center" vertical="center"/>
      <protection hidden="1"/>
    </xf>
    <xf numFmtId="2" fontId="44" fillId="0" borderId="30" xfId="58" applyNumberFormat="1" applyFont="1" applyBorder="1" applyAlignment="1" applyProtection="1">
      <alignment horizontal="center" vertical="center"/>
      <protection hidden="1"/>
    </xf>
    <xf numFmtId="2" fontId="44" fillId="0" borderId="31" xfId="58" applyNumberFormat="1" applyFont="1" applyBorder="1" applyAlignment="1" applyProtection="1">
      <alignment horizontal="center" vertical="center"/>
      <protection hidden="1"/>
    </xf>
    <xf numFmtId="0" fontId="53" fillId="0" borderId="30" xfId="58" applyFont="1" applyBorder="1" applyAlignment="1" applyProtection="1">
      <alignment horizontal="center" shrinkToFit="1"/>
      <protection hidden="1"/>
    </xf>
    <xf numFmtId="2" fontId="27" fillId="0" borderId="30" xfId="58" applyNumberFormat="1" applyFont="1" applyBorder="1" applyAlignment="1" applyProtection="1">
      <alignment horizontal="center"/>
      <protection hidden="1"/>
    </xf>
    <xf numFmtId="0" fontId="30" fillId="0" borderId="30" xfId="58" applyFont="1" applyBorder="1" applyAlignment="1" applyProtection="1">
      <alignment horizontal="center" shrinkToFit="1"/>
      <protection hidden="1"/>
    </xf>
    <xf numFmtId="0" fontId="7" fillId="0" borderId="30" xfId="58" applyBorder="1" applyAlignment="1" applyProtection="1">
      <alignment horizontal="center"/>
      <protection hidden="1"/>
    </xf>
    <xf numFmtId="2" fontId="27" fillId="0" borderId="30" xfId="58" applyNumberFormat="1" applyFont="1" applyBorder="1" applyAlignment="1" applyProtection="1" quotePrefix="1">
      <alignment horizontal="center"/>
      <protection hidden="1"/>
    </xf>
    <xf numFmtId="0" fontId="30" fillId="0" borderId="30" xfId="58" applyFont="1" applyBorder="1" applyAlignment="1" applyProtection="1">
      <alignment horizontal="center" wrapText="1"/>
      <protection hidden="1"/>
    </xf>
    <xf numFmtId="0" fontId="44" fillId="0" borderId="15" xfId="58" applyFont="1" applyBorder="1" applyAlignment="1" applyProtection="1">
      <alignment horizontal="center"/>
      <protection hidden="1"/>
    </xf>
    <xf numFmtId="0" fontId="44" fillId="0" borderId="24" xfId="58" applyFont="1" applyBorder="1" applyAlignment="1" applyProtection="1">
      <alignment horizontal="center"/>
      <protection hidden="1"/>
    </xf>
    <xf numFmtId="0" fontId="44" fillId="0" borderId="16" xfId="58" applyFont="1" applyBorder="1" applyAlignment="1" applyProtection="1">
      <alignment horizontal="center"/>
      <protection hidden="1"/>
    </xf>
    <xf numFmtId="0" fontId="44" fillId="0" borderId="15" xfId="58" applyFont="1" applyBorder="1" applyAlignment="1" applyProtection="1">
      <alignment horizontal="center" vertical="center" wrapText="1"/>
      <protection hidden="1"/>
    </xf>
    <xf numFmtId="0" fontId="44" fillId="0" borderId="24" xfId="58" applyFont="1" applyBorder="1" applyAlignment="1" applyProtection="1">
      <alignment horizontal="center" vertical="center" wrapText="1"/>
      <protection hidden="1"/>
    </xf>
    <xf numFmtId="0" fontId="44" fillId="0" borderId="16" xfId="58" applyFont="1" applyBorder="1" applyAlignment="1" applyProtection="1">
      <alignment horizontal="center" vertical="center" wrapText="1"/>
      <protection hidden="1"/>
    </xf>
    <xf numFmtId="0" fontId="7" fillId="0" borderId="0" xfId="58" applyFont="1" applyBorder="1" applyAlignment="1" applyProtection="1">
      <alignment horizontal="center" vertical="center" wrapText="1"/>
      <protection hidden="1"/>
    </xf>
    <xf numFmtId="0" fontId="7" fillId="0" borderId="28" xfId="58" applyFont="1" applyBorder="1" applyAlignment="1" applyProtection="1">
      <alignment horizontal="center" vertical="center" wrapText="1"/>
      <protection hidden="1"/>
    </xf>
    <xf numFmtId="0" fontId="30" fillId="0" borderId="30" xfId="58" applyFont="1" applyBorder="1" applyAlignment="1" applyProtection="1">
      <alignment horizontal="center"/>
      <protection hidden="1"/>
    </xf>
    <xf numFmtId="0" fontId="27" fillId="0" borderId="0" xfId="58" applyFont="1" applyBorder="1" applyAlignment="1" applyProtection="1">
      <alignment horizontal="left"/>
      <protection hidden="1"/>
    </xf>
    <xf numFmtId="0" fontId="48" fillId="0" borderId="34" xfId="58" applyFont="1" applyBorder="1" applyAlignment="1" applyProtection="1">
      <alignment horizontal="center" vertical="center"/>
      <protection hidden="1"/>
    </xf>
    <xf numFmtId="0" fontId="48" fillId="0" borderId="14" xfId="58" applyFont="1" applyBorder="1" applyAlignment="1" applyProtection="1">
      <alignment horizontal="center" vertical="center"/>
      <protection hidden="1"/>
    </xf>
    <xf numFmtId="0" fontId="48" fillId="0" borderId="35" xfId="58" applyFont="1" applyBorder="1" applyAlignment="1" applyProtection="1">
      <alignment horizontal="center" vertical="center"/>
      <protection hidden="1"/>
    </xf>
    <xf numFmtId="0" fontId="48" fillId="0" borderId="20" xfId="58" applyFont="1" applyBorder="1" applyAlignment="1" applyProtection="1">
      <alignment horizontal="center" vertical="center"/>
      <protection hidden="1"/>
    </xf>
    <xf numFmtId="0" fontId="48" fillId="0" borderId="0" xfId="58" applyFont="1" applyBorder="1" applyAlignment="1" applyProtection="1">
      <alignment horizontal="center" vertical="center"/>
      <protection hidden="1"/>
    </xf>
    <xf numFmtId="0" fontId="48" fillId="0" borderId="28" xfId="58" applyFont="1" applyBorder="1" applyAlignment="1" applyProtection="1">
      <alignment horizontal="center" vertical="center"/>
      <protection hidden="1"/>
    </xf>
    <xf numFmtId="0" fontId="147" fillId="0" borderId="0" xfId="0" applyFont="1" applyAlignment="1" applyProtection="1">
      <alignment horizontal="center" wrapText="1"/>
      <protection hidden="1"/>
    </xf>
    <xf numFmtId="0" fontId="146" fillId="0" borderId="0" xfId="0" applyFont="1" applyAlignment="1" applyProtection="1">
      <alignment horizontal="right" vertical="center"/>
      <protection hidden="1"/>
    </xf>
    <xf numFmtId="0" fontId="160" fillId="0" borderId="0" xfId="0" applyFont="1" applyAlignment="1" applyProtection="1">
      <alignment horizontal="right"/>
      <protection hidden="1"/>
    </xf>
    <xf numFmtId="0" fontId="146" fillId="0" borderId="0" xfId="0" applyFont="1" applyAlignment="1" applyProtection="1">
      <alignment horizontal="right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1" fontId="0" fillId="0" borderId="11" xfId="0" applyNumberFormat="1" applyBorder="1" applyAlignment="1" applyProtection="1">
      <alignment horizontal="center" vertical="center"/>
      <protection hidden="1"/>
    </xf>
    <xf numFmtId="1" fontId="0" fillId="0" borderId="13" xfId="0" applyNumberFormat="1" applyBorder="1" applyAlignment="1" applyProtection="1">
      <alignment horizontal="center" vertical="center"/>
      <protection hidden="1"/>
    </xf>
    <xf numFmtId="2" fontId="0" fillId="0" borderId="11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42" borderId="0" xfId="0" applyFill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aper_token_and_1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2</xdr:row>
      <xdr:rowOff>9525</xdr:rowOff>
    </xdr:from>
    <xdr:to>
      <xdr:col>15</xdr:col>
      <xdr:colOff>38100</xdr:colOff>
      <xdr:row>15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71525"/>
          <a:ext cx="27813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66675</xdr:colOff>
      <xdr:row>6</xdr:row>
      <xdr:rowOff>114300</xdr:rowOff>
    </xdr:from>
    <xdr:to>
      <xdr:col>12</xdr:col>
      <xdr:colOff>457200</xdr:colOff>
      <xdr:row>11</xdr:row>
      <xdr:rowOff>219075</xdr:rowOff>
    </xdr:to>
    <xdr:pic>
      <xdr:nvPicPr>
        <xdr:cNvPr id="1" name="Picture 2" descr="SAI_6648 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1819275"/>
          <a:ext cx="11906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95250</xdr:rowOff>
    </xdr:from>
    <xdr:to>
      <xdr:col>10</xdr:col>
      <xdr:colOff>542925</xdr:colOff>
      <xdr:row>12</xdr:row>
      <xdr:rowOff>152400</xdr:rowOff>
    </xdr:to>
    <xdr:pic>
      <xdr:nvPicPr>
        <xdr:cNvPr id="2" name="Picture 12" descr="iteacherz twitter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9675" y="1800225"/>
          <a:ext cx="15240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152400</xdr:colOff>
      <xdr:row>0</xdr:row>
      <xdr:rowOff>123825</xdr:rowOff>
    </xdr:from>
    <xdr:ext cx="1314450" cy="533400"/>
    <xdr:sp>
      <xdr:nvSpPr>
        <xdr:cNvPr id="3" name="Rectangle 4"/>
        <xdr:cNvSpPr>
          <a:spLocks/>
        </xdr:cNvSpPr>
      </xdr:nvSpPr>
      <xdr:spPr>
        <a:xfrm>
          <a:off x="152400" y="123825"/>
          <a:ext cx="1314450" cy="533400"/>
        </a:xfrm>
        <a:prstGeom prst="rect">
          <a:avLst/>
        </a:prstGeom>
        <a:noFill/>
        <a:ln w="317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FILL ONLY WHITE CELLS</a:t>
          </a:r>
        </a:p>
      </xdr:txBody>
    </xdr:sp>
    <xdr:clientData/>
  </xdr:oneCellAnchor>
  <xdr:oneCellAnchor>
    <xdr:from>
      <xdr:col>6</xdr:col>
      <xdr:colOff>28575</xdr:colOff>
      <xdr:row>10</xdr:row>
      <xdr:rowOff>200025</xdr:rowOff>
    </xdr:from>
    <xdr:ext cx="3000375" cy="333375"/>
    <xdr:sp>
      <xdr:nvSpPr>
        <xdr:cNvPr id="4" name="Rectangle 5"/>
        <xdr:cNvSpPr>
          <a:spLocks/>
        </xdr:cNvSpPr>
      </xdr:nvSpPr>
      <xdr:spPr>
        <a:xfrm>
          <a:off x="5695950" y="2895600"/>
          <a:ext cx="3000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5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DONT</a:t>
          </a:r>
          <a:r>
            <a:rPr lang="en-US" cap="none" sz="15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DELETE THIS CELL CONTENTS</a:t>
          </a:r>
        </a:p>
      </xdr:txBody>
    </xdr:sp>
    <xdr:clientData/>
  </xdr:oneCellAnchor>
  <xdr:oneCellAnchor>
    <xdr:from>
      <xdr:col>11</xdr:col>
      <xdr:colOff>495300</xdr:colOff>
      <xdr:row>0</xdr:row>
      <xdr:rowOff>266700</xdr:rowOff>
    </xdr:from>
    <xdr:ext cx="1200150" cy="466725"/>
    <xdr:sp>
      <xdr:nvSpPr>
        <xdr:cNvPr id="5" name="Rectangle 6"/>
        <xdr:cNvSpPr>
          <a:spLocks/>
        </xdr:cNvSpPr>
      </xdr:nvSpPr>
      <xdr:spPr>
        <a:xfrm flipH="1">
          <a:off x="11239500" y="266700"/>
          <a:ext cx="1200150" cy="466725"/>
        </a:xfrm>
        <a:prstGeom prst="rect">
          <a:avLst/>
        </a:prstGeom>
        <a:noFill/>
        <a:ln w="9525" cmpd="sng">
          <a:solidFill>
            <a:srgbClr val="000000">
              <a:alpha val="81175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THIS SOFTWARE IS FREE TO EDIT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48</xdr:row>
      <xdr:rowOff>85725</xdr:rowOff>
    </xdr:from>
    <xdr:to>
      <xdr:col>19</xdr:col>
      <xdr:colOff>38100</xdr:colOff>
      <xdr:row>51</xdr:row>
      <xdr:rowOff>19050</xdr:rowOff>
    </xdr:to>
    <xdr:sp>
      <xdr:nvSpPr>
        <xdr:cNvPr id="1" name="Oval 1"/>
        <xdr:cNvSpPr>
          <a:spLocks/>
        </xdr:cNvSpPr>
      </xdr:nvSpPr>
      <xdr:spPr>
        <a:xfrm>
          <a:off x="7677150" y="9601200"/>
          <a:ext cx="600075" cy="676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NBST/Bank
</a:t>
          </a:r>
          <a:r>
            <a:rPr lang="en-US" cap="none" sz="1000" b="0" i="0" u="none" baseline="0">
              <a:solidFill>
                <a:srgbClr val="000000"/>
              </a:solidFill>
            </a:rPr>
            <a:t>Seal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48</xdr:row>
      <xdr:rowOff>85725</xdr:rowOff>
    </xdr:from>
    <xdr:to>
      <xdr:col>19</xdr:col>
      <xdr:colOff>38100</xdr:colOff>
      <xdr:row>51</xdr:row>
      <xdr:rowOff>19050</xdr:rowOff>
    </xdr:to>
    <xdr:sp>
      <xdr:nvSpPr>
        <xdr:cNvPr id="1" name="Oval 1"/>
        <xdr:cNvSpPr>
          <a:spLocks/>
        </xdr:cNvSpPr>
      </xdr:nvSpPr>
      <xdr:spPr>
        <a:xfrm>
          <a:off x="7677150" y="9601200"/>
          <a:ext cx="600075" cy="676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NBST/Bank
</a:t>
          </a:r>
          <a:r>
            <a:rPr lang="en-US" cap="none" sz="1000" b="0" i="0" u="none" baseline="0">
              <a:solidFill>
                <a:srgbClr val="000000"/>
              </a:solidFill>
            </a:rPr>
            <a:t>Seal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102</xdr:row>
      <xdr:rowOff>66675</xdr:rowOff>
    </xdr:from>
    <xdr:to>
      <xdr:col>22</xdr:col>
      <xdr:colOff>266700</xdr:colOff>
      <xdr:row>106</xdr:row>
      <xdr:rowOff>123825</xdr:rowOff>
    </xdr:to>
    <xdr:grpSp>
      <xdr:nvGrpSpPr>
        <xdr:cNvPr id="1" name="Group 20"/>
        <xdr:cNvGrpSpPr>
          <a:grpSpLocks/>
        </xdr:cNvGrpSpPr>
      </xdr:nvGrpSpPr>
      <xdr:grpSpPr>
        <a:xfrm>
          <a:off x="57150" y="17049750"/>
          <a:ext cx="5362575" cy="723900"/>
          <a:chOff x="237986" y="5839652"/>
          <a:chExt cx="5429389" cy="701953"/>
        </a:xfrm>
        <a:solidFill>
          <a:srgbClr val="FFFFFF"/>
        </a:solidFill>
      </xdr:grpSpPr>
      <xdr:sp>
        <xdr:nvSpPr>
          <xdr:cNvPr id="2" name="Oval 21"/>
          <xdr:cNvSpPr>
            <a:spLocks/>
          </xdr:cNvSpPr>
        </xdr:nvSpPr>
        <xdr:spPr>
          <a:xfrm>
            <a:off x="237986" y="5978112"/>
            <a:ext cx="646097" cy="56349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D.D.O.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Seal</a:t>
            </a:r>
          </a:p>
        </xdr:txBody>
      </xdr:sp>
      <xdr:sp>
        <xdr:nvSpPr>
          <xdr:cNvPr id="3" name="Oval 22"/>
          <xdr:cNvSpPr>
            <a:spLocks/>
          </xdr:cNvSpPr>
        </xdr:nvSpPr>
        <xdr:spPr>
          <a:xfrm>
            <a:off x="3101989" y="5941260"/>
            <a:ext cx="665100" cy="60034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Treasury Seal</a:t>
            </a:r>
          </a:p>
        </xdr:txBody>
      </xdr:sp>
      <xdr:sp>
        <xdr:nvSpPr>
          <xdr:cNvPr id="4" name="Oval 23"/>
          <xdr:cNvSpPr>
            <a:spLocks/>
          </xdr:cNvSpPr>
        </xdr:nvSpPr>
        <xdr:spPr>
          <a:xfrm>
            <a:off x="4924906" y="5839652"/>
            <a:ext cx="742469" cy="600345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DDOSeal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shokkumar.vemula@g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3.57421875" style="0" customWidth="1"/>
    <col min="3" max="3" width="2.421875" style="0" customWidth="1"/>
    <col min="15" max="15" width="6.28125" style="0" customWidth="1"/>
    <col min="16" max="16" width="0.71875" style="0" customWidth="1"/>
    <col min="17" max="18" width="0.85546875" style="0" customWidth="1"/>
  </cols>
  <sheetData>
    <row r="1" spans="1:20" s="389" customFormat="1" ht="15">
      <c r="A1" s="364"/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Q1" s="364"/>
      <c r="R1" s="364"/>
      <c r="S1" s="364"/>
      <c r="T1" s="364"/>
    </row>
    <row r="2" spans="1:20" ht="45" customHeight="1">
      <c r="A2" s="364"/>
      <c r="B2" s="401" t="s">
        <v>540</v>
      </c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390"/>
      <c r="Q2" s="391"/>
      <c r="R2" s="391"/>
      <c r="S2" s="364"/>
      <c r="T2" s="364"/>
    </row>
    <row r="3" spans="1:20" ht="15" customHeight="1">
      <c r="A3" s="364"/>
      <c r="B3" s="400" t="s">
        <v>531</v>
      </c>
      <c r="C3" s="364" t="s">
        <v>532</v>
      </c>
      <c r="D3" s="402" t="s">
        <v>536</v>
      </c>
      <c r="E3" s="402"/>
      <c r="F3" s="402"/>
      <c r="G3" s="402"/>
      <c r="H3" s="402"/>
      <c r="I3" s="402"/>
      <c r="J3" s="402"/>
      <c r="K3" s="392"/>
      <c r="L3" s="392"/>
      <c r="M3" s="392"/>
      <c r="N3" s="392"/>
      <c r="O3" s="364"/>
      <c r="P3" s="393"/>
      <c r="Q3" s="364"/>
      <c r="R3" s="391"/>
      <c r="S3" s="364"/>
      <c r="T3" s="364"/>
    </row>
    <row r="4" spans="1:20" ht="32.25" customHeight="1">
      <c r="A4" s="364"/>
      <c r="B4" s="400"/>
      <c r="C4" s="364"/>
      <c r="D4" s="402"/>
      <c r="E4" s="402"/>
      <c r="F4" s="402"/>
      <c r="G4" s="402"/>
      <c r="H4" s="402"/>
      <c r="I4" s="402"/>
      <c r="J4" s="402"/>
      <c r="K4" s="392"/>
      <c r="L4" s="392"/>
      <c r="M4" s="392"/>
      <c r="N4" s="392"/>
      <c r="O4" s="364"/>
      <c r="P4" s="393"/>
      <c r="Q4" s="364"/>
      <c r="R4" s="391"/>
      <c r="S4" s="364"/>
      <c r="T4" s="364"/>
    </row>
    <row r="5" spans="1:20" ht="8.25" customHeight="1">
      <c r="A5" s="364"/>
      <c r="B5" s="400"/>
      <c r="C5" s="364"/>
      <c r="D5" s="402"/>
      <c r="E5" s="402"/>
      <c r="F5" s="402"/>
      <c r="G5" s="402"/>
      <c r="H5" s="402"/>
      <c r="I5" s="402"/>
      <c r="J5" s="402"/>
      <c r="K5" s="392"/>
      <c r="L5" s="392"/>
      <c r="M5" s="392"/>
      <c r="N5" s="392"/>
      <c r="O5" s="364"/>
      <c r="P5" s="364"/>
      <c r="Q5" s="391"/>
      <c r="R5" s="364"/>
      <c r="S5" s="364"/>
      <c r="T5" s="364"/>
    </row>
    <row r="6" spans="1:20" ht="8.25" customHeight="1">
      <c r="A6" s="364"/>
      <c r="B6" s="400"/>
      <c r="C6" s="364"/>
      <c r="D6" s="402"/>
      <c r="E6" s="402"/>
      <c r="F6" s="402"/>
      <c r="G6" s="402"/>
      <c r="H6" s="402"/>
      <c r="I6" s="402"/>
      <c r="J6" s="402"/>
      <c r="K6" s="364"/>
      <c r="L6" s="364"/>
      <c r="M6" s="364"/>
      <c r="N6" s="364"/>
      <c r="O6" s="364"/>
      <c r="P6" s="364"/>
      <c r="Q6" s="391"/>
      <c r="R6" s="364"/>
      <c r="S6" s="364"/>
      <c r="T6" s="364"/>
    </row>
    <row r="7" spans="1:20" ht="15">
      <c r="A7" s="364"/>
      <c r="B7" s="400"/>
      <c r="C7" s="364" t="s">
        <v>532</v>
      </c>
      <c r="D7" s="402" t="s">
        <v>533</v>
      </c>
      <c r="E7" s="402"/>
      <c r="F7" s="402"/>
      <c r="G7" s="402"/>
      <c r="H7" s="402"/>
      <c r="I7" s="402"/>
      <c r="J7" s="402"/>
      <c r="K7" s="364"/>
      <c r="L7" s="364"/>
      <c r="M7" s="364"/>
      <c r="N7" s="364"/>
      <c r="O7" s="364"/>
      <c r="P7" s="364"/>
      <c r="Q7" s="391"/>
      <c r="R7" s="364"/>
      <c r="S7" s="364"/>
      <c r="T7" s="364"/>
    </row>
    <row r="8" spans="1:20" ht="18.75" customHeight="1">
      <c r="A8" s="364"/>
      <c r="B8" s="400"/>
      <c r="C8" s="364"/>
      <c r="D8" s="402"/>
      <c r="E8" s="402"/>
      <c r="F8" s="402"/>
      <c r="G8" s="402"/>
      <c r="H8" s="402"/>
      <c r="I8" s="402"/>
      <c r="J8" s="402"/>
      <c r="K8" s="364"/>
      <c r="L8" s="364"/>
      <c r="M8" s="364"/>
      <c r="N8" s="364"/>
      <c r="O8" s="364"/>
      <c r="P8" s="364"/>
      <c r="Q8" s="391"/>
      <c r="R8" s="364"/>
      <c r="S8" s="364"/>
      <c r="T8" s="364"/>
    </row>
    <row r="9" spans="1:20" ht="15">
      <c r="A9" s="364"/>
      <c r="B9" s="400"/>
      <c r="C9" s="364" t="s">
        <v>532</v>
      </c>
      <c r="D9" s="399" t="s">
        <v>534</v>
      </c>
      <c r="E9" s="399"/>
      <c r="F9" s="399"/>
      <c r="G9" s="399"/>
      <c r="H9" s="399"/>
      <c r="I9" s="399"/>
      <c r="J9" s="399"/>
      <c r="K9" s="364"/>
      <c r="L9" s="364"/>
      <c r="M9" s="364"/>
      <c r="N9" s="364"/>
      <c r="O9" s="364"/>
      <c r="P9" s="364"/>
      <c r="Q9" s="391"/>
      <c r="R9" s="364"/>
      <c r="S9" s="364"/>
      <c r="T9" s="364"/>
    </row>
    <row r="10" spans="1:20" ht="15">
      <c r="A10" s="364"/>
      <c r="B10" s="400"/>
      <c r="C10" s="364"/>
      <c r="D10" s="399"/>
      <c r="E10" s="399"/>
      <c r="F10" s="399"/>
      <c r="G10" s="399"/>
      <c r="H10" s="399"/>
      <c r="I10" s="399"/>
      <c r="J10" s="399"/>
      <c r="K10" s="364"/>
      <c r="L10" s="364"/>
      <c r="M10" s="364"/>
      <c r="N10" s="364"/>
      <c r="O10" s="364"/>
      <c r="P10" s="364"/>
      <c r="Q10" s="391"/>
      <c r="R10" s="364"/>
      <c r="S10" s="364"/>
      <c r="T10" s="364"/>
    </row>
    <row r="11" spans="1:20" ht="15">
      <c r="A11" s="364"/>
      <c r="B11" s="400"/>
      <c r="C11" s="364" t="s">
        <v>532</v>
      </c>
      <c r="D11" s="364" t="s">
        <v>535</v>
      </c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91"/>
      <c r="R11" s="364"/>
      <c r="S11" s="364"/>
      <c r="T11" s="364"/>
    </row>
    <row r="12" spans="1:20" ht="15">
      <c r="A12" s="364"/>
      <c r="B12" s="400"/>
      <c r="C12" s="364"/>
      <c r="D12" s="394" t="s">
        <v>529</v>
      </c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91"/>
      <c r="R12" s="364"/>
      <c r="S12" s="364"/>
      <c r="T12" s="364"/>
    </row>
    <row r="13" spans="1:20" ht="15">
      <c r="A13" s="364"/>
      <c r="B13" s="400"/>
      <c r="C13" s="364"/>
      <c r="D13" s="399" t="s">
        <v>538</v>
      </c>
      <c r="E13" s="399"/>
      <c r="F13" s="399"/>
      <c r="G13" s="399"/>
      <c r="H13" s="399"/>
      <c r="I13" s="399"/>
      <c r="J13" s="399"/>
      <c r="K13" s="364"/>
      <c r="L13" s="364"/>
      <c r="M13" s="364"/>
      <c r="N13" s="364"/>
      <c r="O13" s="364"/>
      <c r="P13" s="364"/>
      <c r="Q13" s="391"/>
      <c r="R13" s="364"/>
      <c r="S13" s="364"/>
      <c r="T13" s="364"/>
    </row>
    <row r="14" spans="1:20" ht="15">
      <c r="A14" s="364"/>
      <c r="B14" s="400"/>
      <c r="C14" s="364"/>
      <c r="D14" s="399"/>
      <c r="E14" s="399"/>
      <c r="F14" s="399"/>
      <c r="G14" s="399"/>
      <c r="H14" s="399"/>
      <c r="I14" s="399"/>
      <c r="J14" s="399"/>
      <c r="K14" s="364"/>
      <c r="L14" s="364"/>
      <c r="M14" s="364"/>
      <c r="N14" s="364"/>
      <c r="O14" s="364"/>
      <c r="P14" s="364"/>
      <c r="Q14" s="391"/>
      <c r="R14" s="364"/>
      <c r="S14" s="364"/>
      <c r="T14" s="364"/>
    </row>
    <row r="15" spans="1:20" ht="15">
      <c r="A15" s="364"/>
      <c r="B15" s="400"/>
      <c r="C15" s="364"/>
      <c r="D15" s="399"/>
      <c r="E15" s="399"/>
      <c r="F15" s="399"/>
      <c r="G15" s="399"/>
      <c r="H15" s="399"/>
      <c r="I15" s="399"/>
      <c r="J15" s="399"/>
      <c r="K15" s="364"/>
      <c r="L15" s="364"/>
      <c r="M15" s="364"/>
      <c r="N15" s="364"/>
      <c r="O15" s="364"/>
      <c r="P15" s="364"/>
      <c r="Q15" s="391"/>
      <c r="R15" s="364"/>
      <c r="S15" s="364"/>
      <c r="T15" s="364"/>
    </row>
    <row r="16" spans="1:20" ht="15">
      <c r="A16" s="364"/>
      <c r="B16" s="400"/>
      <c r="C16" s="364" t="s">
        <v>532</v>
      </c>
      <c r="D16" s="396" t="s">
        <v>537</v>
      </c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91"/>
      <c r="R16" s="364"/>
      <c r="S16" s="364"/>
      <c r="T16" s="364"/>
    </row>
    <row r="17" spans="1:20" ht="15">
      <c r="A17" s="364"/>
      <c r="B17" s="400"/>
      <c r="C17" s="364" t="s">
        <v>532</v>
      </c>
      <c r="D17" s="399" t="s">
        <v>539</v>
      </c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64"/>
      <c r="Q17" s="391"/>
      <c r="R17" s="364"/>
      <c r="S17" s="364"/>
      <c r="T17" s="364"/>
    </row>
    <row r="18" spans="1:20" ht="15">
      <c r="A18" s="364"/>
      <c r="B18" s="400"/>
      <c r="C18" s="364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64"/>
      <c r="Q18" s="391"/>
      <c r="R18" s="364"/>
      <c r="S18" s="364"/>
      <c r="T18" s="364"/>
    </row>
    <row r="19" spans="1:20" s="398" customFormat="1" ht="30" customHeight="1">
      <c r="A19" s="364"/>
      <c r="B19" s="397"/>
      <c r="C19" s="727" t="s">
        <v>532</v>
      </c>
      <c r="D19" s="399" t="s">
        <v>557</v>
      </c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64"/>
      <c r="Q19" s="391"/>
      <c r="R19" s="364"/>
      <c r="S19" s="364"/>
      <c r="T19" s="364"/>
    </row>
    <row r="20" spans="1:20" s="398" customFormat="1" ht="16.5" customHeight="1">
      <c r="A20" s="364"/>
      <c r="B20" s="397"/>
      <c r="C20" s="727" t="s">
        <v>532</v>
      </c>
      <c r="D20" s="402" t="s">
        <v>556</v>
      </c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364"/>
      <c r="Q20" s="391"/>
      <c r="R20" s="364"/>
      <c r="S20" s="364"/>
      <c r="T20" s="364"/>
    </row>
    <row r="21" spans="1:20" ht="3.75" customHeight="1">
      <c r="A21" s="364"/>
      <c r="C21" s="398" t="s">
        <v>532</v>
      </c>
      <c r="J21" s="401"/>
      <c r="K21" s="401"/>
      <c r="L21" s="401"/>
      <c r="M21" s="401"/>
      <c r="N21" s="401"/>
      <c r="O21" s="401"/>
      <c r="Q21" s="391"/>
      <c r="R21" s="364"/>
      <c r="S21" s="364"/>
      <c r="T21" s="364"/>
    </row>
    <row r="22" spans="1:20" ht="8.25" customHeight="1">
      <c r="A22" s="364"/>
      <c r="B22" s="401"/>
      <c r="C22" s="401"/>
      <c r="D22" s="401"/>
      <c r="E22" s="401"/>
      <c r="F22" s="401"/>
      <c r="G22" s="401"/>
      <c r="H22" s="401"/>
      <c r="I22" s="401"/>
      <c r="J22" s="364"/>
      <c r="K22" s="364"/>
      <c r="L22" s="364"/>
      <c r="M22" s="364"/>
      <c r="N22" s="364"/>
      <c r="O22" s="401"/>
      <c r="P22" s="401"/>
      <c r="Q22" s="401"/>
      <c r="R22" s="364"/>
      <c r="S22" s="364"/>
      <c r="T22" s="364"/>
    </row>
    <row r="23" spans="1:20" ht="15">
      <c r="A23" s="364"/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</row>
    <row r="24" spans="1:20" ht="15">
      <c r="A24" s="364"/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</row>
    <row r="25" spans="1:20" ht="15">
      <c r="A25" s="364"/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</row>
    <row r="26" spans="1:20" ht="15">
      <c r="A26" s="364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</row>
    <row r="27" spans="2:20" ht="15"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</row>
    <row r="28" spans="2:20" ht="15"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</row>
  </sheetData>
  <sheetProtection/>
  <mergeCells count="12">
    <mergeCell ref="D19:O19"/>
    <mergeCell ref="D20:O20"/>
    <mergeCell ref="D13:J15"/>
    <mergeCell ref="D17:O18"/>
    <mergeCell ref="B3:B18"/>
    <mergeCell ref="B2:O2"/>
    <mergeCell ref="B22:I22"/>
    <mergeCell ref="J21:O21"/>
    <mergeCell ref="O22:Q22"/>
    <mergeCell ref="D3:J6"/>
    <mergeCell ref="D7:J8"/>
    <mergeCell ref="D9:J10"/>
  </mergeCells>
  <printOptions/>
  <pageMargins left="0.7" right="0.7" top="0.75" bottom="0.75" header="0.3" footer="0.3"/>
  <pageSetup horizontalDpi="120" verticalDpi="12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R66"/>
  <sheetViews>
    <sheetView showGridLines="0" showRowColHeaders="0" view="pageBreakPreview" zoomScale="60" zoomScaleNormal="72" zoomScalePageLayoutView="0" workbookViewId="0" topLeftCell="A18">
      <selection activeCell="Y32" sqref="Y32"/>
    </sheetView>
  </sheetViews>
  <sheetFormatPr defaultColWidth="0" defaultRowHeight="15" customHeight="1" zeroHeight="1"/>
  <cols>
    <col min="1" max="1" width="1.421875" style="49" customWidth="1"/>
    <col min="2" max="2" width="4.8515625" style="49" customWidth="1"/>
    <col min="3" max="3" width="4.00390625" style="49" customWidth="1"/>
    <col min="4" max="5" width="9.140625" style="49" customWidth="1"/>
    <col min="6" max="8" width="5.421875" style="49" customWidth="1"/>
    <col min="9" max="9" width="9.140625" style="49" customWidth="1"/>
    <col min="10" max="16" width="6.7109375" style="49" customWidth="1"/>
    <col min="17" max="17" width="2.8515625" style="49" customWidth="1"/>
    <col min="18" max="18" width="0.5625" style="49" hidden="1" customWidth="1"/>
    <col min="19" max="19" width="3.57421875" style="49" customWidth="1"/>
    <col min="20" max="20" width="5.28125" style="49" customWidth="1"/>
    <col min="21" max="21" width="1.7109375" style="49" customWidth="1"/>
    <col min="22" max="22" width="3.7109375" style="49" customWidth="1"/>
    <col min="23" max="23" width="9.140625" style="49" customWidth="1"/>
    <col min="24" max="30" width="2.57421875" style="49" customWidth="1"/>
    <col min="31" max="31" width="3.140625" style="49" customWidth="1"/>
    <col min="32" max="32" width="5.28125" style="49" customWidth="1"/>
    <col min="33" max="33" width="3.57421875" style="49" customWidth="1"/>
    <col min="34" max="34" width="2.28125" style="49" customWidth="1"/>
    <col min="35" max="35" width="8.7109375" style="49" customWidth="1"/>
    <col min="36" max="36" width="3.28125" style="49" customWidth="1"/>
    <col min="37" max="37" width="6.57421875" style="49" customWidth="1"/>
    <col min="38" max="38" width="5.57421875" style="49" customWidth="1"/>
    <col min="39" max="40" width="2.28125" style="49" customWidth="1"/>
    <col min="41" max="41" width="4.28125" style="49" customWidth="1"/>
    <col min="42" max="42" width="10.00390625" style="49" customWidth="1"/>
    <col min="43" max="43" width="9.140625" style="49" customWidth="1"/>
    <col min="44" max="16384" width="9.140625" style="49" hidden="1" customWidth="1"/>
  </cols>
  <sheetData>
    <row r="1" spans="2:42" ht="18" customHeight="1">
      <c r="B1" s="477" t="s">
        <v>186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9"/>
      <c r="P1" s="86"/>
      <c r="R1" s="87"/>
      <c r="S1" s="480" t="str">
        <f>"CSS 90% Inerst Arrears  Bill of "&amp;"Emp Id: "&amp;DATA!D5&amp;","&amp;DATA!D4&amp;", "&amp;DATA!H4&amp;", "&amp;DATA!H5&amp;",Mandal: "&amp;DATA!D6</f>
        <v>CSS 90% Inerst Arrears  Bill of Emp Id: 0742487,J.V.RAJAN, S.A(ENG), Z.P.H.SCHOOL, Y.D.PADU,Mandal: DONAKONDA</v>
      </c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E1" s="481"/>
      <c r="AF1" s="481"/>
      <c r="AG1" s="481"/>
      <c r="AH1" s="481"/>
      <c r="AI1" s="481"/>
      <c r="AJ1" s="481"/>
      <c r="AK1" s="481"/>
      <c r="AL1" s="481"/>
      <c r="AM1" s="481"/>
      <c r="AN1" s="481"/>
      <c r="AO1" s="481"/>
      <c r="AP1" s="482"/>
    </row>
    <row r="2" spans="2:42" ht="15">
      <c r="B2" s="483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  <c r="P2" s="86"/>
      <c r="R2" s="87"/>
      <c r="S2" s="484" t="s">
        <v>284</v>
      </c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  <c r="AJ2" s="485"/>
      <c r="AK2" s="485"/>
      <c r="AL2" s="485"/>
      <c r="AM2" s="485"/>
      <c r="AN2" s="485"/>
      <c r="AO2" s="485"/>
      <c r="AP2" s="486"/>
    </row>
    <row r="3" spans="2:42" ht="26.25">
      <c r="B3" s="483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  <c r="P3" s="90"/>
      <c r="R3" s="87"/>
      <c r="S3" s="91"/>
      <c r="T3" s="487" t="s">
        <v>276</v>
      </c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488"/>
      <c r="AH3" s="488"/>
      <c r="AI3" s="488"/>
      <c r="AJ3" s="488"/>
      <c r="AK3" s="488"/>
      <c r="AL3" s="488"/>
      <c r="AM3" s="488"/>
      <c r="AN3" s="488"/>
      <c r="AO3" s="488"/>
      <c r="AP3" s="489"/>
    </row>
    <row r="4" spans="2:42" ht="17.25" thickBot="1">
      <c r="B4" s="483"/>
      <c r="C4" s="92"/>
      <c r="D4" s="92"/>
      <c r="E4" s="92"/>
      <c r="F4" s="92"/>
      <c r="G4" s="92"/>
      <c r="H4" s="92"/>
      <c r="I4" s="92"/>
      <c r="J4" s="92"/>
      <c r="K4" s="92"/>
      <c r="L4" s="93"/>
      <c r="M4" s="93"/>
      <c r="N4" s="93"/>
      <c r="O4" s="94"/>
      <c r="P4" s="93"/>
      <c r="S4" s="95"/>
      <c r="T4" s="96"/>
      <c r="U4" s="97"/>
      <c r="V4" s="97"/>
      <c r="W4" s="97"/>
      <c r="X4" s="97"/>
      <c r="Y4" s="97"/>
      <c r="Z4" s="97"/>
      <c r="AA4" s="97"/>
      <c r="AB4" s="97"/>
      <c r="AC4" s="97"/>
      <c r="AD4" s="97" t="s">
        <v>277</v>
      </c>
      <c r="AE4" s="98"/>
      <c r="AF4" s="97"/>
      <c r="AG4" s="97"/>
      <c r="AH4" s="97"/>
      <c r="AI4" s="97"/>
      <c r="AJ4" s="99" t="s">
        <v>187</v>
      </c>
      <c r="AK4" s="99"/>
      <c r="AL4" s="490" t="str">
        <f>DATA!D11</f>
        <v>STO, DARSI</v>
      </c>
      <c r="AM4" s="490"/>
      <c r="AN4" s="490"/>
      <c r="AO4" s="490"/>
      <c r="AP4" s="491"/>
    </row>
    <row r="5" spans="2:42" ht="15">
      <c r="B5" s="483"/>
      <c r="C5" s="492"/>
      <c r="D5" s="100"/>
      <c r="E5" s="100"/>
      <c r="F5" s="100"/>
      <c r="G5" s="100"/>
      <c r="H5" s="100"/>
      <c r="I5" s="100"/>
      <c r="J5" s="100"/>
      <c r="K5" s="100"/>
      <c r="L5" s="93"/>
      <c r="M5" s="93"/>
      <c r="N5" s="93"/>
      <c r="O5" s="94"/>
      <c r="P5" s="93"/>
      <c r="S5" s="95"/>
      <c r="T5" s="96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101"/>
      <c r="AJ5" s="102" t="s">
        <v>188</v>
      </c>
      <c r="AK5" s="102"/>
      <c r="AL5" s="102"/>
      <c r="AM5" s="102"/>
      <c r="AN5" s="102"/>
      <c r="AO5" s="102"/>
      <c r="AP5" s="103"/>
    </row>
    <row r="6" spans="2:42" ht="15">
      <c r="B6" s="483"/>
      <c r="C6" s="492"/>
      <c r="D6" s="100"/>
      <c r="E6" s="100"/>
      <c r="F6" s="100"/>
      <c r="G6" s="100"/>
      <c r="H6" s="100"/>
      <c r="I6" s="100"/>
      <c r="J6" s="100"/>
      <c r="K6" s="100"/>
      <c r="L6" s="93"/>
      <c r="M6" s="93"/>
      <c r="N6" s="93"/>
      <c r="O6" s="94"/>
      <c r="P6" s="93"/>
      <c r="S6" s="493" t="str">
        <f>"("&amp;Num2Txt!G53&amp;"/-)"&amp;"  Under Rs. "&amp;Num2Txt!D61</f>
        <v>(427/-)  Under Rs.  FOUR  HUNDRED TWENTY SEVEN  RUPEES  ONLY.</v>
      </c>
      <c r="T6" s="104" t="s">
        <v>189</v>
      </c>
      <c r="U6" s="98"/>
      <c r="V6" s="98"/>
      <c r="W6" s="98"/>
      <c r="X6" s="98"/>
      <c r="Y6" s="98"/>
      <c r="Z6" s="98"/>
      <c r="AA6" s="345" t="str">
        <f>'AP CSS Main 47'!AA6</f>
        <v>1</v>
      </c>
      <c r="AB6" s="345" t="str">
        <f>'AP CSS Main 47'!AB6</f>
        <v>2</v>
      </c>
      <c r="AC6" s="346"/>
      <c r="AD6" s="345" t="str">
        <f>'AP CSS Main 47'!AD6</f>
        <v>2</v>
      </c>
      <c r="AE6" s="345" t="str">
        <f>'AP CSS Main 47'!AE6</f>
        <v>0</v>
      </c>
      <c r="AF6" s="345" t="str">
        <f>'AP CSS Main 47'!AF6</f>
        <v>1</v>
      </c>
      <c r="AG6" s="345" t="str">
        <f>'AP CSS Main 47'!AG6</f>
        <v>4</v>
      </c>
      <c r="AH6" s="105"/>
      <c r="AI6" s="98"/>
      <c r="AJ6" s="95" t="s">
        <v>190</v>
      </c>
      <c r="AK6" s="98"/>
      <c r="AL6" s="98"/>
      <c r="AM6" s="98"/>
      <c r="AN6" s="98"/>
      <c r="AO6" s="98"/>
      <c r="AP6" s="101"/>
    </row>
    <row r="7" spans="2:42" ht="15" customHeight="1">
      <c r="B7" s="483"/>
      <c r="C7" s="492"/>
      <c r="D7" s="494" t="s">
        <v>191</v>
      </c>
      <c r="E7" s="494"/>
      <c r="F7" s="494"/>
      <c r="G7" s="494"/>
      <c r="H7" s="494"/>
      <c r="I7" s="107" t="s">
        <v>192</v>
      </c>
      <c r="J7" s="494" t="s">
        <v>193</v>
      </c>
      <c r="K7" s="494"/>
      <c r="L7" s="93"/>
      <c r="M7" s="93"/>
      <c r="N7" s="93"/>
      <c r="O7" s="94"/>
      <c r="P7" s="93"/>
      <c r="R7" s="87"/>
      <c r="S7" s="493"/>
      <c r="T7" s="96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5"/>
      <c r="AK7" s="98"/>
      <c r="AL7" s="98"/>
      <c r="AM7" s="98"/>
      <c r="AN7" s="108"/>
      <c r="AO7" s="98"/>
      <c r="AP7" s="101"/>
    </row>
    <row r="8" spans="2:42" ht="15">
      <c r="B8" s="483"/>
      <c r="C8" s="492"/>
      <c r="D8" s="106"/>
      <c r="E8" s="106"/>
      <c r="F8" s="106"/>
      <c r="G8" s="106"/>
      <c r="H8" s="106"/>
      <c r="I8" s="106"/>
      <c r="J8" s="106"/>
      <c r="K8" s="106"/>
      <c r="L8" s="93"/>
      <c r="M8" s="93"/>
      <c r="N8" s="93"/>
      <c r="O8" s="94"/>
      <c r="P8" s="93"/>
      <c r="S8" s="493"/>
      <c r="T8" s="109" t="s">
        <v>194</v>
      </c>
      <c r="U8" s="100"/>
      <c r="V8" s="100"/>
      <c r="W8" s="98"/>
      <c r="X8" s="98"/>
      <c r="Y8" s="98"/>
      <c r="Z8" s="98"/>
      <c r="AA8" s="495" t="str">
        <f>DATA!D12</f>
        <v>0705</v>
      </c>
      <c r="AB8" s="496"/>
      <c r="AC8" s="496"/>
      <c r="AD8" s="497"/>
      <c r="AE8" s="110"/>
      <c r="AF8" s="98"/>
      <c r="AG8" s="98"/>
      <c r="AH8" s="98"/>
      <c r="AI8" s="98"/>
      <c r="AJ8" s="95" t="s">
        <v>195</v>
      </c>
      <c r="AK8" s="98"/>
      <c r="AL8" s="98"/>
      <c r="AM8" s="111"/>
      <c r="AN8" s="112"/>
      <c r="AO8" s="112"/>
      <c r="AP8" s="113"/>
    </row>
    <row r="9" spans="2:42" ht="6.75" customHeight="1" thickBot="1">
      <c r="B9" s="483"/>
      <c r="C9" s="492"/>
      <c r="D9" s="498"/>
      <c r="E9" s="498"/>
      <c r="F9" s="498"/>
      <c r="G9" s="498"/>
      <c r="H9" s="498"/>
      <c r="I9" s="498"/>
      <c r="J9" s="498"/>
      <c r="K9" s="498"/>
      <c r="L9" s="93"/>
      <c r="M9" s="93"/>
      <c r="N9" s="93"/>
      <c r="O9" s="94"/>
      <c r="P9" s="93"/>
      <c r="S9" s="493"/>
      <c r="T9" s="96"/>
      <c r="U9" s="98"/>
      <c r="V9" s="98"/>
      <c r="W9" s="98"/>
      <c r="X9" s="98"/>
      <c r="Y9" s="98"/>
      <c r="Z9" s="98"/>
      <c r="AA9" s="115"/>
      <c r="AB9" s="115"/>
      <c r="AC9" s="115"/>
      <c r="AD9" s="115"/>
      <c r="AE9" s="98"/>
      <c r="AF9" s="98"/>
      <c r="AG9" s="98"/>
      <c r="AH9" s="98"/>
      <c r="AI9" s="98"/>
      <c r="AJ9" s="116"/>
      <c r="AK9" s="117"/>
      <c r="AL9" s="117"/>
      <c r="AM9" s="117"/>
      <c r="AN9" s="117"/>
      <c r="AO9" s="117"/>
      <c r="AP9" s="118"/>
    </row>
    <row r="10" spans="2:42" ht="15">
      <c r="B10" s="483"/>
      <c r="C10" s="492"/>
      <c r="D10" s="114"/>
      <c r="E10" s="114"/>
      <c r="F10" s="114"/>
      <c r="G10" s="114"/>
      <c r="H10" s="114"/>
      <c r="I10" s="114"/>
      <c r="J10" s="114"/>
      <c r="K10" s="114"/>
      <c r="L10" s="93"/>
      <c r="M10" s="93"/>
      <c r="N10" s="93"/>
      <c r="O10" s="94"/>
      <c r="P10" s="93"/>
      <c r="S10" s="493"/>
      <c r="T10" s="104" t="s">
        <v>196</v>
      </c>
      <c r="U10" s="98"/>
      <c r="V10" s="98"/>
      <c r="W10" s="98"/>
      <c r="X10" s="499" t="str">
        <f>DATA!H8</f>
        <v>07050308058</v>
      </c>
      <c r="Y10" s="500"/>
      <c r="Z10" s="500"/>
      <c r="AA10" s="500"/>
      <c r="AB10" s="500"/>
      <c r="AC10" s="500"/>
      <c r="AD10" s="500"/>
      <c r="AE10" s="500"/>
      <c r="AF10" s="500"/>
      <c r="AG10" s="500"/>
      <c r="AH10" s="501"/>
      <c r="AJ10" s="119" t="s">
        <v>197</v>
      </c>
      <c r="AK10" s="502" t="str">
        <f>DATA!H9</f>
        <v>GUNTUR</v>
      </c>
      <c r="AL10" s="502"/>
      <c r="AM10" s="502"/>
      <c r="AN10" s="502"/>
      <c r="AO10" s="502"/>
      <c r="AP10" s="101"/>
    </row>
    <row r="11" spans="2:42" ht="15">
      <c r="B11" s="483"/>
      <c r="C11" s="492"/>
      <c r="D11" s="494" t="s">
        <v>198</v>
      </c>
      <c r="E11" s="494"/>
      <c r="F11" s="494"/>
      <c r="G11" s="494"/>
      <c r="H11" s="494"/>
      <c r="I11" s="107" t="s">
        <v>192</v>
      </c>
      <c r="J11" s="503">
        <f>AC43</f>
        <v>426</v>
      </c>
      <c r="K11" s="503"/>
      <c r="L11" s="93"/>
      <c r="M11" s="93"/>
      <c r="N11" s="93"/>
      <c r="O11" s="94"/>
      <c r="P11" s="93"/>
      <c r="S11" s="493"/>
      <c r="T11" s="96"/>
      <c r="U11" s="98"/>
      <c r="V11" s="504"/>
      <c r="W11" s="504"/>
      <c r="X11" s="504"/>
      <c r="Y11" s="504"/>
      <c r="Z11" s="504"/>
      <c r="AA11" s="504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101"/>
    </row>
    <row r="12" spans="2:42" ht="15">
      <c r="B12" s="483"/>
      <c r="C12" s="492"/>
      <c r="D12" s="114"/>
      <c r="E12" s="114"/>
      <c r="F12" s="114"/>
      <c r="G12" s="114"/>
      <c r="H12" s="114"/>
      <c r="I12" s="114"/>
      <c r="J12" s="114"/>
      <c r="K12" s="114"/>
      <c r="L12" s="93"/>
      <c r="M12" s="93"/>
      <c r="N12" s="93"/>
      <c r="O12" s="87"/>
      <c r="P12" s="86"/>
      <c r="S12" s="493"/>
      <c r="T12" s="104" t="s">
        <v>199</v>
      </c>
      <c r="U12" s="98"/>
      <c r="V12" s="98"/>
      <c r="W12" s="98"/>
      <c r="X12" s="505" t="str">
        <f>DATA!D8</f>
        <v>HEAD MASTER</v>
      </c>
      <c r="Y12" s="505"/>
      <c r="Z12" s="505"/>
      <c r="AA12" s="505"/>
      <c r="AB12" s="505"/>
      <c r="AC12" s="505"/>
      <c r="AD12" s="505"/>
      <c r="AE12" s="505"/>
      <c r="AF12" s="505"/>
      <c r="AG12" s="505"/>
      <c r="AH12" s="98"/>
      <c r="AI12" s="120" t="s">
        <v>200</v>
      </c>
      <c r="AJ12" s="121"/>
      <c r="AK12" s="506" t="str">
        <f>DATA!D9</f>
        <v>Z.P.H.S, MALLAMPETA</v>
      </c>
      <c r="AL12" s="506"/>
      <c r="AM12" s="506"/>
      <c r="AN12" s="506"/>
      <c r="AO12" s="506"/>
      <c r="AP12" s="507"/>
    </row>
    <row r="13" spans="2:42" ht="15">
      <c r="B13" s="483"/>
      <c r="C13" s="492"/>
      <c r="D13" s="494" t="s">
        <v>201</v>
      </c>
      <c r="E13" s="494"/>
      <c r="F13" s="494"/>
      <c r="G13" s="494"/>
      <c r="H13" s="494"/>
      <c r="I13" s="107" t="s">
        <v>192</v>
      </c>
      <c r="J13" s="494" t="s">
        <v>193</v>
      </c>
      <c r="K13" s="494"/>
      <c r="L13" s="93"/>
      <c r="M13" s="93"/>
      <c r="N13" s="93"/>
      <c r="O13" s="94"/>
      <c r="P13" s="93"/>
      <c r="S13" s="493"/>
      <c r="T13" s="96"/>
      <c r="U13" s="98"/>
      <c r="V13" s="98"/>
      <c r="W13" s="98"/>
      <c r="X13" s="98"/>
      <c r="Y13" s="10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108"/>
      <c r="AM13" s="98"/>
      <c r="AN13" s="98"/>
      <c r="AO13" s="98"/>
      <c r="AP13" s="101"/>
    </row>
    <row r="14" spans="2:42" ht="15">
      <c r="B14" s="483"/>
      <c r="C14" s="492"/>
      <c r="D14" s="122"/>
      <c r="E14" s="122"/>
      <c r="F14" s="122"/>
      <c r="G14" s="122"/>
      <c r="H14" s="122"/>
      <c r="I14" s="122"/>
      <c r="J14" s="122"/>
      <c r="K14" s="122"/>
      <c r="L14" s="123"/>
      <c r="M14" s="123"/>
      <c r="N14" s="123"/>
      <c r="O14" s="124"/>
      <c r="P14" s="123"/>
      <c r="S14" s="493"/>
      <c r="T14" s="96" t="s">
        <v>202</v>
      </c>
      <c r="U14" s="98"/>
      <c r="V14" s="98"/>
      <c r="W14" s="98"/>
      <c r="X14" s="508" t="str">
        <f>DATA!H10</f>
        <v>_______</v>
      </c>
      <c r="Y14" s="509"/>
      <c r="Z14" s="509"/>
      <c r="AA14" s="509"/>
      <c r="AB14" s="510"/>
      <c r="AE14" s="98"/>
      <c r="AG14" s="98"/>
      <c r="AH14" s="98"/>
      <c r="AI14" s="125" t="s">
        <v>203</v>
      </c>
      <c r="AJ14" s="72"/>
      <c r="AK14" s="511" t="str">
        <f>DATA!D10</f>
        <v>____________</v>
      </c>
      <c r="AL14" s="511"/>
      <c r="AM14" s="511"/>
      <c r="AN14" s="511"/>
      <c r="AO14" s="511"/>
      <c r="AP14" s="512"/>
    </row>
    <row r="15" spans="2:42" ht="15">
      <c r="B15" s="483"/>
      <c r="C15" s="492"/>
      <c r="D15" s="100"/>
      <c r="E15" s="100"/>
      <c r="F15" s="100"/>
      <c r="G15" s="100"/>
      <c r="H15" s="100"/>
      <c r="I15" s="100"/>
      <c r="J15" s="100"/>
      <c r="K15" s="513"/>
      <c r="L15" s="513"/>
      <c r="M15" s="513"/>
      <c r="N15" s="513"/>
      <c r="O15" s="126"/>
      <c r="P15" s="127"/>
      <c r="S15" s="493"/>
      <c r="T15" s="96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101"/>
    </row>
    <row r="16" spans="2:42" ht="15">
      <c r="B16" s="483"/>
      <c r="C16" s="492"/>
      <c r="D16" s="514" t="str">
        <f>'AP CSS Main 47'!D16:G16</f>
        <v>DDO SIGNATURE</v>
      </c>
      <c r="E16" s="514"/>
      <c r="F16" s="514"/>
      <c r="G16" s="514"/>
      <c r="H16" s="128"/>
      <c r="I16" s="128"/>
      <c r="J16" s="128"/>
      <c r="K16" s="514" t="str">
        <f>'AP CSS Main 47'!K16:N16</f>
        <v>DDO SIGNATURE</v>
      </c>
      <c r="L16" s="514"/>
      <c r="M16" s="514"/>
      <c r="N16" s="514"/>
      <c r="O16" s="94"/>
      <c r="P16" s="93"/>
      <c r="S16" s="493"/>
      <c r="T16" s="96" t="s">
        <v>204</v>
      </c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 t="s">
        <v>205</v>
      </c>
      <c r="AM16" s="98"/>
      <c r="AN16" s="86"/>
      <c r="AO16" s="98"/>
      <c r="AP16" s="101"/>
    </row>
    <row r="17" spans="2:44" ht="15">
      <c r="B17" s="483"/>
      <c r="C17" s="492"/>
      <c r="D17" s="100"/>
      <c r="E17" s="100"/>
      <c r="F17" s="100"/>
      <c r="G17" s="100"/>
      <c r="I17" s="129"/>
      <c r="J17" s="130"/>
      <c r="K17" s="130"/>
      <c r="L17" s="130"/>
      <c r="M17" s="130"/>
      <c r="N17" s="130"/>
      <c r="O17" s="131"/>
      <c r="P17" s="130"/>
      <c r="S17" s="493"/>
      <c r="T17" s="132" t="s">
        <v>206</v>
      </c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33"/>
      <c r="AG17" s="112"/>
      <c r="AH17" s="112"/>
      <c r="AI17" s="134" t="s">
        <v>207</v>
      </c>
      <c r="AJ17" s="112"/>
      <c r="AK17" s="112"/>
      <c r="AL17" s="112"/>
      <c r="AM17" s="112"/>
      <c r="AN17" s="112"/>
      <c r="AO17" s="112"/>
      <c r="AP17" s="113"/>
      <c r="AQ17" s="72"/>
      <c r="AR17" s="72"/>
    </row>
    <row r="18" spans="2:42" ht="15" customHeight="1">
      <c r="B18" s="483"/>
      <c r="C18" s="492"/>
      <c r="D18" s="114"/>
      <c r="E18" s="100"/>
      <c r="F18" s="100"/>
      <c r="G18" s="100"/>
      <c r="H18" s="100"/>
      <c r="I18" s="100"/>
      <c r="J18" s="100"/>
      <c r="K18" s="100"/>
      <c r="L18" s="93"/>
      <c r="M18" s="93"/>
      <c r="N18" s="93"/>
      <c r="O18" s="94"/>
      <c r="P18" s="93"/>
      <c r="S18" s="493"/>
      <c r="T18" s="96" t="s">
        <v>208</v>
      </c>
      <c r="U18" s="98"/>
      <c r="V18" s="98"/>
      <c r="W18" s="98"/>
      <c r="X18" s="135">
        <v>2</v>
      </c>
      <c r="Y18" s="135">
        <v>0</v>
      </c>
      <c r="Z18" s="135">
        <v>4</v>
      </c>
      <c r="AA18" s="135">
        <v>9</v>
      </c>
      <c r="AB18" s="205" t="s">
        <v>285</v>
      </c>
      <c r="AC18" s="98"/>
      <c r="AD18" s="98"/>
      <c r="AE18" s="98"/>
      <c r="AF18" s="136"/>
      <c r="AG18" s="98">
        <v>1</v>
      </c>
      <c r="AH18" s="98"/>
      <c r="AI18" s="98" t="s">
        <v>210</v>
      </c>
      <c r="AJ18" s="98"/>
      <c r="AK18" s="98"/>
      <c r="AL18" s="98"/>
      <c r="AM18" s="98"/>
      <c r="AN18" s="98"/>
      <c r="AO18" s="98" t="s">
        <v>192</v>
      </c>
      <c r="AP18" s="137">
        <v>0</v>
      </c>
    </row>
    <row r="19" spans="2:42" ht="15.75" customHeight="1">
      <c r="B19" s="483"/>
      <c r="C19" s="492"/>
      <c r="D19" s="100"/>
      <c r="E19" s="100"/>
      <c r="F19" s="100"/>
      <c r="G19" s="100"/>
      <c r="H19" s="100"/>
      <c r="I19" s="100"/>
      <c r="J19" s="100"/>
      <c r="K19" s="100"/>
      <c r="L19" s="93"/>
      <c r="M19" s="93"/>
      <c r="N19" s="93"/>
      <c r="O19" s="94"/>
      <c r="P19" s="93"/>
      <c r="S19" s="493"/>
      <c r="T19" s="96"/>
      <c r="U19" s="98"/>
      <c r="V19" s="98"/>
      <c r="W19" s="98"/>
      <c r="X19" s="108"/>
      <c r="Y19" s="108"/>
      <c r="Z19" s="108"/>
      <c r="AA19" s="108"/>
      <c r="AB19" s="98"/>
      <c r="AC19" s="108"/>
      <c r="AD19" s="98"/>
      <c r="AE19" s="98"/>
      <c r="AF19" s="136"/>
      <c r="AG19" s="98">
        <v>2</v>
      </c>
      <c r="AH19" s="98"/>
      <c r="AI19" s="98" t="s">
        <v>211</v>
      </c>
      <c r="AJ19" s="98"/>
      <c r="AK19" s="98"/>
      <c r="AL19" s="98"/>
      <c r="AM19" s="98"/>
      <c r="AN19" s="98"/>
      <c r="AO19" s="98" t="s">
        <v>192</v>
      </c>
      <c r="AP19" s="137">
        <v>0</v>
      </c>
    </row>
    <row r="20" spans="2:42" ht="15">
      <c r="B20" s="483"/>
      <c r="C20" s="492"/>
      <c r="D20" s="515" t="s">
        <v>212</v>
      </c>
      <c r="E20" s="515"/>
      <c r="F20" s="138"/>
      <c r="G20" s="516">
        <f>AC43</f>
        <v>426</v>
      </c>
      <c r="H20" s="517"/>
      <c r="I20" s="517"/>
      <c r="J20" s="517"/>
      <c r="K20" s="517"/>
      <c r="L20" s="93"/>
      <c r="M20" s="93"/>
      <c r="N20" s="93"/>
      <c r="O20" s="94"/>
      <c r="P20" s="93"/>
      <c r="S20" s="493"/>
      <c r="T20" s="96" t="s">
        <v>213</v>
      </c>
      <c r="U20" s="98"/>
      <c r="V20" s="98"/>
      <c r="W20" s="98"/>
      <c r="X20" s="139">
        <v>0</v>
      </c>
      <c r="Y20" s="139">
        <v>3</v>
      </c>
      <c r="Z20" s="98"/>
      <c r="AA20" s="640" t="s">
        <v>286</v>
      </c>
      <c r="AB20" s="640"/>
      <c r="AC20" s="640"/>
      <c r="AD20" s="640"/>
      <c r="AE20" s="640"/>
      <c r="AF20" s="641"/>
      <c r="AG20" s="98">
        <v>3</v>
      </c>
      <c r="AH20" s="98"/>
      <c r="AI20" s="98" t="s">
        <v>215</v>
      </c>
      <c r="AJ20" s="98"/>
      <c r="AK20" s="98"/>
      <c r="AL20" s="98"/>
      <c r="AM20" s="98"/>
      <c r="AN20" s="98"/>
      <c r="AO20" s="98" t="s">
        <v>192</v>
      </c>
      <c r="AP20" s="137">
        <v>0</v>
      </c>
    </row>
    <row r="21" spans="2:42" ht="15" customHeight="1">
      <c r="B21" s="483"/>
      <c r="C21" s="492"/>
      <c r="D21" s="518" t="s">
        <v>216</v>
      </c>
      <c r="E21" s="518"/>
      <c r="F21" s="518"/>
      <c r="G21" s="518"/>
      <c r="H21" s="518"/>
      <c r="I21" s="518"/>
      <c r="J21" s="518"/>
      <c r="K21" s="518"/>
      <c r="L21" s="93"/>
      <c r="M21" s="93"/>
      <c r="N21" s="93"/>
      <c r="O21" s="94"/>
      <c r="P21" s="93"/>
      <c r="S21" s="493"/>
      <c r="T21" s="96"/>
      <c r="U21" s="98"/>
      <c r="V21" s="98"/>
      <c r="W21" s="98"/>
      <c r="X21" s="108"/>
      <c r="Y21" s="108"/>
      <c r="Z21" s="108"/>
      <c r="AA21" s="640"/>
      <c r="AB21" s="640"/>
      <c r="AC21" s="640"/>
      <c r="AD21" s="640"/>
      <c r="AE21" s="640"/>
      <c r="AF21" s="641"/>
      <c r="AG21" s="98">
        <v>4</v>
      </c>
      <c r="AH21" s="98"/>
      <c r="AI21" s="98" t="s">
        <v>217</v>
      </c>
      <c r="AJ21" s="98"/>
      <c r="AK21" s="98"/>
      <c r="AL21" s="98"/>
      <c r="AM21" s="98"/>
      <c r="AN21" s="98"/>
      <c r="AO21" s="98" t="s">
        <v>192</v>
      </c>
      <c r="AP21" s="137">
        <v>0</v>
      </c>
    </row>
    <row r="22" spans="2:42" ht="15">
      <c r="B22" s="483"/>
      <c r="C22" s="492"/>
      <c r="D22" s="141"/>
      <c r="E22" s="141"/>
      <c r="F22" s="141"/>
      <c r="G22" s="141"/>
      <c r="H22" s="141"/>
      <c r="I22" s="141"/>
      <c r="J22" s="141"/>
      <c r="K22" s="141"/>
      <c r="L22" s="93"/>
      <c r="M22" s="93"/>
      <c r="N22" s="93"/>
      <c r="O22" s="94"/>
      <c r="P22" s="93"/>
      <c r="S22" s="493"/>
      <c r="T22" s="96" t="s">
        <v>218</v>
      </c>
      <c r="U22" s="98"/>
      <c r="V22" s="98"/>
      <c r="W22" s="98"/>
      <c r="X22" s="139">
        <v>1</v>
      </c>
      <c r="Y22" s="139">
        <v>0</v>
      </c>
      <c r="Z22" s="139">
        <v>4</v>
      </c>
      <c r="AA22" s="352" t="s">
        <v>287</v>
      </c>
      <c r="AB22" s="98"/>
      <c r="AC22" s="108"/>
      <c r="AD22" s="98"/>
      <c r="AE22" s="98"/>
      <c r="AF22" s="136"/>
      <c r="AG22" s="98">
        <v>5</v>
      </c>
      <c r="AH22" s="98"/>
      <c r="AI22" s="98" t="s">
        <v>220</v>
      </c>
      <c r="AJ22" s="98"/>
      <c r="AK22" s="98"/>
      <c r="AL22" s="98"/>
      <c r="AM22" s="98"/>
      <c r="AN22" s="98"/>
      <c r="AO22" s="98" t="s">
        <v>192</v>
      </c>
      <c r="AP22" s="137">
        <v>0</v>
      </c>
    </row>
    <row r="23" spans="2:42" ht="11.25" customHeight="1">
      <c r="B23" s="483"/>
      <c r="C23" s="492"/>
      <c r="D23" s="519" t="str">
        <f>U46</f>
        <v> FOUR  HUNDRED TWENTY SIX RUPEES  ONLY.</v>
      </c>
      <c r="E23" s="519"/>
      <c r="F23" s="519"/>
      <c r="G23" s="519"/>
      <c r="H23" s="519"/>
      <c r="I23" s="519"/>
      <c r="J23" s="519"/>
      <c r="K23" s="519"/>
      <c r="L23" s="519"/>
      <c r="M23" s="519"/>
      <c r="N23" s="519"/>
      <c r="O23" s="520"/>
      <c r="P23" s="93"/>
      <c r="S23" s="493"/>
      <c r="T23" s="96"/>
      <c r="U23" s="98"/>
      <c r="V23" s="98"/>
      <c r="W23" s="98"/>
      <c r="X23" s="108"/>
      <c r="Y23" s="108"/>
      <c r="Z23" s="108"/>
      <c r="AA23" s="140"/>
      <c r="AB23" s="98"/>
      <c r="AC23" s="108"/>
      <c r="AD23" s="98"/>
      <c r="AE23" s="98"/>
      <c r="AF23" s="136"/>
      <c r="AG23" s="98">
        <v>6</v>
      </c>
      <c r="AH23" s="98"/>
      <c r="AI23" s="98" t="s">
        <v>221</v>
      </c>
      <c r="AJ23" s="98"/>
      <c r="AK23" s="98"/>
      <c r="AL23" s="98"/>
      <c r="AM23" s="98"/>
      <c r="AN23" s="98"/>
      <c r="AO23" s="98" t="s">
        <v>192</v>
      </c>
      <c r="AP23" s="137">
        <v>0</v>
      </c>
    </row>
    <row r="24" spans="2:42" ht="15">
      <c r="B24" s="483"/>
      <c r="C24" s="492"/>
      <c r="D24" s="519"/>
      <c r="E24" s="519"/>
      <c r="F24" s="519"/>
      <c r="G24" s="519"/>
      <c r="H24" s="519"/>
      <c r="I24" s="519"/>
      <c r="J24" s="519"/>
      <c r="K24" s="519"/>
      <c r="L24" s="519"/>
      <c r="M24" s="519"/>
      <c r="N24" s="519"/>
      <c r="O24" s="520"/>
      <c r="P24" s="93"/>
      <c r="S24" s="493"/>
      <c r="T24" s="96" t="s">
        <v>222</v>
      </c>
      <c r="U24" s="98"/>
      <c r="V24" s="98"/>
      <c r="W24" s="98"/>
      <c r="X24" s="108"/>
      <c r="Y24" s="143">
        <v>0</v>
      </c>
      <c r="Z24" s="144">
        <v>0</v>
      </c>
      <c r="AB24" s="98"/>
      <c r="AC24" s="98"/>
      <c r="AD24" s="98"/>
      <c r="AE24" s="98"/>
      <c r="AF24" s="136"/>
      <c r="AG24" s="98"/>
      <c r="AH24" s="98"/>
      <c r="AI24" s="98" t="s">
        <v>223</v>
      </c>
      <c r="AJ24" s="98"/>
      <c r="AK24" s="98"/>
      <c r="AL24" s="98"/>
      <c r="AM24" s="98"/>
      <c r="AN24" s="98"/>
      <c r="AO24" s="98" t="s">
        <v>192</v>
      </c>
      <c r="AP24" s="137">
        <v>0</v>
      </c>
    </row>
    <row r="25" spans="2:42" ht="13.5" customHeight="1">
      <c r="B25" s="483"/>
      <c r="C25" s="492"/>
      <c r="D25" s="145"/>
      <c r="E25" s="145"/>
      <c r="F25" s="145"/>
      <c r="G25" s="145"/>
      <c r="H25" s="145"/>
      <c r="I25" s="145"/>
      <c r="J25" s="145"/>
      <c r="K25" s="145"/>
      <c r="L25" s="93"/>
      <c r="M25" s="93"/>
      <c r="N25" s="93"/>
      <c r="O25" s="94"/>
      <c r="P25" s="93"/>
      <c r="S25" s="493"/>
      <c r="T25" s="96"/>
      <c r="U25" s="98"/>
      <c r="V25" s="98"/>
      <c r="W25" s="98"/>
      <c r="X25" s="108"/>
      <c r="Y25" s="108"/>
      <c r="Z25" s="108"/>
      <c r="AA25" s="108"/>
      <c r="AB25" s="98"/>
      <c r="AC25" s="98"/>
      <c r="AD25" s="98"/>
      <c r="AE25" s="98"/>
      <c r="AF25" s="136"/>
      <c r="AG25" s="98">
        <v>7</v>
      </c>
      <c r="AH25" s="98"/>
      <c r="AI25" s="98" t="s">
        <v>224</v>
      </c>
      <c r="AJ25" s="98"/>
      <c r="AK25" s="98"/>
      <c r="AL25" s="98"/>
      <c r="AM25" s="98"/>
      <c r="AN25" s="98"/>
      <c r="AO25" s="98" t="s">
        <v>192</v>
      </c>
      <c r="AP25" s="137">
        <v>0</v>
      </c>
    </row>
    <row r="26" spans="2:42" ht="15">
      <c r="B26" s="483"/>
      <c r="C26" s="492"/>
      <c r="D26" s="145"/>
      <c r="E26" s="145"/>
      <c r="F26" s="145"/>
      <c r="G26" s="145"/>
      <c r="H26" s="145"/>
      <c r="I26" s="145"/>
      <c r="J26" s="145"/>
      <c r="K26" s="145"/>
      <c r="L26" s="146"/>
      <c r="M26" s="146"/>
      <c r="N26" s="146"/>
      <c r="O26" s="147"/>
      <c r="P26" s="146"/>
      <c r="S26" s="493"/>
      <c r="T26" s="96" t="s">
        <v>225</v>
      </c>
      <c r="U26" s="98"/>
      <c r="V26" s="98"/>
      <c r="W26" s="98"/>
      <c r="X26" s="139">
        <v>0</v>
      </c>
      <c r="Y26" s="139">
        <v>8</v>
      </c>
      <c r="Z26" s="108"/>
      <c r="AA26" s="353" t="s">
        <v>288</v>
      </c>
      <c r="AB26" s="98"/>
      <c r="AC26" s="108"/>
      <c r="AD26" s="98"/>
      <c r="AE26" s="98"/>
      <c r="AF26" s="136"/>
      <c r="AG26" s="98">
        <v>8</v>
      </c>
      <c r="AH26" s="98"/>
      <c r="AI26" s="98" t="s">
        <v>227</v>
      </c>
      <c r="AJ26" s="98"/>
      <c r="AK26" s="98"/>
      <c r="AL26" s="98"/>
      <c r="AM26" s="98"/>
      <c r="AN26" s="98"/>
      <c r="AO26" s="98" t="s">
        <v>192</v>
      </c>
      <c r="AP26" s="137">
        <v>0</v>
      </c>
    </row>
    <row r="27" spans="2:42" ht="12" customHeight="1">
      <c r="B27" s="483"/>
      <c r="C27" s="492"/>
      <c r="D27" s="145"/>
      <c r="E27" s="145"/>
      <c r="F27" s="145"/>
      <c r="G27" s="145"/>
      <c r="H27" s="145"/>
      <c r="I27" s="145"/>
      <c r="J27" s="145"/>
      <c r="K27" s="145"/>
      <c r="L27" s="93"/>
      <c r="M27" s="93"/>
      <c r="N27" s="93"/>
      <c r="O27" s="94"/>
      <c r="P27" s="93"/>
      <c r="S27" s="493"/>
      <c r="T27" s="96"/>
      <c r="U27" s="98"/>
      <c r="V27" s="98"/>
      <c r="W27" s="98"/>
      <c r="X27" s="108"/>
      <c r="Y27" s="108"/>
      <c r="Z27" s="108"/>
      <c r="AA27" s="140"/>
      <c r="AB27" s="98"/>
      <c r="AC27" s="108"/>
      <c r="AD27" s="98"/>
      <c r="AE27" s="98"/>
      <c r="AF27" s="136"/>
      <c r="AG27" s="98">
        <v>9</v>
      </c>
      <c r="AH27" s="98"/>
      <c r="AI27" s="108" t="s">
        <v>228</v>
      </c>
      <c r="AJ27" s="98"/>
      <c r="AK27" s="98"/>
      <c r="AL27" s="98"/>
      <c r="AM27" s="98"/>
      <c r="AN27" s="98"/>
      <c r="AO27" s="98" t="s">
        <v>192</v>
      </c>
      <c r="AP27" s="137">
        <v>0</v>
      </c>
    </row>
    <row r="28" spans="2:42" ht="15">
      <c r="B28" s="483"/>
      <c r="C28" s="492"/>
      <c r="D28" s="492"/>
      <c r="E28" s="492"/>
      <c r="F28" s="492"/>
      <c r="G28" s="492"/>
      <c r="H28" s="522"/>
      <c r="I28" s="522"/>
      <c r="J28" s="149"/>
      <c r="K28" s="149"/>
      <c r="L28" s="150"/>
      <c r="M28" s="150"/>
      <c r="N28" s="150"/>
      <c r="O28" s="151"/>
      <c r="P28" s="150"/>
      <c r="S28" s="493"/>
      <c r="T28" s="96" t="s">
        <v>229</v>
      </c>
      <c r="U28" s="98"/>
      <c r="V28" s="98"/>
      <c r="W28" s="98"/>
      <c r="X28" s="139">
        <v>4</v>
      </c>
      <c r="Y28" s="139">
        <v>5</v>
      </c>
      <c r="Z28" s="139">
        <v>0</v>
      </c>
      <c r="AA28" s="353" t="s">
        <v>289</v>
      </c>
      <c r="AB28" s="98"/>
      <c r="AC28" s="108"/>
      <c r="AD28" s="98"/>
      <c r="AE28" s="98"/>
      <c r="AF28" s="136"/>
      <c r="AG28" s="98">
        <v>10</v>
      </c>
      <c r="AH28" s="98"/>
      <c r="AI28" s="98" t="s">
        <v>230</v>
      </c>
      <c r="AJ28" s="98"/>
      <c r="AK28" s="98"/>
      <c r="AL28" s="98"/>
      <c r="AM28" s="98"/>
      <c r="AN28" s="98"/>
      <c r="AO28" s="98" t="s">
        <v>192</v>
      </c>
      <c r="AP28" s="137">
        <v>0</v>
      </c>
    </row>
    <row r="29" spans="2:42" ht="15">
      <c r="B29" s="483"/>
      <c r="C29" s="492"/>
      <c r="D29" s="100"/>
      <c r="E29" s="100"/>
      <c r="F29" s="100"/>
      <c r="G29" s="100"/>
      <c r="H29" s="100"/>
      <c r="I29" s="100"/>
      <c r="J29" s="100"/>
      <c r="K29" s="514"/>
      <c r="L29" s="514"/>
      <c r="M29" s="514"/>
      <c r="N29" s="514"/>
      <c r="O29" s="151"/>
      <c r="P29" s="150"/>
      <c r="S29" s="493"/>
      <c r="T29" s="152"/>
      <c r="U29" s="153"/>
      <c r="V29" s="153"/>
      <c r="W29" s="153"/>
      <c r="X29" s="154"/>
      <c r="Y29" s="154"/>
      <c r="Z29" s="154"/>
      <c r="AA29" s="155"/>
      <c r="AB29" s="156"/>
      <c r="AC29" s="153"/>
      <c r="AD29" s="153"/>
      <c r="AE29" s="153"/>
      <c r="AF29" s="157"/>
      <c r="AG29" s="98">
        <v>11</v>
      </c>
      <c r="AH29" s="98"/>
      <c r="AI29" s="98" t="s">
        <v>231</v>
      </c>
      <c r="AJ29" s="98"/>
      <c r="AK29" s="98"/>
      <c r="AL29" s="98"/>
      <c r="AM29" s="98"/>
      <c r="AN29" s="98"/>
      <c r="AO29" s="98" t="s">
        <v>192</v>
      </c>
      <c r="AP29" s="137">
        <v>0</v>
      </c>
    </row>
    <row r="30" spans="2:42" ht="15" customHeight="1">
      <c r="B30" s="483"/>
      <c r="C30" s="492"/>
      <c r="D30" s="100"/>
      <c r="E30" s="100"/>
      <c r="F30" s="100"/>
      <c r="G30" s="100"/>
      <c r="H30" s="100"/>
      <c r="I30" s="158"/>
      <c r="J30" s="158"/>
      <c r="K30" s="514" t="str">
        <f>'AP CSS Main 47'!K30:N30</f>
        <v>DDO SIGNATURE</v>
      </c>
      <c r="L30" s="514"/>
      <c r="M30" s="514"/>
      <c r="N30" s="514"/>
      <c r="O30" s="151"/>
      <c r="P30" s="150"/>
      <c r="S30" s="493"/>
      <c r="T30" s="96"/>
      <c r="U30" s="98"/>
      <c r="V30" s="98"/>
      <c r="W30" s="98"/>
      <c r="X30" s="108"/>
      <c r="Y30" s="108"/>
      <c r="Z30" s="108"/>
      <c r="AA30" s="108"/>
      <c r="AB30" s="98"/>
      <c r="AC30" s="98"/>
      <c r="AD30" s="98"/>
      <c r="AE30" s="98"/>
      <c r="AF30" s="136"/>
      <c r="AG30" s="98">
        <v>12</v>
      </c>
      <c r="AH30" s="98"/>
      <c r="AI30" s="98" t="s">
        <v>232</v>
      </c>
      <c r="AJ30" s="98"/>
      <c r="AK30" s="98"/>
      <c r="AL30" s="98"/>
      <c r="AM30" s="98"/>
      <c r="AN30" s="98"/>
      <c r="AO30" s="98" t="s">
        <v>192</v>
      </c>
      <c r="AP30" s="137">
        <v>0</v>
      </c>
    </row>
    <row r="31" spans="2:42" ht="15">
      <c r="B31" s="483"/>
      <c r="C31" s="492"/>
      <c r="D31" s="100"/>
      <c r="E31" s="100"/>
      <c r="F31" s="100"/>
      <c r="G31" s="100"/>
      <c r="H31" s="100"/>
      <c r="I31" s="159"/>
      <c r="J31" s="159"/>
      <c r="K31" s="159"/>
      <c r="L31" s="159"/>
      <c r="M31" s="160"/>
      <c r="N31" s="160"/>
      <c r="O31" s="151"/>
      <c r="P31" s="150"/>
      <c r="S31" s="493"/>
      <c r="T31" s="96" t="s">
        <v>233</v>
      </c>
      <c r="U31" s="98"/>
      <c r="V31" s="98"/>
      <c r="W31" s="98"/>
      <c r="X31" s="108"/>
      <c r="Y31" s="161" t="str">
        <f>DATA!K4</f>
        <v>N</v>
      </c>
      <c r="Z31" s="108"/>
      <c r="AA31" s="98" t="s">
        <v>235</v>
      </c>
      <c r="AB31" s="98"/>
      <c r="AC31" s="98"/>
      <c r="AD31" s="98"/>
      <c r="AE31" s="161" t="s">
        <v>290</v>
      </c>
      <c r="AF31" s="136"/>
      <c r="AG31" s="98">
        <v>13</v>
      </c>
      <c r="AH31" s="98"/>
      <c r="AI31" s="98" t="s">
        <v>237</v>
      </c>
      <c r="AJ31" s="98"/>
      <c r="AK31" s="98"/>
      <c r="AL31" s="98"/>
      <c r="AM31" s="98"/>
      <c r="AN31" s="98"/>
      <c r="AO31" s="98" t="s">
        <v>192</v>
      </c>
      <c r="AP31" s="137">
        <v>0</v>
      </c>
    </row>
    <row r="32" spans="2:42" ht="15">
      <c r="B32" s="483"/>
      <c r="C32" s="492"/>
      <c r="D32" s="100"/>
      <c r="E32" s="100"/>
      <c r="F32" s="100"/>
      <c r="G32" s="100"/>
      <c r="H32" s="100"/>
      <c r="L32" s="162"/>
      <c r="M32" s="162"/>
      <c r="N32" s="162"/>
      <c r="O32" s="163"/>
      <c r="P32" s="162"/>
      <c r="S32" s="493"/>
      <c r="T32" s="96"/>
      <c r="U32" s="98"/>
      <c r="V32" s="98"/>
      <c r="W32" s="98"/>
      <c r="X32" s="98"/>
      <c r="Y32" s="98"/>
      <c r="Z32" s="98"/>
      <c r="AA32" s="98" t="s">
        <v>238</v>
      </c>
      <c r="AB32" s="98"/>
      <c r="AC32" s="98"/>
      <c r="AD32" s="98"/>
      <c r="AE32" s="98"/>
      <c r="AF32" s="136"/>
      <c r="AG32" s="98">
        <v>14</v>
      </c>
      <c r="AH32" s="98"/>
      <c r="AI32" s="98" t="s">
        <v>239</v>
      </c>
      <c r="AJ32" s="98"/>
      <c r="AK32" s="98"/>
      <c r="AL32" s="98"/>
      <c r="AM32" s="98"/>
      <c r="AN32" s="98"/>
      <c r="AO32" s="98" t="s">
        <v>192</v>
      </c>
      <c r="AP32" s="137">
        <v>0</v>
      </c>
    </row>
    <row r="33" spans="2:42" ht="15">
      <c r="B33" s="483"/>
      <c r="C33" s="492"/>
      <c r="D33" s="523"/>
      <c r="E33" s="523"/>
      <c r="F33" s="523"/>
      <c r="G33" s="523"/>
      <c r="H33" s="523"/>
      <c r="I33" s="523"/>
      <c r="J33" s="523"/>
      <c r="K33" s="523"/>
      <c r="L33" s="150"/>
      <c r="M33" s="150"/>
      <c r="N33" s="150"/>
      <c r="O33" s="151"/>
      <c r="P33" s="150"/>
      <c r="S33" s="493"/>
      <c r="T33" s="524" t="s">
        <v>240</v>
      </c>
      <c r="U33" s="525"/>
      <c r="V33" s="525"/>
      <c r="W33" s="525"/>
      <c r="X33" s="525"/>
      <c r="Y33" s="526">
        <v>2</v>
      </c>
      <c r="Z33" s="526">
        <v>2</v>
      </c>
      <c r="AA33" s="526">
        <v>0</v>
      </c>
      <c r="AB33" s="526">
        <v>2</v>
      </c>
      <c r="AC33" s="98"/>
      <c r="AD33" s="98"/>
      <c r="AE33" s="98"/>
      <c r="AF33" s="136"/>
      <c r="AG33" s="98">
        <v>15</v>
      </c>
      <c r="AH33" s="98"/>
      <c r="AI33" s="98" t="s">
        <v>241</v>
      </c>
      <c r="AJ33" s="98"/>
      <c r="AK33" s="98"/>
      <c r="AL33" s="98"/>
      <c r="AM33" s="98"/>
      <c r="AN33" s="98"/>
      <c r="AO33" s="98" t="s">
        <v>192</v>
      </c>
      <c r="AP33" s="137">
        <v>0</v>
      </c>
    </row>
    <row r="34" spans="2:42" ht="15">
      <c r="B34" s="483"/>
      <c r="C34" s="165"/>
      <c r="D34" s="527"/>
      <c r="E34" s="527"/>
      <c r="F34" s="527"/>
      <c r="G34" s="527"/>
      <c r="H34" s="527"/>
      <c r="I34" s="527"/>
      <c r="J34" s="527"/>
      <c r="K34" s="527"/>
      <c r="L34" s="166"/>
      <c r="M34" s="166"/>
      <c r="N34" s="166"/>
      <c r="O34" s="167"/>
      <c r="P34" s="166"/>
      <c r="S34" s="493"/>
      <c r="T34" s="524"/>
      <c r="U34" s="525"/>
      <c r="V34" s="525"/>
      <c r="W34" s="525"/>
      <c r="X34" s="525"/>
      <c r="Y34" s="526"/>
      <c r="Z34" s="526"/>
      <c r="AA34" s="526"/>
      <c r="AB34" s="526"/>
      <c r="AC34" s="98"/>
      <c r="AD34" s="98"/>
      <c r="AE34" s="98"/>
      <c r="AF34" s="136"/>
      <c r="AG34" s="98">
        <v>16</v>
      </c>
      <c r="AH34" s="98"/>
      <c r="AI34" s="98" t="s">
        <v>242</v>
      </c>
      <c r="AJ34" s="98"/>
      <c r="AK34" s="98"/>
      <c r="AL34" s="98"/>
      <c r="AM34" s="98"/>
      <c r="AN34" s="98"/>
      <c r="AO34" s="98" t="s">
        <v>192</v>
      </c>
      <c r="AP34" s="137">
        <v>0</v>
      </c>
    </row>
    <row r="35" spans="2:42" ht="15">
      <c r="B35" s="483"/>
      <c r="C35" s="165"/>
      <c r="D35" s="528"/>
      <c r="E35" s="528"/>
      <c r="F35" s="528"/>
      <c r="G35" s="528"/>
      <c r="H35" s="528"/>
      <c r="I35" s="528"/>
      <c r="J35" s="528"/>
      <c r="K35" s="528"/>
      <c r="L35" s="168"/>
      <c r="M35" s="168"/>
      <c r="N35" s="168"/>
      <c r="O35" s="169"/>
      <c r="P35" s="168"/>
      <c r="S35" s="493"/>
      <c r="T35" s="170" t="s">
        <v>243</v>
      </c>
      <c r="U35" s="98"/>
      <c r="V35" s="98" t="s">
        <v>244</v>
      </c>
      <c r="W35" s="98"/>
      <c r="X35" s="98"/>
      <c r="Y35" s="98"/>
      <c r="Z35" s="98"/>
      <c r="AA35" s="98" t="s">
        <v>192</v>
      </c>
      <c r="AB35" s="98"/>
      <c r="AC35" s="529">
        <f>DATA!E41</f>
        <v>426</v>
      </c>
      <c r="AD35" s="529"/>
      <c r="AE35" s="529"/>
      <c r="AF35" s="530"/>
      <c r="AG35" s="98">
        <v>17</v>
      </c>
      <c r="AH35" s="98"/>
      <c r="AI35" s="98" t="s">
        <v>245</v>
      </c>
      <c r="AJ35" s="98"/>
      <c r="AK35" s="98"/>
      <c r="AL35" s="98"/>
      <c r="AM35" s="98"/>
      <c r="AN35" s="98"/>
      <c r="AO35" s="98" t="s">
        <v>192</v>
      </c>
      <c r="AP35" s="137">
        <v>0</v>
      </c>
    </row>
    <row r="36" spans="2:42" ht="15" customHeight="1">
      <c r="B36" s="483"/>
      <c r="C36" s="531" t="s">
        <v>246</v>
      </c>
      <c r="D36" s="642"/>
      <c r="E36" s="642"/>
      <c r="F36" s="642"/>
      <c r="G36" s="642"/>
      <c r="H36" s="642"/>
      <c r="I36" s="642"/>
      <c r="J36" s="642"/>
      <c r="K36" s="642"/>
      <c r="L36" s="642"/>
      <c r="M36" s="642"/>
      <c r="N36" s="642"/>
      <c r="O36" s="643"/>
      <c r="P36" s="86"/>
      <c r="S36" s="493"/>
      <c r="T36" s="170" t="s">
        <v>247</v>
      </c>
      <c r="U36" s="98"/>
      <c r="V36" s="98" t="s">
        <v>248</v>
      </c>
      <c r="W36" s="98"/>
      <c r="X36" s="98"/>
      <c r="Y36" s="98"/>
      <c r="Z36" s="98"/>
      <c r="AA36" s="98" t="s">
        <v>192</v>
      </c>
      <c r="AB36" s="98"/>
      <c r="AC36" s="534"/>
      <c r="AD36" s="534"/>
      <c r="AE36" s="534"/>
      <c r="AF36" s="535"/>
      <c r="AG36" s="98">
        <v>18</v>
      </c>
      <c r="AH36" s="98"/>
      <c r="AI36" s="98" t="s">
        <v>249</v>
      </c>
      <c r="AJ36" s="98"/>
      <c r="AK36" s="98"/>
      <c r="AL36" s="98"/>
      <c r="AM36" s="98"/>
      <c r="AN36" s="98"/>
      <c r="AO36" s="98" t="s">
        <v>192</v>
      </c>
      <c r="AP36" s="137">
        <v>0</v>
      </c>
    </row>
    <row r="37" spans="2:42" ht="15">
      <c r="B37" s="483"/>
      <c r="C37" s="165"/>
      <c r="D37" s="171"/>
      <c r="E37" s="171"/>
      <c r="F37" s="171"/>
      <c r="G37" s="171"/>
      <c r="H37" s="171"/>
      <c r="I37" s="171"/>
      <c r="J37" s="171"/>
      <c r="K37" s="171"/>
      <c r="L37" s="86"/>
      <c r="M37" s="86"/>
      <c r="N37" s="86"/>
      <c r="O37" s="87"/>
      <c r="P37" s="86"/>
      <c r="S37" s="493"/>
      <c r="T37" s="170" t="s">
        <v>250</v>
      </c>
      <c r="U37" s="98"/>
      <c r="V37" s="98" t="s">
        <v>251</v>
      </c>
      <c r="W37" s="98"/>
      <c r="X37" s="98"/>
      <c r="Y37" s="98"/>
      <c r="Z37" s="98"/>
      <c r="AA37" s="98" t="s">
        <v>192</v>
      </c>
      <c r="AB37" s="98"/>
      <c r="AC37" s="534"/>
      <c r="AD37" s="534"/>
      <c r="AE37" s="534"/>
      <c r="AF37" s="535"/>
      <c r="AG37" s="98">
        <v>19</v>
      </c>
      <c r="AH37" s="98"/>
      <c r="AI37" s="98" t="s">
        <v>252</v>
      </c>
      <c r="AJ37" s="98"/>
      <c r="AK37" s="98"/>
      <c r="AL37" s="98"/>
      <c r="AM37" s="98"/>
      <c r="AN37" s="98"/>
      <c r="AO37" s="98" t="s">
        <v>192</v>
      </c>
      <c r="AP37" s="137">
        <v>0</v>
      </c>
    </row>
    <row r="38" spans="2:42" ht="15" customHeight="1">
      <c r="B38" s="483"/>
      <c r="C38" s="536" t="s">
        <v>253</v>
      </c>
      <c r="D38" s="537"/>
      <c r="E38" s="537"/>
      <c r="F38" s="537"/>
      <c r="G38" s="537"/>
      <c r="H38" s="537"/>
      <c r="I38" s="537"/>
      <c r="J38" s="537"/>
      <c r="K38" s="537"/>
      <c r="L38" s="537"/>
      <c r="M38" s="537"/>
      <c r="N38" s="537"/>
      <c r="O38" s="538"/>
      <c r="P38" s="86"/>
      <c r="S38" s="493"/>
      <c r="T38" s="170" t="s">
        <v>254</v>
      </c>
      <c r="U38" s="98"/>
      <c r="V38" s="98" t="s">
        <v>255</v>
      </c>
      <c r="W38" s="98"/>
      <c r="X38" s="98"/>
      <c r="Y38" s="98"/>
      <c r="Z38" s="98"/>
      <c r="AA38" s="98" t="s">
        <v>192</v>
      </c>
      <c r="AB38" s="98"/>
      <c r="AC38" s="534"/>
      <c r="AD38" s="534"/>
      <c r="AE38" s="534"/>
      <c r="AF38" s="535"/>
      <c r="AG38" s="98">
        <v>20</v>
      </c>
      <c r="AH38" s="98"/>
      <c r="AI38" s="98" t="s">
        <v>256</v>
      </c>
      <c r="AJ38" s="98"/>
      <c r="AK38" s="98"/>
      <c r="AL38" s="98"/>
      <c r="AM38" s="98"/>
      <c r="AN38" s="98"/>
      <c r="AO38" s="98" t="s">
        <v>192</v>
      </c>
      <c r="AP38" s="137">
        <v>0</v>
      </c>
    </row>
    <row r="39" spans="2:42" ht="15" customHeight="1">
      <c r="B39" s="483"/>
      <c r="C39" s="539" t="s">
        <v>257</v>
      </c>
      <c r="D39" s="540"/>
      <c r="E39" s="540"/>
      <c r="F39" s="540"/>
      <c r="G39" s="540"/>
      <c r="H39" s="540"/>
      <c r="I39" s="540"/>
      <c r="J39" s="540"/>
      <c r="K39" s="540"/>
      <c r="L39" s="540"/>
      <c r="M39" s="540"/>
      <c r="N39" s="540"/>
      <c r="O39" s="541"/>
      <c r="P39" s="173"/>
      <c r="S39" s="493"/>
      <c r="T39" s="170" t="s">
        <v>258</v>
      </c>
      <c r="U39" s="98"/>
      <c r="V39" s="98" t="s">
        <v>259</v>
      </c>
      <c r="W39" s="98"/>
      <c r="X39" s="98"/>
      <c r="Y39" s="98"/>
      <c r="Z39" s="98"/>
      <c r="AA39" s="98" t="s">
        <v>192</v>
      </c>
      <c r="AB39" s="98"/>
      <c r="AC39" s="534">
        <v>0</v>
      </c>
      <c r="AD39" s="534"/>
      <c r="AE39" s="534"/>
      <c r="AF39" s="535"/>
      <c r="AG39" s="98">
        <v>21</v>
      </c>
      <c r="AH39" s="98"/>
      <c r="AI39" s="98" t="s">
        <v>260</v>
      </c>
      <c r="AJ39" s="98"/>
      <c r="AK39" s="98"/>
      <c r="AL39" s="98"/>
      <c r="AM39" s="98"/>
      <c r="AN39" s="98"/>
      <c r="AO39" s="98" t="s">
        <v>192</v>
      </c>
      <c r="AP39" s="174">
        <v>0</v>
      </c>
    </row>
    <row r="40" spans="2:42" ht="15">
      <c r="B40" s="483"/>
      <c r="C40" s="171"/>
      <c r="D40" s="175"/>
      <c r="E40" s="527"/>
      <c r="F40" s="527"/>
      <c r="G40" s="527"/>
      <c r="H40" s="527"/>
      <c r="I40" s="527"/>
      <c r="J40" s="527"/>
      <c r="K40" s="527"/>
      <c r="L40" s="86"/>
      <c r="M40" s="86"/>
      <c r="N40" s="86"/>
      <c r="O40" s="87"/>
      <c r="P40" s="86"/>
      <c r="S40" s="493"/>
      <c r="T40" s="96"/>
      <c r="U40" s="98"/>
      <c r="V40" s="98"/>
      <c r="W40" s="98"/>
      <c r="X40" s="98"/>
      <c r="Y40" s="98"/>
      <c r="Z40" s="98"/>
      <c r="AA40" s="98"/>
      <c r="AB40" s="98"/>
      <c r="AC40" s="542"/>
      <c r="AD40" s="542"/>
      <c r="AE40" s="542"/>
      <c r="AF40" s="543"/>
      <c r="AG40" s="112" t="s">
        <v>261</v>
      </c>
      <c r="AH40" s="112"/>
      <c r="AI40" s="112"/>
      <c r="AJ40" s="112"/>
      <c r="AK40" s="112"/>
      <c r="AL40" s="112"/>
      <c r="AM40" s="112"/>
      <c r="AN40" s="112"/>
      <c r="AO40" s="112" t="s">
        <v>192</v>
      </c>
      <c r="AP40" s="176">
        <f>SUM(AP18:AP39)</f>
        <v>0</v>
      </c>
    </row>
    <row r="41" spans="2:42" ht="15" customHeight="1">
      <c r="B41" s="483"/>
      <c r="C41" s="544" t="s">
        <v>262</v>
      </c>
      <c r="D41" s="527"/>
      <c r="E41" s="527"/>
      <c r="F41" s="527"/>
      <c r="G41" s="527"/>
      <c r="H41" s="527"/>
      <c r="I41" s="527"/>
      <c r="J41" s="527"/>
      <c r="K41" s="527"/>
      <c r="L41" s="527"/>
      <c r="M41" s="527"/>
      <c r="N41" s="527"/>
      <c r="O41" s="545"/>
      <c r="P41" s="86"/>
      <c r="S41" s="493"/>
      <c r="T41" s="96"/>
      <c r="U41" s="98"/>
      <c r="V41" s="98" t="s">
        <v>263</v>
      </c>
      <c r="W41" s="98"/>
      <c r="X41" s="98"/>
      <c r="Y41" s="98"/>
      <c r="Z41" s="98"/>
      <c r="AA41" s="98" t="s">
        <v>192</v>
      </c>
      <c r="AB41" s="98"/>
      <c r="AC41" s="546">
        <f>AC35+AC36+AC37+AC38+AC39</f>
        <v>426</v>
      </c>
      <c r="AD41" s="546"/>
      <c r="AE41" s="546"/>
      <c r="AF41" s="547"/>
      <c r="AG41" s="98"/>
      <c r="AH41" s="98"/>
      <c r="AI41" s="98"/>
      <c r="AJ41" s="98"/>
      <c r="AK41" s="98"/>
      <c r="AL41" s="98"/>
      <c r="AM41" s="98"/>
      <c r="AN41" s="98"/>
      <c r="AO41" s="177"/>
      <c r="AP41" s="178"/>
    </row>
    <row r="42" spans="2:42" ht="15">
      <c r="B42" s="483"/>
      <c r="C42" s="165"/>
      <c r="D42" s="175"/>
      <c r="E42" s="171"/>
      <c r="F42" s="172"/>
      <c r="G42" s="171"/>
      <c r="H42" s="171"/>
      <c r="I42" s="171"/>
      <c r="J42" s="171"/>
      <c r="K42" s="171"/>
      <c r="L42" s="86"/>
      <c r="M42" s="86"/>
      <c r="N42" s="86"/>
      <c r="O42" s="87"/>
      <c r="P42" s="86"/>
      <c r="S42" s="493"/>
      <c r="T42" s="96"/>
      <c r="U42" s="98"/>
      <c r="V42" s="98" t="s">
        <v>264</v>
      </c>
      <c r="W42" s="98"/>
      <c r="X42" s="98"/>
      <c r="Y42" s="98"/>
      <c r="Z42" s="98"/>
      <c r="AA42" s="98" t="s">
        <v>192</v>
      </c>
      <c r="AB42" s="98"/>
      <c r="AC42" s="534">
        <f>AP39</f>
        <v>0</v>
      </c>
      <c r="AD42" s="534"/>
      <c r="AE42" s="534"/>
      <c r="AF42" s="535"/>
      <c r="AG42" s="98"/>
      <c r="AH42" s="98"/>
      <c r="AI42" s="98"/>
      <c r="AJ42" s="98"/>
      <c r="AK42" s="179"/>
      <c r="AL42" s="179"/>
      <c r="AM42" s="179"/>
      <c r="AN42" s="179"/>
      <c r="AO42" s="98"/>
      <c r="AP42" s="180"/>
    </row>
    <row r="43" spans="2:42" ht="15">
      <c r="B43" s="483"/>
      <c r="C43" s="165"/>
      <c r="D43" s="175"/>
      <c r="E43" s="171"/>
      <c r="F43" s="172"/>
      <c r="G43" s="171"/>
      <c r="H43" s="171"/>
      <c r="I43" s="171"/>
      <c r="J43" s="171"/>
      <c r="K43" s="548"/>
      <c r="L43" s="548"/>
      <c r="M43" s="548"/>
      <c r="N43" s="548"/>
      <c r="O43" s="87"/>
      <c r="P43" s="86"/>
      <c r="S43" s="493"/>
      <c r="T43" s="96"/>
      <c r="U43" s="98"/>
      <c r="V43" s="98" t="s">
        <v>265</v>
      </c>
      <c r="W43" s="98"/>
      <c r="X43" s="98"/>
      <c r="Y43" s="98"/>
      <c r="Z43" s="98"/>
      <c r="AA43" s="98" t="s">
        <v>192</v>
      </c>
      <c r="AB43" s="98"/>
      <c r="AC43" s="546">
        <f>AC41-AC42</f>
        <v>426</v>
      </c>
      <c r="AD43" s="546"/>
      <c r="AE43" s="546"/>
      <c r="AF43" s="547"/>
      <c r="AG43" s="98"/>
      <c r="AH43" s="98"/>
      <c r="AI43" s="98"/>
      <c r="AJ43" s="98"/>
      <c r="AK43" s="98"/>
      <c r="AL43" s="98"/>
      <c r="AM43" s="98"/>
      <c r="AN43" s="98"/>
      <c r="AO43" s="98"/>
      <c r="AP43" s="101"/>
    </row>
    <row r="44" spans="2:42" ht="3" customHeight="1">
      <c r="B44" s="483"/>
      <c r="C44" s="165"/>
      <c r="D44" s="175"/>
      <c r="E44" s="171"/>
      <c r="F44" s="172"/>
      <c r="G44" s="171"/>
      <c r="H44" s="171"/>
      <c r="I44" s="171"/>
      <c r="J44" s="171"/>
      <c r="K44" s="171"/>
      <c r="L44" s="86"/>
      <c r="M44" s="86"/>
      <c r="N44" s="86"/>
      <c r="O44" s="87"/>
      <c r="P44" s="86"/>
      <c r="S44" s="493"/>
      <c r="T44" s="96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136"/>
      <c r="AG44" s="98"/>
      <c r="AH44" s="98"/>
      <c r="AI44" s="98"/>
      <c r="AJ44" s="98"/>
      <c r="AK44" s="98"/>
      <c r="AL44" s="98"/>
      <c r="AM44" s="98"/>
      <c r="AN44" s="98"/>
      <c r="AO44" s="98"/>
      <c r="AP44" s="101"/>
    </row>
    <row r="45" spans="2:42" ht="15">
      <c r="B45" s="483"/>
      <c r="C45" s="165"/>
      <c r="D45" s="175"/>
      <c r="E45" s="171"/>
      <c r="F45" s="172"/>
      <c r="G45" s="171"/>
      <c r="H45" s="181"/>
      <c r="I45" s="181"/>
      <c r="J45" s="181"/>
      <c r="K45" s="549" t="str">
        <f>K30</f>
        <v>DDO SIGNATURE</v>
      </c>
      <c r="L45" s="549"/>
      <c r="M45" s="549"/>
      <c r="N45" s="549"/>
      <c r="O45" s="87"/>
      <c r="P45" s="86"/>
      <c r="S45" s="493"/>
      <c r="T45" s="96"/>
      <c r="U45" s="98" t="s">
        <v>266</v>
      </c>
      <c r="V45" s="98"/>
      <c r="W45" s="98"/>
      <c r="X45" s="98"/>
      <c r="Y45" s="98"/>
      <c r="Z45" s="98"/>
      <c r="AA45" s="98"/>
      <c r="AB45" s="98"/>
      <c r="AC45" s="182"/>
      <c r="AD45" s="98"/>
      <c r="AE45" s="98"/>
      <c r="AF45" s="136"/>
      <c r="AG45" s="98"/>
      <c r="AH45" s="98"/>
      <c r="AI45" s="98"/>
      <c r="AJ45" s="98"/>
      <c r="AK45" s="98"/>
      <c r="AL45" s="98"/>
      <c r="AM45" s="98"/>
      <c r="AN45" s="98"/>
      <c r="AO45" s="98"/>
      <c r="AP45" s="101"/>
    </row>
    <row r="46" spans="2:42" ht="15" customHeight="1">
      <c r="B46" s="483"/>
      <c r="C46" s="183"/>
      <c r="D46" s="171"/>
      <c r="E46" s="172"/>
      <c r="F46" s="172"/>
      <c r="G46" s="172"/>
      <c r="H46" s="528"/>
      <c r="I46" s="528"/>
      <c r="J46" s="528"/>
      <c r="K46" s="528"/>
      <c r="L46" s="86"/>
      <c r="M46" s="86"/>
      <c r="N46" s="86"/>
      <c r="O46" s="87"/>
      <c r="P46" s="86"/>
      <c r="S46" s="493"/>
      <c r="T46" s="96"/>
      <c r="U46" s="550" t="str">
        <f>Num2Txt!D51</f>
        <v> FOUR  HUNDRED TWENTY SIX RUPEES  ONLY.</v>
      </c>
      <c r="V46" s="550"/>
      <c r="W46" s="550"/>
      <c r="X46" s="550"/>
      <c r="Y46" s="550"/>
      <c r="Z46" s="550"/>
      <c r="AA46" s="550"/>
      <c r="AB46" s="550"/>
      <c r="AC46" s="550"/>
      <c r="AD46" s="550"/>
      <c r="AE46" s="550"/>
      <c r="AF46" s="551"/>
      <c r="AG46" s="98"/>
      <c r="AH46" s="98"/>
      <c r="AI46" s="554"/>
      <c r="AJ46" s="554"/>
      <c r="AK46" s="554"/>
      <c r="AL46" s="554"/>
      <c r="AM46" s="554"/>
      <c r="AN46" s="554"/>
      <c r="AO46" s="554"/>
      <c r="AP46" s="555"/>
    </row>
    <row r="47" spans="2:42" ht="15">
      <c r="B47" s="483"/>
      <c r="C47" s="556" t="s">
        <v>267</v>
      </c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  <c r="O47" s="558"/>
      <c r="P47" s="86"/>
      <c r="S47" s="493"/>
      <c r="T47" s="96"/>
      <c r="U47" s="550"/>
      <c r="V47" s="550"/>
      <c r="W47" s="550"/>
      <c r="X47" s="550"/>
      <c r="Y47" s="550"/>
      <c r="Z47" s="550"/>
      <c r="AA47" s="550"/>
      <c r="AB47" s="550"/>
      <c r="AC47" s="550"/>
      <c r="AD47" s="550"/>
      <c r="AE47" s="550"/>
      <c r="AF47" s="551"/>
      <c r="AG47" s="98"/>
      <c r="AH47" s="98"/>
      <c r="AI47" s="559" t="s">
        <v>268</v>
      </c>
      <c r="AJ47" s="559"/>
      <c r="AK47" s="559"/>
      <c r="AL47" s="559"/>
      <c r="AM47" s="559"/>
      <c r="AN47" s="559"/>
      <c r="AO47" s="559"/>
      <c r="AP47" s="560"/>
    </row>
    <row r="48" spans="2:42" ht="15">
      <c r="B48" s="483"/>
      <c r="C48" s="184"/>
      <c r="D48" s="183"/>
      <c r="E48" s="183"/>
      <c r="F48" s="183"/>
      <c r="G48" s="183"/>
      <c r="H48" s="183"/>
      <c r="I48" s="183"/>
      <c r="J48" s="183"/>
      <c r="K48" s="183"/>
      <c r="L48" s="86"/>
      <c r="M48" s="86"/>
      <c r="N48" s="86"/>
      <c r="O48" s="87"/>
      <c r="P48" s="86"/>
      <c r="S48" s="493"/>
      <c r="T48" s="152"/>
      <c r="U48" s="552"/>
      <c r="V48" s="552"/>
      <c r="W48" s="552"/>
      <c r="X48" s="552"/>
      <c r="Y48" s="552"/>
      <c r="Z48" s="552"/>
      <c r="AA48" s="552"/>
      <c r="AB48" s="552"/>
      <c r="AC48" s="552"/>
      <c r="AD48" s="552"/>
      <c r="AE48" s="552"/>
      <c r="AF48" s="5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85"/>
    </row>
    <row r="49" spans="2:42" ht="15">
      <c r="B49" s="483"/>
      <c r="C49" s="183"/>
      <c r="D49" s="183"/>
      <c r="E49" s="183"/>
      <c r="F49" s="183"/>
      <c r="G49" s="183"/>
      <c r="H49" s="183"/>
      <c r="I49" s="183"/>
      <c r="J49" s="183"/>
      <c r="K49" s="183"/>
      <c r="L49" s="86"/>
      <c r="M49" s="86"/>
      <c r="N49" s="86"/>
      <c r="O49" s="87"/>
      <c r="P49" s="86"/>
      <c r="S49" s="493"/>
      <c r="T49" s="96"/>
      <c r="U49" s="554" t="s">
        <v>269</v>
      </c>
      <c r="V49" s="554"/>
      <c r="W49" s="554"/>
      <c r="X49" s="554"/>
      <c r="Y49" s="554"/>
      <c r="Z49" s="554"/>
      <c r="AA49" s="554"/>
      <c r="AB49" s="554"/>
      <c r="AC49" s="554"/>
      <c r="AD49" s="554"/>
      <c r="AE49" s="554"/>
      <c r="AF49" s="554"/>
      <c r="AG49" s="554"/>
      <c r="AH49" s="554"/>
      <c r="AI49" s="554"/>
      <c r="AJ49" s="554"/>
      <c r="AK49" s="554"/>
      <c r="AL49" s="554"/>
      <c r="AM49" s="554"/>
      <c r="AN49" s="554"/>
      <c r="AO49" s="554"/>
      <c r="AP49" s="555"/>
    </row>
    <row r="50" spans="2:42" ht="15">
      <c r="B50" s="483"/>
      <c r="C50" s="183"/>
      <c r="D50" s="183"/>
      <c r="E50" s="183"/>
      <c r="F50" s="183"/>
      <c r="G50" s="183"/>
      <c r="H50" s="183"/>
      <c r="I50" s="183"/>
      <c r="J50" s="183"/>
      <c r="K50" s="183"/>
      <c r="L50" s="86"/>
      <c r="M50" s="86"/>
      <c r="N50" s="86"/>
      <c r="O50" s="87"/>
      <c r="P50" s="86"/>
      <c r="S50" s="493"/>
      <c r="T50" s="96"/>
      <c r="U50" s="98" t="s">
        <v>270</v>
      </c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101"/>
    </row>
    <row r="51" spans="2:42" ht="15">
      <c r="B51" s="483"/>
      <c r="C51" s="183"/>
      <c r="D51" s="183"/>
      <c r="E51" s="183"/>
      <c r="F51" s="183"/>
      <c r="G51" s="183"/>
      <c r="H51" s="183"/>
      <c r="I51" s="183"/>
      <c r="J51" s="183"/>
      <c r="K51" s="183"/>
      <c r="L51" s="86"/>
      <c r="M51" s="86"/>
      <c r="N51" s="86"/>
      <c r="O51" s="87"/>
      <c r="P51" s="86"/>
      <c r="S51" s="493"/>
      <c r="T51" s="96"/>
      <c r="U51" s="98" t="s">
        <v>271</v>
      </c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101"/>
    </row>
    <row r="52" spans="2:42" ht="15">
      <c r="B52" s="483"/>
      <c r="C52" s="183"/>
      <c r="D52" s="183"/>
      <c r="E52" s="183"/>
      <c r="F52" s="183"/>
      <c r="G52" s="183"/>
      <c r="H52" s="183"/>
      <c r="I52" s="183"/>
      <c r="J52" s="183"/>
      <c r="K52" s="183"/>
      <c r="L52" s="86"/>
      <c r="M52" s="86"/>
      <c r="N52" s="86"/>
      <c r="O52" s="87"/>
      <c r="P52" s="86"/>
      <c r="S52" s="493"/>
      <c r="T52" s="96"/>
      <c r="U52" s="98" t="s">
        <v>272</v>
      </c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101"/>
    </row>
    <row r="53" spans="2:42" ht="15">
      <c r="B53" s="483"/>
      <c r="C53" s="183"/>
      <c r="D53" s="183"/>
      <c r="E53" s="183"/>
      <c r="F53" s="183"/>
      <c r="G53" s="183"/>
      <c r="H53" s="183"/>
      <c r="I53" s="183"/>
      <c r="J53" s="183"/>
      <c r="K53" s="183"/>
      <c r="L53" s="86"/>
      <c r="M53" s="86"/>
      <c r="N53" s="86"/>
      <c r="O53" s="87"/>
      <c r="P53" s="86"/>
      <c r="S53" s="493"/>
      <c r="T53" s="96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101"/>
    </row>
    <row r="54" spans="2:42" ht="15">
      <c r="B54" s="483"/>
      <c r="C54" s="183"/>
      <c r="D54" s="183"/>
      <c r="E54" s="183"/>
      <c r="F54" s="183"/>
      <c r="G54" s="183"/>
      <c r="H54" s="183"/>
      <c r="I54" s="183"/>
      <c r="J54" s="183"/>
      <c r="K54" s="183"/>
      <c r="L54" s="86"/>
      <c r="M54" s="86"/>
      <c r="N54" s="86"/>
      <c r="O54" s="87"/>
      <c r="P54" s="86"/>
      <c r="S54" s="493"/>
      <c r="T54" s="96"/>
      <c r="U54" s="98"/>
      <c r="V54" s="98"/>
      <c r="W54" s="98"/>
      <c r="X54" s="98"/>
      <c r="Y54" s="98"/>
      <c r="Z54" s="98"/>
      <c r="AA54" s="98">
        <v>1</v>
      </c>
      <c r="AB54" s="98"/>
      <c r="AC54" s="525" t="s">
        <v>273</v>
      </c>
      <c r="AD54" s="525"/>
      <c r="AE54" s="525"/>
      <c r="AF54" s="525"/>
      <c r="AG54" s="525"/>
      <c r="AH54" s="525"/>
      <c r="AI54" s="525"/>
      <c r="AJ54" s="525"/>
      <c r="AK54" s="525"/>
      <c r="AL54" s="525"/>
      <c r="AM54" s="525"/>
      <c r="AN54" s="525"/>
      <c r="AO54" s="525"/>
      <c r="AP54" s="561"/>
    </row>
    <row r="55" spans="2:42" ht="15">
      <c r="B55" s="483"/>
      <c r="C55" s="183"/>
      <c r="D55" s="183"/>
      <c r="E55" s="183"/>
      <c r="F55" s="183"/>
      <c r="G55" s="183"/>
      <c r="H55" s="183"/>
      <c r="I55" s="183"/>
      <c r="J55" s="183"/>
      <c r="K55" s="183"/>
      <c r="L55" s="86"/>
      <c r="M55" s="86"/>
      <c r="N55" s="86"/>
      <c r="O55" s="87"/>
      <c r="P55" s="86"/>
      <c r="S55" s="493"/>
      <c r="T55" s="96"/>
      <c r="U55" s="98"/>
      <c r="V55" s="98"/>
      <c r="W55" s="98"/>
      <c r="X55" s="98"/>
      <c r="Y55" s="98"/>
      <c r="Z55" s="98"/>
      <c r="AA55" s="98"/>
      <c r="AB55" s="98"/>
      <c r="AC55" s="525"/>
      <c r="AD55" s="525"/>
      <c r="AE55" s="525"/>
      <c r="AF55" s="525"/>
      <c r="AG55" s="525"/>
      <c r="AH55" s="525"/>
      <c r="AI55" s="525"/>
      <c r="AJ55" s="525"/>
      <c r="AK55" s="525"/>
      <c r="AL55" s="525"/>
      <c r="AM55" s="525"/>
      <c r="AN55" s="525"/>
      <c r="AO55" s="525"/>
      <c r="AP55" s="561"/>
    </row>
    <row r="56" spans="2:42" ht="15">
      <c r="B56" s="483"/>
      <c r="C56" s="183"/>
      <c r="D56" s="183"/>
      <c r="E56" s="183"/>
      <c r="F56" s="183"/>
      <c r="G56" s="183"/>
      <c r="H56" s="183"/>
      <c r="I56" s="183"/>
      <c r="J56" s="183"/>
      <c r="K56" s="183"/>
      <c r="L56" s="86"/>
      <c r="M56" s="86"/>
      <c r="N56" s="86"/>
      <c r="O56" s="87"/>
      <c r="P56" s="86"/>
      <c r="S56" s="493"/>
      <c r="T56" s="96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101"/>
    </row>
    <row r="57" spans="2:42" ht="15">
      <c r="B57" s="483"/>
      <c r="C57" s="183"/>
      <c r="D57" s="183"/>
      <c r="E57" s="183"/>
      <c r="F57" s="183"/>
      <c r="G57" s="183"/>
      <c r="H57" s="183"/>
      <c r="I57" s="183"/>
      <c r="J57" s="183"/>
      <c r="K57" s="183"/>
      <c r="L57" s="86"/>
      <c r="M57" s="86"/>
      <c r="N57" s="86"/>
      <c r="O57" s="87"/>
      <c r="P57" s="86"/>
      <c r="S57" s="493"/>
      <c r="T57" s="96"/>
      <c r="U57" s="98"/>
      <c r="V57" s="98"/>
      <c r="W57" s="98"/>
      <c r="X57" s="98"/>
      <c r="Y57" s="98"/>
      <c r="Z57" s="98"/>
      <c r="AA57" s="98">
        <v>2</v>
      </c>
      <c r="AB57" s="98"/>
      <c r="AC57" s="525" t="s">
        <v>274</v>
      </c>
      <c r="AD57" s="525"/>
      <c r="AE57" s="525"/>
      <c r="AF57" s="525"/>
      <c r="AG57" s="525"/>
      <c r="AH57" s="525"/>
      <c r="AI57" s="525"/>
      <c r="AJ57" s="525"/>
      <c r="AK57" s="525"/>
      <c r="AL57" s="525"/>
      <c r="AM57" s="525"/>
      <c r="AN57" s="525"/>
      <c r="AO57" s="525"/>
      <c r="AP57" s="561"/>
    </row>
    <row r="58" spans="2:42" ht="15">
      <c r="B58" s="483"/>
      <c r="C58" s="183"/>
      <c r="D58" s="183"/>
      <c r="E58" s="183"/>
      <c r="F58" s="183"/>
      <c r="G58" s="183"/>
      <c r="H58" s="183"/>
      <c r="I58" s="183"/>
      <c r="J58" s="183"/>
      <c r="K58" s="183"/>
      <c r="L58" s="86"/>
      <c r="M58" s="86"/>
      <c r="N58" s="86"/>
      <c r="O58" s="87"/>
      <c r="P58" s="86"/>
      <c r="S58" s="95"/>
      <c r="T58" s="96"/>
      <c r="U58" s="98"/>
      <c r="V58" s="98"/>
      <c r="W58" s="98"/>
      <c r="X58" s="98"/>
      <c r="Y58" s="98"/>
      <c r="Z58" s="98"/>
      <c r="AA58" s="98"/>
      <c r="AB58" s="98"/>
      <c r="AC58" s="525"/>
      <c r="AD58" s="525"/>
      <c r="AE58" s="525"/>
      <c r="AF58" s="525"/>
      <c r="AG58" s="525"/>
      <c r="AH58" s="525"/>
      <c r="AI58" s="525"/>
      <c r="AJ58" s="525"/>
      <c r="AK58" s="525"/>
      <c r="AL58" s="525"/>
      <c r="AM58" s="525"/>
      <c r="AN58" s="525"/>
      <c r="AO58" s="525"/>
      <c r="AP58" s="561"/>
    </row>
    <row r="59" spans="2:42" ht="15">
      <c r="B59" s="483"/>
      <c r="C59" s="183"/>
      <c r="D59" s="183"/>
      <c r="E59" s="183"/>
      <c r="F59" s="183"/>
      <c r="G59" s="183"/>
      <c r="H59" s="183"/>
      <c r="I59" s="183"/>
      <c r="J59" s="183"/>
      <c r="K59" s="183"/>
      <c r="L59" s="86"/>
      <c r="M59" s="86"/>
      <c r="N59" s="86"/>
      <c r="O59" s="87"/>
      <c r="P59" s="86"/>
      <c r="S59" s="95"/>
      <c r="T59" s="96"/>
      <c r="U59" s="98"/>
      <c r="V59" s="98"/>
      <c r="W59" s="98"/>
      <c r="X59" s="98"/>
      <c r="Y59" s="98"/>
      <c r="Z59" s="98"/>
      <c r="AA59" s="98"/>
      <c r="AB59" s="98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86"/>
    </row>
    <row r="60" spans="2:42" ht="15">
      <c r="B60" s="483"/>
      <c r="C60" s="183"/>
      <c r="D60" s="183"/>
      <c r="E60" s="183"/>
      <c r="F60" s="183"/>
      <c r="G60" s="183"/>
      <c r="H60" s="183"/>
      <c r="I60" s="183"/>
      <c r="J60" s="183"/>
      <c r="K60" s="183"/>
      <c r="L60" s="86"/>
      <c r="M60" s="86"/>
      <c r="N60" s="86"/>
      <c r="O60" s="87"/>
      <c r="P60" s="86"/>
      <c r="S60" s="95"/>
      <c r="T60" s="96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108" t="s">
        <v>275</v>
      </c>
      <c r="AG60" s="98"/>
      <c r="AH60" s="98"/>
      <c r="AI60" s="98"/>
      <c r="AJ60" s="98"/>
      <c r="AK60" s="98"/>
      <c r="AL60" s="98"/>
      <c r="AM60" s="98"/>
      <c r="AN60" s="98"/>
      <c r="AO60" s="98"/>
      <c r="AP60" s="101"/>
    </row>
    <row r="61" spans="2:42" ht="9" customHeight="1" thickBot="1"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9"/>
      <c r="P61" s="86"/>
      <c r="S61" s="116"/>
      <c r="T61" s="190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8"/>
    </row>
    <row r="62" spans="2:16" ht="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 ht="15" hidden="1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 ht="15" hidden="1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ht="15" hidden="1"/>
    <row r="66" ht="15" hidden="1">
      <c r="J66" s="86"/>
    </row>
  </sheetData>
  <sheetProtection/>
  <mergeCells count="67">
    <mergeCell ref="AI46:AP46"/>
    <mergeCell ref="C47:O47"/>
    <mergeCell ref="AI47:AP47"/>
    <mergeCell ref="U49:AP49"/>
    <mergeCell ref="AC54:AP55"/>
    <mergeCell ref="AC57:AP58"/>
    <mergeCell ref="AC42:AF42"/>
    <mergeCell ref="K43:N43"/>
    <mergeCell ref="AC43:AF43"/>
    <mergeCell ref="K45:N45"/>
    <mergeCell ref="H46:K46"/>
    <mergeCell ref="U46:AF48"/>
    <mergeCell ref="C39:O39"/>
    <mergeCell ref="AC39:AF39"/>
    <mergeCell ref="E40:K40"/>
    <mergeCell ref="AC40:AF40"/>
    <mergeCell ref="C41:O41"/>
    <mergeCell ref="AC41:AF41"/>
    <mergeCell ref="D35:K35"/>
    <mergeCell ref="AC35:AF35"/>
    <mergeCell ref="C36:O36"/>
    <mergeCell ref="AC36:AF36"/>
    <mergeCell ref="AC37:AF37"/>
    <mergeCell ref="C38:O38"/>
    <mergeCell ref="AC38:AF38"/>
    <mergeCell ref="T33:X34"/>
    <mergeCell ref="Y33:Y34"/>
    <mergeCell ref="Z33:Z34"/>
    <mergeCell ref="AA33:AA34"/>
    <mergeCell ref="AB33:AB34"/>
    <mergeCell ref="D34:K34"/>
    <mergeCell ref="D23:O24"/>
    <mergeCell ref="D28:G28"/>
    <mergeCell ref="H28:I28"/>
    <mergeCell ref="K29:N29"/>
    <mergeCell ref="K30:N30"/>
    <mergeCell ref="D33:K33"/>
    <mergeCell ref="K15:N15"/>
    <mergeCell ref="K16:N16"/>
    <mergeCell ref="D20:E20"/>
    <mergeCell ref="G20:K20"/>
    <mergeCell ref="D21:K21"/>
    <mergeCell ref="AA20:AF21"/>
    <mergeCell ref="D16:G16"/>
    <mergeCell ref="X12:AG12"/>
    <mergeCell ref="AK12:AP12"/>
    <mergeCell ref="D13:H13"/>
    <mergeCell ref="J13:K13"/>
    <mergeCell ref="X14:AB14"/>
    <mergeCell ref="AK14:AP14"/>
    <mergeCell ref="AA8:AD8"/>
    <mergeCell ref="D9:K9"/>
    <mergeCell ref="X10:AH10"/>
    <mergeCell ref="AK10:AO10"/>
    <mergeCell ref="D11:H11"/>
    <mergeCell ref="J11:K11"/>
    <mergeCell ref="V11:AA11"/>
    <mergeCell ref="B1:O1"/>
    <mergeCell ref="S1:AP1"/>
    <mergeCell ref="B2:B60"/>
    <mergeCell ref="S2:AP2"/>
    <mergeCell ref="T3:AP3"/>
    <mergeCell ref="AL4:AP4"/>
    <mergeCell ref="C5:C33"/>
    <mergeCell ref="S6:S57"/>
    <mergeCell ref="D7:H7"/>
    <mergeCell ref="J7:K7"/>
  </mergeCells>
  <printOptions/>
  <pageMargins left="0.67" right="0.31496062992126" top="0.46" bottom="0.354330708661417" header="0.31496062992126" footer="0.31496062992126"/>
  <pageSetup horizontalDpi="600" verticalDpi="600" orientation="portrait" paperSize="9" scale="90" r:id="rId1"/>
  <colBreaks count="1" manualBreakCount="1">
    <brk id="1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M39"/>
  <sheetViews>
    <sheetView showGridLines="0" zoomScalePageLayoutView="0" workbookViewId="0" topLeftCell="A1">
      <selection activeCell="B9" sqref="B9:B28"/>
    </sheetView>
  </sheetViews>
  <sheetFormatPr defaultColWidth="0" defaultRowHeight="15" customHeight="1" zeroHeight="1"/>
  <cols>
    <col min="1" max="1" width="4.140625" style="49" customWidth="1"/>
    <col min="2" max="2" width="4.00390625" style="49" customWidth="1"/>
    <col min="3" max="3" width="49.7109375" style="49" bestFit="1" customWidth="1"/>
    <col min="4" max="4" width="10.8515625" style="49" customWidth="1"/>
    <col min="5" max="5" width="11.421875" style="49" customWidth="1"/>
    <col min="6" max="6" width="9.7109375" style="49" bestFit="1" customWidth="1"/>
    <col min="7" max="7" width="10.140625" style="49" customWidth="1"/>
    <col min="8" max="8" width="9.140625" style="49" customWidth="1"/>
    <col min="9" max="9" width="8.421875" style="49" customWidth="1"/>
    <col min="10" max="10" width="9.00390625" style="49" customWidth="1"/>
    <col min="11" max="11" width="12.00390625" style="49" customWidth="1"/>
    <col min="12" max="12" width="13.8515625" style="49" customWidth="1"/>
    <col min="13" max="13" width="9.140625" style="338" customWidth="1"/>
    <col min="14" max="14" width="9.140625" style="49" customWidth="1"/>
    <col min="15" max="16384" width="9.140625" style="49" hidden="1" customWidth="1"/>
  </cols>
  <sheetData>
    <row r="1" ht="15" customHeight="1">
      <c r="H1" s="344" t="s">
        <v>529</v>
      </c>
    </row>
    <row r="2" spans="2:13" ht="22.5" customHeight="1">
      <c r="B2" s="644" t="s">
        <v>291</v>
      </c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338">
        <v>1</v>
      </c>
    </row>
    <row r="3" spans="2:13" ht="15">
      <c r="B3" s="563" t="s">
        <v>279</v>
      </c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338">
        <v>1</v>
      </c>
    </row>
    <row r="4" spans="2:13" ht="18.75" customHeight="1">
      <c r="B4" s="562" t="str">
        <f>"Emp Id: "&amp;DATA!D5&amp;","&amp;DATA!D4&amp;", "&amp;DATA!H4&amp;", "&amp;DATA!H5&amp;",Mandal: "&amp;DATA!D6&amp;". PRAN No. "&amp;DATA!H6</f>
        <v>Emp Id: 0742487,J.V.RAJAN, S.A(ENG), Z.P.H.SCHOOL, Y.D.PADU,Mandal: DONAKONDA. PRAN No. ______________</v>
      </c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338">
        <v>1</v>
      </c>
    </row>
    <row r="5" spans="2:13" ht="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338">
        <v>1</v>
      </c>
    </row>
    <row r="6" spans="2:13" ht="30.75" customHeight="1">
      <c r="B6" s="463" t="str">
        <f>DATA!B14</f>
        <v>S.No.</v>
      </c>
      <c r="C6" s="463" t="str">
        <f>DATA!C14</f>
        <v>Particulars of Arrears</v>
      </c>
      <c r="D6" s="463" t="str">
        <f>DATA!D14</f>
        <v>Already Creditted  CSS Amount</v>
      </c>
      <c r="E6" s="463" t="str">
        <f>DATA!E14</f>
        <v>Already Creditted  CPS Amount</v>
      </c>
      <c r="F6" s="463" t="str">
        <f>DATA!F15</f>
        <v>Trans Id</v>
      </c>
      <c r="G6" s="463" t="str">
        <f>DATA!G15</f>
        <v>Bill Passed in the Month &amp; Year</v>
      </c>
      <c r="H6" s="463" t="str">
        <f>DATA!H15</f>
        <v>CPS 10% Amount to be Creditted</v>
      </c>
      <c r="I6" s="426" t="str">
        <f>DATA!I15</f>
        <v>CSS Amount Paid in Cash Now</v>
      </c>
      <c r="J6" s="426" t="str">
        <f>DATA!L14</f>
        <v>Period of Time till 01-06-2014 in Months </v>
      </c>
      <c r="K6" s="426" t="str">
        <f>DATA!M14</f>
        <v>Intrest Calculated at 8% P.A upto  01-06-2014</v>
      </c>
      <c r="L6" s="647" t="str">
        <f>DATA!X14</f>
        <v>AndhraPradesh Share Intrest @58.32%</v>
      </c>
      <c r="M6" s="338">
        <v>1</v>
      </c>
    </row>
    <row r="7" spans="2:13" ht="18" customHeight="1">
      <c r="B7" s="463"/>
      <c r="C7" s="463"/>
      <c r="D7" s="463"/>
      <c r="E7" s="463"/>
      <c r="F7" s="463"/>
      <c r="G7" s="463"/>
      <c r="H7" s="463"/>
      <c r="I7" s="645"/>
      <c r="J7" s="645"/>
      <c r="K7" s="645"/>
      <c r="L7" s="648"/>
      <c r="M7" s="338">
        <v>1</v>
      </c>
    </row>
    <row r="8" spans="2:13" ht="16.5" customHeight="1">
      <c r="B8" s="463"/>
      <c r="C8" s="463"/>
      <c r="D8" s="463"/>
      <c r="E8" s="463"/>
      <c r="F8" s="463"/>
      <c r="G8" s="463"/>
      <c r="H8" s="463"/>
      <c r="I8" s="427"/>
      <c r="J8" s="427"/>
      <c r="K8" s="427"/>
      <c r="L8" s="649"/>
      <c r="M8" s="338">
        <v>1</v>
      </c>
    </row>
    <row r="9" spans="2:13" ht="15">
      <c r="B9" s="66">
        <f>Proceeding!B24</f>
        <v>0</v>
      </c>
      <c r="C9" s="66" t="str">
        <f>DATA!C16</f>
        <v>January,Feb&amp;Marh-2005 (DA 35.796%  Arrears )</v>
      </c>
      <c r="D9" s="66">
        <f>DATA!D16</f>
        <v>0</v>
      </c>
      <c r="E9" s="66">
        <f>DATA!E16</f>
        <v>0</v>
      </c>
      <c r="F9" s="66">
        <f>DATA!F16</f>
        <v>0</v>
      </c>
      <c r="G9" s="354">
        <f>IF(DATA!G16=0,"",DATA!G16)</f>
      </c>
      <c r="H9" s="66">
        <f>DATA!H16</f>
        <v>0</v>
      </c>
      <c r="I9" s="66">
        <f>DATA!I16</f>
        <v>0</v>
      </c>
      <c r="J9" s="66">
        <f>DATA!J16</f>
        <v>0</v>
      </c>
      <c r="K9" s="208">
        <f>DATA!K16</f>
        <v>0</v>
      </c>
      <c r="L9" s="209">
        <f>DATA!X16</f>
        <v>0</v>
      </c>
      <c r="M9" s="338">
        <f>IF(G9="",0,1)</f>
        <v>0</v>
      </c>
    </row>
    <row r="10" spans="2:13" ht="15">
      <c r="B10" s="66">
        <f>Proceeding!B25</f>
        <v>0</v>
      </c>
      <c r="C10" s="66" t="str">
        <f>DATA!C17</f>
        <v>July,Aug,Sep,Oct-2006 (DA 42.390%  Arrears)</v>
      </c>
      <c r="D10" s="66">
        <f>DATA!D17</f>
        <v>0</v>
      </c>
      <c r="E10" s="66">
        <f>DATA!E17</f>
        <v>0</v>
      </c>
      <c r="F10" s="66">
        <f>DATA!F17</f>
        <v>0</v>
      </c>
      <c r="G10" s="354">
        <f>IF(DATA!G17=0,"",DATA!G17)</f>
      </c>
      <c r="H10" s="66">
        <f>DATA!H17</f>
        <v>0</v>
      </c>
      <c r="I10" s="66">
        <f>DATA!I17</f>
        <v>0</v>
      </c>
      <c r="J10" s="66">
        <f>DATA!J17</f>
        <v>0</v>
      </c>
      <c r="K10" s="208">
        <f>DATA!K17</f>
        <v>0</v>
      </c>
      <c r="L10" s="209">
        <f>DATA!X17</f>
        <v>0</v>
      </c>
      <c r="M10" s="338">
        <f aca="true" t="shared" si="0" ref="M10:M28">IF(G10="",0,1)</f>
        <v>0</v>
      </c>
    </row>
    <row r="11" spans="2:13" ht="15">
      <c r="B11" s="66">
        <f>Proceeding!B26</f>
        <v>0</v>
      </c>
      <c r="C11" s="66" t="str">
        <f>DATA!C18</f>
        <v>(IR arrears) Jan,Feb,March-2009 </v>
      </c>
      <c r="D11" s="66">
        <f>DATA!D18</f>
        <v>0</v>
      </c>
      <c r="E11" s="66">
        <f>DATA!E18</f>
        <v>0</v>
      </c>
      <c r="F11" s="66">
        <f>DATA!F18</f>
        <v>0</v>
      </c>
      <c r="G11" s="354">
        <f>IF(DATA!G18=0,"",DATA!G18)</f>
      </c>
      <c r="H11" s="66">
        <f>DATA!H18</f>
        <v>0</v>
      </c>
      <c r="I11" s="66">
        <f>DATA!I18</f>
        <v>0</v>
      </c>
      <c r="J11" s="66">
        <f>DATA!J18</f>
        <v>0</v>
      </c>
      <c r="K11" s="208">
        <f>DATA!K18</f>
        <v>0</v>
      </c>
      <c r="L11" s="209">
        <f>DATA!X18</f>
        <v>0</v>
      </c>
      <c r="M11" s="338">
        <f t="shared" si="0"/>
        <v>0</v>
      </c>
    </row>
    <row r="12" spans="2:13" ht="15">
      <c r="B12" s="66">
        <f>Proceeding!B27</f>
        <v>0</v>
      </c>
      <c r="C12" s="66" t="str">
        <f>DATA!C19</f>
        <v>January,Feb&amp;Marh-2007 (DA 51.81%  Arrears )</v>
      </c>
      <c r="D12" s="66">
        <f>DATA!D19</f>
        <v>0</v>
      </c>
      <c r="E12" s="66">
        <f>DATA!E19</f>
        <v>0</v>
      </c>
      <c r="F12" s="66">
        <f>DATA!F19</f>
        <v>0</v>
      </c>
      <c r="G12" s="354">
        <f>IF(DATA!G19=0,"",DATA!G19)</f>
      </c>
      <c r="H12" s="66">
        <f>DATA!H19</f>
        <v>0</v>
      </c>
      <c r="I12" s="66">
        <f>DATA!I19</f>
        <v>0</v>
      </c>
      <c r="J12" s="66">
        <f>DATA!J19</f>
        <v>0</v>
      </c>
      <c r="K12" s="208">
        <f>DATA!K19</f>
        <v>0</v>
      </c>
      <c r="L12" s="209">
        <f>DATA!X19</f>
        <v>0</v>
      </c>
      <c r="M12" s="338">
        <f t="shared" si="0"/>
        <v>0</v>
      </c>
    </row>
    <row r="13" spans="2:13" ht="15">
      <c r="B13" s="66">
        <f>Proceeding!B28</f>
        <v>0</v>
      </c>
      <c r="C13" s="66" t="str">
        <f>DATA!C20</f>
        <v>July,Aug,Sep,Oct-2008  ( DA 60.288%  Arrears)</v>
      </c>
      <c r="D13" s="66">
        <f>DATA!D20</f>
        <v>0</v>
      </c>
      <c r="E13" s="66">
        <f>DATA!E20</f>
        <v>0</v>
      </c>
      <c r="F13" s="66">
        <f>DATA!F20</f>
        <v>0</v>
      </c>
      <c r="G13" s="354">
        <f>IF(DATA!G20=0,"",DATA!G20)</f>
      </c>
      <c r="H13" s="66">
        <f>DATA!H20</f>
        <v>0</v>
      </c>
      <c r="I13" s="66">
        <f>DATA!I20</f>
        <v>0</v>
      </c>
      <c r="J13" s="66">
        <f>DATA!J20</f>
        <v>0</v>
      </c>
      <c r="K13" s="208">
        <f>DATA!K20</f>
        <v>0</v>
      </c>
      <c r="L13" s="209">
        <f>DATA!X20</f>
        <v>0</v>
      </c>
      <c r="M13" s="338">
        <f t="shared" si="0"/>
        <v>0</v>
      </c>
    </row>
    <row r="14" spans="2:13" ht="15">
      <c r="B14" s="66">
        <f>Proceeding!B29</f>
        <v>0</v>
      </c>
      <c r="C14" s="66" t="str">
        <f>DATA!C21</f>
        <v>PRC-2010 Arrears</v>
      </c>
      <c r="D14" s="66">
        <f>DATA!D21</f>
        <v>0</v>
      </c>
      <c r="E14" s="66">
        <f>DATA!E21</f>
        <v>0</v>
      </c>
      <c r="F14" s="66">
        <f>DATA!F21</f>
        <v>0</v>
      </c>
      <c r="G14" s="354">
        <f>IF(DATA!G21=0,"",DATA!G21)</f>
      </c>
      <c r="H14" s="66">
        <f>DATA!H21</f>
        <v>0</v>
      </c>
      <c r="I14" s="66">
        <f>DATA!I21</f>
        <v>0</v>
      </c>
      <c r="J14" s="66">
        <f>DATA!J21</f>
        <v>0</v>
      </c>
      <c r="K14" s="208">
        <f>DATA!K21</f>
        <v>0</v>
      </c>
      <c r="L14" s="209">
        <f>DATA!X21</f>
        <v>0</v>
      </c>
      <c r="M14" s="338">
        <f t="shared" si="0"/>
        <v>0</v>
      </c>
    </row>
    <row r="15" spans="2:13" ht="15">
      <c r="B15" s="66">
        <f>Proceeding!B30</f>
        <v>0</v>
      </c>
      <c r="C15" s="66" t="str">
        <f>DATA!C22</f>
        <v>Notional Increment arrears</v>
      </c>
      <c r="D15" s="66">
        <f>DATA!D22</f>
        <v>0</v>
      </c>
      <c r="E15" s="66">
        <f>DATA!E22</f>
        <v>0</v>
      </c>
      <c r="F15" s="66">
        <f>DATA!F22</f>
        <v>0</v>
      </c>
      <c r="G15" s="354">
        <f>IF(DATA!G22=0,"",DATA!G22)</f>
      </c>
      <c r="H15" s="66">
        <f>DATA!H22</f>
        <v>0</v>
      </c>
      <c r="I15" s="66">
        <f>DATA!I22</f>
        <v>0</v>
      </c>
      <c r="J15" s="66">
        <f>DATA!J22</f>
        <v>0</v>
      </c>
      <c r="K15" s="208">
        <f>DATA!K22</f>
        <v>0</v>
      </c>
      <c r="L15" s="209">
        <f>DATA!X22</f>
        <v>0</v>
      </c>
      <c r="M15" s="338">
        <f t="shared" si="0"/>
        <v>0</v>
      </c>
    </row>
    <row r="16" spans="2:13" ht="15">
      <c r="B16" s="66">
        <f>Proceeding!B31</f>
        <v>0</v>
      </c>
      <c r="C16" s="66" t="str">
        <f>DATA!C23</f>
        <v>January to June-2010  ( DA 73.476% (16.264%)  Arrears)</v>
      </c>
      <c r="D16" s="66">
        <f>DATA!D23</f>
        <v>0</v>
      </c>
      <c r="E16" s="66">
        <f>DATA!E23</f>
        <v>0</v>
      </c>
      <c r="F16" s="66">
        <f>DATA!F23</f>
        <v>0</v>
      </c>
      <c r="G16" s="354">
        <f>IF(DATA!G23=0,"",DATA!G23)</f>
      </c>
      <c r="H16" s="66">
        <f>DATA!H23</f>
        <v>0</v>
      </c>
      <c r="I16" s="66">
        <f>DATA!I23</f>
        <v>0</v>
      </c>
      <c r="J16" s="66">
        <f>DATA!J23</f>
        <v>0</v>
      </c>
      <c r="K16" s="208">
        <f>DATA!K23</f>
        <v>0</v>
      </c>
      <c r="L16" s="209">
        <f>DATA!X23</f>
        <v>0</v>
      </c>
      <c r="M16" s="338">
        <f t="shared" si="0"/>
        <v>0</v>
      </c>
    </row>
    <row r="17" spans="2:13" ht="15">
      <c r="B17" s="66">
        <f>Proceeding!B32</f>
        <v>0</v>
      </c>
      <c r="C17" s="66" t="str">
        <f>DATA!C24</f>
        <v>January,Feb&amp;Marh-2008 (DA 35.796%  Arrears )</v>
      </c>
      <c r="D17" s="66">
        <f>DATA!D24</f>
        <v>0</v>
      </c>
      <c r="E17" s="66">
        <f>DATA!E24</f>
        <v>0</v>
      </c>
      <c r="F17" s="66">
        <f>DATA!F24</f>
        <v>0</v>
      </c>
      <c r="G17" s="354">
        <f>IF(DATA!G24=0,"",DATA!G24)</f>
      </c>
      <c r="H17" s="66">
        <f>DATA!H24</f>
        <v>0</v>
      </c>
      <c r="I17" s="66">
        <f>DATA!I24</f>
        <v>0</v>
      </c>
      <c r="J17" s="66">
        <f>DATA!J24</f>
        <v>0</v>
      </c>
      <c r="K17" s="208">
        <f>DATA!K24</f>
        <v>0</v>
      </c>
      <c r="L17" s="209">
        <f>DATA!X24</f>
        <v>0</v>
      </c>
      <c r="M17" s="338">
        <f t="shared" si="0"/>
        <v>0</v>
      </c>
    </row>
    <row r="18" spans="2:13" ht="15">
      <c r="B18" s="66">
        <f>Proceeding!B33</f>
        <v>0</v>
      </c>
      <c r="C18" s="66" t="str">
        <f>DATA!C25</f>
        <v>July,Aug,Sep,Oct-2008 (DA 42.390%  Arrears)</v>
      </c>
      <c r="D18" s="66">
        <f>DATA!D25</f>
        <v>0</v>
      </c>
      <c r="E18" s="66">
        <f>DATA!E25</f>
        <v>0</v>
      </c>
      <c r="F18" s="66">
        <f>DATA!F25</f>
        <v>0</v>
      </c>
      <c r="G18" s="354">
        <f>IF(DATA!G25=0,"",DATA!G25)</f>
      </c>
      <c r="H18" s="66">
        <f>DATA!H25</f>
        <v>0</v>
      </c>
      <c r="I18" s="66">
        <f>DATA!I25</f>
        <v>0</v>
      </c>
      <c r="J18" s="66">
        <f>DATA!J25</f>
        <v>0</v>
      </c>
      <c r="K18" s="208">
        <f>DATA!K25</f>
        <v>0</v>
      </c>
      <c r="L18" s="209">
        <f>DATA!X25</f>
        <v>0</v>
      </c>
      <c r="M18" s="338">
        <f t="shared" si="0"/>
        <v>0</v>
      </c>
    </row>
    <row r="19" spans="2:13" ht="15">
      <c r="B19" s="66">
        <f>Proceeding!B34</f>
        <v>0</v>
      </c>
      <c r="C19" s="66" t="str">
        <f>DATA!C26</f>
        <v>(IR arrears) Jan,Feb,March-2009 </v>
      </c>
      <c r="D19" s="66">
        <f>DATA!D26</f>
        <v>0</v>
      </c>
      <c r="E19" s="66">
        <f>DATA!E26</f>
        <v>0</v>
      </c>
      <c r="F19" s="66">
        <f>DATA!F26</f>
        <v>0</v>
      </c>
      <c r="G19" s="354">
        <f>IF(DATA!G26=0,"",DATA!G26)</f>
      </c>
      <c r="H19" s="66">
        <f>DATA!H26</f>
        <v>0</v>
      </c>
      <c r="I19" s="66">
        <f>DATA!I26</f>
        <v>0</v>
      </c>
      <c r="J19" s="66">
        <f>DATA!J26</f>
        <v>0</v>
      </c>
      <c r="K19" s="208">
        <f>DATA!K26</f>
        <v>0</v>
      </c>
      <c r="L19" s="209">
        <f>DATA!X26</f>
        <v>0</v>
      </c>
      <c r="M19" s="338">
        <f t="shared" si="0"/>
        <v>0</v>
      </c>
    </row>
    <row r="20" spans="2:13" ht="15">
      <c r="B20" s="66">
        <f>Proceeding!B35</f>
        <v>0</v>
      </c>
      <c r="C20" s="66" t="str">
        <f>DATA!C27</f>
        <v>January,Feb&amp;Marh-2009 (DA 51.81%  Arrears )</v>
      </c>
      <c r="D20" s="66">
        <f>DATA!D27</f>
        <v>0</v>
      </c>
      <c r="E20" s="66">
        <f>DATA!E27</f>
        <v>0</v>
      </c>
      <c r="F20" s="66">
        <f>DATA!F27</f>
        <v>0</v>
      </c>
      <c r="G20" s="354">
        <f>IF(DATA!G27=0,"",DATA!G27)</f>
      </c>
      <c r="H20" s="66">
        <f>DATA!H27</f>
        <v>0</v>
      </c>
      <c r="I20" s="66">
        <f>DATA!I27</f>
        <v>0</v>
      </c>
      <c r="J20" s="66">
        <f>DATA!J27</f>
        <v>0</v>
      </c>
      <c r="K20" s="208">
        <f>DATA!K27</f>
        <v>0</v>
      </c>
      <c r="L20" s="209">
        <f>DATA!X27</f>
        <v>0</v>
      </c>
      <c r="M20" s="338">
        <f t="shared" si="0"/>
        <v>0</v>
      </c>
    </row>
    <row r="21" spans="2:13" ht="15">
      <c r="B21" s="66">
        <f>Proceeding!B36</f>
        <v>0</v>
      </c>
      <c r="C21" s="66" t="str">
        <f>DATA!C28</f>
        <v>July,Aug,Sep,Oct-2009  ( DA 60.288%  Arrears)</v>
      </c>
      <c r="D21" s="66">
        <f>DATA!D28</f>
        <v>0</v>
      </c>
      <c r="E21" s="66">
        <f>DATA!E28</f>
        <v>0</v>
      </c>
      <c r="F21" s="66">
        <f>DATA!F28</f>
        <v>0</v>
      </c>
      <c r="G21" s="354">
        <f>IF(DATA!G28=0,"",DATA!G28)</f>
      </c>
      <c r="H21" s="66">
        <f>DATA!H28</f>
        <v>0</v>
      </c>
      <c r="I21" s="66">
        <f>DATA!I28</f>
        <v>0</v>
      </c>
      <c r="J21" s="66">
        <f>DATA!J28</f>
        <v>0</v>
      </c>
      <c r="K21" s="208">
        <f>DATA!K28</f>
        <v>0</v>
      </c>
      <c r="L21" s="209">
        <f>DATA!X28</f>
        <v>0</v>
      </c>
      <c r="M21" s="338">
        <f t="shared" si="0"/>
        <v>0</v>
      </c>
    </row>
    <row r="22" spans="2:13" ht="15">
      <c r="B22" s="66">
        <f>Proceeding!B37</f>
        <v>0</v>
      </c>
      <c r="C22" s="66" t="str">
        <f>DATA!C29</f>
        <v>PRC-2010 Arrears</v>
      </c>
      <c r="D22" s="66">
        <f>DATA!D29</f>
        <v>0</v>
      </c>
      <c r="E22" s="66">
        <f>DATA!E29</f>
        <v>0</v>
      </c>
      <c r="F22" s="66">
        <f>DATA!F29</f>
        <v>0</v>
      </c>
      <c r="G22" s="354">
        <f>IF(DATA!G29=0,"",DATA!G29)</f>
      </c>
      <c r="H22" s="66">
        <f>DATA!H29</f>
        <v>0</v>
      </c>
      <c r="I22" s="66">
        <f>DATA!I29</f>
        <v>0</v>
      </c>
      <c r="J22" s="66">
        <f>DATA!J29</f>
        <v>0</v>
      </c>
      <c r="K22" s="208">
        <f>DATA!K29</f>
        <v>0</v>
      </c>
      <c r="L22" s="209">
        <f>DATA!X29</f>
        <v>0</v>
      </c>
      <c r="M22" s="338">
        <f t="shared" si="0"/>
        <v>0</v>
      </c>
    </row>
    <row r="23" spans="2:13" ht="15">
      <c r="B23" s="66">
        <f>Proceeding!B38</f>
        <v>0</v>
      </c>
      <c r="C23" s="66" t="str">
        <f>DATA!C30</f>
        <v>Notional Increment arrears</v>
      </c>
      <c r="D23" s="66">
        <f>DATA!D30</f>
        <v>0</v>
      </c>
      <c r="E23" s="66">
        <f>DATA!E30</f>
        <v>0</v>
      </c>
      <c r="F23" s="66">
        <f>DATA!F30</f>
        <v>0</v>
      </c>
      <c r="G23" s="354">
        <f>IF(DATA!G30=0,"",DATA!G30)</f>
      </c>
      <c r="H23" s="66">
        <f>DATA!H30</f>
        <v>0</v>
      </c>
      <c r="I23" s="66">
        <f>DATA!I30</f>
        <v>0</v>
      </c>
      <c r="J23" s="66">
        <f>DATA!J30</f>
        <v>0</v>
      </c>
      <c r="K23" s="208">
        <f>DATA!K30</f>
        <v>0</v>
      </c>
      <c r="L23" s="209">
        <f>DATA!X30</f>
        <v>0</v>
      </c>
      <c r="M23" s="338">
        <f t="shared" si="0"/>
        <v>0</v>
      </c>
    </row>
    <row r="24" spans="2:13" ht="15">
      <c r="B24" s="66">
        <f>Proceeding!B39</f>
        <v>0</v>
      </c>
      <c r="C24" s="66" t="str">
        <f>DATA!C31</f>
        <v>January to June-2010  ( DA 73.476% (16.264%)  Arrears)</v>
      </c>
      <c r="D24" s="66">
        <f>DATA!D31</f>
        <v>0</v>
      </c>
      <c r="E24" s="66">
        <f>DATA!E31</f>
        <v>0</v>
      </c>
      <c r="F24" s="66">
        <f>DATA!F31</f>
        <v>0</v>
      </c>
      <c r="G24" s="354">
        <f>IF(DATA!G31=0,"",DATA!G31)</f>
      </c>
      <c r="H24" s="66">
        <f>DATA!H31</f>
        <v>0</v>
      </c>
      <c r="I24" s="66">
        <f>DATA!I31</f>
        <v>0</v>
      </c>
      <c r="J24" s="66">
        <f>DATA!J31</f>
        <v>0</v>
      </c>
      <c r="K24" s="208">
        <f>DATA!K31</f>
        <v>0</v>
      </c>
      <c r="L24" s="209">
        <f>DATA!X31</f>
        <v>0</v>
      </c>
      <c r="M24" s="338">
        <f t="shared" si="0"/>
        <v>0</v>
      </c>
    </row>
    <row r="25" spans="2:13" ht="15">
      <c r="B25" s="66">
        <f>Proceeding!B40</f>
        <v>0</v>
      </c>
      <c r="C25" s="66" t="str">
        <f>DATA!C32</f>
        <v>July to November-2010  ( DA 24.824 %  Arrears)</v>
      </c>
      <c r="D25" s="66">
        <f>DATA!D32</f>
        <v>0</v>
      </c>
      <c r="E25" s="66">
        <f>DATA!E32</f>
        <v>0</v>
      </c>
      <c r="F25" s="66">
        <f>DATA!F32</f>
        <v>0</v>
      </c>
      <c r="G25" s="354">
        <f>IF(DATA!G32=0,"",DATA!G32)</f>
      </c>
      <c r="H25" s="66">
        <f>DATA!H32</f>
        <v>0</v>
      </c>
      <c r="I25" s="66">
        <f>DATA!I32</f>
        <v>0</v>
      </c>
      <c r="J25" s="66">
        <f>DATA!J32</f>
        <v>0</v>
      </c>
      <c r="K25" s="208">
        <f>DATA!K32</f>
        <v>0</v>
      </c>
      <c r="L25" s="209">
        <f>DATA!X32</f>
        <v>0</v>
      </c>
      <c r="M25" s="338">
        <f t="shared" si="0"/>
        <v>0</v>
      </c>
    </row>
    <row r="26" spans="2:13" ht="15">
      <c r="B26" s="66">
        <f>Proceeding!B41</f>
        <v>0</v>
      </c>
      <c r="C26" s="66" t="str">
        <f>DATA!C33</f>
        <v>January to Marh-2011  ( DA 29.96 %  Arrears)</v>
      </c>
      <c r="D26" s="66">
        <f>DATA!D33</f>
        <v>0</v>
      </c>
      <c r="E26" s="66">
        <f>DATA!E33</f>
        <v>0</v>
      </c>
      <c r="F26" s="66">
        <f>DATA!F33</f>
        <v>0</v>
      </c>
      <c r="G26" s="354">
        <f>IF(DATA!G33=0,"",DATA!G33)</f>
      </c>
      <c r="H26" s="66">
        <f>DATA!H33</f>
        <v>0</v>
      </c>
      <c r="I26" s="66">
        <f>DATA!I33</f>
        <v>0</v>
      </c>
      <c r="J26" s="66">
        <f>DATA!J33</f>
        <v>0</v>
      </c>
      <c r="K26" s="208">
        <f>DATA!K33</f>
        <v>0</v>
      </c>
      <c r="L26" s="209">
        <f>DATA!X33</f>
        <v>0</v>
      </c>
      <c r="M26" s="338">
        <f t="shared" si="0"/>
        <v>0</v>
      </c>
    </row>
    <row r="27" spans="2:13" ht="15">
      <c r="B27" s="66">
        <f>Proceeding!B42</f>
        <v>1</v>
      </c>
      <c r="C27" s="66" t="str">
        <f>DATA!C34</f>
        <v>July,Aug,Sept,Oct-2011 (DA 35.952 %  Arrears)</v>
      </c>
      <c r="D27" s="66">
        <f>DATA!D34</f>
        <v>677</v>
      </c>
      <c r="E27" s="66">
        <f>DATA!E34</f>
        <v>68</v>
      </c>
      <c r="F27" s="66">
        <f>DATA!F34</f>
        <v>13758</v>
      </c>
      <c r="G27" s="354">
        <f>IF(DATA!G34=0,"",DATA!G34)</f>
        <v>40963</v>
      </c>
      <c r="H27" s="66">
        <f>DATA!H34</f>
        <v>0</v>
      </c>
      <c r="I27" s="66">
        <f>DATA!I34</f>
        <v>677</v>
      </c>
      <c r="J27" s="66">
        <f>DATA!J34</f>
        <v>34</v>
      </c>
      <c r="K27" s="208">
        <f>DATA!K34</f>
        <v>153</v>
      </c>
      <c r="L27" s="209">
        <f>DATA!X34</f>
        <v>73</v>
      </c>
      <c r="M27" s="338">
        <f t="shared" si="0"/>
        <v>1</v>
      </c>
    </row>
    <row r="28" spans="2:13" ht="15">
      <c r="B28" s="66">
        <f>Proceeding!B43</f>
        <v>2</v>
      </c>
      <c r="C28" s="66" t="str">
        <f>DATA!C35</f>
        <v>January to June-2012  (DA 41.944 %  Arrears)</v>
      </c>
      <c r="D28" s="66">
        <f>DATA!D35</f>
        <v>3954</v>
      </c>
      <c r="E28" s="66">
        <f>DATA!E35</f>
        <v>396</v>
      </c>
      <c r="F28" s="66">
        <f>DATA!F35</f>
        <v>3070</v>
      </c>
      <c r="G28" s="354">
        <f>IF(DATA!G35=0,"",DATA!G35)</f>
        <v>41106</v>
      </c>
      <c r="H28" s="66">
        <f>DATA!H35</f>
        <v>0</v>
      </c>
      <c r="I28" s="66">
        <f>DATA!I35</f>
        <v>3954</v>
      </c>
      <c r="J28" s="66">
        <f>DATA!J35</f>
        <v>29</v>
      </c>
      <c r="K28" s="208">
        <f>DATA!K35</f>
        <v>764</v>
      </c>
      <c r="L28" s="209">
        <f>DATA!X35</f>
        <v>353</v>
      </c>
      <c r="M28" s="338">
        <f t="shared" si="0"/>
        <v>1</v>
      </c>
    </row>
    <row r="29" spans="2:13" ht="15.75">
      <c r="B29" s="458" t="str">
        <f>DATA!B36</f>
        <v>TOTAL</v>
      </c>
      <c r="C29" s="459"/>
      <c r="D29" s="41">
        <f>DATA!D36</f>
        <v>4631</v>
      </c>
      <c r="E29" s="41">
        <f>DATA!E36</f>
        <v>464</v>
      </c>
      <c r="F29" s="210"/>
      <c r="G29" s="210"/>
      <c r="H29" s="66">
        <f>DATA!H36</f>
        <v>0</v>
      </c>
      <c r="I29" s="66">
        <f>DATA!I36</f>
        <v>4631</v>
      </c>
      <c r="J29" s="210"/>
      <c r="K29" s="211">
        <f>DATA!K36</f>
        <v>917</v>
      </c>
      <c r="L29" s="212">
        <f>DATA!X36</f>
        <v>426</v>
      </c>
      <c r="M29" s="338">
        <v>1</v>
      </c>
    </row>
    <row r="30" ht="15">
      <c r="M30" s="338">
        <v>1</v>
      </c>
    </row>
    <row r="31" spans="3:13" ht="15">
      <c r="C31" s="572" t="s">
        <v>280</v>
      </c>
      <c r="D31" s="572"/>
      <c r="E31" s="572"/>
      <c r="H31" s="646" t="str">
        <f>"Net to be paid in Words "&amp;Num2Txt!D51</f>
        <v>Net to be paid in Words  FOUR  HUNDRED TWENTY SIX RUPEES  ONLY.</v>
      </c>
      <c r="I31" s="646"/>
      <c r="J31" s="646"/>
      <c r="K31" s="646"/>
      <c r="L31" s="646"/>
      <c r="M31" s="338">
        <v>1</v>
      </c>
    </row>
    <row r="32" spans="3:13" ht="15">
      <c r="C32" s="574" t="s">
        <v>281</v>
      </c>
      <c r="D32" s="575"/>
      <c r="E32" s="575"/>
      <c r="H32" s="646"/>
      <c r="I32" s="646"/>
      <c r="J32" s="646"/>
      <c r="K32" s="646"/>
      <c r="L32" s="646"/>
      <c r="M32" s="338">
        <v>1</v>
      </c>
    </row>
    <row r="33" spans="3:13" ht="15">
      <c r="C33" s="575"/>
      <c r="D33" s="575"/>
      <c r="E33" s="575"/>
      <c r="H33" s="646"/>
      <c r="I33" s="646"/>
      <c r="J33" s="646"/>
      <c r="K33" s="646"/>
      <c r="L33" s="646"/>
      <c r="M33" s="338">
        <v>1</v>
      </c>
    </row>
    <row r="34" spans="3:13" ht="15">
      <c r="C34" s="575"/>
      <c r="D34" s="575"/>
      <c r="E34" s="575"/>
      <c r="M34" s="338">
        <v>1</v>
      </c>
    </row>
    <row r="35" ht="15">
      <c r="M35" s="338">
        <v>1</v>
      </c>
    </row>
    <row r="36" ht="3" customHeight="1">
      <c r="M36" s="338">
        <v>1</v>
      </c>
    </row>
    <row r="37" spans="3:13" ht="15">
      <c r="C37" s="204" t="str">
        <f>'TG CSS Inner '!C36</f>
        <v>HEAD MASTER</v>
      </c>
      <c r="I37" s="460" t="str">
        <f>C37</f>
        <v>HEAD MASTER</v>
      </c>
      <c r="J37" s="460"/>
      <c r="K37" s="460"/>
      <c r="M37" s="338">
        <v>1</v>
      </c>
    </row>
    <row r="38" spans="3:13" ht="15">
      <c r="C38" s="329" t="str">
        <f>'TG CSS Inner '!C37</f>
        <v>Z.P.H.SCHOOL, Y.D.PADU</v>
      </c>
      <c r="I38" s="460" t="str">
        <f>C38</f>
        <v>Z.P.H.SCHOOL, Y.D.PADU</v>
      </c>
      <c r="J38" s="460"/>
      <c r="K38" s="460"/>
      <c r="M38" s="338">
        <v>1</v>
      </c>
    </row>
    <row r="39" ht="15">
      <c r="M39" s="338">
        <v>1</v>
      </c>
    </row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</sheetData>
  <sheetProtection/>
  <autoFilter ref="M1:M60"/>
  <mergeCells count="20">
    <mergeCell ref="I37:K37"/>
    <mergeCell ref="I38:K38"/>
    <mergeCell ref="J6:J8"/>
    <mergeCell ref="I6:I8"/>
    <mergeCell ref="K6:K8"/>
    <mergeCell ref="B29:C29"/>
    <mergeCell ref="C31:E31"/>
    <mergeCell ref="H31:L33"/>
    <mergeCell ref="C32:E34"/>
    <mergeCell ref="L6:L8"/>
    <mergeCell ref="E6:E8"/>
    <mergeCell ref="B2:L2"/>
    <mergeCell ref="B3:L3"/>
    <mergeCell ref="B4:L4"/>
    <mergeCell ref="B6:B8"/>
    <mergeCell ref="C6:C8"/>
    <mergeCell ref="D6:D8"/>
    <mergeCell ref="F6:F8"/>
    <mergeCell ref="G6:G8"/>
    <mergeCell ref="H6:H8"/>
  </mergeCells>
  <conditionalFormatting sqref="B9:B28">
    <cfRule type="cellIs" priority="1" dxfId="6" operator="equal" stopIfTrue="1">
      <formula>0</formula>
    </cfRule>
  </conditionalFormatting>
  <printOptions/>
  <pageMargins left="0.57" right="0.51" top="0.52" bottom="0.4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R176"/>
  <sheetViews>
    <sheetView showGridLines="0" showRowColHeaders="0" view="pageBreakPreview" zoomScale="60" zoomScaleNormal="79" zoomScalePageLayoutView="0" workbookViewId="0" topLeftCell="A13">
      <selection activeCell="D53" sqref="D53"/>
    </sheetView>
  </sheetViews>
  <sheetFormatPr defaultColWidth="0" defaultRowHeight="15" customHeight="1" zeroHeight="1"/>
  <cols>
    <col min="1" max="1" width="4.140625" style="49" customWidth="1"/>
    <col min="2" max="2" width="4.28125" style="49" customWidth="1"/>
    <col min="3" max="3" width="5.00390625" style="49" customWidth="1"/>
    <col min="4" max="12" width="9.140625" style="49" customWidth="1"/>
    <col min="13" max="13" width="6.00390625" style="49" customWidth="1"/>
    <col min="14" max="14" width="3.00390625" style="49" customWidth="1"/>
    <col min="15" max="15" width="1.7109375" style="49" customWidth="1"/>
    <col min="16" max="16" width="6.421875" style="49" customWidth="1"/>
    <col min="17" max="17" width="3.28125" style="49" customWidth="1"/>
    <col min="18" max="18" width="2.7109375" style="49" customWidth="1"/>
    <col min="19" max="19" width="4.7109375" style="49" customWidth="1"/>
    <col min="20" max="20" width="4.28125" style="49" customWidth="1"/>
    <col min="21" max="21" width="3.421875" style="49" customWidth="1"/>
    <col min="22" max="22" width="4.7109375" style="49" customWidth="1"/>
    <col min="23" max="23" width="4.00390625" style="49" customWidth="1"/>
    <col min="24" max="25" width="4.7109375" style="49" customWidth="1"/>
    <col min="26" max="26" width="2.28125" style="49" customWidth="1"/>
    <col min="27" max="27" width="1.7109375" style="49" customWidth="1"/>
    <col min="28" max="28" width="4.140625" style="49" customWidth="1"/>
    <col min="29" max="30" width="4.28125" style="49" customWidth="1"/>
    <col min="31" max="31" width="3.57421875" style="49" customWidth="1"/>
    <col min="32" max="34" width="4.28125" style="49" customWidth="1"/>
    <col min="35" max="37" width="4.7109375" style="49" customWidth="1"/>
    <col min="38" max="38" width="3.28125" style="49" customWidth="1"/>
    <col min="39" max="40" width="9.140625" style="49" customWidth="1"/>
    <col min="41" max="16384" width="0" style="49" hidden="1" customWidth="1"/>
  </cols>
  <sheetData>
    <row r="1" ht="15.75" thickBot="1"/>
    <row r="2" spans="2:39" ht="24" customHeight="1" thickTop="1">
      <c r="B2" s="584" t="str">
        <f>"("&amp;Num2Txt!G73&amp;"/-)"&amp;"   Under Rs. "&amp;Num2Txt!D81</f>
        <v>(307/-)   Under Rs.  THREE  HUNDRED SEVEN  RUPEES  ONLY.</v>
      </c>
      <c r="C2" s="587" t="s">
        <v>367</v>
      </c>
      <c r="D2" s="588"/>
      <c r="E2" s="588"/>
      <c r="F2" s="588"/>
      <c r="G2" s="588"/>
      <c r="H2" s="588"/>
      <c r="I2" s="588"/>
      <c r="J2" s="588"/>
      <c r="K2" s="588"/>
      <c r="L2" s="589"/>
      <c r="O2" s="271"/>
      <c r="P2" s="590" t="str">
        <f>"CSS 90% Inerst Arrears  Bill of "&amp;"Emp Id: "&amp;DATA!D5&amp;","&amp;DATA!D4&amp;", "&amp;DATA!H4&amp;", "&amp;DATA!H5&amp;",Mandal: "&amp;DATA!D6</f>
        <v>CSS 90% Inerst Arrears  Bill of Emp Id: 0742487,J.V.RAJAN, S.A(ENG), Z.P.H.SCHOOL, Y.D.PADU,Mandal: DONAKONDA</v>
      </c>
      <c r="Q2" s="590"/>
      <c r="R2" s="590"/>
      <c r="S2" s="590"/>
      <c r="T2" s="590"/>
      <c r="U2" s="590"/>
      <c r="V2" s="590"/>
      <c r="W2" s="590"/>
      <c r="X2" s="590"/>
      <c r="Y2" s="590"/>
      <c r="Z2" s="590"/>
      <c r="AA2" s="590"/>
      <c r="AB2" s="590"/>
      <c r="AC2" s="590"/>
      <c r="AD2" s="590"/>
      <c r="AE2" s="590"/>
      <c r="AF2" s="590"/>
      <c r="AG2" s="590"/>
      <c r="AH2" s="590"/>
      <c r="AI2" s="590"/>
      <c r="AJ2" s="590"/>
      <c r="AK2" s="590"/>
      <c r="AL2" s="591"/>
      <c r="AM2" s="272"/>
    </row>
    <row r="3" spans="2:39" ht="24" customHeight="1">
      <c r="B3" s="585"/>
      <c r="C3" s="273"/>
      <c r="D3" s="273"/>
      <c r="E3" s="273"/>
      <c r="F3" s="273"/>
      <c r="G3" s="273"/>
      <c r="H3" s="273"/>
      <c r="I3" s="273"/>
      <c r="J3" s="273"/>
      <c r="K3" s="273"/>
      <c r="L3" s="274"/>
      <c r="O3" s="272"/>
      <c r="P3" s="592" t="s">
        <v>368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  <c r="AA3" s="592"/>
      <c r="AB3" s="592"/>
      <c r="AC3" s="592"/>
      <c r="AD3" s="592"/>
      <c r="AE3" s="592"/>
      <c r="AF3" s="592"/>
      <c r="AG3" s="592"/>
      <c r="AH3" s="592"/>
      <c r="AI3" s="592"/>
      <c r="AJ3" s="592"/>
      <c r="AK3" s="592"/>
      <c r="AL3" s="593"/>
      <c r="AM3" s="272"/>
    </row>
    <row r="4" spans="2:39" ht="24" customHeight="1">
      <c r="B4" s="585"/>
      <c r="C4" s="273"/>
      <c r="D4" s="273"/>
      <c r="E4" s="273"/>
      <c r="F4" s="273"/>
      <c r="G4" s="273"/>
      <c r="H4" s="273"/>
      <c r="I4" s="273"/>
      <c r="J4" s="273"/>
      <c r="K4" s="273"/>
      <c r="L4" s="274"/>
      <c r="O4" s="272"/>
      <c r="P4" s="594" t="s">
        <v>409</v>
      </c>
      <c r="Q4" s="594"/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594"/>
      <c r="AC4" s="594"/>
      <c r="AD4" s="594"/>
      <c r="AE4" s="594"/>
      <c r="AF4" s="594"/>
      <c r="AG4" s="594"/>
      <c r="AH4" s="594"/>
      <c r="AI4" s="594"/>
      <c r="AJ4" s="594"/>
      <c r="AK4" s="594"/>
      <c r="AL4" s="595"/>
      <c r="AM4" s="272"/>
    </row>
    <row r="5" spans="2:39" ht="22.5" customHeight="1">
      <c r="B5" s="585"/>
      <c r="C5" s="86" t="s">
        <v>369</v>
      </c>
      <c r="D5" s="86"/>
      <c r="E5" s="86"/>
      <c r="F5" s="86"/>
      <c r="G5" s="86"/>
      <c r="H5" s="86"/>
      <c r="I5" s="86"/>
      <c r="J5" s="86"/>
      <c r="K5" s="86"/>
      <c r="L5" s="275"/>
      <c r="O5" s="272"/>
      <c r="P5" s="596" t="str">
        <f>DATA!D11</f>
        <v>STO, DARSI</v>
      </c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596"/>
      <c r="AC5" s="596"/>
      <c r="AD5" s="596"/>
      <c r="AE5" s="596"/>
      <c r="AF5" s="596"/>
      <c r="AG5" s="596"/>
      <c r="AH5" s="596"/>
      <c r="AI5" s="596"/>
      <c r="AJ5" s="596"/>
      <c r="AK5" s="596"/>
      <c r="AL5" s="597"/>
      <c r="AM5" s="272"/>
    </row>
    <row r="6" spans="2:39" ht="4.5" customHeight="1">
      <c r="B6" s="585"/>
      <c r="C6" s="86"/>
      <c r="D6" s="86"/>
      <c r="E6" s="86"/>
      <c r="F6" s="86"/>
      <c r="G6" s="86"/>
      <c r="H6" s="86"/>
      <c r="I6" s="86"/>
      <c r="J6" s="86"/>
      <c r="K6" s="86"/>
      <c r="L6" s="275"/>
      <c r="O6" s="272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86"/>
      <c r="AL6" s="275"/>
      <c r="AM6" s="272"/>
    </row>
    <row r="7" spans="2:39" ht="21" customHeight="1">
      <c r="B7" s="585"/>
      <c r="C7" s="86" t="s">
        <v>370</v>
      </c>
      <c r="D7" s="86"/>
      <c r="E7" s="86"/>
      <c r="F7" s="598" t="str">
        <f>DATA!D4</f>
        <v>J.V.RAJAN</v>
      </c>
      <c r="G7" s="598"/>
      <c r="H7" s="598"/>
      <c r="I7" s="598"/>
      <c r="J7" s="86"/>
      <c r="K7" s="86"/>
      <c r="L7" s="275"/>
      <c r="O7" s="272"/>
      <c r="P7" s="86"/>
      <c r="Q7" s="277"/>
      <c r="R7" s="86"/>
      <c r="S7" s="86"/>
      <c r="T7" s="86"/>
      <c r="U7" s="86"/>
      <c r="V7" s="86"/>
      <c r="W7" s="278" t="s">
        <v>371</v>
      </c>
      <c r="X7" s="279"/>
      <c r="Y7" s="86"/>
      <c r="Z7" s="86"/>
      <c r="AA7" s="278"/>
      <c r="AB7" s="86"/>
      <c r="AC7" s="266" t="str">
        <f>'Forn 40 (TS CSS Main)'!AC7</f>
        <v>1</v>
      </c>
      <c r="AD7" s="331" t="str">
        <f>'Forn 40 (TS CSS Main)'!AD7</f>
        <v>2</v>
      </c>
      <c r="AE7" s="86"/>
      <c r="AF7" s="331" t="str">
        <f>'Forn 40 (TS CSS Main)'!AF7</f>
        <v>2</v>
      </c>
      <c r="AG7" s="331" t="str">
        <f>'Forn 40 (TS CSS Main)'!AG7</f>
        <v>0</v>
      </c>
      <c r="AH7" s="331" t="str">
        <f>'Forn 40 (TS CSS Main)'!AH7</f>
        <v>1</v>
      </c>
      <c r="AI7" s="331" t="str">
        <f>'Forn 40 (TS CSS Main)'!AI7</f>
        <v>4</v>
      </c>
      <c r="AJ7" s="86"/>
      <c r="AK7" s="86"/>
      <c r="AL7" s="275"/>
      <c r="AM7" s="272"/>
    </row>
    <row r="8" spans="2:39" ht="6.75" customHeight="1" thickBot="1">
      <c r="B8" s="585"/>
      <c r="C8" s="86"/>
      <c r="D8" s="86"/>
      <c r="E8" s="86"/>
      <c r="F8" s="86"/>
      <c r="G8" s="86"/>
      <c r="H8" s="86"/>
      <c r="I8" s="86"/>
      <c r="J8" s="86"/>
      <c r="K8" s="86"/>
      <c r="L8" s="275"/>
      <c r="O8" s="272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275"/>
      <c r="AM8" s="272"/>
    </row>
    <row r="9" spans="2:39" ht="6.75" customHeight="1">
      <c r="B9" s="585"/>
      <c r="C9" s="86"/>
      <c r="D9" s="86"/>
      <c r="E9" s="86"/>
      <c r="F9" s="86"/>
      <c r="G9" s="86"/>
      <c r="H9" s="86"/>
      <c r="I9" s="86"/>
      <c r="J9" s="86"/>
      <c r="K9" s="86"/>
      <c r="L9" s="275"/>
      <c r="O9" s="272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280"/>
      <c r="AD9" s="281"/>
      <c r="AE9" s="281"/>
      <c r="AF9" s="281"/>
      <c r="AG9" s="281"/>
      <c r="AH9" s="281"/>
      <c r="AI9" s="281"/>
      <c r="AJ9" s="281"/>
      <c r="AK9" s="282"/>
      <c r="AL9" s="275"/>
      <c r="AM9" s="272"/>
    </row>
    <row r="10" spans="2:39" ht="19.5" customHeight="1">
      <c r="B10" s="585"/>
      <c r="C10" s="86" t="s">
        <v>335</v>
      </c>
      <c r="D10" s="86"/>
      <c r="E10" s="86"/>
      <c r="F10" s="598" t="str">
        <f>DATA!H4</f>
        <v>S.A(ENG)</v>
      </c>
      <c r="G10" s="598"/>
      <c r="H10" s="598"/>
      <c r="I10" s="598"/>
      <c r="J10" s="86"/>
      <c r="K10" s="86"/>
      <c r="L10" s="275"/>
      <c r="O10" s="272"/>
      <c r="P10" s="325" t="s">
        <v>372</v>
      </c>
      <c r="Q10" s="283"/>
      <c r="R10" s="599" t="str">
        <f>DATA!H9</f>
        <v>GUNTUR</v>
      </c>
      <c r="S10" s="599"/>
      <c r="T10" s="599"/>
      <c r="U10" s="599"/>
      <c r="V10" s="599"/>
      <c r="W10" s="599"/>
      <c r="X10" s="283"/>
      <c r="Y10" s="283"/>
      <c r="Z10" s="283"/>
      <c r="AA10" s="283"/>
      <c r="AB10" s="284"/>
      <c r="AC10" s="600" t="s">
        <v>373</v>
      </c>
      <c r="AD10" s="601"/>
      <c r="AE10" s="601"/>
      <c r="AF10" s="602"/>
      <c r="AG10" s="602"/>
      <c r="AH10" s="602"/>
      <c r="AI10" s="602"/>
      <c r="AJ10" s="602"/>
      <c r="AK10" s="87"/>
      <c r="AL10" s="275"/>
      <c r="AM10" s="272"/>
    </row>
    <row r="11" spans="2:39" ht="11.25" customHeight="1">
      <c r="B11" s="585"/>
      <c r="C11" s="86"/>
      <c r="D11" s="86"/>
      <c r="E11" s="86"/>
      <c r="F11" s="86"/>
      <c r="G11" s="86"/>
      <c r="H11" s="86"/>
      <c r="I11" s="86"/>
      <c r="J11" s="86"/>
      <c r="K11" s="86"/>
      <c r="L11" s="275"/>
      <c r="O11" s="272"/>
      <c r="P11" s="86"/>
      <c r="Q11" s="71"/>
      <c r="R11" s="71"/>
      <c r="S11" s="71"/>
      <c r="T11" s="71"/>
      <c r="U11" s="71"/>
      <c r="V11" s="71"/>
      <c r="W11" s="71"/>
      <c r="X11" s="71"/>
      <c r="Y11" s="86"/>
      <c r="Z11" s="86"/>
      <c r="AA11" s="86"/>
      <c r="AB11" s="86"/>
      <c r="AC11" s="285"/>
      <c r="AD11" s="286"/>
      <c r="AE11" s="286"/>
      <c r="AF11" s="86"/>
      <c r="AG11" s="86"/>
      <c r="AH11" s="86"/>
      <c r="AI11" s="86"/>
      <c r="AJ11" s="86"/>
      <c r="AK11" s="87"/>
      <c r="AL11" s="275"/>
      <c r="AM11" s="272"/>
    </row>
    <row r="12" spans="2:39" ht="17.25" customHeight="1">
      <c r="B12" s="585"/>
      <c r="C12" s="86" t="s">
        <v>11</v>
      </c>
      <c r="D12" s="86"/>
      <c r="E12" s="86"/>
      <c r="F12" s="598" t="str">
        <f>DATA!D9</f>
        <v>Z.P.H.S, MALLAMPETA</v>
      </c>
      <c r="G12" s="598"/>
      <c r="H12" s="598"/>
      <c r="I12" s="598"/>
      <c r="J12" s="86"/>
      <c r="K12" s="86"/>
      <c r="L12" s="275"/>
      <c r="O12" s="272"/>
      <c r="P12" s="283" t="s">
        <v>374</v>
      </c>
      <c r="Q12" s="283"/>
      <c r="R12" s="603"/>
      <c r="S12" s="603"/>
      <c r="T12" s="603"/>
      <c r="U12" s="603"/>
      <c r="V12" s="603"/>
      <c r="W12" s="603"/>
      <c r="X12" s="283"/>
      <c r="Y12" s="283"/>
      <c r="Z12" s="283"/>
      <c r="AA12" s="283"/>
      <c r="AB12" s="283"/>
      <c r="AC12" s="287" t="s">
        <v>375</v>
      </c>
      <c r="AD12" s="283"/>
      <c r="AE12" s="283"/>
      <c r="AF12" s="604"/>
      <c r="AG12" s="604"/>
      <c r="AH12" s="604"/>
      <c r="AI12" s="604"/>
      <c r="AJ12" s="604"/>
      <c r="AK12" s="87"/>
      <c r="AL12" s="275"/>
      <c r="AM12" s="272"/>
    </row>
    <row r="13" spans="2:39" ht="7.5" customHeight="1" thickBot="1">
      <c r="B13" s="585"/>
      <c r="C13" s="86"/>
      <c r="D13" s="86"/>
      <c r="E13" s="86"/>
      <c r="F13" s="86"/>
      <c r="G13" s="86"/>
      <c r="H13" s="86"/>
      <c r="I13" s="86"/>
      <c r="J13" s="86"/>
      <c r="K13" s="86"/>
      <c r="L13" s="275"/>
      <c r="O13" s="272"/>
      <c r="P13" s="283"/>
      <c r="Q13" s="283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3"/>
      <c r="AC13" s="289"/>
      <c r="AD13" s="290"/>
      <c r="AE13" s="290"/>
      <c r="AF13" s="291"/>
      <c r="AG13" s="291"/>
      <c r="AH13" s="291"/>
      <c r="AI13" s="291"/>
      <c r="AJ13" s="291"/>
      <c r="AK13" s="189"/>
      <c r="AL13" s="275"/>
      <c r="AM13" s="272"/>
    </row>
    <row r="14" spans="2:39" ht="15.75" customHeight="1" thickBot="1">
      <c r="B14" s="585"/>
      <c r="C14" s="86" t="s">
        <v>376</v>
      </c>
      <c r="D14" s="86"/>
      <c r="E14" s="86"/>
      <c r="F14" s="86"/>
      <c r="G14" s="86"/>
      <c r="H14" s="86"/>
      <c r="I14" s="86"/>
      <c r="J14" s="86"/>
      <c r="K14" s="86"/>
      <c r="L14" s="275"/>
      <c r="O14" s="292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4"/>
      <c r="AM14" s="272"/>
    </row>
    <row r="15" spans="2:39" ht="7.5" customHeight="1" thickTop="1">
      <c r="B15" s="585"/>
      <c r="C15" s="86"/>
      <c r="D15" s="86"/>
      <c r="E15" s="86"/>
      <c r="F15" s="86"/>
      <c r="G15" s="86"/>
      <c r="H15" s="86"/>
      <c r="I15" s="86"/>
      <c r="J15" s="86"/>
      <c r="K15" s="86"/>
      <c r="L15" s="275"/>
      <c r="O15" s="272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295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275"/>
      <c r="AM15" s="272"/>
    </row>
    <row r="16" spans="2:39" ht="19.5" customHeight="1">
      <c r="B16" s="585"/>
      <c r="C16" s="296" t="s">
        <v>377</v>
      </c>
      <c r="D16" s="86"/>
      <c r="E16" s="86"/>
      <c r="F16" s="598" t="str">
        <f>DATA!D6</f>
        <v>DONAKONDA</v>
      </c>
      <c r="G16" s="598"/>
      <c r="H16" s="598"/>
      <c r="I16" s="598"/>
      <c r="J16" s="598"/>
      <c r="L16" s="275"/>
      <c r="O16" s="272"/>
      <c r="P16" s="283" t="s">
        <v>378</v>
      </c>
      <c r="Q16" s="283"/>
      <c r="R16" s="283"/>
      <c r="S16" s="86"/>
      <c r="T16" s="86"/>
      <c r="U16" s="86"/>
      <c r="V16" s="605" t="str">
        <f>DATA!D12</f>
        <v>0705</v>
      </c>
      <c r="W16" s="606"/>
      <c r="X16" s="606"/>
      <c r="Y16" s="607"/>
      <c r="Z16" s="283"/>
      <c r="AA16" s="297"/>
      <c r="AB16" s="283" t="s">
        <v>208</v>
      </c>
      <c r="AC16" s="283"/>
      <c r="AD16" s="283"/>
      <c r="AE16" s="283"/>
      <c r="AF16" s="269">
        <v>8</v>
      </c>
      <c r="AG16" s="269">
        <v>7</v>
      </c>
      <c r="AH16" s="269">
        <v>9</v>
      </c>
      <c r="AI16" s="269">
        <v>3</v>
      </c>
      <c r="AJ16" s="608" t="s">
        <v>379</v>
      </c>
      <c r="AK16" s="608"/>
      <c r="AL16" s="609"/>
      <c r="AM16" s="298"/>
    </row>
    <row r="17" spans="2:39" ht="10.5" customHeight="1">
      <c r="B17" s="585"/>
      <c r="C17" s="86"/>
      <c r="D17" s="86"/>
      <c r="E17" s="86"/>
      <c r="F17" s="86"/>
      <c r="G17" s="86"/>
      <c r="H17" s="86"/>
      <c r="I17" s="86"/>
      <c r="J17" s="86"/>
      <c r="K17" s="86"/>
      <c r="L17" s="275"/>
      <c r="O17" s="272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99"/>
      <c r="AB17" s="283"/>
      <c r="AC17" s="283"/>
      <c r="AD17" s="283"/>
      <c r="AE17" s="283"/>
      <c r="AF17" s="283"/>
      <c r="AG17" s="283"/>
      <c r="AH17" s="283"/>
      <c r="AI17" s="283"/>
      <c r="AJ17" s="608"/>
      <c r="AK17" s="608"/>
      <c r="AL17" s="609"/>
      <c r="AM17" s="298"/>
    </row>
    <row r="18" spans="2:39" ht="19.5" customHeight="1">
      <c r="B18" s="585"/>
      <c r="C18" s="86" t="s">
        <v>380</v>
      </c>
      <c r="D18" s="86"/>
      <c r="E18" s="86"/>
      <c r="F18" s="610">
        <f>AF32</f>
        <v>306</v>
      </c>
      <c r="G18" s="598"/>
      <c r="H18" s="611" t="str">
        <f>P33</f>
        <v> THREE  HUNDRED SIX  RUPEES  ONLY.</v>
      </c>
      <c r="I18" s="611"/>
      <c r="J18" s="611"/>
      <c r="K18" s="611"/>
      <c r="L18" s="612"/>
      <c r="O18" s="272"/>
      <c r="P18" s="283" t="s">
        <v>10</v>
      </c>
      <c r="Q18" s="283"/>
      <c r="R18" s="300"/>
      <c r="S18" s="300"/>
      <c r="T18" s="613" t="str">
        <f>DATA!H8</f>
        <v>07050308058</v>
      </c>
      <c r="U18" s="613"/>
      <c r="V18" s="613"/>
      <c r="W18" s="613"/>
      <c r="X18" s="613"/>
      <c r="Y18" s="613"/>
      <c r="Z18" s="283"/>
      <c r="AA18" s="299"/>
      <c r="AB18" s="283" t="s">
        <v>381</v>
      </c>
      <c r="AC18" s="283"/>
      <c r="AD18" s="283"/>
      <c r="AE18" s="283"/>
      <c r="AF18" s="266">
        <v>0</v>
      </c>
      <c r="AG18" s="266">
        <v>0</v>
      </c>
      <c r="AH18" s="283"/>
      <c r="AI18" s="283"/>
      <c r="AJ18" s="283"/>
      <c r="AK18" s="283"/>
      <c r="AL18" s="301"/>
      <c r="AM18" s="298"/>
    </row>
    <row r="19" spans="2:39" ht="10.5" customHeight="1">
      <c r="B19" s="585"/>
      <c r="C19" s="86"/>
      <c r="D19" s="86"/>
      <c r="E19" s="86"/>
      <c r="F19" s="86"/>
      <c r="G19" s="86"/>
      <c r="H19" s="611"/>
      <c r="I19" s="611"/>
      <c r="J19" s="611"/>
      <c r="K19" s="611"/>
      <c r="L19" s="612"/>
      <c r="O19" s="272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99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301"/>
      <c r="AM19" s="298"/>
    </row>
    <row r="20" spans="2:39" ht="19.5" customHeight="1">
      <c r="B20" s="585"/>
      <c r="C20" s="86"/>
      <c r="D20" s="86"/>
      <c r="E20" s="86"/>
      <c r="F20" s="86"/>
      <c r="G20" s="86"/>
      <c r="H20" s="611"/>
      <c r="I20" s="611"/>
      <c r="J20" s="611"/>
      <c r="K20" s="611"/>
      <c r="L20" s="612"/>
      <c r="O20" s="272"/>
      <c r="P20" s="283" t="s">
        <v>377</v>
      </c>
      <c r="Q20" s="283"/>
      <c r="R20" s="283"/>
      <c r="S20" s="283"/>
      <c r="T20" s="614" t="str">
        <f>DATA!D8</f>
        <v>HEAD MASTER</v>
      </c>
      <c r="U20" s="614"/>
      <c r="V20" s="614"/>
      <c r="W20" s="614"/>
      <c r="X20" s="614"/>
      <c r="Y20" s="614"/>
      <c r="Z20" s="288"/>
      <c r="AA20" s="299"/>
      <c r="AB20" s="283" t="s">
        <v>218</v>
      </c>
      <c r="AC20" s="283"/>
      <c r="AD20" s="283"/>
      <c r="AE20" s="283"/>
      <c r="AF20" s="269">
        <v>1</v>
      </c>
      <c r="AG20" s="269">
        <v>2</v>
      </c>
      <c r="AH20" s="269">
        <v>9</v>
      </c>
      <c r="AI20" s="615" t="s">
        <v>408</v>
      </c>
      <c r="AJ20" s="616"/>
      <c r="AK20" s="616"/>
      <c r="AL20" s="617"/>
      <c r="AM20" s="298"/>
    </row>
    <row r="21" spans="2:39" ht="10.5" customHeight="1">
      <c r="B21" s="585"/>
      <c r="C21" s="86"/>
      <c r="D21" s="86"/>
      <c r="E21" s="86"/>
      <c r="F21" s="86"/>
      <c r="G21" s="86"/>
      <c r="H21" s="86"/>
      <c r="I21" s="86"/>
      <c r="J21" s="86"/>
      <c r="K21" s="86"/>
      <c r="L21" s="275"/>
      <c r="O21" s="272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99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301"/>
      <c r="AM21" s="298"/>
    </row>
    <row r="22" spans="2:39" ht="19.5" customHeight="1">
      <c r="B22" s="585"/>
      <c r="C22" s="86" t="s">
        <v>382</v>
      </c>
      <c r="D22" s="86"/>
      <c r="E22" s="86"/>
      <c r="F22" s="86"/>
      <c r="G22" s="86"/>
      <c r="H22" s="86"/>
      <c r="I22" s="86"/>
      <c r="J22" s="86"/>
      <c r="K22" s="86"/>
      <c r="L22" s="275"/>
      <c r="O22" s="272"/>
      <c r="P22" s="283" t="s">
        <v>383</v>
      </c>
      <c r="Q22" s="283"/>
      <c r="R22" s="283"/>
      <c r="S22" s="283"/>
      <c r="T22" s="425" t="str">
        <f>DATA!D9</f>
        <v>Z.P.H.S, MALLAMPETA</v>
      </c>
      <c r="U22" s="425"/>
      <c r="V22" s="425"/>
      <c r="W22" s="425"/>
      <c r="X22" s="425"/>
      <c r="Y22" s="425"/>
      <c r="Z22" s="288"/>
      <c r="AA22" s="299"/>
      <c r="AB22" s="302" t="s">
        <v>384</v>
      </c>
      <c r="AC22" s="283"/>
      <c r="AD22" s="283"/>
      <c r="AE22" s="283"/>
      <c r="AF22" s="266">
        <v>0</v>
      </c>
      <c r="AG22" s="266">
        <v>0</v>
      </c>
      <c r="AH22" s="283"/>
      <c r="AI22" s="283"/>
      <c r="AJ22" s="283"/>
      <c r="AK22" s="283"/>
      <c r="AL22" s="301"/>
      <c r="AM22" s="298"/>
    </row>
    <row r="23" spans="2:39" ht="8.25" customHeight="1">
      <c r="B23" s="585"/>
      <c r="C23" s="86"/>
      <c r="D23" s="86"/>
      <c r="E23" s="86"/>
      <c r="F23" s="86"/>
      <c r="G23" s="86"/>
      <c r="H23" s="86"/>
      <c r="I23" s="86"/>
      <c r="J23" s="86"/>
      <c r="K23" s="86"/>
      <c r="L23" s="275"/>
      <c r="O23" s="272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99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301"/>
      <c r="AM23" s="298"/>
    </row>
    <row r="24" spans="2:39" ht="19.5" customHeight="1">
      <c r="B24" s="585"/>
      <c r="C24" s="86" t="s">
        <v>385</v>
      </c>
      <c r="D24" s="86"/>
      <c r="E24" s="86"/>
      <c r="F24" s="86"/>
      <c r="G24" s="86"/>
      <c r="H24" s="86"/>
      <c r="I24" s="86"/>
      <c r="J24" s="86"/>
      <c r="K24" s="86"/>
      <c r="L24" s="275"/>
      <c r="O24" s="272"/>
      <c r="P24" s="283" t="s">
        <v>386</v>
      </c>
      <c r="Q24" s="283"/>
      <c r="R24" s="283"/>
      <c r="S24" s="283"/>
      <c r="T24" s="619" t="str">
        <f>DATA!H10</f>
        <v>_______</v>
      </c>
      <c r="U24" s="619"/>
      <c r="V24" s="619"/>
      <c r="W24" s="619"/>
      <c r="X24" s="619"/>
      <c r="Y24" s="619"/>
      <c r="Z24" s="288"/>
      <c r="AA24" s="299"/>
      <c r="AB24" s="283" t="s">
        <v>387</v>
      </c>
      <c r="AC24" s="283"/>
      <c r="AD24" s="283"/>
      <c r="AE24" s="283"/>
      <c r="AF24" s="266">
        <v>0</v>
      </c>
      <c r="AG24" s="266">
        <v>0</v>
      </c>
      <c r="AH24" s="283"/>
      <c r="AI24" s="283"/>
      <c r="AJ24" s="283"/>
      <c r="AK24" s="283"/>
      <c r="AL24" s="301"/>
      <c r="AM24" s="298"/>
    </row>
    <row r="25" spans="2:39" ht="9" customHeight="1">
      <c r="B25" s="585"/>
      <c r="C25" s="86"/>
      <c r="D25" s="86"/>
      <c r="E25" s="86"/>
      <c r="F25" s="86"/>
      <c r="G25" s="86"/>
      <c r="H25" s="86"/>
      <c r="I25" s="86"/>
      <c r="J25" s="86"/>
      <c r="K25" s="86"/>
      <c r="L25" s="275"/>
      <c r="O25" s="272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99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301"/>
      <c r="AM25" s="298"/>
    </row>
    <row r="26" spans="2:39" ht="19.5" customHeight="1">
      <c r="B26" s="585"/>
      <c r="C26" s="86" t="s">
        <v>388</v>
      </c>
      <c r="D26" s="86"/>
      <c r="E26" s="86"/>
      <c r="F26" s="86"/>
      <c r="G26" s="86"/>
      <c r="H26" s="86"/>
      <c r="I26" s="86"/>
      <c r="J26" s="86"/>
      <c r="K26" s="86"/>
      <c r="L26" s="275"/>
      <c r="O26" s="272"/>
      <c r="P26" s="283" t="s">
        <v>389</v>
      </c>
      <c r="Q26" s="283"/>
      <c r="R26" s="283"/>
      <c r="S26" s="283"/>
      <c r="T26" s="619" t="str">
        <f>DATA!D10</f>
        <v>____________</v>
      </c>
      <c r="U26" s="619"/>
      <c r="V26" s="619"/>
      <c r="W26" s="619"/>
      <c r="X26" s="619"/>
      <c r="Y26" s="619"/>
      <c r="Z26" s="283"/>
      <c r="AA26" s="299"/>
      <c r="AB26" s="283" t="s">
        <v>229</v>
      </c>
      <c r="AC26" s="283"/>
      <c r="AD26" s="283"/>
      <c r="AE26" s="283"/>
      <c r="AF26" s="266">
        <v>0</v>
      </c>
      <c r="AG26" s="266">
        <v>0</v>
      </c>
      <c r="AH26" s="266">
        <v>0</v>
      </c>
      <c r="AI26" s="283"/>
      <c r="AJ26" s="283"/>
      <c r="AK26" s="283"/>
      <c r="AL26" s="301"/>
      <c r="AM26" s="298"/>
    </row>
    <row r="27" spans="2:39" ht="9" customHeight="1">
      <c r="B27" s="585"/>
      <c r="C27" s="86"/>
      <c r="D27" s="86"/>
      <c r="E27" s="86"/>
      <c r="F27" s="86"/>
      <c r="G27" s="86"/>
      <c r="H27" s="86"/>
      <c r="I27" s="86"/>
      <c r="J27" s="86"/>
      <c r="K27" s="86"/>
      <c r="L27" s="275"/>
      <c r="O27" s="272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99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301"/>
      <c r="AM27" s="298"/>
    </row>
    <row r="28" spans="2:39" ht="19.5" customHeight="1" thickBot="1">
      <c r="B28" s="585"/>
      <c r="C28" s="188"/>
      <c r="D28" s="188"/>
      <c r="E28" s="188"/>
      <c r="F28" s="188"/>
      <c r="G28" s="188"/>
      <c r="H28" s="188"/>
      <c r="I28" s="188"/>
      <c r="J28" s="188" t="str">
        <f>'Forn 40 (TS CSS Main)'!J28</f>
        <v>DDO Signature</v>
      </c>
      <c r="K28" s="188"/>
      <c r="L28" s="303"/>
      <c r="O28" s="272"/>
      <c r="P28" s="86" t="s">
        <v>390</v>
      </c>
      <c r="Q28" s="283"/>
      <c r="R28" s="283"/>
      <c r="S28" s="283"/>
      <c r="T28" s="620" t="str">
        <f>'Forn 40 (TS CSS Main)'!T28:Y28</f>
        <v>N</v>
      </c>
      <c r="U28" s="621"/>
      <c r="V28" s="621"/>
      <c r="W28" s="621"/>
      <c r="X28" s="621"/>
      <c r="Y28" s="622"/>
      <c r="Z28" s="304"/>
      <c r="AA28" s="283"/>
      <c r="AB28" s="302" t="s">
        <v>391</v>
      </c>
      <c r="AC28" s="283"/>
      <c r="AD28" s="283"/>
      <c r="AE28" s="304"/>
      <c r="AF28" s="270">
        <v>0</v>
      </c>
      <c r="AG28" s="270">
        <v>0</v>
      </c>
      <c r="AH28" s="270">
        <v>0</v>
      </c>
      <c r="AI28" s="299"/>
      <c r="AJ28" s="305"/>
      <c r="AK28" s="305"/>
      <c r="AL28" s="306"/>
      <c r="AM28" s="298"/>
    </row>
    <row r="29" spans="2:39" ht="9.75" customHeight="1" thickBot="1">
      <c r="B29" s="585"/>
      <c r="C29" s="86"/>
      <c r="D29" s="86"/>
      <c r="E29" s="86"/>
      <c r="F29" s="86"/>
      <c r="G29" s="86"/>
      <c r="H29" s="86"/>
      <c r="I29" s="86"/>
      <c r="J29" s="86"/>
      <c r="K29" s="86"/>
      <c r="L29" s="275"/>
      <c r="O29" s="307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308"/>
      <c r="AB29" s="290"/>
      <c r="AC29" s="290"/>
      <c r="AD29" s="290"/>
      <c r="AE29" s="290"/>
      <c r="AF29" s="309"/>
      <c r="AG29" s="309"/>
      <c r="AH29" s="309"/>
      <c r="AI29" s="290"/>
      <c r="AJ29" s="290"/>
      <c r="AK29" s="290"/>
      <c r="AL29" s="310"/>
      <c r="AM29" s="298"/>
    </row>
    <row r="30" spans="2:39" ht="5.25" customHeight="1">
      <c r="B30" s="585"/>
      <c r="C30" s="86"/>
      <c r="D30" s="86"/>
      <c r="E30" s="86"/>
      <c r="F30" s="86"/>
      <c r="G30" s="86"/>
      <c r="H30" s="86"/>
      <c r="I30" s="86"/>
      <c r="J30" s="86"/>
      <c r="K30" s="86"/>
      <c r="L30" s="275"/>
      <c r="O30" s="272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311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301"/>
      <c r="AM30" s="298"/>
    </row>
    <row r="31" spans="2:39" ht="17.25" customHeight="1">
      <c r="B31" s="585"/>
      <c r="C31" s="623" t="s">
        <v>392</v>
      </c>
      <c r="D31" s="624"/>
      <c r="E31" s="624"/>
      <c r="F31" s="624"/>
      <c r="G31" s="624"/>
      <c r="H31" s="624"/>
      <c r="I31" s="624"/>
      <c r="J31" s="624"/>
      <c r="K31" s="624"/>
      <c r="L31" s="625"/>
      <c r="O31" s="272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312"/>
      <c r="AI31" s="312"/>
      <c r="AJ31" s="312"/>
      <c r="AK31" s="312"/>
      <c r="AL31" s="301"/>
      <c r="AM31" s="298"/>
    </row>
    <row r="32" spans="2:39" ht="15" customHeight="1">
      <c r="B32" s="585"/>
      <c r="C32" s="86"/>
      <c r="D32" s="86"/>
      <c r="E32" s="86"/>
      <c r="F32" s="86"/>
      <c r="G32" s="86"/>
      <c r="H32" s="86"/>
      <c r="I32" s="86"/>
      <c r="J32" s="86"/>
      <c r="K32" s="86"/>
      <c r="L32" s="275"/>
      <c r="O32" s="272"/>
      <c r="P32" s="313" t="s">
        <v>393</v>
      </c>
      <c r="Q32" s="313"/>
      <c r="R32" s="626">
        <f>DATA!E42</f>
        <v>306</v>
      </c>
      <c r="S32" s="626"/>
      <c r="T32" s="626"/>
      <c r="U32" s="626"/>
      <c r="V32" s="627" t="s">
        <v>207</v>
      </c>
      <c r="W32" s="627"/>
      <c r="X32" s="627"/>
      <c r="Y32" s="626">
        <v>0</v>
      </c>
      <c r="Z32" s="626"/>
      <c r="AA32" s="626"/>
      <c r="AB32" s="626"/>
      <c r="AC32" s="314" t="s">
        <v>394</v>
      </c>
      <c r="AD32" s="313"/>
      <c r="AE32" s="313"/>
      <c r="AF32" s="626">
        <f>DATA!I42</f>
        <v>306</v>
      </c>
      <c r="AG32" s="626"/>
      <c r="AH32" s="626"/>
      <c r="AI32" s="313"/>
      <c r="AJ32" s="313"/>
      <c r="AK32" s="313"/>
      <c r="AL32" s="301"/>
      <c r="AM32" s="298"/>
    </row>
    <row r="33" spans="2:39" ht="21.75" customHeight="1">
      <c r="B33" s="585"/>
      <c r="C33" s="86" t="s">
        <v>395</v>
      </c>
      <c r="D33" s="86"/>
      <c r="E33" s="86"/>
      <c r="F33" s="86"/>
      <c r="G33" s="86"/>
      <c r="H33" s="86"/>
      <c r="I33" s="86" t="s">
        <v>396</v>
      </c>
      <c r="J33" s="634"/>
      <c r="K33" s="635"/>
      <c r="L33" s="275"/>
      <c r="O33" s="272"/>
      <c r="P33" s="636" t="str">
        <f>Num2Txt!D71</f>
        <v> THREE  HUNDRED SIX  RUPEES  ONLY.</v>
      </c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636"/>
      <c r="AI33" s="636"/>
      <c r="AJ33" s="636"/>
      <c r="AK33" s="636"/>
      <c r="AL33" s="301"/>
      <c r="AM33" s="298"/>
    </row>
    <row r="34" spans="2:39" ht="19.5" customHeight="1">
      <c r="B34" s="585"/>
      <c r="C34" s="86" t="s">
        <v>397</v>
      </c>
      <c r="D34" s="86"/>
      <c r="E34" s="86"/>
      <c r="F34" s="86"/>
      <c r="G34" s="86"/>
      <c r="H34" s="86"/>
      <c r="I34" s="86" t="s">
        <v>396</v>
      </c>
      <c r="J34" s="637">
        <f>AF32</f>
        <v>306</v>
      </c>
      <c r="K34" s="637"/>
      <c r="L34" s="275"/>
      <c r="O34" s="272"/>
      <c r="P34" s="86" t="s">
        <v>398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301"/>
      <c r="AM34" s="298"/>
    </row>
    <row r="35" spans="2:39" ht="6" customHeight="1">
      <c r="B35" s="585"/>
      <c r="C35" s="86"/>
      <c r="D35" s="86"/>
      <c r="E35" s="86"/>
      <c r="F35" s="86"/>
      <c r="G35" s="86"/>
      <c r="H35" s="86"/>
      <c r="I35" s="86"/>
      <c r="J35" s="86"/>
      <c r="K35" s="86"/>
      <c r="L35" s="275"/>
      <c r="O35" s="272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315"/>
      <c r="AH35" s="312"/>
      <c r="AI35" s="312"/>
      <c r="AJ35" s="312"/>
      <c r="AK35" s="312"/>
      <c r="AL35" s="301"/>
      <c r="AM35" s="298"/>
    </row>
    <row r="36" spans="2:39" ht="18" customHeight="1">
      <c r="B36" s="585"/>
      <c r="C36" s="86" t="s">
        <v>399</v>
      </c>
      <c r="D36" s="86"/>
      <c r="E36" s="86"/>
      <c r="F36" s="86"/>
      <c r="G36" s="86"/>
      <c r="H36" s="86"/>
      <c r="I36" s="86" t="s">
        <v>396</v>
      </c>
      <c r="J36" s="638"/>
      <c r="K36" s="639"/>
      <c r="L36" s="275"/>
      <c r="O36" s="272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618" t="s">
        <v>400</v>
      </c>
      <c r="AE36" s="618"/>
      <c r="AF36" s="618"/>
      <c r="AG36" s="618"/>
      <c r="AH36" s="618"/>
      <c r="AI36" s="618"/>
      <c r="AJ36" s="618"/>
      <c r="AK36" s="283"/>
      <c r="AL36" s="301"/>
      <c r="AM36" s="298"/>
    </row>
    <row r="37" spans="2:39" ht="15" customHeight="1">
      <c r="B37" s="585"/>
      <c r="C37" s="86"/>
      <c r="E37" s="86"/>
      <c r="F37" s="86"/>
      <c r="G37" s="86"/>
      <c r="H37" s="86"/>
      <c r="I37" s="86"/>
      <c r="J37" s="86"/>
      <c r="K37" s="86"/>
      <c r="L37" s="275"/>
      <c r="O37" s="272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315"/>
      <c r="AH37" s="283"/>
      <c r="AI37" s="283"/>
      <c r="AJ37" s="283"/>
      <c r="AK37" s="283"/>
      <c r="AL37" s="301"/>
      <c r="AM37" s="298"/>
    </row>
    <row r="38" spans="2:39" ht="15" customHeight="1">
      <c r="B38" s="585"/>
      <c r="C38" s="86"/>
      <c r="D38" s="86" t="str">
        <f>P33</f>
        <v> THREE  HUNDRED SIX  RUPEES  ONLY.</v>
      </c>
      <c r="E38" s="86"/>
      <c r="F38" s="86"/>
      <c r="G38" s="86"/>
      <c r="H38" s="86"/>
      <c r="I38" s="86"/>
      <c r="J38" s="86"/>
      <c r="K38" s="86"/>
      <c r="L38" s="275"/>
      <c r="O38" s="272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315"/>
      <c r="AH38" s="312"/>
      <c r="AI38" s="283"/>
      <c r="AJ38" s="283"/>
      <c r="AK38" s="283"/>
      <c r="AL38" s="301"/>
      <c r="AM38" s="298"/>
    </row>
    <row r="39" spans="2:39" ht="24.75" customHeight="1">
      <c r="B39" s="585"/>
      <c r="C39" s="86"/>
      <c r="D39" s="86"/>
      <c r="E39" s="86"/>
      <c r="F39" s="86"/>
      <c r="G39" s="86"/>
      <c r="H39" s="86"/>
      <c r="I39" s="86"/>
      <c r="J39" s="86"/>
      <c r="K39" s="86"/>
      <c r="L39" s="275"/>
      <c r="O39" s="272"/>
      <c r="P39" s="283"/>
      <c r="Q39" s="283"/>
      <c r="R39" s="316"/>
      <c r="S39" s="316"/>
      <c r="T39" s="316"/>
      <c r="U39" s="316"/>
      <c r="V39" s="86"/>
      <c r="W39" s="283"/>
      <c r="X39" s="86"/>
      <c r="Y39" s="283"/>
      <c r="Z39" s="316"/>
      <c r="AA39" s="316"/>
      <c r="AB39" s="316"/>
      <c r="AC39" s="316"/>
      <c r="AD39" s="86"/>
      <c r="AE39" s="317"/>
      <c r="AF39" s="317" t="s">
        <v>344</v>
      </c>
      <c r="AG39" s="317"/>
      <c r="AH39" s="317"/>
      <c r="AI39" s="317"/>
      <c r="AJ39" s="317"/>
      <c r="AK39" s="317"/>
      <c r="AL39" s="301"/>
      <c r="AM39" s="298"/>
    </row>
    <row r="40" spans="2:39" ht="18" customHeight="1" thickBot="1">
      <c r="B40" s="585"/>
      <c r="C40" s="86"/>
      <c r="D40" s="86"/>
      <c r="E40" s="86"/>
      <c r="F40" s="86"/>
      <c r="G40" s="86"/>
      <c r="H40" s="86"/>
      <c r="I40" s="86"/>
      <c r="J40" s="188" t="str">
        <f>'Forn 40 (TS CSS Main)'!J40</f>
        <v>DDO Signature</v>
      </c>
      <c r="K40" s="86"/>
      <c r="L40" s="275"/>
      <c r="O40" s="272"/>
      <c r="P40" s="318"/>
      <c r="Q40" s="318"/>
      <c r="R40" s="319"/>
      <c r="S40" s="319"/>
      <c r="T40" s="319"/>
      <c r="U40" s="319"/>
      <c r="V40" s="318"/>
      <c r="W40" s="318"/>
      <c r="X40" s="318"/>
      <c r="Y40" s="318"/>
      <c r="Z40" s="320"/>
      <c r="AA40" s="320"/>
      <c r="AB40" s="320"/>
      <c r="AC40" s="320"/>
      <c r="AD40" s="320"/>
      <c r="AE40" s="318"/>
      <c r="AF40" s="318"/>
      <c r="AG40" s="318"/>
      <c r="AH40" s="320"/>
      <c r="AI40" s="320"/>
      <c r="AJ40" s="320"/>
      <c r="AK40" s="320"/>
      <c r="AL40" s="301"/>
      <c r="AM40" s="298"/>
    </row>
    <row r="41" spans="2:39" ht="3" customHeight="1" thickBot="1">
      <c r="B41" s="585"/>
      <c r="C41" s="188"/>
      <c r="D41" s="188"/>
      <c r="E41" s="188"/>
      <c r="F41" s="188"/>
      <c r="G41" s="188"/>
      <c r="H41" s="188"/>
      <c r="I41" s="188"/>
      <c r="J41" s="188"/>
      <c r="K41" s="188"/>
      <c r="L41" s="303"/>
      <c r="O41" s="307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310"/>
      <c r="AM41" s="298"/>
    </row>
    <row r="42" spans="2:39" ht="10.5" customHeight="1">
      <c r="B42" s="585"/>
      <c r="C42" s="86"/>
      <c r="D42" s="86"/>
      <c r="E42" s="86"/>
      <c r="F42" s="86"/>
      <c r="G42" s="86"/>
      <c r="H42" s="86"/>
      <c r="I42" s="86"/>
      <c r="J42" s="86"/>
      <c r="K42" s="86"/>
      <c r="L42" s="275"/>
      <c r="O42" s="32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22"/>
      <c r="AM42" s="298"/>
    </row>
    <row r="43" spans="2:39" ht="19.5" customHeight="1">
      <c r="B43" s="585"/>
      <c r="C43" s="623" t="s">
        <v>401</v>
      </c>
      <c r="D43" s="624"/>
      <c r="E43" s="624"/>
      <c r="F43" s="624"/>
      <c r="G43" s="624"/>
      <c r="H43" s="624"/>
      <c r="I43" s="624"/>
      <c r="J43" s="624"/>
      <c r="K43" s="624"/>
      <c r="L43" s="625"/>
      <c r="O43" s="628" t="s">
        <v>402</v>
      </c>
      <c r="P43" s="629"/>
      <c r="Q43" s="629"/>
      <c r="R43" s="629"/>
      <c r="S43" s="629"/>
      <c r="T43" s="629"/>
      <c r="U43" s="629"/>
      <c r="V43" s="629"/>
      <c r="W43" s="629"/>
      <c r="X43" s="629"/>
      <c r="Y43" s="629"/>
      <c r="Z43" s="629"/>
      <c r="AA43" s="629"/>
      <c r="AB43" s="629"/>
      <c r="AC43" s="629"/>
      <c r="AD43" s="629"/>
      <c r="AE43" s="629"/>
      <c r="AF43" s="629"/>
      <c r="AG43" s="629"/>
      <c r="AH43" s="629"/>
      <c r="AI43" s="629"/>
      <c r="AJ43" s="629"/>
      <c r="AK43" s="629"/>
      <c r="AL43" s="630"/>
      <c r="AM43" s="298"/>
    </row>
    <row r="44" spans="2:44" ht="19.5" customHeight="1">
      <c r="B44" s="585"/>
      <c r="C44" s="86"/>
      <c r="D44" s="86"/>
      <c r="E44" s="86"/>
      <c r="F44" s="86"/>
      <c r="G44" s="86"/>
      <c r="H44" s="86"/>
      <c r="I44" s="86"/>
      <c r="J44" s="86"/>
      <c r="K44" s="86"/>
      <c r="L44" s="275"/>
      <c r="O44" s="272"/>
      <c r="P44" s="313"/>
      <c r="Q44" s="313"/>
      <c r="R44" s="313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301"/>
      <c r="AM44" s="298"/>
      <c r="AR44" s="72"/>
    </row>
    <row r="45" spans="2:39" ht="22.5" customHeight="1">
      <c r="B45" s="585"/>
      <c r="C45" s="86"/>
      <c r="D45" s="86"/>
      <c r="E45" s="86"/>
      <c r="F45" s="86"/>
      <c r="G45" s="86"/>
      <c r="H45" s="86"/>
      <c r="I45" s="86"/>
      <c r="J45" s="86"/>
      <c r="K45" s="86"/>
      <c r="L45" s="275"/>
      <c r="O45" s="272"/>
      <c r="P45" s="313" t="s">
        <v>403</v>
      </c>
      <c r="Q45" s="313"/>
      <c r="R45" s="631"/>
      <c r="S45" s="631"/>
      <c r="T45" s="631"/>
      <c r="U45" s="631"/>
      <c r="V45" s="631"/>
      <c r="W45" s="631"/>
      <c r="X45" s="631"/>
      <c r="Y45" s="313" t="s">
        <v>404</v>
      </c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01"/>
      <c r="AM45" s="298"/>
    </row>
    <row r="46" spans="2:39" ht="22.5" customHeight="1">
      <c r="B46" s="585"/>
      <c r="C46" s="86"/>
      <c r="D46" s="86"/>
      <c r="E46" s="86"/>
      <c r="F46" s="86"/>
      <c r="G46" s="86"/>
      <c r="H46" s="86"/>
      <c r="I46" s="86"/>
      <c r="J46" s="86"/>
      <c r="K46" s="86"/>
      <c r="L46" s="275"/>
      <c r="O46" s="272"/>
      <c r="P46" s="632" t="s">
        <v>405</v>
      </c>
      <c r="Q46" s="632"/>
      <c r="R46" s="632"/>
      <c r="S46" s="632"/>
      <c r="T46" s="632"/>
      <c r="U46" s="632"/>
      <c r="V46" s="632"/>
      <c r="W46" s="632"/>
      <c r="X46" s="632"/>
      <c r="Y46" s="632"/>
      <c r="Z46" s="632"/>
      <c r="AA46" s="632"/>
      <c r="AB46" s="632"/>
      <c r="AC46" s="632"/>
      <c r="AD46" s="632"/>
      <c r="AE46" s="632"/>
      <c r="AF46" s="632"/>
      <c r="AG46" s="632"/>
      <c r="AH46" s="632"/>
      <c r="AI46" s="632"/>
      <c r="AJ46" s="632"/>
      <c r="AK46" s="632"/>
      <c r="AL46" s="301"/>
      <c r="AM46" s="298"/>
    </row>
    <row r="47" spans="2:39" ht="24.75" customHeight="1">
      <c r="B47" s="585"/>
      <c r="C47" s="86"/>
      <c r="D47" s="86"/>
      <c r="E47" s="86"/>
      <c r="F47" s="86"/>
      <c r="G47" s="86"/>
      <c r="H47" s="86"/>
      <c r="I47" s="86"/>
      <c r="J47" s="86"/>
      <c r="K47" s="86"/>
      <c r="L47" s="275"/>
      <c r="O47" s="272"/>
      <c r="P47" s="86" t="s">
        <v>398</v>
      </c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301"/>
      <c r="AM47" s="298"/>
    </row>
    <row r="48" spans="2:39" ht="19.5" customHeight="1">
      <c r="B48" s="585"/>
      <c r="C48" s="86"/>
      <c r="D48" s="86"/>
      <c r="E48" s="86"/>
      <c r="F48" s="86"/>
      <c r="G48" s="86"/>
      <c r="H48" s="86"/>
      <c r="I48" s="86"/>
      <c r="J48" s="86"/>
      <c r="K48" s="86"/>
      <c r="L48" s="275"/>
      <c r="O48" s="272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301"/>
      <c r="AM48" s="298"/>
    </row>
    <row r="49" spans="2:39" ht="19.5" customHeight="1">
      <c r="B49" s="585"/>
      <c r="C49" s="86"/>
      <c r="D49" s="86"/>
      <c r="E49" s="86"/>
      <c r="F49" s="86"/>
      <c r="G49" s="86"/>
      <c r="H49" s="86"/>
      <c r="I49" s="86"/>
      <c r="J49" s="86"/>
      <c r="K49" s="86"/>
      <c r="L49" s="275"/>
      <c r="O49" s="272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301"/>
      <c r="AM49" s="298"/>
    </row>
    <row r="50" spans="2:39" ht="19.5" customHeight="1">
      <c r="B50" s="585"/>
      <c r="C50" s="86"/>
      <c r="D50" s="86"/>
      <c r="E50" s="86"/>
      <c r="F50" s="86"/>
      <c r="G50" s="86"/>
      <c r="H50" s="86"/>
      <c r="I50" s="86"/>
      <c r="J50" s="86"/>
      <c r="K50" s="86"/>
      <c r="L50" s="275"/>
      <c r="O50" s="272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301"/>
      <c r="AM50" s="298"/>
    </row>
    <row r="51" spans="2:39" ht="19.5" customHeight="1">
      <c r="B51" s="585"/>
      <c r="C51" s="86"/>
      <c r="D51" s="86"/>
      <c r="E51" s="86"/>
      <c r="F51" s="86"/>
      <c r="G51" s="86"/>
      <c r="H51" s="86"/>
      <c r="I51" s="86"/>
      <c r="J51" s="86"/>
      <c r="K51" s="86"/>
      <c r="L51" s="275"/>
      <c r="O51" s="272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 t="s">
        <v>406</v>
      </c>
      <c r="AD51" s="283"/>
      <c r="AE51" s="283"/>
      <c r="AF51" s="283"/>
      <c r="AG51" s="283"/>
      <c r="AH51" s="283"/>
      <c r="AI51" s="283"/>
      <c r="AJ51" s="283"/>
      <c r="AK51" s="283"/>
      <c r="AL51" s="301"/>
      <c r="AM51" s="298"/>
    </row>
    <row r="52" spans="2:39" ht="19.5" customHeight="1" thickBot="1">
      <c r="B52" s="586"/>
      <c r="C52" s="293"/>
      <c r="D52" s="293"/>
      <c r="E52" s="293"/>
      <c r="F52" s="293"/>
      <c r="G52" s="293"/>
      <c r="H52" s="293"/>
      <c r="I52" s="293"/>
      <c r="J52" s="293"/>
      <c r="K52" s="293"/>
      <c r="L52" s="294"/>
      <c r="O52" s="292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633" t="s">
        <v>407</v>
      </c>
      <c r="AJ52" s="633"/>
      <c r="AK52" s="633"/>
      <c r="AL52" s="324"/>
      <c r="AM52" s="298"/>
    </row>
    <row r="53" spans="14:39" ht="14.25" customHeight="1" thickTop="1">
      <c r="N53" s="86"/>
      <c r="O53" s="86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</row>
    <row r="54" spans="14:39" ht="19.5" customHeight="1">
      <c r="N54" s="86"/>
      <c r="O54" s="86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</row>
    <row r="55" spans="14:39" ht="18.75" customHeight="1" hidden="1">
      <c r="N55" s="86"/>
      <c r="O55" s="86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</row>
    <row r="56" spans="16:39" ht="19.5" customHeight="1" hidden="1"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  <c r="AJ56" s="298"/>
      <c r="AK56" s="298"/>
      <c r="AL56" s="298"/>
      <c r="AM56" s="298"/>
    </row>
    <row r="57" spans="16:39" ht="19.5" customHeight="1" hidden="1"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298"/>
      <c r="AK57" s="298"/>
      <c r="AL57" s="298"/>
      <c r="AM57" s="298"/>
    </row>
    <row r="58" spans="16:39" ht="19.5" customHeight="1" hidden="1"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8"/>
      <c r="AL58" s="298"/>
      <c r="AM58" s="298"/>
    </row>
    <row r="59" spans="16:39" ht="19.5" customHeight="1" hidden="1"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8"/>
      <c r="AL59" s="298"/>
      <c r="AM59" s="298"/>
    </row>
    <row r="60" spans="16:39" ht="19.5" customHeight="1" hidden="1"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  <c r="AK60" s="298"/>
      <c r="AL60" s="298"/>
      <c r="AM60" s="298"/>
    </row>
    <row r="61" spans="16:39" ht="19.5" customHeight="1" hidden="1"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  <c r="AJ61" s="298"/>
      <c r="AK61" s="298"/>
      <c r="AL61" s="298"/>
      <c r="AM61" s="298"/>
    </row>
    <row r="62" spans="16:39" ht="19.5" customHeight="1" hidden="1"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  <c r="AJ62" s="298"/>
      <c r="AK62" s="298"/>
      <c r="AL62" s="298"/>
      <c r="AM62" s="298"/>
    </row>
    <row r="63" spans="16:39" ht="19.5" customHeight="1" hidden="1"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8"/>
      <c r="AD63" s="298"/>
      <c r="AE63" s="298"/>
      <c r="AF63" s="298"/>
      <c r="AG63" s="298"/>
      <c r="AH63" s="298"/>
      <c r="AI63" s="298"/>
      <c r="AJ63" s="298"/>
      <c r="AK63" s="298"/>
      <c r="AL63" s="298"/>
      <c r="AM63" s="298"/>
    </row>
    <row r="64" spans="16:39" ht="19.5" customHeight="1" hidden="1"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  <c r="AH64" s="298"/>
      <c r="AI64" s="298"/>
      <c r="AJ64" s="298"/>
      <c r="AK64" s="298"/>
      <c r="AL64" s="298"/>
      <c r="AM64" s="298"/>
    </row>
    <row r="65" spans="16:39" ht="19.5" customHeight="1" hidden="1"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  <c r="AI65" s="298"/>
      <c r="AJ65" s="298"/>
      <c r="AK65" s="298"/>
      <c r="AL65" s="298"/>
      <c r="AM65" s="298"/>
    </row>
    <row r="66" spans="16:39" ht="19.5" customHeight="1" hidden="1"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8"/>
      <c r="AL66" s="298"/>
      <c r="AM66" s="298"/>
    </row>
    <row r="67" spans="16:39" ht="19.5" customHeight="1" hidden="1"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298"/>
      <c r="AL67" s="298"/>
      <c r="AM67" s="298"/>
    </row>
    <row r="68" spans="16:39" ht="19.5" customHeight="1" hidden="1">
      <c r="P68" s="298"/>
      <c r="Q68" s="298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8"/>
      <c r="AH68" s="298"/>
      <c r="AI68" s="298"/>
      <c r="AJ68" s="298"/>
      <c r="AK68" s="298"/>
      <c r="AL68" s="298"/>
      <c r="AM68" s="298"/>
    </row>
    <row r="69" spans="16:39" ht="19.5" customHeight="1" hidden="1"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  <c r="AI69" s="298"/>
      <c r="AJ69" s="298"/>
      <c r="AK69" s="298"/>
      <c r="AL69" s="298"/>
      <c r="AM69" s="298"/>
    </row>
    <row r="70" spans="16:39" ht="19.5" customHeight="1" hidden="1"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8"/>
      <c r="AD70" s="298"/>
      <c r="AE70" s="298"/>
      <c r="AF70" s="298"/>
      <c r="AG70" s="298"/>
      <c r="AH70" s="298"/>
      <c r="AI70" s="298"/>
      <c r="AJ70" s="298"/>
      <c r="AK70" s="298"/>
      <c r="AL70" s="298"/>
      <c r="AM70" s="298"/>
    </row>
    <row r="71" spans="16:39" ht="19.5" customHeight="1" hidden="1"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298"/>
      <c r="AG71" s="298"/>
      <c r="AH71" s="298"/>
      <c r="AI71" s="298"/>
      <c r="AJ71" s="298"/>
      <c r="AK71" s="298"/>
      <c r="AL71" s="298"/>
      <c r="AM71" s="298"/>
    </row>
    <row r="72" spans="16:39" ht="19.5" customHeight="1" hidden="1"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  <c r="AH72" s="298"/>
      <c r="AI72" s="298"/>
      <c r="AJ72" s="298"/>
      <c r="AK72" s="298"/>
      <c r="AL72" s="298"/>
      <c r="AM72" s="298"/>
    </row>
    <row r="73" spans="16:39" ht="19.5" customHeight="1" hidden="1">
      <c r="P73" s="298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298"/>
      <c r="AD73" s="298"/>
      <c r="AE73" s="298"/>
      <c r="AF73" s="298"/>
      <c r="AG73" s="298"/>
      <c r="AH73" s="298"/>
      <c r="AI73" s="298"/>
      <c r="AJ73" s="298"/>
      <c r="AK73" s="298"/>
      <c r="AL73" s="298"/>
      <c r="AM73" s="298"/>
    </row>
    <row r="74" spans="16:39" ht="19.5" customHeight="1" hidden="1">
      <c r="P74" s="298"/>
      <c r="Q74" s="298"/>
      <c r="R74" s="298"/>
      <c r="S74" s="298"/>
      <c r="T74" s="298"/>
      <c r="U74" s="298"/>
      <c r="V74" s="298"/>
      <c r="W74" s="298"/>
      <c r="X74" s="298"/>
      <c r="Y74" s="298"/>
      <c r="Z74" s="298"/>
      <c r="AA74" s="298"/>
      <c r="AB74" s="298"/>
      <c r="AC74" s="298"/>
      <c r="AD74" s="298"/>
      <c r="AE74" s="298"/>
      <c r="AF74" s="298"/>
      <c r="AG74" s="298"/>
      <c r="AH74" s="298"/>
      <c r="AI74" s="298"/>
      <c r="AJ74" s="298"/>
      <c r="AK74" s="298"/>
      <c r="AL74" s="298"/>
      <c r="AM74" s="298"/>
    </row>
    <row r="75" spans="16:39" ht="19.5" customHeight="1" hidden="1">
      <c r="P75" s="298"/>
      <c r="Q75" s="298"/>
      <c r="R75" s="298"/>
      <c r="S75" s="298"/>
      <c r="T75" s="298"/>
      <c r="U75" s="298"/>
      <c r="V75" s="298"/>
      <c r="W75" s="298"/>
      <c r="X75" s="298"/>
      <c r="Y75" s="298"/>
      <c r="Z75" s="298"/>
      <c r="AA75" s="298"/>
      <c r="AB75" s="298"/>
      <c r="AC75" s="298"/>
      <c r="AD75" s="298"/>
      <c r="AE75" s="298"/>
      <c r="AF75" s="298"/>
      <c r="AG75" s="298"/>
      <c r="AH75" s="298"/>
      <c r="AI75" s="298"/>
      <c r="AJ75" s="298"/>
      <c r="AK75" s="298"/>
      <c r="AL75" s="298"/>
      <c r="AM75" s="298"/>
    </row>
    <row r="76" spans="16:39" ht="19.5" customHeight="1" hidden="1">
      <c r="P76" s="298"/>
      <c r="Q76" s="298"/>
      <c r="R76" s="298"/>
      <c r="S76" s="298"/>
      <c r="T76" s="298"/>
      <c r="U76" s="298"/>
      <c r="V76" s="298"/>
      <c r="W76" s="298"/>
      <c r="X76" s="298"/>
      <c r="Y76" s="298"/>
      <c r="Z76" s="298"/>
      <c r="AA76" s="298"/>
      <c r="AB76" s="298"/>
      <c r="AC76" s="298"/>
      <c r="AD76" s="298"/>
      <c r="AE76" s="298"/>
      <c r="AF76" s="298"/>
      <c r="AG76" s="298"/>
      <c r="AH76" s="298"/>
      <c r="AI76" s="298"/>
      <c r="AJ76" s="298"/>
      <c r="AK76" s="298"/>
      <c r="AL76" s="298"/>
      <c r="AM76" s="298"/>
    </row>
    <row r="77" spans="16:39" ht="19.5" customHeight="1" hidden="1"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  <c r="AJ77" s="298"/>
      <c r="AK77" s="298"/>
      <c r="AL77" s="298"/>
      <c r="AM77" s="298"/>
    </row>
    <row r="78" spans="16:39" ht="19.5" customHeight="1" hidden="1"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  <c r="AJ78" s="298"/>
      <c r="AK78" s="298"/>
      <c r="AL78" s="298"/>
      <c r="AM78" s="298"/>
    </row>
    <row r="79" spans="16:39" ht="19.5" customHeight="1" hidden="1"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  <c r="AJ79" s="298"/>
      <c r="AK79" s="298"/>
      <c r="AL79" s="298"/>
      <c r="AM79" s="298"/>
    </row>
    <row r="80" spans="16:39" ht="19.5" customHeight="1" hidden="1"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  <c r="AJ80" s="298"/>
      <c r="AK80" s="298"/>
      <c r="AL80" s="298"/>
      <c r="AM80" s="298"/>
    </row>
    <row r="81" spans="16:39" ht="19.5" customHeight="1" hidden="1"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  <c r="AF81" s="298"/>
      <c r="AG81" s="298"/>
      <c r="AH81" s="298"/>
      <c r="AI81" s="298"/>
      <c r="AJ81" s="298"/>
      <c r="AK81" s="298"/>
      <c r="AL81" s="298"/>
      <c r="AM81" s="298"/>
    </row>
    <row r="82" spans="16:39" ht="19.5" customHeight="1" hidden="1">
      <c r="P82" s="298"/>
      <c r="Q82" s="298"/>
      <c r="R82" s="298"/>
      <c r="S82" s="298"/>
      <c r="T82" s="298"/>
      <c r="U82" s="298"/>
      <c r="V82" s="298"/>
      <c r="W82" s="298"/>
      <c r="X82" s="298"/>
      <c r="Y82" s="298"/>
      <c r="Z82" s="298"/>
      <c r="AA82" s="298"/>
      <c r="AB82" s="298"/>
      <c r="AC82" s="298"/>
      <c r="AD82" s="298"/>
      <c r="AE82" s="298"/>
      <c r="AF82" s="298"/>
      <c r="AG82" s="298"/>
      <c r="AH82" s="298"/>
      <c r="AI82" s="298"/>
      <c r="AJ82" s="298"/>
      <c r="AK82" s="298"/>
      <c r="AL82" s="298"/>
      <c r="AM82" s="298"/>
    </row>
    <row r="83" spans="16:39" ht="19.5" customHeight="1" hidden="1"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8"/>
      <c r="AL83" s="298"/>
      <c r="AM83" s="298"/>
    </row>
    <row r="84" spans="16:39" ht="19.5" customHeight="1" hidden="1">
      <c r="P84" s="298"/>
      <c r="Q84" s="298"/>
      <c r="R84" s="298"/>
      <c r="S84" s="298"/>
      <c r="T84" s="298"/>
      <c r="U84" s="298"/>
      <c r="V84" s="298"/>
      <c r="W84" s="298"/>
      <c r="X84" s="298"/>
      <c r="Y84" s="298"/>
      <c r="Z84" s="298"/>
      <c r="AA84" s="298"/>
      <c r="AB84" s="298"/>
      <c r="AC84" s="298"/>
      <c r="AD84" s="298"/>
      <c r="AE84" s="298"/>
      <c r="AF84" s="298"/>
      <c r="AG84" s="298"/>
      <c r="AH84" s="298"/>
      <c r="AI84" s="298"/>
      <c r="AJ84" s="298"/>
      <c r="AK84" s="298"/>
      <c r="AL84" s="298"/>
      <c r="AM84" s="298"/>
    </row>
    <row r="85" spans="16:39" ht="19.5" customHeight="1" hidden="1">
      <c r="P85" s="298"/>
      <c r="Q85" s="298"/>
      <c r="R85" s="298"/>
      <c r="S85" s="298"/>
      <c r="T85" s="298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8"/>
      <c r="AG85" s="298"/>
      <c r="AH85" s="298"/>
      <c r="AI85" s="298"/>
      <c r="AJ85" s="298"/>
      <c r="AK85" s="298"/>
      <c r="AL85" s="298"/>
      <c r="AM85" s="298"/>
    </row>
    <row r="86" spans="16:39" ht="15" hidden="1">
      <c r="P86" s="298"/>
      <c r="Q86" s="298"/>
      <c r="R86" s="298"/>
      <c r="S86" s="298"/>
      <c r="T86" s="298"/>
      <c r="U86" s="298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8"/>
      <c r="AG86" s="298"/>
      <c r="AH86" s="298"/>
      <c r="AI86" s="298"/>
      <c r="AJ86" s="298"/>
      <c r="AK86" s="298"/>
      <c r="AL86" s="298"/>
      <c r="AM86" s="298"/>
    </row>
    <row r="87" spans="16:39" ht="15" hidden="1">
      <c r="P87" s="298"/>
      <c r="Q87" s="298"/>
      <c r="R87" s="298"/>
      <c r="S87" s="298"/>
      <c r="T87" s="298"/>
      <c r="U87" s="298"/>
      <c r="V87" s="298"/>
      <c r="W87" s="298"/>
      <c r="X87" s="298"/>
      <c r="Y87" s="298"/>
      <c r="Z87" s="298"/>
      <c r="AA87" s="298"/>
      <c r="AB87" s="298"/>
      <c r="AC87" s="298"/>
      <c r="AD87" s="298"/>
      <c r="AE87" s="298"/>
      <c r="AF87" s="298"/>
      <c r="AG87" s="298"/>
      <c r="AH87" s="298"/>
      <c r="AI87" s="298"/>
      <c r="AJ87" s="298"/>
      <c r="AK87" s="298"/>
      <c r="AL87" s="298"/>
      <c r="AM87" s="298"/>
    </row>
    <row r="88" spans="16:39" ht="15" hidden="1">
      <c r="P88" s="298"/>
      <c r="Q88" s="298"/>
      <c r="R88" s="298"/>
      <c r="S88" s="298"/>
      <c r="T88" s="298"/>
      <c r="U88" s="298"/>
      <c r="V88" s="298"/>
      <c r="W88" s="298"/>
      <c r="X88" s="298"/>
      <c r="Y88" s="298"/>
      <c r="Z88" s="298"/>
      <c r="AA88" s="298"/>
      <c r="AB88" s="298"/>
      <c r="AC88" s="298"/>
      <c r="AD88" s="298"/>
      <c r="AE88" s="298"/>
      <c r="AF88" s="298"/>
      <c r="AG88" s="298"/>
      <c r="AH88" s="298"/>
      <c r="AI88" s="298"/>
      <c r="AJ88" s="298"/>
      <c r="AK88" s="298"/>
      <c r="AL88" s="298"/>
      <c r="AM88" s="298"/>
    </row>
    <row r="89" spans="16:39" ht="15" hidden="1">
      <c r="P89" s="298"/>
      <c r="Q89" s="298"/>
      <c r="R89" s="298"/>
      <c r="S89" s="298"/>
      <c r="T89" s="298"/>
      <c r="U89" s="298"/>
      <c r="V89" s="298"/>
      <c r="W89" s="298"/>
      <c r="X89" s="298"/>
      <c r="Y89" s="298"/>
      <c r="Z89" s="298"/>
      <c r="AA89" s="298"/>
      <c r="AB89" s="298"/>
      <c r="AC89" s="298"/>
      <c r="AD89" s="298"/>
      <c r="AE89" s="298"/>
      <c r="AF89" s="298"/>
      <c r="AG89" s="298"/>
      <c r="AH89" s="298"/>
      <c r="AI89" s="298"/>
      <c r="AJ89" s="298"/>
      <c r="AK89" s="298"/>
      <c r="AL89" s="298"/>
      <c r="AM89" s="298"/>
    </row>
    <row r="90" spans="16:39" ht="15" hidden="1">
      <c r="P90" s="298"/>
      <c r="Q90" s="298"/>
      <c r="R90" s="298"/>
      <c r="S90" s="298"/>
      <c r="T90" s="298"/>
      <c r="U90" s="298"/>
      <c r="V90" s="298"/>
      <c r="W90" s="298"/>
      <c r="X90" s="298"/>
      <c r="Y90" s="298"/>
      <c r="Z90" s="298"/>
      <c r="AA90" s="298"/>
      <c r="AB90" s="298"/>
      <c r="AC90" s="298"/>
      <c r="AD90" s="298"/>
      <c r="AE90" s="298"/>
      <c r="AF90" s="298"/>
      <c r="AG90" s="298"/>
      <c r="AH90" s="298"/>
      <c r="AI90" s="298"/>
      <c r="AJ90" s="298"/>
      <c r="AK90" s="298"/>
      <c r="AL90" s="298"/>
      <c r="AM90" s="298"/>
    </row>
    <row r="91" spans="16:39" ht="15" hidden="1">
      <c r="P91" s="298"/>
      <c r="Q91" s="298"/>
      <c r="R91" s="298"/>
      <c r="S91" s="298"/>
      <c r="T91" s="298"/>
      <c r="U91" s="298"/>
      <c r="V91" s="298"/>
      <c r="W91" s="298"/>
      <c r="X91" s="298"/>
      <c r="Y91" s="298"/>
      <c r="Z91" s="298"/>
      <c r="AA91" s="298"/>
      <c r="AB91" s="298"/>
      <c r="AC91" s="298"/>
      <c r="AD91" s="298"/>
      <c r="AE91" s="298"/>
      <c r="AF91" s="298"/>
      <c r="AG91" s="298"/>
      <c r="AH91" s="298"/>
      <c r="AI91" s="298"/>
      <c r="AJ91" s="298"/>
      <c r="AK91" s="298"/>
      <c r="AL91" s="298"/>
      <c r="AM91" s="298"/>
    </row>
    <row r="92" spans="16:39" ht="15" hidden="1"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298"/>
      <c r="AC92" s="298"/>
      <c r="AD92" s="298"/>
      <c r="AE92" s="298"/>
      <c r="AF92" s="298"/>
      <c r="AG92" s="298"/>
      <c r="AH92" s="298"/>
      <c r="AI92" s="298"/>
      <c r="AJ92" s="298"/>
      <c r="AK92" s="298"/>
      <c r="AL92" s="298"/>
      <c r="AM92" s="298"/>
    </row>
    <row r="93" spans="16:39" ht="15" hidden="1">
      <c r="P93" s="298"/>
      <c r="Q93" s="298"/>
      <c r="R93" s="298"/>
      <c r="S93" s="298"/>
      <c r="T93" s="298"/>
      <c r="U93" s="298"/>
      <c r="V93" s="298"/>
      <c r="W93" s="298"/>
      <c r="X93" s="298"/>
      <c r="Y93" s="298"/>
      <c r="Z93" s="298"/>
      <c r="AA93" s="298"/>
      <c r="AB93" s="29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</row>
    <row r="94" spans="16:39" ht="15" hidden="1">
      <c r="P94" s="298"/>
      <c r="Q94" s="298"/>
      <c r="R94" s="298"/>
      <c r="S94" s="298"/>
      <c r="T94" s="298"/>
      <c r="U94" s="298"/>
      <c r="V94" s="298"/>
      <c r="W94" s="298"/>
      <c r="X94" s="298"/>
      <c r="Y94" s="298"/>
      <c r="Z94" s="298"/>
      <c r="AA94" s="298"/>
      <c r="AB94" s="29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</row>
    <row r="95" spans="16:39" ht="15" hidden="1"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298"/>
      <c r="AA95" s="298"/>
      <c r="AB95" s="29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</row>
    <row r="96" spans="16:39" ht="15" hidden="1">
      <c r="P96" s="298"/>
      <c r="Q96" s="298"/>
      <c r="R96" s="298"/>
      <c r="S96" s="298"/>
      <c r="T96" s="298"/>
      <c r="U96" s="298"/>
      <c r="V96" s="298"/>
      <c r="W96" s="298"/>
      <c r="X96" s="298"/>
      <c r="Y96" s="298"/>
      <c r="Z96" s="298"/>
      <c r="AA96" s="298"/>
      <c r="AB96" s="298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</row>
    <row r="97" spans="16:39" ht="15" hidden="1"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  <c r="AA97" s="298"/>
      <c r="AB97" s="298"/>
      <c r="AC97" s="298"/>
      <c r="AD97" s="298"/>
      <c r="AE97" s="298"/>
      <c r="AF97" s="298"/>
      <c r="AG97" s="298"/>
      <c r="AH97" s="298"/>
      <c r="AI97" s="298"/>
      <c r="AJ97" s="298"/>
      <c r="AK97" s="298"/>
      <c r="AL97" s="298"/>
      <c r="AM97" s="298"/>
    </row>
    <row r="98" spans="16:39" ht="15" hidden="1">
      <c r="P98" s="298"/>
      <c r="Q98" s="298"/>
      <c r="R98" s="298"/>
      <c r="S98" s="298"/>
      <c r="T98" s="298"/>
      <c r="U98" s="298"/>
      <c r="V98" s="298"/>
      <c r="W98" s="298"/>
      <c r="X98" s="298"/>
      <c r="Y98" s="298"/>
      <c r="Z98" s="298"/>
      <c r="AA98" s="298"/>
      <c r="AB98" s="298"/>
      <c r="AC98" s="298"/>
      <c r="AD98" s="298"/>
      <c r="AE98" s="298"/>
      <c r="AF98" s="298"/>
      <c r="AG98" s="298"/>
      <c r="AH98" s="298"/>
      <c r="AI98" s="298"/>
      <c r="AJ98" s="298"/>
      <c r="AK98" s="298"/>
      <c r="AL98" s="298"/>
      <c r="AM98" s="298"/>
    </row>
    <row r="99" spans="16:39" ht="15" hidden="1">
      <c r="P99" s="298"/>
      <c r="Q99" s="298"/>
      <c r="R99" s="298"/>
      <c r="S99" s="298"/>
      <c r="T99" s="298"/>
      <c r="U99" s="298"/>
      <c r="V99" s="298"/>
      <c r="W99" s="298"/>
      <c r="X99" s="298"/>
      <c r="Y99" s="298"/>
      <c r="Z99" s="298"/>
      <c r="AA99" s="298"/>
      <c r="AB99" s="298"/>
      <c r="AC99" s="298"/>
      <c r="AD99" s="298"/>
      <c r="AE99" s="298"/>
      <c r="AF99" s="298"/>
      <c r="AG99" s="298"/>
      <c r="AH99" s="298"/>
      <c r="AI99" s="298"/>
      <c r="AJ99" s="298"/>
      <c r="AK99" s="298"/>
      <c r="AL99" s="298"/>
      <c r="AM99" s="298"/>
    </row>
    <row r="100" spans="16:39" ht="15" hidden="1"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  <c r="AF100" s="298"/>
      <c r="AG100" s="298"/>
      <c r="AH100" s="298"/>
      <c r="AI100" s="298"/>
      <c r="AJ100" s="298"/>
      <c r="AK100" s="298"/>
      <c r="AL100" s="298"/>
      <c r="AM100" s="298"/>
    </row>
    <row r="101" spans="16:39" ht="15" hidden="1">
      <c r="P101" s="298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  <c r="AA101" s="298"/>
      <c r="AB101" s="298"/>
      <c r="AC101" s="298"/>
      <c r="AD101" s="298"/>
      <c r="AE101" s="298"/>
      <c r="AF101" s="298"/>
      <c r="AG101" s="298"/>
      <c r="AH101" s="298"/>
      <c r="AI101" s="298"/>
      <c r="AJ101" s="298"/>
      <c r="AK101" s="298"/>
      <c r="AL101" s="298"/>
      <c r="AM101" s="298"/>
    </row>
    <row r="102" spans="16:39" ht="15" hidden="1">
      <c r="P102" s="298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  <c r="AA102" s="298"/>
      <c r="AB102" s="298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</row>
    <row r="103" spans="16:39" ht="15" hidden="1"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8"/>
      <c r="AE103" s="298"/>
      <c r="AF103" s="298"/>
      <c r="AG103" s="298"/>
      <c r="AH103" s="298"/>
      <c r="AI103" s="298"/>
      <c r="AJ103" s="298"/>
      <c r="AK103" s="298"/>
      <c r="AL103" s="298"/>
      <c r="AM103" s="298"/>
    </row>
    <row r="104" spans="16:39" ht="15" hidden="1"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8"/>
      <c r="AE104" s="298"/>
      <c r="AF104" s="298"/>
      <c r="AG104" s="298"/>
      <c r="AH104" s="298"/>
      <c r="AI104" s="298"/>
      <c r="AJ104" s="298"/>
      <c r="AK104" s="298"/>
      <c r="AL104" s="298"/>
      <c r="AM104" s="298"/>
    </row>
    <row r="105" spans="16:39" ht="15" hidden="1"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298"/>
      <c r="AE105" s="298"/>
      <c r="AF105" s="298"/>
      <c r="AG105" s="298"/>
      <c r="AH105" s="298"/>
      <c r="AI105" s="298"/>
      <c r="AJ105" s="298"/>
      <c r="AK105" s="298"/>
      <c r="AL105" s="298"/>
      <c r="AM105" s="298"/>
    </row>
    <row r="106" spans="16:39" ht="15" hidden="1"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8"/>
      <c r="AE106" s="298"/>
      <c r="AF106" s="298"/>
      <c r="AG106" s="298"/>
      <c r="AH106" s="298"/>
      <c r="AI106" s="298"/>
      <c r="AJ106" s="298"/>
      <c r="AK106" s="298"/>
      <c r="AL106" s="298"/>
      <c r="AM106" s="298"/>
    </row>
    <row r="107" spans="16:39" ht="15" hidden="1"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298"/>
      <c r="AG107" s="298"/>
      <c r="AH107" s="298"/>
      <c r="AI107" s="298"/>
      <c r="AJ107" s="298"/>
      <c r="AK107" s="298"/>
      <c r="AL107" s="298"/>
      <c r="AM107" s="298"/>
    </row>
    <row r="108" spans="16:39" ht="15" hidden="1"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298"/>
      <c r="AL108" s="298"/>
      <c r="AM108" s="298"/>
    </row>
    <row r="109" spans="16:39" ht="15" hidden="1"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</row>
    <row r="110" spans="16:39" ht="15" hidden="1"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298"/>
      <c r="AL110" s="298"/>
      <c r="AM110" s="298"/>
    </row>
    <row r="111" spans="16:39" ht="15" hidden="1"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298"/>
      <c r="AL111" s="298"/>
      <c r="AM111" s="298"/>
    </row>
    <row r="112" spans="16:39" ht="15" hidden="1"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8"/>
      <c r="AK112" s="298"/>
      <c r="AL112" s="298"/>
      <c r="AM112" s="298"/>
    </row>
    <row r="113" spans="16:39" ht="15" hidden="1"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  <c r="AA113" s="298"/>
      <c r="AB113" s="298"/>
      <c r="AC113" s="298"/>
      <c r="AD113" s="298"/>
      <c r="AE113" s="298"/>
      <c r="AF113" s="298"/>
      <c r="AG113" s="298"/>
      <c r="AH113" s="298"/>
      <c r="AI113" s="298"/>
      <c r="AJ113" s="298"/>
      <c r="AK113" s="298"/>
      <c r="AL113" s="298"/>
      <c r="AM113" s="298"/>
    </row>
    <row r="114" spans="16:39" ht="15" hidden="1"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8"/>
      <c r="AE114" s="298"/>
      <c r="AF114" s="298"/>
      <c r="AG114" s="298"/>
      <c r="AH114" s="298"/>
      <c r="AI114" s="298"/>
      <c r="AJ114" s="298"/>
      <c r="AK114" s="298"/>
      <c r="AL114" s="298"/>
      <c r="AM114" s="298"/>
    </row>
    <row r="115" spans="16:39" ht="15" hidden="1"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  <c r="AJ115" s="298"/>
      <c r="AK115" s="298"/>
      <c r="AL115" s="298"/>
      <c r="AM115" s="298"/>
    </row>
    <row r="116" spans="16:39" ht="15" hidden="1"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  <c r="AJ116" s="298"/>
      <c r="AK116" s="298"/>
      <c r="AL116" s="298"/>
      <c r="AM116" s="298"/>
    </row>
    <row r="117" spans="16:39" ht="15" hidden="1"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  <c r="AJ117" s="298"/>
      <c r="AK117" s="298"/>
      <c r="AL117" s="298"/>
      <c r="AM117" s="298"/>
    </row>
    <row r="118" spans="16:39" ht="15" hidden="1">
      <c r="P118" s="298"/>
      <c r="Q118" s="298"/>
      <c r="R118" s="298"/>
      <c r="S118" s="298"/>
      <c r="T118" s="298"/>
      <c r="U118" s="298"/>
      <c r="V118" s="298"/>
      <c r="W118" s="298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  <c r="AJ118" s="298"/>
      <c r="AK118" s="298"/>
      <c r="AL118" s="298"/>
      <c r="AM118" s="298"/>
    </row>
    <row r="119" spans="16:39" ht="15" hidden="1">
      <c r="P119" s="298"/>
      <c r="Q119" s="298"/>
      <c r="R119" s="298"/>
      <c r="S119" s="298"/>
      <c r="T119" s="298"/>
      <c r="U119" s="298"/>
      <c r="V119" s="298"/>
      <c r="W119" s="298"/>
      <c r="X119" s="298"/>
      <c r="Y119" s="298"/>
      <c r="Z119" s="298"/>
      <c r="AA119" s="298"/>
      <c r="AB119" s="298"/>
      <c r="AC119" s="298"/>
      <c r="AD119" s="298"/>
      <c r="AE119" s="298"/>
      <c r="AF119" s="298"/>
      <c r="AG119" s="298"/>
      <c r="AH119" s="298"/>
      <c r="AI119" s="298"/>
      <c r="AJ119" s="298"/>
      <c r="AK119" s="298"/>
      <c r="AL119" s="298"/>
      <c r="AM119" s="298"/>
    </row>
    <row r="120" spans="16:39" ht="15" hidden="1">
      <c r="P120" s="298"/>
      <c r="Q120" s="298"/>
      <c r="R120" s="298"/>
      <c r="S120" s="298"/>
      <c r="T120" s="298"/>
      <c r="U120" s="298"/>
      <c r="V120" s="298"/>
      <c r="W120" s="298"/>
      <c r="X120" s="298"/>
      <c r="Y120" s="298"/>
      <c r="Z120" s="298"/>
      <c r="AA120" s="298"/>
      <c r="AB120" s="298"/>
      <c r="AC120" s="298"/>
      <c r="AD120" s="298"/>
      <c r="AE120" s="298"/>
      <c r="AF120" s="298"/>
      <c r="AG120" s="298"/>
      <c r="AH120" s="298"/>
      <c r="AI120" s="298"/>
      <c r="AJ120" s="298"/>
      <c r="AK120" s="298"/>
      <c r="AL120" s="298"/>
      <c r="AM120" s="298"/>
    </row>
    <row r="121" spans="16:39" ht="15" hidden="1"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298"/>
      <c r="AL121" s="298"/>
      <c r="AM121" s="298"/>
    </row>
    <row r="122" spans="16:39" ht="15" hidden="1"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  <c r="AA122" s="298"/>
      <c r="AB122" s="298"/>
      <c r="AC122" s="298"/>
      <c r="AD122" s="298"/>
      <c r="AE122" s="298"/>
      <c r="AF122" s="298"/>
      <c r="AG122" s="298"/>
      <c r="AH122" s="298"/>
      <c r="AI122" s="298"/>
      <c r="AJ122" s="298"/>
      <c r="AK122" s="298"/>
      <c r="AL122" s="298"/>
      <c r="AM122" s="298"/>
    </row>
    <row r="123" spans="16:39" ht="15" hidden="1"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  <c r="AA123" s="298"/>
      <c r="AB123" s="298"/>
      <c r="AC123" s="298"/>
      <c r="AD123" s="298"/>
      <c r="AE123" s="298"/>
      <c r="AF123" s="298"/>
      <c r="AG123" s="298"/>
      <c r="AH123" s="298"/>
      <c r="AI123" s="298"/>
      <c r="AJ123" s="298"/>
      <c r="AK123" s="298"/>
      <c r="AL123" s="298"/>
      <c r="AM123" s="298"/>
    </row>
    <row r="124" spans="16:39" ht="15" hidden="1"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8"/>
      <c r="AA124" s="298"/>
      <c r="AB124" s="298"/>
      <c r="AC124" s="298"/>
      <c r="AD124" s="298"/>
      <c r="AE124" s="298"/>
      <c r="AF124" s="298"/>
      <c r="AG124" s="298"/>
      <c r="AH124" s="298"/>
      <c r="AI124" s="298"/>
      <c r="AJ124" s="298"/>
      <c r="AK124" s="298"/>
      <c r="AL124" s="298"/>
      <c r="AM124" s="298"/>
    </row>
    <row r="125" spans="16:39" ht="15" hidden="1">
      <c r="P125" s="298"/>
      <c r="Q125" s="298"/>
      <c r="R125" s="298"/>
      <c r="S125" s="298"/>
      <c r="T125" s="298"/>
      <c r="U125" s="298"/>
      <c r="V125" s="298"/>
      <c r="W125" s="298"/>
      <c r="X125" s="298"/>
      <c r="Y125" s="298"/>
      <c r="Z125" s="298"/>
      <c r="AA125" s="298"/>
      <c r="AB125" s="298"/>
      <c r="AC125" s="298"/>
      <c r="AD125" s="298"/>
      <c r="AE125" s="298"/>
      <c r="AF125" s="298"/>
      <c r="AG125" s="298"/>
      <c r="AH125" s="298"/>
      <c r="AI125" s="298"/>
      <c r="AJ125" s="298"/>
      <c r="AK125" s="298"/>
      <c r="AL125" s="298"/>
      <c r="AM125" s="298"/>
    </row>
    <row r="126" spans="16:39" ht="15" hidden="1">
      <c r="P126" s="298"/>
      <c r="Q126" s="298"/>
      <c r="R126" s="298"/>
      <c r="S126" s="298"/>
      <c r="T126" s="298"/>
      <c r="U126" s="298"/>
      <c r="V126" s="298"/>
      <c r="W126" s="298"/>
      <c r="X126" s="298"/>
      <c r="Y126" s="298"/>
      <c r="Z126" s="298"/>
      <c r="AA126" s="298"/>
      <c r="AB126" s="298"/>
      <c r="AC126" s="298"/>
      <c r="AD126" s="298"/>
      <c r="AE126" s="298"/>
      <c r="AF126" s="298"/>
      <c r="AG126" s="298"/>
      <c r="AH126" s="298"/>
      <c r="AI126" s="298"/>
      <c r="AJ126" s="298"/>
      <c r="AK126" s="298"/>
      <c r="AL126" s="298"/>
      <c r="AM126" s="298"/>
    </row>
    <row r="127" spans="16:39" ht="15" hidden="1">
      <c r="P127" s="298"/>
      <c r="Q127" s="298"/>
      <c r="R127" s="298"/>
      <c r="S127" s="298"/>
      <c r="T127" s="298"/>
      <c r="U127" s="298"/>
      <c r="V127" s="298"/>
      <c r="W127" s="298"/>
      <c r="X127" s="298"/>
      <c r="Y127" s="298"/>
      <c r="Z127" s="298"/>
      <c r="AA127" s="298"/>
      <c r="AB127" s="298"/>
      <c r="AC127" s="298"/>
      <c r="AD127" s="298"/>
      <c r="AE127" s="298"/>
      <c r="AF127" s="298"/>
      <c r="AG127" s="298"/>
      <c r="AH127" s="298"/>
      <c r="AI127" s="298"/>
      <c r="AJ127" s="298"/>
      <c r="AK127" s="298"/>
      <c r="AL127" s="298"/>
      <c r="AM127" s="298"/>
    </row>
    <row r="128" spans="16:39" ht="15" hidden="1"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  <c r="AA128" s="298"/>
      <c r="AB128" s="298"/>
      <c r="AC128" s="298"/>
      <c r="AD128" s="298"/>
      <c r="AE128" s="298"/>
      <c r="AF128" s="298"/>
      <c r="AG128" s="298"/>
      <c r="AH128" s="298"/>
      <c r="AI128" s="298"/>
      <c r="AJ128" s="298"/>
      <c r="AK128" s="298"/>
      <c r="AL128" s="298"/>
      <c r="AM128" s="298"/>
    </row>
    <row r="129" spans="16:39" ht="15" hidden="1"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  <c r="AA129" s="298"/>
      <c r="AB129" s="298"/>
      <c r="AC129" s="298"/>
      <c r="AD129" s="298"/>
      <c r="AE129" s="298"/>
      <c r="AF129" s="298"/>
      <c r="AG129" s="298"/>
      <c r="AH129" s="298"/>
      <c r="AI129" s="298"/>
      <c r="AJ129" s="298"/>
      <c r="AK129" s="298"/>
      <c r="AL129" s="298"/>
      <c r="AM129" s="298"/>
    </row>
    <row r="130" spans="16:39" ht="15" hidden="1">
      <c r="P130" s="298"/>
      <c r="Q130" s="298"/>
      <c r="R130" s="298"/>
      <c r="S130" s="298"/>
      <c r="T130" s="298"/>
      <c r="U130" s="298"/>
      <c r="V130" s="298"/>
      <c r="W130" s="298"/>
      <c r="X130" s="298"/>
      <c r="Y130" s="298"/>
      <c r="Z130" s="298"/>
      <c r="AA130" s="298"/>
      <c r="AB130" s="298"/>
      <c r="AC130" s="298"/>
      <c r="AD130" s="298"/>
      <c r="AE130" s="298"/>
      <c r="AF130" s="298"/>
      <c r="AG130" s="298"/>
      <c r="AH130" s="298"/>
      <c r="AI130" s="298"/>
      <c r="AJ130" s="298"/>
      <c r="AK130" s="298"/>
      <c r="AL130" s="298"/>
      <c r="AM130" s="298"/>
    </row>
    <row r="131" spans="16:39" ht="15" hidden="1"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  <c r="AA131" s="298"/>
      <c r="AB131" s="298"/>
      <c r="AC131" s="298"/>
      <c r="AD131" s="298"/>
      <c r="AE131" s="298"/>
      <c r="AF131" s="298"/>
      <c r="AG131" s="298"/>
      <c r="AH131" s="298"/>
      <c r="AI131" s="298"/>
      <c r="AJ131" s="298"/>
      <c r="AK131" s="298"/>
      <c r="AL131" s="298"/>
      <c r="AM131" s="298"/>
    </row>
    <row r="132" spans="16:39" ht="15" hidden="1">
      <c r="P132" s="298"/>
      <c r="Q132" s="298"/>
      <c r="R132" s="298"/>
      <c r="S132" s="298"/>
      <c r="T132" s="298"/>
      <c r="U132" s="298"/>
      <c r="V132" s="298"/>
      <c r="W132" s="29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298"/>
      <c r="AJ132" s="298"/>
      <c r="AK132" s="298"/>
      <c r="AL132" s="298"/>
      <c r="AM132" s="298"/>
    </row>
    <row r="133" spans="16:39" ht="15" hidden="1">
      <c r="P133" s="298"/>
      <c r="Q133" s="298"/>
      <c r="R133" s="298"/>
      <c r="S133" s="298"/>
      <c r="T133" s="298"/>
      <c r="U133" s="298"/>
      <c r="V133" s="298"/>
      <c r="W133" s="29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  <c r="AH133" s="298"/>
      <c r="AI133" s="298"/>
      <c r="AJ133" s="298"/>
      <c r="AK133" s="298"/>
      <c r="AL133" s="298"/>
      <c r="AM133" s="298"/>
    </row>
    <row r="134" spans="16:39" ht="15" hidden="1">
      <c r="P134" s="298"/>
      <c r="Q134" s="298"/>
      <c r="R134" s="298"/>
      <c r="S134" s="298"/>
      <c r="T134" s="298"/>
      <c r="U134" s="298"/>
      <c r="V134" s="298"/>
      <c r="W134" s="29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  <c r="AH134" s="298"/>
      <c r="AI134" s="298"/>
      <c r="AJ134" s="298"/>
      <c r="AK134" s="298"/>
      <c r="AL134" s="298"/>
      <c r="AM134" s="298"/>
    </row>
    <row r="135" spans="16:39" ht="15" hidden="1">
      <c r="P135" s="298"/>
      <c r="Q135" s="298"/>
      <c r="R135" s="298"/>
      <c r="S135" s="298"/>
      <c r="T135" s="298"/>
      <c r="U135" s="298"/>
      <c r="V135" s="298"/>
      <c r="W135" s="298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  <c r="AH135" s="298"/>
      <c r="AI135" s="298"/>
      <c r="AJ135" s="298"/>
      <c r="AK135" s="298"/>
      <c r="AL135" s="298"/>
      <c r="AM135" s="298"/>
    </row>
    <row r="136" spans="16:39" ht="15" hidden="1">
      <c r="P136" s="298"/>
      <c r="Q136" s="298"/>
      <c r="R136" s="298"/>
      <c r="S136" s="298"/>
      <c r="T136" s="298"/>
      <c r="U136" s="298"/>
      <c r="V136" s="298"/>
      <c r="W136" s="298"/>
      <c r="X136" s="298"/>
      <c r="Y136" s="298"/>
      <c r="Z136" s="298"/>
      <c r="AA136" s="298"/>
      <c r="AB136" s="298"/>
      <c r="AC136" s="298"/>
      <c r="AD136" s="298"/>
      <c r="AE136" s="298"/>
      <c r="AF136" s="298"/>
      <c r="AG136" s="298"/>
      <c r="AH136" s="298"/>
      <c r="AI136" s="298"/>
      <c r="AJ136" s="298"/>
      <c r="AK136" s="298"/>
      <c r="AL136" s="298"/>
      <c r="AM136" s="298"/>
    </row>
    <row r="137" spans="16:39" ht="15" hidden="1">
      <c r="P137" s="298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  <c r="AA137" s="298"/>
      <c r="AB137" s="298"/>
      <c r="AC137" s="298"/>
      <c r="AD137" s="298"/>
      <c r="AE137" s="298"/>
      <c r="AF137" s="298"/>
      <c r="AG137" s="298"/>
      <c r="AH137" s="298"/>
      <c r="AI137" s="298"/>
      <c r="AJ137" s="298"/>
      <c r="AK137" s="298"/>
      <c r="AL137" s="298"/>
      <c r="AM137" s="298"/>
    </row>
    <row r="138" spans="16:39" ht="15" hidden="1">
      <c r="P138" s="298"/>
      <c r="Q138" s="298"/>
      <c r="R138" s="298"/>
      <c r="S138" s="298"/>
      <c r="T138" s="298"/>
      <c r="U138" s="298"/>
      <c r="V138" s="298"/>
      <c r="W138" s="298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  <c r="AI138" s="298"/>
      <c r="AJ138" s="298"/>
      <c r="AK138" s="298"/>
      <c r="AL138" s="298"/>
      <c r="AM138" s="298"/>
    </row>
    <row r="139" spans="16:39" ht="15" hidden="1">
      <c r="P139" s="298"/>
      <c r="Q139" s="298"/>
      <c r="R139" s="298"/>
      <c r="S139" s="298"/>
      <c r="T139" s="298"/>
      <c r="U139" s="298"/>
      <c r="V139" s="298"/>
      <c r="W139" s="298"/>
      <c r="X139" s="298"/>
      <c r="Y139" s="298"/>
      <c r="Z139" s="298"/>
      <c r="AA139" s="298"/>
      <c r="AB139" s="298"/>
      <c r="AC139" s="298"/>
      <c r="AD139" s="298"/>
      <c r="AE139" s="298"/>
      <c r="AF139" s="298"/>
      <c r="AG139" s="298"/>
      <c r="AH139" s="298"/>
      <c r="AI139" s="298"/>
      <c r="AJ139" s="298"/>
      <c r="AK139" s="298"/>
      <c r="AL139" s="298"/>
      <c r="AM139" s="298"/>
    </row>
    <row r="140" spans="16:39" ht="15" hidden="1">
      <c r="P140" s="298"/>
      <c r="Q140" s="298"/>
      <c r="R140" s="298"/>
      <c r="S140" s="298"/>
      <c r="T140" s="298"/>
      <c r="U140" s="298"/>
      <c r="V140" s="298"/>
      <c r="W140" s="298"/>
      <c r="X140" s="298"/>
      <c r="Y140" s="298"/>
      <c r="Z140" s="298"/>
      <c r="AA140" s="298"/>
      <c r="AB140" s="298"/>
      <c r="AC140" s="298"/>
      <c r="AD140" s="298"/>
      <c r="AE140" s="298"/>
      <c r="AF140" s="298"/>
      <c r="AG140" s="298"/>
      <c r="AH140" s="298"/>
      <c r="AI140" s="298"/>
      <c r="AJ140" s="298"/>
      <c r="AK140" s="298"/>
      <c r="AL140" s="298"/>
      <c r="AM140" s="298"/>
    </row>
    <row r="141" spans="16:39" ht="15" hidden="1">
      <c r="P141" s="298"/>
      <c r="Q141" s="298"/>
      <c r="R141" s="298"/>
      <c r="S141" s="298"/>
      <c r="T141" s="298"/>
      <c r="U141" s="298"/>
      <c r="V141" s="298"/>
      <c r="W141" s="298"/>
      <c r="X141" s="298"/>
      <c r="Y141" s="298"/>
      <c r="Z141" s="298"/>
      <c r="AA141" s="298"/>
      <c r="AB141" s="298"/>
      <c r="AC141" s="298"/>
      <c r="AD141" s="298"/>
      <c r="AE141" s="298"/>
      <c r="AF141" s="298"/>
      <c r="AG141" s="298"/>
      <c r="AH141" s="298"/>
      <c r="AI141" s="298"/>
      <c r="AJ141" s="298"/>
      <c r="AK141" s="298"/>
      <c r="AL141" s="298"/>
      <c r="AM141" s="298"/>
    </row>
    <row r="142" spans="16:39" ht="15" hidden="1">
      <c r="P142" s="298"/>
      <c r="Q142" s="298"/>
      <c r="R142" s="298"/>
      <c r="S142" s="298"/>
      <c r="T142" s="298"/>
      <c r="U142" s="298"/>
      <c r="V142" s="298"/>
      <c r="W142" s="298"/>
      <c r="X142" s="298"/>
      <c r="Y142" s="298"/>
      <c r="Z142" s="298"/>
      <c r="AA142" s="298"/>
      <c r="AB142" s="298"/>
      <c r="AC142" s="298"/>
      <c r="AD142" s="298"/>
      <c r="AE142" s="298"/>
      <c r="AF142" s="298"/>
      <c r="AG142" s="298"/>
      <c r="AH142" s="298"/>
      <c r="AI142" s="298"/>
      <c r="AJ142" s="298"/>
      <c r="AK142" s="298"/>
      <c r="AL142" s="298"/>
      <c r="AM142" s="298"/>
    </row>
    <row r="143" spans="16:39" ht="15" hidden="1"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  <c r="AA143" s="298"/>
      <c r="AB143" s="298"/>
      <c r="AC143" s="298"/>
      <c r="AD143" s="298"/>
      <c r="AE143" s="298"/>
      <c r="AF143" s="298"/>
      <c r="AG143" s="298"/>
      <c r="AH143" s="298"/>
      <c r="AI143" s="298"/>
      <c r="AJ143" s="298"/>
      <c r="AK143" s="298"/>
      <c r="AL143" s="298"/>
      <c r="AM143" s="298"/>
    </row>
    <row r="144" spans="16:39" ht="15" hidden="1">
      <c r="P144" s="298"/>
      <c r="Q144" s="298"/>
      <c r="R144" s="298"/>
      <c r="S144" s="298"/>
      <c r="T144" s="298"/>
      <c r="U144" s="298"/>
      <c r="V144" s="298"/>
      <c r="W144" s="298"/>
      <c r="X144" s="298"/>
      <c r="Y144" s="298"/>
      <c r="Z144" s="298"/>
      <c r="AA144" s="298"/>
      <c r="AB144" s="298"/>
      <c r="AC144" s="298"/>
      <c r="AD144" s="298"/>
      <c r="AE144" s="298"/>
      <c r="AF144" s="298"/>
      <c r="AG144" s="298"/>
      <c r="AH144" s="298"/>
      <c r="AI144" s="298"/>
      <c r="AJ144" s="298"/>
      <c r="AK144" s="298"/>
      <c r="AL144" s="298"/>
      <c r="AM144" s="298"/>
    </row>
    <row r="145" spans="16:39" ht="15" hidden="1">
      <c r="P145" s="298"/>
      <c r="Q145" s="298"/>
      <c r="R145" s="298"/>
      <c r="S145" s="298"/>
      <c r="T145" s="298"/>
      <c r="U145" s="298"/>
      <c r="V145" s="298"/>
      <c r="W145" s="298"/>
      <c r="X145" s="298"/>
      <c r="Y145" s="298"/>
      <c r="Z145" s="298"/>
      <c r="AA145" s="298"/>
      <c r="AB145" s="298"/>
      <c r="AC145" s="298"/>
      <c r="AD145" s="298"/>
      <c r="AE145" s="298"/>
      <c r="AF145" s="298"/>
      <c r="AG145" s="298"/>
      <c r="AH145" s="298"/>
      <c r="AI145" s="298"/>
      <c r="AJ145" s="298"/>
      <c r="AK145" s="298"/>
      <c r="AL145" s="298"/>
      <c r="AM145" s="298"/>
    </row>
    <row r="146" spans="16:39" ht="15" hidden="1">
      <c r="P146" s="298"/>
      <c r="Q146" s="298"/>
      <c r="R146" s="298"/>
      <c r="S146" s="298"/>
      <c r="T146" s="298"/>
      <c r="U146" s="298"/>
      <c r="V146" s="298"/>
      <c r="W146" s="298"/>
      <c r="X146" s="298"/>
      <c r="Y146" s="298"/>
      <c r="Z146" s="298"/>
      <c r="AA146" s="298"/>
      <c r="AB146" s="298"/>
      <c r="AC146" s="298"/>
      <c r="AD146" s="298"/>
      <c r="AE146" s="298"/>
      <c r="AF146" s="298"/>
      <c r="AG146" s="298"/>
      <c r="AH146" s="298"/>
      <c r="AI146" s="298"/>
      <c r="AJ146" s="298"/>
      <c r="AK146" s="298"/>
      <c r="AL146" s="298"/>
      <c r="AM146" s="298"/>
    </row>
    <row r="147" spans="16:39" ht="15" hidden="1">
      <c r="P147" s="298"/>
      <c r="Q147" s="298"/>
      <c r="R147" s="298"/>
      <c r="S147" s="298"/>
      <c r="T147" s="298"/>
      <c r="U147" s="298"/>
      <c r="V147" s="298"/>
      <c r="W147" s="298"/>
      <c r="X147" s="298"/>
      <c r="Y147" s="298"/>
      <c r="Z147" s="298"/>
      <c r="AA147" s="298"/>
      <c r="AB147" s="298"/>
      <c r="AC147" s="298"/>
      <c r="AD147" s="298"/>
      <c r="AE147" s="298"/>
      <c r="AF147" s="298"/>
      <c r="AG147" s="298"/>
      <c r="AH147" s="298"/>
      <c r="AI147" s="298"/>
      <c r="AJ147" s="298"/>
      <c r="AK147" s="298"/>
      <c r="AL147" s="298"/>
      <c r="AM147" s="298"/>
    </row>
    <row r="148" spans="16:39" ht="15" hidden="1">
      <c r="P148" s="298"/>
      <c r="Q148" s="298"/>
      <c r="R148" s="298"/>
      <c r="S148" s="298"/>
      <c r="T148" s="298"/>
      <c r="U148" s="298"/>
      <c r="V148" s="298"/>
      <c r="W148" s="298"/>
      <c r="X148" s="298"/>
      <c r="Y148" s="298"/>
      <c r="Z148" s="298"/>
      <c r="AA148" s="298"/>
      <c r="AB148" s="298"/>
      <c r="AC148" s="298"/>
      <c r="AD148" s="298"/>
      <c r="AE148" s="298"/>
      <c r="AF148" s="298"/>
      <c r="AG148" s="298"/>
      <c r="AH148" s="298"/>
      <c r="AI148" s="298"/>
      <c r="AJ148" s="298"/>
      <c r="AK148" s="298"/>
      <c r="AL148" s="298"/>
      <c r="AM148" s="298"/>
    </row>
    <row r="149" spans="16:39" ht="15" hidden="1">
      <c r="P149" s="298"/>
      <c r="Q149" s="298"/>
      <c r="R149" s="298"/>
      <c r="S149" s="298"/>
      <c r="T149" s="298"/>
      <c r="U149" s="298"/>
      <c r="V149" s="298"/>
      <c r="W149" s="29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  <c r="AH149" s="298"/>
      <c r="AI149" s="298"/>
      <c r="AJ149" s="298"/>
      <c r="AK149" s="298"/>
      <c r="AL149" s="298"/>
      <c r="AM149" s="298"/>
    </row>
    <row r="150" spans="16:39" ht="15" hidden="1">
      <c r="P150" s="298"/>
      <c r="Q150" s="298"/>
      <c r="R150" s="298"/>
      <c r="S150" s="298"/>
      <c r="T150" s="298"/>
      <c r="U150" s="298"/>
      <c r="V150" s="298"/>
      <c r="W150" s="29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  <c r="AI150" s="298"/>
      <c r="AJ150" s="298"/>
      <c r="AK150" s="298"/>
      <c r="AL150" s="298"/>
      <c r="AM150" s="298"/>
    </row>
    <row r="151" spans="16:39" ht="15" hidden="1">
      <c r="P151" s="298"/>
      <c r="Q151" s="298"/>
      <c r="R151" s="298"/>
      <c r="S151" s="298"/>
      <c r="T151" s="298"/>
      <c r="U151" s="298"/>
      <c r="V151" s="298"/>
      <c r="W151" s="29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  <c r="AJ151" s="298"/>
      <c r="AK151" s="298"/>
      <c r="AL151" s="298"/>
      <c r="AM151" s="298"/>
    </row>
    <row r="152" spans="16:39" ht="15" hidden="1">
      <c r="P152" s="298"/>
      <c r="Q152" s="298"/>
      <c r="R152" s="298"/>
      <c r="S152" s="298"/>
      <c r="T152" s="298"/>
      <c r="U152" s="298"/>
      <c r="V152" s="298"/>
      <c r="W152" s="29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  <c r="AH152" s="298"/>
      <c r="AI152" s="298"/>
      <c r="AJ152" s="298"/>
      <c r="AK152" s="298"/>
      <c r="AL152" s="298"/>
      <c r="AM152" s="298"/>
    </row>
    <row r="153" spans="16:39" ht="15" hidden="1">
      <c r="P153" s="298"/>
      <c r="Q153" s="298"/>
      <c r="R153" s="298"/>
      <c r="S153" s="298"/>
      <c r="T153" s="298"/>
      <c r="U153" s="298"/>
      <c r="V153" s="298"/>
      <c r="W153" s="298"/>
      <c r="X153" s="298"/>
      <c r="Y153" s="298"/>
      <c r="Z153" s="298"/>
      <c r="AA153" s="298"/>
      <c r="AB153" s="298"/>
      <c r="AC153" s="298"/>
      <c r="AD153" s="298"/>
      <c r="AE153" s="298"/>
      <c r="AF153" s="298"/>
      <c r="AG153" s="298"/>
      <c r="AH153" s="298"/>
      <c r="AI153" s="298"/>
      <c r="AJ153" s="298"/>
      <c r="AK153" s="298"/>
      <c r="AL153" s="298"/>
      <c r="AM153" s="298"/>
    </row>
    <row r="154" spans="16:39" ht="15" hidden="1"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  <c r="Z154" s="298"/>
      <c r="AA154" s="298"/>
      <c r="AB154" s="298"/>
      <c r="AC154" s="298"/>
      <c r="AD154" s="298"/>
      <c r="AE154" s="298"/>
      <c r="AF154" s="298"/>
      <c r="AG154" s="298"/>
      <c r="AH154" s="298"/>
      <c r="AI154" s="298"/>
      <c r="AJ154" s="298"/>
      <c r="AK154" s="298"/>
      <c r="AL154" s="298"/>
      <c r="AM154" s="298"/>
    </row>
    <row r="155" spans="16:39" ht="15" hidden="1">
      <c r="P155" s="298"/>
      <c r="Q155" s="298"/>
      <c r="R155" s="298"/>
      <c r="S155" s="298"/>
      <c r="T155" s="298"/>
      <c r="U155" s="298"/>
      <c r="V155" s="298"/>
      <c r="W155" s="298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8"/>
      <c r="AH155" s="298"/>
      <c r="AI155" s="298"/>
      <c r="AJ155" s="298"/>
      <c r="AK155" s="298"/>
      <c r="AL155" s="298"/>
      <c r="AM155" s="298"/>
    </row>
    <row r="156" spans="16:39" ht="15" hidden="1">
      <c r="P156" s="298"/>
      <c r="Q156" s="298"/>
      <c r="R156" s="298"/>
      <c r="S156" s="298"/>
      <c r="T156" s="298"/>
      <c r="U156" s="298"/>
      <c r="V156" s="298"/>
      <c r="W156" s="298"/>
      <c r="X156" s="298"/>
      <c r="Y156" s="298"/>
      <c r="Z156" s="298"/>
      <c r="AA156" s="298"/>
      <c r="AB156" s="298"/>
      <c r="AC156" s="298"/>
      <c r="AD156" s="298"/>
      <c r="AE156" s="298"/>
      <c r="AF156" s="298"/>
      <c r="AG156" s="298"/>
      <c r="AH156" s="298"/>
      <c r="AI156" s="298"/>
      <c r="AJ156" s="298"/>
      <c r="AK156" s="298"/>
      <c r="AL156" s="298"/>
      <c r="AM156" s="298"/>
    </row>
    <row r="157" spans="16:39" ht="15" hidden="1">
      <c r="P157" s="298"/>
      <c r="Q157" s="298"/>
      <c r="R157" s="298"/>
      <c r="S157" s="298"/>
      <c r="T157" s="298"/>
      <c r="U157" s="298"/>
      <c r="V157" s="298"/>
      <c r="W157" s="298"/>
      <c r="X157" s="298"/>
      <c r="Y157" s="298"/>
      <c r="Z157" s="298"/>
      <c r="AA157" s="298"/>
      <c r="AB157" s="298"/>
      <c r="AC157" s="298"/>
      <c r="AD157" s="298"/>
      <c r="AE157" s="298"/>
      <c r="AF157" s="298"/>
      <c r="AG157" s="298"/>
      <c r="AH157" s="298"/>
      <c r="AI157" s="298"/>
      <c r="AJ157" s="298"/>
      <c r="AK157" s="298"/>
      <c r="AL157" s="298"/>
      <c r="AM157" s="298"/>
    </row>
    <row r="158" spans="16:39" ht="15" hidden="1">
      <c r="P158" s="298"/>
      <c r="Q158" s="298"/>
      <c r="R158" s="298"/>
      <c r="S158" s="298"/>
      <c r="T158" s="298"/>
      <c r="U158" s="298"/>
      <c r="V158" s="298"/>
      <c r="W158" s="298"/>
      <c r="X158" s="298"/>
      <c r="Y158" s="298"/>
      <c r="Z158" s="298"/>
      <c r="AA158" s="298"/>
      <c r="AB158" s="298"/>
      <c r="AC158" s="298"/>
      <c r="AD158" s="298"/>
      <c r="AE158" s="298"/>
      <c r="AF158" s="298"/>
      <c r="AG158" s="298"/>
      <c r="AH158" s="298"/>
      <c r="AI158" s="298"/>
      <c r="AJ158" s="298"/>
      <c r="AK158" s="298"/>
      <c r="AL158" s="298"/>
      <c r="AM158" s="298"/>
    </row>
    <row r="159" spans="16:39" ht="15" hidden="1">
      <c r="P159" s="298"/>
      <c r="Q159" s="298"/>
      <c r="R159" s="298"/>
      <c r="S159" s="298"/>
      <c r="T159" s="298"/>
      <c r="U159" s="298"/>
      <c r="V159" s="298"/>
      <c r="W159" s="298"/>
      <c r="X159" s="298"/>
      <c r="Y159" s="298"/>
      <c r="Z159" s="298"/>
      <c r="AA159" s="298"/>
      <c r="AB159" s="298"/>
      <c r="AC159" s="298"/>
      <c r="AD159" s="298"/>
      <c r="AE159" s="298"/>
      <c r="AF159" s="298"/>
      <c r="AG159" s="298"/>
      <c r="AH159" s="298"/>
      <c r="AI159" s="298"/>
      <c r="AJ159" s="298"/>
      <c r="AK159" s="298"/>
      <c r="AL159" s="298"/>
      <c r="AM159" s="298"/>
    </row>
    <row r="160" spans="16:39" ht="15" hidden="1">
      <c r="P160" s="298"/>
      <c r="Q160" s="298"/>
      <c r="R160" s="298"/>
      <c r="S160" s="298"/>
      <c r="T160" s="298"/>
      <c r="U160" s="298"/>
      <c r="V160" s="298"/>
      <c r="W160" s="298"/>
      <c r="X160" s="298"/>
      <c r="Y160" s="298"/>
      <c r="Z160" s="298"/>
      <c r="AA160" s="298"/>
      <c r="AB160" s="298"/>
      <c r="AC160" s="298"/>
      <c r="AD160" s="298"/>
      <c r="AE160" s="298"/>
      <c r="AF160" s="298"/>
      <c r="AG160" s="298"/>
      <c r="AH160" s="298"/>
      <c r="AI160" s="298"/>
      <c r="AJ160" s="298"/>
      <c r="AK160" s="298"/>
      <c r="AL160" s="298"/>
      <c r="AM160" s="298"/>
    </row>
    <row r="161" spans="16:39" ht="15" hidden="1">
      <c r="P161" s="298"/>
      <c r="Q161" s="298"/>
      <c r="R161" s="298"/>
      <c r="S161" s="298"/>
      <c r="T161" s="298"/>
      <c r="U161" s="298"/>
      <c r="V161" s="298"/>
      <c r="W161" s="298"/>
      <c r="X161" s="298"/>
      <c r="Y161" s="298"/>
      <c r="Z161" s="298"/>
      <c r="AA161" s="298"/>
      <c r="AB161" s="298"/>
      <c r="AC161" s="298"/>
      <c r="AD161" s="298"/>
      <c r="AE161" s="298"/>
      <c r="AF161" s="298"/>
      <c r="AG161" s="298"/>
      <c r="AH161" s="298"/>
      <c r="AI161" s="298"/>
      <c r="AJ161" s="298"/>
      <c r="AK161" s="298"/>
      <c r="AL161" s="298"/>
      <c r="AM161" s="298"/>
    </row>
    <row r="162" spans="16:39" ht="15" hidden="1">
      <c r="P162" s="298"/>
      <c r="Q162" s="298"/>
      <c r="R162" s="298"/>
      <c r="S162" s="298"/>
      <c r="T162" s="298"/>
      <c r="U162" s="298"/>
      <c r="V162" s="298"/>
      <c r="W162" s="298"/>
      <c r="X162" s="298"/>
      <c r="Y162" s="298"/>
      <c r="Z162" s="298"/>
      <c r="AA162" s="298"/>
      <c r="AB162" s="298"/>
      <c r="AC162" s="298"/>
      <c r="AD162" s="298"/>
      <c r="AE162" s="298"/>
      <c r="AF162" s="298"/>
      <c r="AG162" s="298"/>
      <c r="AH162" s="298"/>
      <c r="AI162" s="298"/>
      <c r="AJ162" s="298"/>
      <c r="AK162" s="298"/>
      <c r="AL162" s="298"/>
      <c r="AM162" s="298"/>
    </row>
    <row r="163" spans="16:39" ht="15" hidden="1">
      <c r="P163" s="298"/>
      <c r="Q163" s="298"/>
      <c r="R163" s="298"/>
      <c r="S163" s="298"/>
      <c r="T163" s="298"/>
      <c r="U163" s="298"/>
      <c r="V163" s="298"/>
      <c r="W163" s="298"/>
      <c r="X163" s="298"/>
      <c r="Y163" s="298"/>
      <c r="Z163" s="298"/>
      <c r="AA163" s="298"/>
      <c r="AB163" s="298"/>
      <c r="AC163" s="298"/>
      <c r="AD163" s="298"/>
      <c r="AE163" s="298"/>
      <c r="AF163" s="298"/>
      <c r="AG163" s="298"/>
      <c r="AH163" s="298"/>
      <c r="AI163" s="298"/>
      <c r="AJ163" s="298"/>
      <c r="AK163" s="298"/>
      <c r="AL163" s="298"/>
      <c r="AM163" s="298"/>
    </row>
    <row r="164" spans="16:39" ht="15" hidden="1">
      <c r="P164" s="298"/>
      <c r="Q164" s="298"/>
      <c r="R164" s="298"/>
      <c r="S164" s="298"/>
      <c r="T164" s="298"/>
      <c r="U164" s="298"/>
      <c r="V164" s="298"/>
      <c r="W164" s="298"/>
      <c r="X164" s="298"/>
      <c r="Y164" s="298"/>
      <c r="Z164" s="298"/>
      <c r="AA164" s="298"/>
      <c r="AB164" s="298"/>
      <c r="AC164" s="298"/>
      <c r="AD164" s="298"/>
      <c r="AE164" s="298"/>
      <c r="AF164" s="298"/>
      <c r="AG164" s="298"/>
      <c r="AH164" s="298"/>
      <c r="AI164" s="298"/>
      <c r="AJ164" s="298"/>
      <c r="AK164" s="298"/>
      <c r="AL164" s="298"/>
      <c r="AM164" s="298"/>
    </row>
    <row r="165" spans="16:39" ht="15" hidden="1">
      <c r="P165" s="298"/>
      <c r="Q165" s="298"/>
      <c r="R165" s="298"/>
      <c r="S165" s="298"/>
      <c r="T165" s="298"/>
      <c r="U165" s="298"/>
      <c r="V165" s="298"/>
      <c r="W165" s="298"/>
      <c r="X165" s="298"/>
      <c r="Y165" s="298"/>
      <c r="Z165" s="298"/>
      <c r="AA165" s="298"/>
      <c r="AB165" s="298"/>
      <c r="AC165" s="298"/>
      <c r="AD165" s="298"/>
      <c r="AE165" s="298"/>
      <c r="AF165" s="298"/>
      <c r="AG165" s="298"/>
      <c r="AH165" s="298"/>
      <c r="AI165" s="298"/>
      <c r="AJ165" s="298"/>
      <c r="AK165" s="298"/>
      <c r="AL165" s="298"/>
      <c r="AM165" s="298"/>
    </row>
    <row r="166" spans="16:39" ht="15" hidden="1">
      <c r="P166" s="298"/>
      <c r="Q166" s="298"/>
      <c r="R166" s="298"/>
      <c r="S166" s="298"/>
      <c r="T166" s="298"/>
      <c r="U166" s="298"/>
      <c r="V166" s="298"/>
      <c r="W166" s="298"/>
      <c r="X166" s="298"/>
      <c r="Y166" s="298"/>
      <c r="Z166" s="298"/>
      <c r="AA166" s="298"/>
      <c r="AB166" s="298"/>
      <c r="AC166" s="298"/>
      <c r="AD166" s="298"/>
      <c r="AE166" s="298"/>
      <c r="AF166" s="298"/>
      <c r="AG166" s="298"/>
      <c r="AH166" s="298"/>
      <c r="AI166" s="298"/>
      <c r="AJ166" s="298"/>
      <c r="AK166" s="298"/>
      <c r="AL166" s="298"/>
      <c r="AM166" s="298"/>
    </row>
    <row r="167" spans="16:39" ht="15" hidden="1">
      <c r="P167" s="298"/>
      <c r="Q167" s="298"/>
      <c r="R167" s="298"/>
      <c r="S167" s="298"/>
      <c r="T167" s="298"/>
      <c r="U167" s="298"/>
      <c r="V167" s="298"/>
      <c r="W167" s="298"/>
      <c r="X167" s="298"/>
      <c r="Y167" s="298"/>
      <c r="Z167" s="298"/>
      <c r="AA167" s="298"/>
      <c r="AB167" s="298"/>
      <c r="AC167" s="298"/>
      <c r="AD167" s="298"/>
      <c r="AE167" s="298"/>
      <c r="AF167" s="298"/>
      <c r="AG167" s="298"/>
      <c r="AH167" s="298"/>
      <c r="AI167" s="298"/>
      <c r="AJ167" s="298"/>
      <c r="AK167" s="298"/>
      <c r="AL167" s="298"/>
      <c r="AM167" s="298"/>
    </row>
    <row r="168" spans="16:39" ht="15" hidden="1">
      <c r="P168" s="298"/>
      <c r="Q168" s="298"/>
      <c r="R168" s="298"/>
      <c r="S168" s="298"/>
      <c r="T168" s="298"/>
      <c r="U168" s="298"/>
      <c r="V168" s="298"/>
      <c r="W168" s="298"/>
      <c r="X168" s="298"/>
      <c r="Y168" s="298"/>
      <c r="Z168" s="298"/>
      <c r="AA168" s="298"/>
      <c r="AB168" s="298"/>
      <c r="AC168" s="298"/>
      <c r="AD168" s="298"/>
      <c r="AE168" s="298"/>
      <c r="AF168" s="298"/>
      <c r="AG168" s="298"/>
      <c r="AH168" s="298"/>
      <c r="AI168" s="298"/>
      <c r="AJ168" s="298"/>
      <c r="AK168" s="298"/>
      <c r="AL168" s="298"/>
      <c r="AM168" s="298"/>
    </row>
    <row r="169" spans="16:39" ht="15" hidden="1">
      <c r="P169" s="298"/>
      <c r="Q169" s="298"/>
      <c r="R169" s="298"/>
      <c r="S169" s="298"/>
      <c r="T169" s="298"/>
      <c r="U169" s="298"/>
      <c r="V169" s="298"/>
      <c r="W169" s="298"/>
      <c r="X169" s="298"/>
      <c r="Y169" s="298"/>
      <c r="Z169" s="298"/>
      <c r="AA169" s="298"/>
      <c r="AB169" s="298"/>
      <c r="AC169" s="298"/>
      <c r="AD169" s="298"/>
      <c r="AE169" s="298"/>
      <c r="AF169" s="298"/>
      <c r="AG169" s="298"/>
      <c r="AH169" s="298"/>
      <c r="AI169" s="298"/>
      <c r="AJ169" s="298"/>
      <c r="AK169" s="298"/>
      <c r="AL169" s="298"/>
      <c r="AM169" s="298"/>
    </row>
    <row r="170" spans="16:39" ht="15" hidden="1">
      <c r="P170" s="298"/>
      <c r="Q170" s="298"/>
      <c r="R170" s="298"/>
      <c r="S170" s="298"/>
      <c r="T170" s="298"/>
      <c r="U170" s="298"/>
      <c r="V170" s="298"/>
      <c r="W170" s="298"/>
      <c r="X170" s="298"/>
      <c r="Y170" s="298"/>
      <c r="Z170" s="298"/>
      <c r="AA170" s="298"/>
      <c r="AB170" s="298"/>
      <c r="AC170" s="298"/>
      <c r="AD170" s="298"/>
      <c r="AE170" s="298"/>
      <c r="AF170" s="298"/>
      <c r="AG170" s="298"/>
      <c r="AH170" s="298"/>
      <c r="AI170" s="298"/>
      <c r="AJ170" s="298"/>
      <c r="AK170" s="298"/>
      <c r="AL170" s="298"/>
      <c r="AM170" s="298"/>
    </row>
    <row r="171" spans="16:39" ht="15" hidden="1">
      <c r="P171" s="298"/>
      <c r="Q171" s="298"/>
      <c r="R171" s="298"/>
      <c r="S171" s="298"/>
      <c r="T171" s="298"/>
      <c r="U171" s="298"/>
      <c r="V171" s="298"/>
      <c r="W171" s="298"/>
      <c r="X171" s="298"/>
      <c r="Y171" s="298"/>
      <c r="Z171" s="298"/>
      <c r="AA171" s="298"/>
      <c r="AB171" s="298"/>
      <c r="AC171" s="298"/>
      <c r="AD171" s="298"/>
      <c r="AE171" s="298"/>
      <c r="AF171" s="298"/>
      <c r="AG171" s="298"/>
      <c r="AH171" s="298"/>
      <c r="AI171" s="298"/>
      <c r="AJ171" s="298"/>
      <c r="AK171" s="298"/>
      <c r="AL171" s="298"/>
      <c r="AM171" s="298"/>
    </row>
    <row r="172" spans="16:39" ht="15" hidden="1">
      <c r="P172" s="298"/>
      <c r="Q172" s="298"/>
      <c r="R172" s="298"/>
      <c r="S172" s="298"/>
      <c r="T172" s="298"/>
      <c r="U172" s="298"/>
      <c r="V172" s="298"/>
      <c r="W172" s="298"/>
      <c r="X172" s="298"/>
      <c r="Y172" s="298"/>
      <c r="Z172" s="298"/>
      <c r="AA172" s="298"/>
      <c r="AB172" s="298"/>
      <c r="AC172" s="298"/>
      <c r="AD172" s="298"/>
      <c r="AE172" s="298"/>
      <c r="AF172" s="298"/>
      <c r="AG172" s="298"/>
      <c r="AH172" s="298"/>
      <c r="AI172" s="298"/>
      <c r="AJ172" s="298"/>
      <c r="AK172" s="298"/>
      <c r="AL172" s="298"/>
      <c r="AM172" s="298"/>
    </row>
    <row r="173" spans="16:39" ht="15" hidden="1">
      <c r="P173" s="298"/>
      <c r="Q173" s="298"/>
      <c r="R173" s="298"/>
      <c r="S173" s="298"/>
      <c r="T173" s="298"/>
      <c r="U173" s="298"/>
      <c r="V173" s="298"/>
      <c r="W173" s="298"/>
      <c r="X173" s="298"/>
      <c r="Y173" s="298"/>
      <c r="Z173" s="298"/>
      <c r="AA173" s="298"/>
      <c r="AB173" s="298"/>
      <c r="AC173" s="298"/>
      <c r="AD173" s="298"/>
      <c r="AE173" s="298"/>
      <c r="AF173" s="298"/>
      <c r="AG173" s="298"/>
      <c r="AH173" s="298"/>
      <c r="AI173" s="298"/>
      <c r="AJ173" s="298"/>
      <c r="AK173" s="298"/>
      <c r="AL173" s="298"/>
      <c r="AM173" s="298"/>
    </row>
    <row r="174" spans="16:39" ht="15" hidden="1">
      <c r="P174" s="298"/>
      <c r="Q174" s="298"/>
      <c r="R174" s="298"/>
      <c r="S174" s="298"/>
      <c r="T174" s="298"/>
      <c r="U174" s="298"/>
      <c r="V174" s="298"/>
      <c r="W174" s="298"/>
      <c r="X174" s="298"/>
      <c r="Y174" s="298"/>
      <c r="Z174" s="298"/>
      <c r="AA174" s="298"/>
      <c r="AB174" s="298"/>
      <c r="AC174" s="298"/>
      <c r="AD174" s="298"/>
      <c r="AE174" s="298"/>
      <c r="AF174" s="298"/>
      <c r="AG174" s="298"/>
      <c r="AH174" s="298"/>
      <c r="AI174" s="298"/>
      <c r="AJ174" s="298"/>
      <c r="AK174" s="298"/>
      <c r="AL174" s="298"/>
      <c r="AM174" s="298"/>
    </row>
    <row r="175" spans="16:39" ht="15" hidden="1">
      <c r="P175" s="298"/>
      <c r="Q175" s="298"/>
      <c r="R175" s="298"/>
      <c r="S175" s="298"/>
      <c r="T175" s="298"/>
      <c r="U175" s="298"/>
      <c r="V175" s="298"/>
      <c r="W175" s="298"/>
      <c r="X175" s="298"/>
      <c r="Y175" s="298"/>
      <c r="Z175" s="298"/>
      <c r="AA175" s="298"/>
      <c r="AB175" s="298"/>
      <c r="AC175" s="298"/>
      <c r="AD175" s="298"/>
      <c r="AE175" s="298"/>
      <c r="AF175" s="298"/>
      <c r="AG175" s="298"/>
      <c r="AH175" s="298"/>
      <c r="AI175" s="298"/>
      <c r="AJ175" s="298"/>
      <c r="AK175" s="298"/>
      <c r="AL175" s="298"/>
      <c r="AM175" s="298"/>
    </row>
    <row r="176" spans="16:39" ht="15" hidden="1">
      <c r="P176" s="298"/>
      <c r="Q176" s="298"/>
      <c r="R176" s="298"/>
      <c r="S176" s="298"/>
      <c r="T176" s="298"/>
      <c r="U176" s="298"/>
      <c r="V176" s="298"/>
      <c r="W176" s="298"/>
      <c r="X176" s="298"/>
      <c r="Y176" s="298"/>
      <c r="Z176" s="298"/>
      <c r="AA176" s="298"/>
      <c r="AB176" s="298"/>
      <c r="AC176" s="298"/>
      <c r="AD176" s="298"/>
      <c r="AE176" s="298"/>
      <c r="AF176" s="298"/>
      <c r="AG176" s="298"/>
      <c r="AH176" s="298"/>
      <c r="AI176" s="298"/>
      <c r="AJ176" s="298"/>
      <c r="AK176" s="298"/>
      <c r="AL176" s="298"/>
      <c r="AM176" s="298"/>
    </row>
  </sheetData>
  <sheetProtection/>
  <protectedRanges>
    <protectedRange sqref="O43 Q43:AD43" name="Range2_3"/>
    <protectedRange sqref="O43 Q43:AD43" name="Range1_3"/>
    <protectedRange sqref="P44:AD44" name="Range2_5"/>
    <protectedRange sqref="P44:AD44" name="Range1_5"/>
    <protectedRange sqref="P45:AD45 P32:AD32" name="Range2_7"/>
    <protectedRange sqref="P45:AD45 P32:AD32" name="Range1_7"/>
    <protectedRange sqref="P46:AD46 P33:AD33" name="Range2_8"/>
    <protectedRange sqref="P46:AD46 P33:AD33" name="Range1_8"/>
  </protectedRanges>
  <mergeCells count="41">
    <mergeCell ref="C43:L43"/>
    <mergeCell ref="O43:AL43"/>
    <mergeCell ref="R45:X45"/>
    <mergeCell ref="P46:AK46"/>
    <mergeCell ref="AI52:AK52"/>
    <mergeCell ref="AF32:AH32"/>
    <mergeCell ref="J33:K33"/>
    <mergeCell ref="P33:AK33"/>
    <mergeCell ref="J34:K34"/>
    <mergeCell ref="J36:K36"/>
    <mergeCell ref="AD36:AJ36"/>
    <mergeCell ref="T24:Y24"/>
    <mergeCell ref="T26:Y26"/>
    <mergeCell ref="T28:Y28"/>
    <mergeCell ref="C31:L31"/>
    <mergeCell ref="R32:U32"/>
    <mergeCell ref="V32:X32"/>
    <mergeCell ref="Y32:AB32"/>
    <mergeCell ref="F18:G18"/>
    <mergeCell ref="H18:L20"/>
    <mergeCell ref="T18:Y18"/>
    <mergeCell ref="T20:Y20"/>
    <mergeCell ref="AI20:AL20"/>
    <mergeCell ref="T22:Y22"/>
    <mergeCell ref="AF10:AJ10"/>
    <mergeCell ref="F12:I12"/>
    <mergeCell ref="R12:W12"/>
    <mergeCell ref="AF12:AJ12"/>
    <mergeCell ref="F16:J16"/>
    <mergeCell ref="V16:Y16"/>
    <mergeCell ref="AJ16:AL17"/>
    <mergeCell ref="B2:B52"/>
    <mergeCell ref="C2:L2"/>
    <mergeCell ref="P2:AL2"/>
    <mergeCell ref="P3:AL3"/>
    <mergeCell ref="P4:AL4"/>
    <mergeCell ref="P5:AL5"/>
    <mergeCell ref="F7:I7"/>
    <mergeCell ref="F10:I10"/>
    <mergeCell ref="R10:W10"/>
    <mergeCell ref="AC10:AE10"/>
  </mergeCells>
  <printOptions/>
  <pageMargins left="0.48" right="0.2362204724409449" top="0.49" bottom="0.4" header="0.43" footer="0.31496062992125984"/>
  <pageSetup horizontalDpi="600" verticalDpi="600" orientation="portrait" paperSize="9" scale="95" r:id="rId2"/>
  <colBreaks count="1" manualBreakCount="1">
    <brk id="13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37"/>
  <sheetViews>
    <sheetView showGridLines="0" zoomScalePageLayoutView="0" workbookViewId="0" topLeftCell="D1">
      <selection activeCell="B29" sqref="B29:C29"/>
    </sheetView>
  </sheetViews>
  <sheetFormatPr defaultColWidth="0" defaultRowHeight="15" customHeight="1" zeroHeight="1"/>
  <cols>
    <col min="1" max="1" width="4.140625" style="49" customWidth="1"/>
    <col min="2" max="2" width="4.00390625" style="49" customWidth="1"/>
    <col min="3" max="3" width="49.7109375" style="49" bestFit="1" customWidth="1"/>
    <col min="4" max="4" width="10.8515625" style="49" customWidth="1"/>
    <col min="5" max="5" width="11.421875" style="49" customWidth="1"/>
    <col min="6" max="6" width="9.7109375" style="49" bestFit="1" customWidth="1"/>
    <col min="7" max="7" width="10.140625" style="49" customWidth="1"/>
    <col min="8" max="8" width="9.140625" style="49" customWidth="1"/>
    <col min="9" max="9" width="8.421875" style="49" customWidth="1"/>
    <col min="10" max="10" width="9.00390625" style="49" customWidth="1"/>
    <col min="11" max="11" width="13.140625" style="49" customWidth="1"/>
    <col min="12" max="12" width="12.57421875" style="49" customWidth="1"/>
    <col min="13" max="13" width="9.140625" style="338" customWidth="1"/>
    <col min="14" max="14" width="9.140625" style="49" customWidth="1"/>
    <col min="15" max="16384" width="9.140625" style="49" hidden="1" customWidth="1"/>
  </cols>
  <sheetData>
    <row r="1" ht="15" customHeight="1">
      <c r="H1" s="344" t="s">
        <v>529</v>
      </c>
    </row>
    <row r="2" spans="2:13" ht="22.5" customHeight="1">
      <c r="B2" s="644" t="s">
        <v>292</v>
      </c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338">
        <v>1</v>
      </c>
    </row>
    <row r="3" spans="2:13" ht="15">
      <c r="B3" s="563" t="s">
        <v>279</v>
      </c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338">
        <v>1</v>
      </c>
    </row>
    <row r="4" spans="2:13" ht="18.75" customHeight="1">
      <c r="B4" s="562" t="str">
        <f>"Emp Id: "&amp;DATA!D5&amp;","&amp;DATA!D4&amp;", "&amp;DATA!H4&amp;", "&amp;DATA!H5&amp;",Mandal: "&amp;DATA!D6&amp;". PRAN No. "&amp;DATA!H6</f>
        <v>Emp Id: 0742487,J.V.RAJAN, S.A(ENG), Z.P.H.SCHOOL, Y.D.PADU,Mandal: DONAKONDA. PRAN No. ______________</v>
      </c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338">
        <v>1</v>
      </c>
    </row>
    <row r="5" spans="2:13" ht="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338">
        <v>1</v>
      </c>
    </row>
    <row r="6" spans="2:13" ht="30.75" customHeight="1">
      <c r="B6" s="463" t="str">
        <f>DATA!B14</f>
        <v>S.No.</v>
      </c>
      <c r="C6" s="463" t="str">
        <f>DATA!C14</f>
        <v>Particulars of Arrears</v>
      </c>
      <c r="D6" s="463" t="str">
        <f>DATA!D14</f>
        <v>Already Creditted  CSS Amount</v>
      </c>
      <c r="E6" s="463" t="str">
        <f>DATA!E14</f>
        <v>Already Creditted  CPS Amount</v>
      </c>
      <c r="F6" s="463" t="str">
        <f>DATA!F15</f>
        <v>Trans Id</v>
      </c>
      <c r="G6" s="463" t="str">
        <f>DATA!G15</f>
        <v>Bill Passed in the Month &amp; Year</v>
      </c>
      <c r="H6" s="463" t="str">
        <f>DATA!H15</f>
        <v>CPS 10% Amount to be Creditted</v>
      </c>
      <c r="I6" s="426" t="str">
        <f>DATA!I15</f>
        <v>CSS Amount Paid in Cash Now</v>
      </c>
      <c r="J6" s="426" t="str">
        <f>DATA!L14</f>
        <v>Period of Time till 01-06-2014 in Months </v>
      </c>
      <c r="K6" s="426" t="str">
        <f>DATA!M14</f>
        <v>Intrest Calculated at 8% P.A upto  01-06-2014</v>
      </c>
      <c r="L6" s="647" t="str">
        <f>DATA!V14</f>
        <v>Telangana Share Intrest @41.68%</v>
      </c>
      <c r="M6" s="338">
        <v>1</v>
      </c>
    </row>
    <row r="7" spans="2:13" ht="18" customHeight="1">
      <c r="B7" s="463"/>
      <c r="C7" s="463"/>
      <c r="D7" s="463"/>
      <c r="E7" s="463"/>
      <c r="F7" s="463"/>
      <c r="G7" s="463"/>
      <c r="H7" s="463"/>
      <c r="I7" s="645"/>
      <c r="J7" s="645"/>
      <c r="K7" s="645"/>
      <c r="L7" s="648"/>
      <c r="M7" s="338">
        <v>1</v>
      </c>
    </row>
    <row r="8" spans="2:13" ht="16.5" customHeight="1">
      <c r="B8" s="463"/>
      <c r="C8" s="463"/>
      <c r="D8" s="463"/>
      <c r="E8" s="463"/>
      <c r="F8" s="463"/>
      <c r="G8" s="463"/>
      <c r="H8" s="463"/>
      <c r="I8" s="427"/>
      <c r="J8" s="427"/>
      <c r="K8" s="427"/>
      <c r="L8" s="649"/>
      <c r="M8" s="338">
        <v>1</v>
      </c>
    </row>
    <row r="9" spans="2:13" ht="15">
      <c r="B9" s="66">
        <f>Proceeding!B24</f>
        <v>0</v>
      </c>
      <c r="C9" s="66" t="str">
        <f>DATA!C16</f>
        <v>January,Feb&amp;Marh-2005 (DA 35.796%  Arrears )</v>
      </c>
      <c r="D9" s="66">
        <f>DATA!D16</f>
        <v>0</v>
      </c>
      <c r="E9" s="66">
        <f>DATA!E16</f>
        <v>0</v>
      </c>
      <c r="F9" s="66">
        <f>DATA!F16</f>
        <v>0</v>
      </c>
      <c r="G9" s="354">
        <f>IF(DATA!G16=0,"",DATA!G16)</f>
      </c>
      <c r="H9" s="66">
        <f>DATA!H16</f>
        <v>0</v>
      </c>
      <c r="I9" s="66">
        <f>DATA!I16</f>
        <v>0</v>
      </c>
      <c r="J9" s="66">
        <f>DATA!J16</f>
        <v>0</v>
      </c>
      <c r="K9" s="208">
        <f>DATA!K16</f>
        <v>0</v>
      </c>
      <c r="L9" s="209">
        <f>DATA!V16</f>
        <v>0</v>
      </c>
      <c r="M9" s="338">
        <f>IF(G9="",0,1)</f>
        <v>0</v>
      </c>
    </row>
    <row r="10" spans="2:13" ht="15">
      <c r="B10" s="66">
        <f>Proceeding!B25</f>
        <v>0</v>
      </c>
      <c r="C10" s="66" t="str">
        <f>DATA!C17</f>
        <v>July,Aug,Sep,Oct-2006 (DA 42.390%  Arrears)</v>
      </c>
      <c r="D10" s="66">
        <f>DATA!D17</f>
        <v>0</v>
      </c>
      <c r="E10" s="66">
        <f>DATA!E17</f>
        <v>0</v>
      </c>
      <c r="F10" s="66">
        <f>DATA!F17</f>
        <v>0</v>
      </c>
      <c r="G10" s="354">
        <f>IF(DATA!G17=0,"",DATA!G17)</f>
      </c>
      <c r="H10" s="66">
        <f>DATA!H17</f>
        <v>0</v>
      </c>
      <c r="I10" s="66">
        <f>DATA!I17</f>
        <v>0</v>
      </c>
      <c r="J10" s="66">
        <f>DATA!J17</f>
        <v>0</v>
      </c>
      <c r="K10" s="208">
        <f>DATA!K17</f>
        <v>0</v>
      </c>
      <c r="L10" s="209">
        <f>DATA!V17</f>
        <v>0</v>
      </c>
      <c r="M10" s="338">
        <f aca="true" t="shared" si="0" ref="M10:M28">IF(G10="",0,1)</f>
        <v>0</v>
      </c>
    </row>
    <row r="11" spans="2:13" ht="15">
      <c r="B11" s="66">
        <f>Proceeding!B26</f>
        <v>0</v>
      </c>
      <c r="C11" s="66" t="str">
        <f>DATA!C18</f>
        <v>(IR arrears) Jan,Feb,March-2009 </v>
      </c>
      <c r="D11" s="66">
        <f>DATA!D18</f>
        <v>0</v>
      </c>
      <c r="E11" s="66">
        <f>DATA!E18</f>
        <v>0</v>
      </c>
      <c r="F11" s="66">
        <f>DATA!F18</f>
        <v>0</v>
      </c>
      <c r="G11" s="354">
        <f>IF(DATA!G18=0,"",DATA!G18)</f>
      </c>
      <c r="H11" s="66">
        <f>DATA!H18</f>
        <v>0</v>
      </c>
      <c r="I11" s="66">
        <f>DATA!I18</f>
        <v>0</v>
      </c>
      <c r="J11" s="66">
        <f>DATA!J18</f>
        <v>0</v>
      </c>
      <c r="K11" s="208">
        <f>DATA!K18</f>
        <v>0</v>
      </c>
      <c r="L11" s="209">
        <f>DATA!V18</f>
        <v>0</v>
      </c>
      <c r="M11" s="338">
        <f t="shared" si="0"/>
        <v>0</v>
      </c>
    </row>
    <row r="12" spans="2:13" ht="15">
      <c r="B12" s="66">
        <f>Proceeding!B27</f>
        <v>0</v>
      </c>
      <c r="C12" s="66" t="str">
        <f>DATA!C19</f>
        <v>January,Feb&amp;Marh-2007 (DA 51.81%  Arrears )</v>
      </c>
      <c r="D12" s="66">
        <f>DATA!D19</f>
        <v>0</v>
      </c>
      <c r="E12" s="66">
        <f>DATA!E19</f>
        <v>0</v>
      </c>
      <c r="F12" s="66">
        <f>DATA!F19</f>
        <v>0</v>
      </c>
      <c r="G12" s="354">
        <f>IF(DATA!G19=0,"",DATA!G19)</f>
      </c>
      <c r="H12" s="66">
        <f>DATA!H19</f>
        <v>0</v>
      </c>
      <c r="I12" s="66">
        <f>DATA!I19</f>
        <v>0</v>
      </c>
      <c r="J12" s="66">
        <f>DATA!J19</f>
        <v>0</v>
      </c>
      <c r="K12" s="208">
        <f>DATA!K19</f>
        <v>0</v>
      </c>
      <c r="L12" s="209">
        <f>DATA!V19</f>
        <v>0</v>
      </c>
      <c r="M12" s="338">
        <f t="shared" si="0"/>
        <v>0</v>
      </c>
    </row>
    <row r="13" spans="2:13" ht="15">
      <c r="B13" s="66">
        <f>Proceeding!B28</f>
        <v>0</v>
      </c>
      <c r="C13" s="66" t="str">
        <f>DATA!C20</f>
        <v>July,Aug,Sep,Oct-2008  ( DA 60.288%  Arrears)</v>
      </c>
      <c r="D13" s="66">
        <f>DATA!D20</f>
        <v>0</v>
      </c>
      <c r="E13" s="66">
        <f>DATA!E20</f>
        <v>0</v>
      </c>
      <c r="F13" s="66">
        <f>DATA!F20</f>
        <v>0</v>
      </c>
      <c r="G13" s="354">
        <f>IF(DATA!G20=0,"",DATA!G20)</f>
      </c>
      <c r="H13" s="66">
        <f>DATA!H20</f>
        <v>0</v>
      </c>
      <c r="I13" s="66">
        <f>DATA!I20</f>
        <v>0</v>
      </c>
      <c r="J13" s="66">
        <f>DATA!J20</f>
        <v>0</v>
      </c>
      <c r="K13" s="208">
        <f>DATA!K20</f>
        <v>0</v>
      </c>
      <c r="L13" s="209">
        <f>DATA!V20</f>
        <v>0</v>
      </c>
      <c r="M13" s="338">
        <f t="shared" si="0"/>
        <v>0</v>
      </c>
    </row>
    <row r="14" spans="2:13" ht="15">
      <c r="B14" s="66">
        <f>Proceeding!B29</f>
        <v>0</v>
      </c>
      <c r="C14" s="66" t="str">
        <f>DATA!C21</f>
        <v>PRC-2010 Arrears</v>
      </c>
      <c r="D14" s="66">
        <f>DATA!D21</f>
        <v>0</v>
      </c>
      <c r="E14" s="66">
        <f>DATA!E21</f>
        <v>0</v>
      </c>
      <c r="F14" s="66">
        <f>DATA!F21</f>
        <v>0</v>
      </c>
      <c r="G14" s="354">
        <f>IF(DATA!G21=0,"",DATA!G21)</f>
      </c>
      <c r="H14" s="66">
        <f>DATA!H21</f>
        <v>0</v>
      </c>
      <c r="I14" s="66">
        <f>DATA!I21</f>
        <v>0</v>
      </c>
      <c r="J14" s="66">
        <f>DATA!J21</f>
        <v>0</v>
      </c>
      <c r="K14" s="208">
        <f>DATA!K21</f>
        <v>0</v>
      </c>
      <c r="L14" s="209">
        <f>DATA!V21</f>
        <v>0</v>
      </c>
      <c r="M14" s="338">
        <f t="shared" si="0"/>
        <v>0</v>
      </c>
    </row>
    <row r="15" spans="2:13" ht="15">
      <c r="B15" s="66">
        <f>Proceeding!B30</f>
        <v>0</v>
      </c>
      <c r="C15" s="66" t="str">
        <f>DATA!C22</f>
        <v>Notional Increment arrears</v>
      </c>
      <c r="D15" s="66">
        <f>DATA!D22</f>
        <v>0</v>
      </c>
      <c r="E15" s="66">
        <f>DATA!E22</f>
        <v>0</v>
      </c>
      <c r="F15" s="66">
        <f>DATA!F22</f>
        <v>0</v>
      </c>
      <c r="G15" s="354">
        <f>IF(DATA!G22=0,"",DATA!G22)</f>
      </c>
      <c r="H15" s="66">
        <f>DATA!H22</f>
        <v>0</v>
      </c>
      <c r="I15" s="66">
        <f>DATA!I22</f>
        <v>0</v>
      </c>
      <c r="J15" s="66">
        <f>DATA!J22</f>
        <v>0</v>
      </c>
      <c r="K15" s="208">
        <f>DATA!K22</f>
        <v>0</v>
      </c>
      <c r="L15" s="209">
        <f>DATA!V22</f>
        <v>0</v>
      </c>
      <c r="M15" s="338">
        <f t="shared" si="0"/>
        <v>0</v>
      </c>
    </row>
    <row r="16" spans="2:13" ht="15">
      <c r="B16" s="66">
        <f>Proceeding!B31</f>
        <v>0</v>
      </c>
      <c r="C16" s="66" t="str">
        <f>DATA!C23</f>
        <v>January to June-2010  ( DA 73.476% (16.264%)  Arrears)</v>
      </c>
      <c r="D16" s="66">
        <f>DATA!D23</f>
        <v>0</v>
      </c>
      <c r="E16" s="66">
        <f>DATA!E23</f>
        <v>0</v>
      </c>
      <c r="F16" s="66">
        <f>DATA!F23</f>
        <v>0</v>
      </c>
      <c r="G16" s="354">
        <f>IF(DATA!G23=0,"",DATA!G23)</f>
      </c>
      <c r="H16" s="66">
        <f>DATA!H23</f>
        <v>0</v>
      </c>
      <c r="I16" s="66">
        <f>DATA!I23</f>
        <v>0</v>
      </c>
      <c r="J16" s="66">
        <f>DATA!J23</f>
        <v>0</v>
      </c>
      <c r="K16" s="208">
        <f>DATA!K23</f>
        <v>0</v>
      </c>
      <c r="L16" s="209">
        <f>DATA!V23</f>
        <v>0</v>
      </c>
      <c r="M16" s="338">
        <f t="shared" si="0"/>
        <v>0</v>
      </c>
    </row>
    <row r="17" spans="2:13" ht="15">
      <c r="B17" s="66">
        <f>Proceeding!B32</f>
        <v>0</v>
      </c>
      <c r="C17" s="66" t="str">
        <f>DATA!C24</f>
        <v>January,Feb&amp;Marh-2008 (DA 35.796%  Arrears )</v>
      </c>
      <c r="D17" s="66">
        <f>DATA!D24</f>
        <v>0</v>
      </c>
      <c r="E17" s="66">
        <f>DATA!E24</f>
        <v>0</v>
      </c>
      <c r="F17" s="66">
        <f>DATA!F24</f>
        <v>0</v>
      </c>
      <c r="G17" s="354">
        <f>IF(DATA!G24=0,"",DATA!G24)</f>
      </c>
      <c r="H17" s="66">
        <f>DATA!H24</f>
        <v>0</v>
      </c>
      <c r="I17" s="66">
        <f>DATA!I24</f>
        <v>0</v>
      </c>
      <c r="J17" s="66">
        <f>DATA!J24</f>
        <v>0</v>
      </c>
      <c r="K17" s="208">
        <f>DATA!K24</f>
        <v>0</v>
      </c>
      <c r="L17" s="209">
        <f>DATA!V24</f>
        <v>0</v>
      </c>
      <c r="M17" s="338">
        <f t="shared" si="0"/>
        <v>0</v>
      </c>
    </row>
    <row r="18" spans="2:13" ht="15">
      <c r="B18" s="66">
        <f>Proceeding!B33</f>
        <v>0</v>
      </c>
      <c r="C18" s="66" t="str">
        <f>DATA!C25</f>
        <v>July,Aug,Sep,Oct-2008 (DA 42.390%  Arrears)</v>
      </c>
      <c r="D18" s="66">
        <f>DATA!D25</f>
        <v>0</v>
      </c>
      <c r="E18" s="66">
        <f>DATA!E25</f>
        <v>0</v>
      </c>
      <c r="F18" s="66">
        <f>DATA!F25</f>
        <v>0</v>
      </c>
      <c r="G18" s="354">
        <f>IF(DATA!G25=0,"",DATA!G25)</f>
      </c>
      <c r="H18" s="66">
        <f>DATA!H25</f>
        <v>0</v>
      </c>
      <c r="I18" s="66">
        <f>DATA!I25</f>
        <v>0</v>
      </c>
      <c r="J18" s="66">
        <f>DATA!J25</f>
        <v>0</v>
      </c>
      <c r="K18" s="208">
        <f>DATA!K25</f>
        <v>0</v>
      </c>
      <c r="L18" s="209">
        <f>DATA!V25</f>
        <v>0</v>
      </c>
      <c r="M18" s="338">
        <f t="shared" si="0"/>
        <v>0</v>
      </c>
    </row>
    <row r="19" spans="2:13" ht="15">
      <c r="B19" s="66">
        <f>Proceeding!B34</f>
        <v>0</v>
      </c>
      <c r="C19" s="66" t="str">
        <f>DATA!C26</f>
        <v>(IR arrears) Jan,Feb,March-2009 </v>
      </c>
      <c r="D19" s="66">
        <f>DATA!D26</f>
        <v>0</v>
      </c>
      <c r="E19" s="66">
        <f>DATA!E26</f>
        <v>0</v>
      </c>
      <c r="F19" s="66">
        <f>DATA!F26</f>
        <v>0</v>
      </c>
      <c r="G19" s="354">
        <f>IF(DATA!G26=0,"",DATA!G26)</f>
      </c>
      <c r="H19" s="66">
        <f>DATA!H26</f>
        <v>0</v>
      </c>
      <c r="I19" s="66">
        <f>DATA!I26</f>
        <v>0</v>
      </c>
      <c r="J19" s="66">
        <f>DATA!J26</f>
        <v>0</v>
      </c>
      <c r="K19" s="208">
        <f>DATA!K26</f>
        <v>0</v>
      </c>
      <c r="L19" s="209">
        <f>DATA!V26</f>
        <v>0</v>
      </c>
      <c r="M19" s="338">
        <f t="shared" si="0"/>
        <v>0</v>
      </c>
    </row>
    <row r="20" spans="2:13" ht="15">
      <c r="B20" s="66">
        <f>Proceeding!B35</f>
        <v>0</v>
      </c>
      <c r="C20" s="66" t="str">
        <f>DATA!C27</f>
        <v>January,Feb&amp;Marh-2009 (DA 51.81%  Arrears )</v>
      </c>
      <c r="D20" s="66">
        <f>DATA!D27</f>
        <v>0</v>
      </c>
      <c r="E20" s="66">
        <f>DATA!E27</f>
        <v>0</v>
      </c>
      <c r="F20" s="66">
        <f>DATA!F27</f>
        <v>0</v>
      </c>
      <c r="G20" s="354">
        <f>IF(DATA!G27=0,"",DATA!G27)</f>
      </c>
      <c r="H20" s="66">
        <f>DATA!H27</f>
        <v>0</v>
      </c>
      <c r="I20" s="66">
        <f>DATA!I27</f>
        <v>0</v>
      </c>
      <c r="J20" s="66">
        <f>DATA!J27</f>
        <v>0</v>
      </c>
      <c r="K20" s="208">
        <f>DATA!K27</f>
        <v>0</v>
      </c>
      <c r="L20" s="209">
        <f>DATA!V27</f>
        <v>0</v>
      </c>
      <c r="M20" s="338">
        <f t="shared" si="0"/>
        <v>0</v>
      </c>
    </row>
    <row r="21" spans="2:13" ht="15">
      <c r="B21" s="66">
        <f>Proceeding!B36</f>
        <v>0</v>
      </c>
      <c r="C21" s="66" t="str">
        <f>DATA!C28</f>
        <v>July,Aug,Sep,Oct-2009  ( DA 60.288%  Arrears)</v>
      </c>
      <c r="D21" s="66">
        <f>DATA!D28</f>
        <v>0</v>
      </c>
      <c r="E21" s="66">
        <f>DATA!E28</f>
        <v>0</v>
      </c>
      <c r="F21" s="66">
        <f>DATA!F28</f>
        <v>0</v>
      </c>
      <c r="G21" s="354">
        <f>IF(DATA!G28=0,"",DATA!G28)</f>
      </c>
      <c r="H21" s="66">
        <f>DATA!H28</f>
        <v>0</v>
      </c>
      <c r="I21" s="66">
        <f>DATA!I28</f>
        <v>0</v>
      </c>
      <c r="J21" s="66">
        <f>DATA!J28</f>
        <v>0</v>
      </c>
      <c r="K21" s="208">
        <f>DATA!K28</f>
        <v>0</v>
      </c>
      <c r="L21" s="209">
        <f>DATA!V28</f>
        <v>0</v>
      </c>
      <c r="M21" s="338">
        <f t="shared" si="0"/>
        <v>0</v>
      </c>
    </row>
    <row r="22" spans="2:13" ht="15">
      <c r="B22" s="66">
        <f>Proceeding!B37</f>
        <v>0</v>
      </c>
      <c r="C22" s="66" t="str">
        <f>DATA!C29</f>
        <v>PRC-2010 Arrears</v>
      </c>
      <c r="D22" s="66">
        <f>DATA!D29</f>
        <v>0</v>
      </c>
      <c r="E22" s="66">
        <f>DATA!E29</f>
        <v>0</v>
      </c>
      <c r="F22" s="66">
        <f>DATA!F29</f>
        <v>0</v>
      </c>
      <c r="G22" s="354">
        <f>IF(DATA!G29=0,"",DATA!G29)</f>
      </c>
      <c r="H22" s="66">
        <f>DATA!H29</f>
        <v>0</v>
      </c>
      <c r="I22" s="66">
        <f>DATA!I29</f>
        <v>0</v>
      </c>
      <c r="J22" s="66">
        <f>DATA!J29</f>
        <v>0</v>
      </c>
      <c r="K22" s="208">
        <f>DATA!K29</f>
        <v>0</v>
      </c>
      <c r="L22" s="209">
        <f>DATA!V29</f>
        <v>0</v>
      </c>
      <c r="M22" s="338">
        <f t="shared" si="0"/>
        <v>0</v>
      </c>
    </row>
    <row r="23" spans="2:13" ht="15">
      <c r="B23" s="66">
        <f>Proceeding!B38</f>
        <v>0</v>
      </c>
      <c r="C23" s="66" t="str">
        <f>DATA!C30</f>
        <v>Notional Increment arrears</v>
      </c>
      <c r="D23" s="66">
        <f>DATA!D30</f>
        <v>0</v>
      </c>
      <c r="E23" s="66">
        <f>DATA!E30</f>
        <v>0</v>
      </c>
      <c r="F23" s="66">
        <f>DATA!F30</f>
        <v>0</v>
      </c>
      <c r="G23" s="354">
        <f>IF(DATA!G30=0,"",DATA!G30)</f>
      </c>
      <c r="H23" s="66">
        <f>DATA!H30</f>
        <v>0</v>
      </c>
      <c r="I23" s="66">
        <f>DATA!I30</f>
        <v>0</v>
      </c>
      <c r="J23" s="66">
        <f>DATA!J30</f>
        <v>0</v>
      </c>
      <c r="K23" s="208">
        <f>DATA!K30</f>
        <v>0</v>
      </c>
      <c r="L23" s="209">
        <f>DATA!V30</f>
        <v>0</v>
      </c>
      <c r="M23" s="338">
        <f t="shared" si="0"/>
        <v>0</v>
      </c>
    </row>
    <row r="24" spans="2:13" ht="15">
      <c r="B24" s="66">
        <f>Proceeding!B39</f>
        <v>0</v>
      </c>
      <c r="C24" s="66" t="str">
        <f>DATA!C31</f>
        <v>January to June-2010  ( DA 73.476% (16.264%)  Arrears)</v>
      </c>
      <c r="D24" s="66">
        <f>DATA!D31</f>
        <v>0</v>
      </c>
      <c r="E24" s="66">
        <f>DATA!E31</f>
        <v>0</v>
      </c>
      <c r="F24" s="66">
        <f>DATA!F31</f>
        <v>0</v>
      </c>
      <c r="G24" s="354">
        <f>IF(DATA!G31=0,"",DATA!G31)</f>
      </c>
      <c r="H24" s="66">
        <f>DATA!H31</f>
        <v>0</v>
      </c>
      <c r="I24" s="66">
        <f>DATA!I31</f>
        <v>0</v>
      </c>
      <c r="J24" s="66">
        <f>DATA!J31</f>
        <v>0</v>
      </c>
      <c r="K24" s="208">
        <f>DATA!K31</f>
        <v>0</v>
      </c>
      <c r="L24" s="209">
        <f>DATA!V31</f>
        <v>0</v>
      </c>
      <c r="M24" s="338">
        <f t="shared" si="0"/>
        <v>0</v>
      </c>
    </row>
    <row r="25" spans="2:13" ht="15">
      <c r="B25" s="66">
        <f>Proceeding!B40</f>
        <v>0</v>
      </c>
      <c r="C25" s="66" t="str">
        <f>DATA!C32</f>
        <v>July to November-2010  ( DA 24.824 %  Arrears)</v>
      </c>
      <c r="D25" s="66">
        <f>DATA!D32</f>
        <v>0</v>
      </c>
      <c r="E25" s="66">
        <f>DATA!E32</f>
        <v>0</v>
      </c>
      <c r="F25" s="66">
        <f>DATA!F32</f>
        <v>0</v>
      </c>
      <c r="G25" s="354">
        <f>IF(DATA!G32=0,"",DATA!G32)</f>
      </c>
      <c r="H25" s="66">
        <f>DATA!H32</f>
        <v>0</v>
      </c>
      <c r="I25" s="66">
        <f>DATA!I32</f>
        <v>0</v>
      </c>
      <c r="J25" s="66">
        <f>DATA!J32</f>
        <v>0</v>
      </c>
      <c r="K25" s="208">
        <f>DATA!K32</f>
        <v>0</v>
      </c>
      <c r="L25" s="209">
        <f>DATA!V32</f>
        <v>0</v>
      </c>
      <c r="M25" s="338">
        <f t="shared" si="0"/>
        <v>0</v>
      </c>
    </row>
    <row r="26" spans="2:13" ht="15">
      <c r="B26" s="66">
        <f>Proceeding!B41</f>
        <v>0</v>
      </c>
      <c r="C26" s="66" t="str">
        <f>DATA!C33</f>
        <v>January to Marh-2011  ( DA 29.96 %  Arrears)</v>
      </c>
      <c r="D26" s="66">
        <f>DATA!D33</f>
        <v>0</v>
      </c>
      <c r="E26" s="66">
        <f>DATA!E33</f>
        <v>0</v>
      </c>
      <c r="F26" s="66">
        <f>DATA!F33</f>
        <v>0</v>
      </c>
      <c r="G26" s="354">
        <f>IF(DATA!G33=0,"",DATA!G33)</f>
      </c>
      <c r="H26" s="66">
        <f>DATA!H33</f>
        <v>0</v>
      </c>
      <c r="I26" s="66">
        <f>DATA!I33</f>
        <v>0</v>
      </c>
      <c r="J26" s="66">
        <f>DATA!J33</f>
        <v>0</v>
      </c>
      <c r="K26" s="208">
        <f>DATA!K33</f>
        <v>0</v>
      </c>
      <c r="L26" s="209">
        <f>DATA!V33</f>
        <v>0</v>
      </c>
      <c r="M26" s="338">
        <f t="shared" si="0"/>
        <v>0</v>
      </c>
    </row>
    <row r="27" spans="2:13" ht="15">
      <c r="B27" s="66">
        <f>Proceeding!B42</f>
        <v>1</v>
      </c>
      <c r="C27" s="66" t="str">
        <f>DATA!C34</f>
        <v>July,Aug,Sept,Oct-2011 (DA 35.952 %  Arrears)</v>
      </c>
      <c r="D27" s="66">
        <f>DATA!D34</f>
        <v>677</v>
      </c>
      <c r="E27" s="66">
        <f>DATA!E34</f>
        <v>68</v>
      </c>
      <c r="F27" s="66">
        <f>DATA!F34</f>
        <v>13758</v>
      </c>
      <c r="G27" s="354">
        <f>IF(DATA!G34=0,"",DATA!G34)</f>
        <v>40963</v>
      </c>
      <c r="H27" s="66">
        <f>DATA!H34</f>
        <v>0</v>
      </c>
      <c r="I27" s="66">
        <f>DATA!I34</f>
        <v>677</v>
      </c>
      <c r="J27" s="66">
        <f>DATA!J34</f>
        <v>34</v>
      </c>
      <c r="K27" s="208">
        <f>DATA!K34</f>
        <v>153</v>
      </c>
      <c r="L27" s="209">
        <f>DATA!V34</f>
        <v>53</v>
      </c>
      <c r="M27" s="338">
        <f t="shared" si="0"/>
        <v>1</v>
      </c>
    </row>
    <row r="28" spans="2:13" ht="15">
      <c r="B28" s="66">
        <f>Proceeding!B43</f>
        <v>2</v>
      </c>
      <c r="C28" s="66" t="str">
        <f>DATA!C35</f>
        <v>January to June-2012  (DA 41.944 %  Arrears)</v>
      </c>
      <c r="D28" s="66">
        <f>DATA!D35</f>
        <v>3954</v>
      </c>
      <c r="E28" s="66">
        <f>DATA!E35</f>
        <v>396</v>
      </c>
      <c r="F28" s="66">
        <f>DATA!F35</f>
        <v>3070</v>
      </c>
      <c r="G28" s="354">
        <f>IF(DATA!G35=0,"",DATA!G35)</f>
        <v>41106</v>
      </c>
      <c r="H28" s="66">
        <f>DATA!H35</f>
        <v>0</v>
      </c>
      <c r="I28" s="66">
        <f>DATA!I35</f>
        <v>3954</v>
      </c>
      <c r="J28" s="66">
        <f>DATA!J35</f>
        <v>29</v>
      </c>
      <c r="K28" s="208">
        <f>DATA!K35</f>
        <v>764</v>
      </c>
      <c r="L28" s="209">
        <f>DATA!V35</f>
        <v>253</v>
      </c>
      <c r="M28" s="338">
        <f t="shared" si="0"/>
        <v>1</v>
      </c>
    </row>
    <row r="29" spans="2:13" ht="15.75">
      <c r="B29" s="458" t="str">
        <f>DATA!B36</f>
        <v>TOTAL</v>
      </c>
      <c r="C29" s="459"/>
      <c r="D29" s="41">
        <f>DATA!D36</f>
        <v>4631</v>
      </c>
      <c r="E29" s="41">
        <f>DATA!E36</f>
        <v>464</v>
      </c>
      <c r="F29" s="210"/>
      <c r="G29" s="210"/>
      <c r="H29" s="66">
        <f>DATA!H36</f>
        <v>0</v>
      </c>
      <c r="I29" s="66">
        <f>DATA!I36</f>
        <v>4631</v>
      </c>
      <c r="J29" s="210"/>
      <c r="K29" s="211">
        <f>DATA!K36</f>
        <v>917</v>
      </c>
      <c r="L29" s="212">
        <f>DATA!V36</f>
        <v>306</v>
      </c>
      <c r="M29" s="338">
        <v>1</v>
      </c>
    </row>
    <row r="30" ht="15">
      <c r="M30" s="338">
        <v>1</v>
      </c>
    </row>
    <row r="31" spans="3:13" ht="15">
      <c r="C31" s="572" t="s">
        <v>280</v>
      </c>
      <c r="D31" s="572"/>
      <c r="E31" s="572"/>
      <c r="H31" s="646" t="str">
        <f>"Net to be paid in Words "&amp;Num2Txt!D71</f>
        <v>Net to be paid in Words  THREE  HUNDRED SIX  RUPEES  ONLY.</v>
      </c>
      <c r="I31" s="646"/>
      <c r="J31" s="646"/>
      <c r="K31" s="646"/>
      <c r="L31" s="646"/>
      <c r="M31" s="338">
        <v>1</v>
      </c>
    </row>
    <row r="32" spans="3:13" ht="15">
      <c r="C32" s="574" t="s">
        <v>281</v>
      </c>
      <c r="D32" s="575"/>
      <c r="E32" s="575"/>
      <c r="H32" s="646"/>
      <c r="I32" s="646"/>
      <c r="J32" s="646"/>
      <c r="K32" s="646"/>
      <c r="L32" s="646"/>
      <c r="M32" s="338">
        <v>1</v>
      </c>
    </row>
    <row r="33" spans="3:13" ht="15">
      <c r="C33" s="575"/>
      <c r="D33" s="575"/>
      <c r="E33" s="575"/>
      <c r="H33" s="646"/>
      <c r="I33" s="646"/>
      <c r="J33" s="646"/>
      <c r="K33" s="646"/>
      <c r="L33" s="646"/>
      <c r="M33" s="338">
        <v>1</v>
      </c>
    </row>
    <row r="34" spans="3:13" ht="15">
      <c r="C34" s="575"/>
      <c r="D34" s="575"/>
      <c r="E34" s="575"/>
      <c r="M34" s="338">
        <v>1</v>
      </c>
    </row>
    <row r="35" ht="15">
      <c r="M35" s="338">
        <v>1</v>
      </c>
    </row>
    <row r="36" spans="3:13" ht="15">
      <c r="C36" s="204" t="str">
        <f>'AP Interst Inner '!C37</f>
        <v>HEAD MASTER</v>
      </c>
      <c r="I36" s="460" t="str">
        <f>C36</f>
        <v>HEAD MASTER</v>
      </c>
      <c r="J36" s="460"/>
      <c r="K36" s="460"/>
      <c r="M36" s="338">
        <v>1</v>
      </c>
    </row>
    <row r="37" spans="3:13" ht="15">
      <c r="C37" s="329" t="str">
        <f>'AP Interst Inner '!C38</f>
        <v>Z.P.H.SCHOOL, Y.D.PADU</v>
      </c>
      <c r="I37" s="460" t="str">
        <f>C37</f>
        <v>Z.P.H.SCHOOL, Y.D.PADU</v>
      </c>
      <c r="J37" s="460"/>
      <c r="K37" s="460"/>
      <c r="M37" s="338">
        <v>1</v>
      </c>
    </row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 customHeight="1"/>
  </sheetData>
  <sheetProtection/>
  <autoFilter ref="M1:M59"/>
  <mergeCells count="20">
    <mergeCell ref="I36:K36"/>
    <mergeCell ref="I37:K37"/>
    <mergeCell ref="I6:I8"/>
    <mergeCell ref="J6:J8"/>
    <mergeCell ref="K6:K8"/>
    <mergeCell ref="B29:C29"/>
    <mergeCell ref="C31:E31"/>
    <mergeCell ref="H31:L33"/>
    <mergeCell ref="C32:E34"/>
    <mergeCell ref="L6:L8"/>
    <mergeCell ref="E6:E8"/>
    <mergeCell ref="B2:L2"/>
    <mergeCell ref="B3:L3"/>
    <mergeCell ref="B4:L4"/>
    <mergeCell ref="B6:B8"/>
    <mergeCell ref="C6:C8"/>
    <mergeCell ref="D6:D8"/>
    <mergeCell ref="F6:F8"/>
    <mergeCell ref="G6:G8"/>
    <mergeCell ref="H6:H8"/>
  </mergeCells>
  <conditionalFormatting sqref="B9:B28">
    <cfRule type="cellIs" priority="1" dxfId="6" operator="equal" stopIfTrue="1">
      <formula>0</formula>
    </cfRule>
  </conditionalFormatting>
  <printOptions/>
  <pageMargins left="0.6" right="0.64" top="0.4" bottom="0.44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R66"/>
  <sheetViews>
    <sheetView showGridLines="0" showRowColHeaders="0" view="pageBreakPreview" zoomScaleNormal="72" zoomScaleSheetLayoutView="100" zoomScalePageLayoutView="0" workbookViewId="0" topLeftCell="D33">
      <selection activeCell="S58" sqref="S58"/>
    </sheetView>
  </sheetViews>
  <sheetFormatPr defaultColWidth="0" defaultRowHeight="15" customHeight="1" zeroHeight="1"/>
  <cols>
    <col min="1" max="1" width="1.421875" style="49" customWidth="1"/>
    <col min="2" max="2" width="4.8515625" style="49" customWidth="1"/>
    <col min="3" max="3" width="4.00390625" style="49" customWidth="1"/>
    <col min="4" max="5" width="9.140625" style="49" customWidth="1"/>
    <col min="6" max="8" width="5.421875" style="49" customWidth="1"/>
    <col min="9" max="9" width="9.140625" style="49" customWidth="1"/>
    <col min="10" max="16" width="6.7109375" style="49" customWidth="1"/>
    <col min="17" max="17" width="2.8515625" style="49" customWidth="1"/>
    <col min="18" max="18" width="0.5625" style="49" hidden="1" customWidth="1"/>
    <col min="19" max="19" width="3.57421875" style="49" customWidth="1"/>
    <col min="20" max="20" width="5.28125" style="49" customWidth="1"/>
    <col min="21" max="21" width="1.7109375" style="49" customWidth="1"/>
    <col min="22" max="22" width="3.7109375" style="49" customWidth="1"/>
    <col min="23" max="23" width="9.140625" style="49" customWidth="1"/>
    <col min="24" max="30" width="2.57421875" style="49" customWidth="1"/>
    <col min="31" max="31" width="3.140625" style="49" customWidth="1"/>
    <col min="32" max="32" width="5.28125" style="49" customWidth="1"/>
    <col min="33" max="33" width="3.57421875" style="49" customWidth="1"/>
    <col min="34" max="34" width="2.28125" style="49" customWidth="1"/>
    <col min="35" max="35" width="8.7109375" style="49" customWidth="1"/>
    <col min="36" max="36" width="3.28125" style="49" customWidth="1"/>
    <col min="37" max="37" width="6.57421875" style="49" customWidth="1"/>
    <col min="38" max="38" width="5.57421875" style="49" customWidth="1"/>
    <col min="39" max="40" width="2.28125" style="49" customWidth="1"/>
    <col min="41" max="41" width="4.28125" style="49" customWidth="1"/>
    <col min="42" max="42" width="10.00390625" style="49" customWidth="1"/>
    <col min="43" max="43" width="9.140625" style="49" customWidth="1"/>
    <col min="44" max="16384" width="9.140625" style="49" hidden="1" customWidth="1"/>
  </cols>
  <sheetData>
    <row r="1" spans="2:42" ht="18" customHeight="1">
      <c r="B1" s="477" t="s">
        <v>186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9"/>
      <c r="P1" s="86"/>
      <c r="R1" s="87"/>
      <c r="S1" s="480" t="str">
        <f>"CSS 90% Inerst Arrears  Bill of "&amp;"Emp Id: "&amp;DATA!D5&amp;","&amp;DATA!D4&amp;", "&amp;DATA!H4&amp;", "&amp;DATA!H5&amp;",Mandal: "&amp;DATA!D6</f>
        <v>CSS 90% Inerst Arrears  Bill of Emp Id: 0742487,J.V.RAJAN, S.A(ENG), Z.P.H.SCHOOL, Y.D.PADU,Mandal: DONAKONDA</v>
      </c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E1" s="481"/>
      <c r="AF1" s="481"/>
      <c r="AG1" s="481"/>
      <c r="AH1" s="481"/>
      <c r="AI1" s="481"/>
      <c r="AJ1" s="481"/>
      <c r="AK1" s="481"/>
      <c r="AL1" s="481"/>
      <c r="AM1" s="481"/>
      <c r="AN1" s="481"/>
      <c r="AO1" s="481"/>
      <c r="AP1" s="482"/>
    </row>
    <row r="2" spans="2:42" ht="15">
      <c r="B2" s="483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  <c r="P2" s="86"/>
      <c r="R2" s="87"/>
      <c r="S2" s="484" t="s">
        <v>293</v>
      </c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  <c r="AJ2" s="485"/>
      <c r="AK2" s="485"/>
      <c r="AL2" s="485"/>
      <c r="AM2" s="485"/>
      <c r="AN2" s="485"/>
      <c r="AO2" s="485"/>
      <c r="AP2" s="486"/>
    </row>
    <row r="3" spans="2:42" ht="26.25">
      <c r="B3" s="483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  <c r="P3" s="90"/>
      <c r="R3" s="87"/>
      <c r="S3" s="91"/>
      <c r="T3" s="487" t="s">
        <v>276</v>
      </c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488"/>
      <c r="AH3" s="488"/>
      <c r="AI3" s="488"/>
      <c r="AJ3" s="488"/>
      <c r="AK3" s="488"/>
      <c r="AL3" s="488"/>
      <c r="AM3" s="488"/>
      <c r="AN3" s="488"/>
      <c r="AO3" s="488"/>
      <c r="AP3" s="489"/>
    </row>
    <row r="4" spans="2:42" ht="17.25" thickBot="1">
      <c r="B4" s="483"/>
      <c r="C4" s="92"/>
      <c r="D4" s="92"/>
      <c r="E4" s="92"/>
      <c r="F4" s="92"/>
      <c r="G4" s="92"/>
      <c r="H4" s="92"/>
      <c r="I4" s="92"/>
      <c r="J4" s="92"/>
      <c r="K4" s="92"/>
      <c r="L4" s="93"/>
      <c r="M4" s="93"/>
      <c r="N4" s="93"/>
      <c r="O4" s="94"/>
      <c r="P4" s="93"/>
      <c r="S4" s="95"/>
      <c r="T4" s="96"/>
      <c r="U4" s="97"/>
      <c r="V4" s="97"/>
      <c r="W4" s="97"/>
      <c r="X4" s="97"/>
      <c r="Y4" s="97"/>
      <c r="Z4" s="97"/>
      <c r="AA4" s="97"/>
      <c r="AB4" s="97"/>
      <c r="AC4" s="97"/>
      <c r="AD4" s="97" t="s">
        <v>277</v>
      </c>
      <c r="AE4" s="98"/>
      <c r="AF4" s="97"/>
      <c r="AG4" s="97"/>
      <c r="AH4" s="97"/>
      <c r="AI4" s="97"/>
      <c r="AJ4" s="99" t="s">
        <v>187</v>
      </c>
      <c r="AK4" s="99"/>
      <c r="AL4" s="490" t="str">
        <f>DATA!D11</f>
        <v>STO, DARSI</v>
      </c>
      <c r="AM4" s="490"/>
      <c r="AN4" s="490"/>
      <c r="AO4" s="490"/>
      <c r="AP4" s="491"/>
    </row>
    <row r="5" spans="2:42" ht="15">
      <c r="B5" s="483"/>
      <c r="C5" s="492"/>
      <c r="D5" s="100"/>
      <c r="E5" s="100"/>
      <c r="F5" s="100"/>
      <c r="G5" s="100"/>
      <c r="H5" s="100"/>
      <c r="I5" s="100"/>
      <c r="J5" s="100"/>
      <c r="K5" s="100"/>
      <c r="L5" s="93"/>
      <c r="M5" s="93"/>
      <c r="N5" s="93"/>
      <c r="O5" s="94"/>
      <c r="P5" s="93"/>
      <c r="S5" s="95"/>
      <c r="T5" s="96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101"/>
      <c r="AJ5" s="102" t="s">
        <v>188</v>
      </c>
      <c r="AK5" s="102"/>
      <c r="AL5" s="102"/>
      <c r="AM5" s="102"/>
      <c r="AN5" s="102"/>
      <c r="AO5" s="102"/>
      <c r="AP5" s="103"/>
    </row>
    <row r="6" spans="2:42" ht="15">
      <c r="B6" s="483"/>
      <c r="C6" s="492"/>
      <c r="D6" s="100"/>
      <c r="E6" s="100"/>
      <c r="F6" s="100"/>
      <c r="G6" s="100"/>
      <c r="H6" s="100"/>
      <c r="I6" s="100"/>
      <c r="J6" s="100"/>
      <c r="K6" s="100"/>
      <c r="L6" s="93"/>
      <c r="M6" s="93"/>
      <c r="N6" s="93"/>
      <c r="O6" s="94"/>
      <c r="P6" s="93"/>
      <c r="S6" s="493" t="str">
        <f>"("&amp;Num2Txt!G93&amp;"/-)"&amp;"  Under Rs. "&amp;Num2Txt!D101</f>
        <v>(186/-)  Under Rs.  ONE HUNDRED EIGHTY SIX  RUPEES  ONLY.</v>
      </c>
      <c r="T6" s="104" t="s">
        <v>189</v>
      </c>
      <c r="U6" s="98"/>
      <c r="V6" s="98"/>
      <c r="W6" s="98"/>
      <c r="X6" s="98"/>
      <c r="Y6" s="98"/>
      <c r="Z6" s="98"/>
      <c r="AA6" s="345" t="str">
        <f>'AP Interst'!AA6</f>
        <v>1</v>
      </c>
      <c r="AB6" s="345" t="str">
        <f>'AP Interst'!AB6</f>
        <v>2</v>
      </c>
      <c r="AC6" s="346"/>
      <c r="AD6" s="345" t="str">
        <f>'AP Interst'!AD6</f>
        <v>2</v>
      </c>
      <c r="AE6" s="345" t="str">
        <f>'AP Interst'!AE6</f>
        <v>0</v>
      </c>
      <c r="AF6" s="345" t="str">
        <f>'AP Interst'!AF6</f>
        <v>1</v>
      </c>
      <c r="AG6" s="345" t="str">
        <f>'AP Interst'!AG6</f>
        <v>4</v>
      </c>
      <c r="AH6" s="105"/>
      <c r="AI6" s="98"/>
      <c r="AJ6" s="95" t="s">
        <v>190</v>
      </c>
      <c r="AK6" s="98"/>
      <c r="AL6" s="98"/>
      <c r="AM6" s="98"/>
      <c r="AN6" s="98"/>
      <c r="AO6" s="98"/>
      <c r="AP6" s="101"/>
    </row>
    <row r="7" spans="2:42" ht="15" customHeight="1">
      <c r="B7" s="483"/>
      <c r="C7" s="492"/>
      <c r="D7" s="494" t="s">
        <v>191</v>
      </c>
      <c r="E7" s="494"/>
      <c r="F7" s="494"/>
      <c r="G7" s="494"/>
      <c r="H7" s="494"/>
      <c r="I7" s="107" t="s">
        <v>192</v>
      </c>
      <c r="J7" s="494" t="s">
        <v>193</v>
      </c>
      <c r="K7" s="494"/>
      <c r="L7" s="93"/>
      <c r="M7" s="93"/>
      <c r="N7" s="93"/>
      <c r="O7" s="94"/>
      <c r="P7" s="93"/>
      <c r="R7" s="87"/>
      <c r="S7" s="493"/>
      <c r="T7" s="96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5"/>
      <c r="AK7" s="98"/>
      <c r="AL7" s="98"/>
      <c r="AM7" s="98"/>
      <c r="AN7" s="108"/>
      <c r="AO7" s="98"/>
      <c r="AP7" s="101"/>
    </row>
    <row r="8" spans="2:42" ht="15">
      <c r="B8" s="483"/>
      <c r="C8" s="492"/>
      <c r="D8" s="106"/>
      <c r="E8" s="106"/>
      <c r="F8" s="106"/>
      <c r="G8" s="106"/>
      <c r="H8" s="106"/>
      <c r="I8" s="106"/>
      <c r="J8" s="106"/>
      <c r="K8" s="106"/>
      <c r="L8" s="93"/>
      <c r="M8" s="93"/>
      <c r="N8" s="93"/>
      <c r="O8" s="94"/>
      <c r="P8" s="93"/>
      <c r="S8" s="493"/>
      <c r="T8" s="109" t="s">
        <v>194</v>
      </c>
      <c r="U8" s="100"/>
      <c r="V8" s="100"/>
      <c r="W8" s="98"/>
      <c r="X8" s="98"/>
      <c r="Y8" s="98"/>
      <c r="Z8" s="98"/>
      <c r="AA8" s="495" t="str">
        <f>DATA!D12</f>
        <v>0705</v>
      </c>
      <c r="AB8" s="496"/>
      <c r="AC8" s="496"/>
      <c r="AD8" s="497"/>
      <c r="AE8" s="110"/>
      <c r="AF8" s="98"/>
      <c r="AG8" s="98"/>
      <c r="AH8" s="98"/>
      <c r="AI8" s="98"/>
      <c r="AJ8" s="95" t="s">
        <v>195</v>
      </c>
      <c r="AK8" s="98"/>
      <c r="AL8" s="98"/>
      <c r="AM8" s="111"/>
      <c r="AN8" s="112"/>
      <c r="AO8" s="112"/>
      <c r="AP8" s="113"/>
    </row>
    <row r="9" spans="2:42" ht="6.75" customHeight="1" thickBot="1">
      <c r="B9" s="483"/>
      <c r="C9" s="492"/>
      <c r="D9" s="498"/>
      <c r="E9" s="498"/>
      <c r="F9" s="498"/>
      <c r="G9" s="498"/>
      <c r="H9" s="498"/>
      <c r="I9" s="498"/>
      <c r="J9" s="498"/>
      <c r="K9" s="498"/>
      <c r="L9" s="93"/>
      <c r="M9" s="93"/>
      <c r="N9" s="93"/>
      <c r="O9" s="94"/>
      <c r="P9" s="93"/>
      <c r="S9" s="493"/>
      <c r="T9" s="96"/>
      <c r="U9" s="98"/>
      <c r="V9" s="98"/>
      <c r="W9" s="98"/>
      <c r="X9" s="98"/>
      <c r="Y9" s="98"/>
      <c r="Z9" s="98"/>
      <c r="AA9" s="115"/>
      <c r="AB9" s="115"/>
      <c r="AC9" s="115"/>
      <c r="AD9" s="115"/>
      <c r="AE9" s="98"/>
      <c r="AF9" s="98"/>
      <c r="AG9" s="98"/>
      <c r="AH9" s="98"/>
      <c r="AI9" s="98"/>
      <c r="AJ9" s="116"/>
      <c r="AK9" s="117"/>
      <c r="AL9" s="117"/>
      <c r="AM9" s="117"/>
      <c r="AN9" s="117"/>
      <c r="AO9" s="117"/>
      <c r="AP9" s="118"/>
    </row>
    <row r="10" spans="2:42" ht="15">
      <c r="B10" s="483"/>
      <c r="C10" s="492"/>
      <c r="D10" s="114"/>
      <c r="E10" s="114"/>
      <c r="F10" s="114"/>
      <c r="G10" s="114"/>
      <c r="H10" s="114"/>
      <c r="I10" s="114"/>
      <c r="J10" s="114"/>
      <c r="K10" s="114"/>
      <c r="L10" s="93"/>
      <c r="M10" s="93"/>
      <c r="N10" s="93"/>
      <c r="O10" s="94"/>
      <c r="P10" s="93"/>
      <c r="S10" s="493"/>
      <c r="T10" s="104" t="s">
        <v>196</v>
      </c>
      <c r="U10" s="98"/>
      <c r="V10" s="98"/>
      <c r="W10" s="98"/>
      <c r="X10" s="499" t="str">
        <f>DATA!H8</f>
        <v>07050308058</v>
      </c>
      <c r="Y10" s="500"/>
      <c r="Z10" s="500"/>
      <c r="AA10" s="500"/>
      <c r="AB10" s="500"/>
      <c r="AC10" s="500"/>
      <c r="AD10" s="500"/>
      <c r="AE10" s="500"/>
      <c r="AF10" s="500"/>
      <c r="AG10" s="500"/>
      <c r="AH10" s="501"/>
      <c r="AJ10" s="119" t="s">
        <v>197</v>
      </c>
      <c r="AK10" s="502" t="str">
        <f>DATA!H9</f>
        <v>GUNTUR</v>
      </c>
      <c r="AL10" s="502"/>
      <c r="AM10" s="502"/>
      <c r="AN10" s="502"/>
      <c r="AO10" s="502"/>
      <c r="AP10" s="101"/>
    </row>
    <row r="11" spans="2:42" ht="15">
      <c r="B11" s="483"/>
      <c r="C11" s="492"/>
      <c r="D11" s="494" t="s">
        <v>198</v>
      </c>
      <c r="E11" s="494"/>
      <c r="F11" s="494"/>
      <c r="G11" s="494"/>
      <c r="H11" s="494"/>
      <c r="I11" s="107" t="s">
        <v>192</v>
      </c>
      <c r="J11" s="503">
        <f>AC43</f>
        <v>185</v>
      </c>
      <c r="K11" s="503"/>
      <c r="L11" s="93"/>
      <c r="M11" s="93"/>
      <c r="N11" s="93"/>
      <c r="O11" s="94"/>
      <c r="P11" s="93"/>
      <c r="S11" s="493"/>
      <c r="T11" s="96"/>
      <c r="U11" s="98"/>
      <c r="V11" s="504"/>
      <c r="W11" s="504"/>
      <c r="X11" s="504"/>
      <c r="Y11" s="504"/>
      <c r="Z11" s="504"/>
      <c r="AA11" s="504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101"/>
    </row>
    <row r="12" spans="2:42" ht="15">
      <c r="B12" s="483"/>
      <c r="C12" s="492"/>
      <c r="D12" s="114"/>
      <c r="E12" s="114"/>
      <c r="F12" s="114"/>
      <c r="G12" s="114"/>
      <c r="H12" s="114"/>
      <c r="I12" s="114"/>
      <c r="J12" s="114"/>
      <c r="K12" s="114"/>
      <c r="L12" s="93"/>
      <c r="M12" s="93"/>
      <c r="N12" s="93"/>
      <c r="O12" s="87"/>
      <c r="P12" s="86"/>
      <c r="S12" s="493"/>
      <c r="T12" s="104" t="s">
        <v>199</v>
      </c>
      <c r="U12" s="98"/>
      <c r="V12" s="98"/>
      <c r="W12" s="98"/>
      <c r="X12" s="505" t="str">
        <f>DATA!D8</f>
        <v>HEAD MASTER</v>
      </c>
      <c r="Y12" s="505"/>
      <c r="Z12" s="505"/>
      <c r="AA12" s="505"/>
      <c r="AB12" s="505"/>
      <c r="AC12" s="505"/>
      <c r="AD12" s="505"/>
      <c r="AE12" s="505"/>
      <c r="AF12" s="505"/>
      <c r="AG12" s="505"/>
      <c r="AH12" s="98"/>
      <c r="AI12" s="120" t="s">
        <v>200</v>
      </c>
      <c r="AJ12" s="121"/>
      <c r="AK12" s="506" t="str">
        <f>DATA!D9</f>
        <v>Z.P.H.S, MALLAMPETA</v>
      </c>
      <c r="AL12" s="506"/>
      <c r="AM12" s="506"/>
      <c r="AN12" s="506"/>
      <c r="AO12" s="506"/>
      <c r="AP12" s="507"/>
    </row>
    <row r="13" spans="2:42" ht="15">
      <c r="B13" s="483"/>
      <c r="C13" s="492"/>
      <c r="D13" s="494" t="s">
        <v>201</v>
      </c>
      <c r="E13" s="494"/>
      <c r="F13" s="494"/>
      <c r="G13" s="494"/>
      <c r="H13" s="494"/>
      <c r="I13" s="107" t="s">
        <v>192</v>
      </c>
      <c r="J13" s="494" t="s">
        <v>193</v>
      </c>
      <c r="K13" s="494"/>
      <c r="L13" s="93"/>
      <c r="M13" s="93"/>
      <c r="N13" s="93"/>
      <c r="O13" s="94"/>
      <c r="P13" s="93"/>
      <c r="S13" s="493"/>
      <c r="T13" s="96"/>
      <c r="U13" s="98"/>
      <c r="V13" s="98"/>
      <c r="W13" s="98"/>
      <c r="X13" s="98"/>
      <c r="Y13" s="10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108"/>
      <c r="AM13" s="98"/>
      <c r="AN13" s="98"/>
      <c r="AO13" s="98"/>
      <c r="AP13" s="101"/>
    </row>
    <row r="14" spans="2:42" ht="15">
      <c r="B14" s="483"/>
      <c r="C14" s="492"/>
      <c r="D14" s="122"/>
      <c r="E14" s="122"/>
      <c r="F14" s="122"/>
      <c r="G14" s="122"/>
      <c r="H14" s="122"/>
      <c r="I14" s="122"/>
      <c r="J14" s="122"/>
      <c r="K14" s="122"/>
      <c r="L14" s="123"/>
      <c r="M14" s="123"/>
      <c r="N14" s="123"/>
      <c r="O14" s="124"/>
      <c r="P14" s="123"/>
      <c r="S14" s="493"/>
      <c r="T14" s="96" t="s">
        <v>202</v>
      </c>
      <c r="U14" s="98"/>
      <c r="V14" s="98"/>
      <c r="W14" s="98"/>
      <c r="X14" s="508" t="str">
        <f>DATA!H10</f>
        <v>_______</v>
      </c>
      <c r="Y14" s="509"/>
      <c r="Z14" s="509"/>
      <c r="AA14" s="509"/>
      <c r="AB14" s="510"/>
      <c r="AE14" s="98"/>
      <c r="AG14" s="98"/>
      <c r="AH14" s="98"/>
      <c r="AI14" s="125" t="s">
        <v>203</v>
      </c>
      <c r="AJ14" s="72"/>
      <c r="AK14" s="511" t="str">
        <f>DATA!D10</f>
        <v>____________</v>
      </c>
      <c r="AL14" s="511"/>
      <c r="AM14" s="511"/>
      <c r="AN14" s="511"/>
      <c r="AO14" s="511"/>
      <c r="AP14" s="512"/>
    </row>
    <row r="15" spans="2:42" ht="15">
      <c r="B15" s="483"/>
      <c r="C15" s="492"/>
      <c r="D15" s="100"/>
      <c r="E15" s="100"/>
      <c r="F15" s="100"/>
      <c r="G15" s="100"/>
      <c r="H15" s="100"/>
      <c r="I15" s="100"/>
      <c r="J15" s="100"/>
      <c r="K15" s="513"/>
      <c r="L15" s="513"/>
      <c r="M15" s="513"/>
      <c r="N15" s="513"/>
      <c r="O15" s="126"/>
      <c r="P15" s="127"/>
      <c r="S15" s="493"/>
      <c r="T15" s="96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101"/>
    </row>
    <row r="16" spans="2:42" ht="15">
      <c r="B16" s="483"/>
      <c r="C16" s="492"/>
      <c r="D16" s="514" t="str">
        <f>'AP Interst'!D16:G16</f>
        <v>DDO SIGNATURE</v>
      </c>
      <c r="E16" s="514"/>
      <c r="F16" s="514"/>
      <c r="G16" s="514"/>
      <c r="H16" s="128"/>
      <c r="I16" s="128"/>
      <c r="J16" s="128"/>
      <c r="K16" s="514" t="str">
        <f>'AP Interst'!K16:N16</f>
        <v>DDO SIGNATURE</v>
      </c>
      <c r="L16" s="514"/>
      <c r="M16" s="514"/>
      <c r="N16" s="514"/>
      <c r="O16" s="94"/>
      <c r="P16" s="93"/>
      <c r="S16" s="493"/>
      <c r="T16" s="96" t="s">
        <v>204</v>
      </c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 t="s">
        <v>205</v>
      </c>
      <c r="AM16" s="98"/>
      <c r="AN16" s="86"/>
      <c r="AO16" s="98"/>
      <c r="AP16" s="101"/>
    </row>
    <row r="17" spans="2:44" ht="15">
      <c r="B17" s="483"/>
      <c r="C17" s="492"/>
      <c r="D17" s="100"/>
      <c r="E17" s="100"/>
      <c r="F17" s="100"/>
      <c r="G17" s="100"/>
      <c r="I17" s="129"/>
      <c r="J17" s="130"/>
      <c r="K17" s="130"/>
      <c r="L17" s="130"/>
      <c r="M17" s="130"/>
      <c r="N17" s="130"/>
      <c r="O17" s="131"/>
      <c r="P17" s="130"/>
      <c r="S17" s="493"/>
      <c r="T17" s="132" t="s">
        <v>206</v>
      </c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33"/>
      <c r="AG17" s="112"/>
      <c r="AH17" s="112"/>
      <c r="AI17" s="134" t="s">
        <v>207</v>
      </c>
      <c r="AJ17" s="112"/>
      <c r="AK17" s="112"/>
      <c r="AL17" s="112"/>
      <c r="AM17" s="112"/>
      <c r="AN17" s="112"/>
      <c r="AO17" s="112"/>
      <c r="AP17" s="113"/>
      <c r="AQ17" s="72"/>
      <c r="AR17" s="72"/>
    </row>
    <row r="18" spans="2:42" ht="15" customHeight="1">
      <c r="B18" s="483"/>
      <c r="C18" s="492"/>
      <c r="D18" s="114"/>
      <c r="E18" s="100"/>
      <c r="F18" s="100"/>
      <c r="G18" s="100"/>
      <c r="H18" s="100"/>
      <c r="I18" s="100"/>
      <c r="J18" s="100"/>
      <c r="K18" s="100"/>
      <c r="L18" s="93"/>
      <c r="M18" s="93"/>
      <c r="N18" s="93"/>
      <c r="O18" s="94"/>
      <c r="P18" s="93"/>
      <c r="S18" s="493"/>
      <c r="T18" s="96" t="s">
        <v>208</v>
      </c>
      <c r="U18" s="98"/>
      <c r="V18" s="98"/>
      <c r="W18" s="98"/>
      <c r="X18" s="135">
        <v>2</v>
      </c>
      <c r="Y18" s="135">
        <v>0</v>
      </c>
      <c r="Z18" s="135">
        <v>4</v>
      </c>
      <c r="AA18" s="135">
        <v>9</v>
      </c>
      <c r="AB18" s="205" t="s">
        <v>285</v>
      </c>
      <c r="AC18" s="98"/>
      <c r="AD18" s="98"/>
      <c r="AE18" s="98"/>
      <c r="AF18" s="136"/>
      <c r="AG18" s="98">
        <v>1</v>
      </c>
      <c r="AH18" s="98"/>
      <c r="AI18" s="98" t="s">
        <v>210</v>
      </c>
      <c r="AJ18" s="98"/>
      <c r="AK18" s="98"/>
      <c r="AL18" s="98"/>
      <c r="AM18" s="98"/>
      <c r="AN18" s="98"/>
      <c r="AO18" s="98" t="s">
        <v>192</v>
      </c>
      <c r="AP18" s="137">
        <v>0</v>
      </c>
    </row>
    <row r="19" spans="2:42" ht="15.75" customHeight="1">
      <c r="B19" s="483"/>
      <c r="C19" s="492"/>
      <c r="D19" s="100"/>
      <c r="E19" s="100"/>
      <c r="F19" s="100"/>
      <c r="G19" s="100"/>
      <c r="H19" s="100"/>
      <c r="I19" s="100"/>
      <c r="J19" s="100"/>
      <c r="K19" s="100"/>
      <c r="L19" s="93"/>
      <c r="M19" s="93"/>
      <c r="N19" s="93"/>
      <c r="O19" s="94"/>
      <c r="P19" s="93"/>
      <c r="S19" s="493"/>
      <c r="T19" s="96"/>
      <c r="U19" s="98"/>
      <c r="V19" s="98"/>
      <c r="W19" s="98"/>
      <c r="X19" s="108"/>
      <c r="Y19" s="108"/>
      <c r="Z19" s="108"/>
      <c r="AA19" s="108"/>
      <c r="AB19" s="98"/>
      <c r="AC19" s="108"/>
      <c r="AD19" s="98"/>
      <c r="AE19" s="98"/>
      <c r="AF19" s="136"/>
      <c r="AG19" s="98">
        <v>2</v>
      </c>
      <c r="AH19" s="98"/>
      <c r="AI19" s="98" t="s">
        <v>211</v>
      </c>
      <c r="AJ19" s="98"/>
      <c r="AK19" s="98"/>
      <c r="AL19" s="98"/>
      <c r="AM19" s="98"/>
      <c r="AN19" s="98"/>
      <c r="AO19" s="98" t="s">
        <v>192</v>
      </c>
      <c r="AP19" s="137">
        <v>0</v>
      </c>
    </row>
    <row r="20" spans="2:42" ht="15">
      <c r="B20" s="483"/>
      <c r="C20" s="492"/>
      <c r="D20" s="515" t="s">
        <v>212</v>
      </c>
      <c r="E20" s="515"/>
      <c r="F20" s="138"/>
      <c r="G20" s="516">
        <f>AC43</f>
        <v>185</v>
      </c>
      <c r="H20" s="517"/>
      <c r="I20" s="517"/>
      <c r="J20" s="517"/>
      <c r="K20" s="517"/>
      <c r="L20" s="93"/>
      <c r="M20" s="93"/>
      <c r="N20" s="93"/>
      <c r="O20" s="94"/>
      <c r="P20" s="93"/>
      <c r="S20" s="493"/>
      <c r="T20" s="96" t="s">
        <v>213</v>
      </c>
      <c r="U20" s="98"/>
      <c r="V20" s="98"/>
      <c r="W20" s="98"/>
      <c r="X20" s="139">
        <v>0</v>
      </c>
      <c r="Y20" s="139">
        <v>3</v>
      </c>
      <c r="Z20" s="98"/>
      <c r="AA20" s="640" t="s">
        <v>286</v>
      </c>
      <c r="AB20" s="640"/>
      <c r="AC20" s="640"/>
      <c r="AD20" s="640"/>
      <c r="AE20" s="640"/>
      <c r="AF20" s="641"/>
      <c r="AG20" s="98">
        <v>3</v>
      </c>
      <c r="AH20" s="98"/>
      <c r="AI20" s="98" t="s">
        <v>215</v>
      </c>
      <c r="AJ20" s="98"/>
      <c r="AK20" s="98"/>
      <c r="AL20" s="98"/>
      <c r="AM20" s="98"/>
      <c r="AN20" s="98"/>
      <c r="AO20" s="98" t="s">
        <v>192</v>
      </c>
      <c r="AP20" s="137">
        <v>0</v>
      </c>
    </row>
    <row r="21" spans="2:42" ht="15" customHeight="1">
      <c r="B21" s="483"/>
      <c r="C21" s="492"/>
      <c r="D21" s="518" t="s">
        <v>216</v>
      </c>
      <c r="E21" s="518"/>
      <c r="F21" s="518"/>
      <c r="G21" s="518"/>
      <c r="H21" s="518"/>
      <c r="I21" s="518"/>
      <c r="J21" s="518"/>
      <c r="K21" s="518"/>
      <c r="L21" s="93"/>
      <c r="M21" s="93"/>
      <c r="N21" s="93"/>
      <c r="O21" s="94"/>
      <c r="P21" s="93"/>
      <c r="S21" s="493"/>
      <c r="T21" s="96"/>
      <c r="U21" s="98"/>
      <c r="V21" s="98"/>
      <c r="W21" s="98"/>
      <c r="X21" s="108"/>
      <c r="Y21" s="108"/>
      <c r="Z21" s="108"/>
      <c r="AA21" s="640"/>
      <c r="AB21" s="640"/>
      <c r="AC21" s="640"/>
      <c r="AD21" s="640"/>
      <c r="AE21" s="640"/>
      <c r="AF21" s="641"/>
      <c r="AG21" s="98">
        <v>4</v>
      </c>
      <c r="AH21" s="98"/>
      <c r="AI21" s="98" t="s">
        <v>217</v>
      </c>
      <c r="AJ21" s="98"/>
      <c r="AK21" s="98"/>
      <c r="AL21" s="98"/>
      <c r="AM21" s="98"/>
      <c r="AN21" s="98"/>
      <c r="AO21" s="98" t="s">
        <v>192</v>
      </c>
      <c r="AP21" s="137">
        <v>0</v>
      </c>
    </row>
    <row r="22" spans="2:42" ht="15">
      <c r="B22" s="483"/>
      <c r="C22" s="492"/>
      <c r="D22" s="141"/>
      <c r="E22" s="141"/>
      <c r="F22" s="141"/>
      <c r="G22" s="141"/>
      <c r="H22" s="141"/>
      <c r="I22" s="141"/>
      <c r="J22" s="141"/>
      <c r="K22" s="141"/>
      <c r="L22" s="93"/>
      <c r="M22" s="93"/>
      <c r="N22" s="93"/>
      <c r="O22" s="94"/>
      <c r="P22" s="93"/>
      <c r="S22" s="493"/>
      <c r="T22" s="96" t="s">
        <v>218</v>
      </c>
      <c r="U22" s="98"/>
      <c r="V22" s="98"/>
      <c r="W22" s="98"/>
      <c r="X22" s="139">
        <v>1</v>
      </c>
      <c r="Y22" s="139">
        <v>0</v>
      </c>
      <c r="Z22" s="139">
        <v>4</v>
      </c>
      <c r="AA22" s="206" t="s">
        <v>287</v>
      </c>
      <c r="AB22" s="98"/>
      <c r="AC22" s="108"/>
      <c r="AD22" s="98"/>
      <c r="AE22" s="98"/>
      <c r="AF22" s="136"/>
      <c r="AG22" s="98">
        <v>5</v>
      </c>
      <c r="AH22" s="98"/>
      <c r="AI22" s="98" t="s">
        <v>220</v>
      </c>
      <c r="AJ22" s="98"/>
      <c r="AK22" s="98"/>
      <c r="AL22" s="98"/>
      <c r="AM22" s="98"/>
      <c r="AN22" s="98"/>
      <c r="AO22" s="98" t="s">
        <v>192</v>
      </c>
      <c r="AP22" s="137">
        <v>0</v>
      </c>
    </row>
    <row r="23" spans="2:42" ht="11.25" customHeight="1">
      <c r="B23" s="483"/>
      <c r="C23" s="492"/>
      <c r="D23" s="519" t="str">
        <f>U46</f>
        <v> ONE HUNDRED EIGHTY FIVE  RUPEES  ONLY.</v>
      </c>
      <c r="E23" s="519"/>
      <c r="F23" s="519"/>
      <c r="G23" s="519"/>
      <c r="H23" s="519"/>
      <c r="I23" s="519"/>
      <c r="J23" s="519"/>
      <c r="K23" s="519"/>
      <c r="L23" s="519"/>
      <c r="M23" s="519"/>
      <c r="N23" s="519"/>
      <c r="O23" s="520"/>
      <c r="P23" s="93"/>
      <c r="S23" s="493"/>
      <c r="T23" s="96"/>
      <c r="U23" s="98"/>
      <c r="V23" s="98"/>
      <c r="W23" s="98"/>
      <c r="X23" s="108"/>
      <c r="Y23" s="108"/>
      <c r="Z23" s="108"/>
      <c r="AA23" s="140"/>
      <c r="AB23" s="98"/>
      <c r="AC23" s="108"/>
      <c r="AD23" s="98"/>
      <c r="AE23" s="98"/>
      <c r="AF23" s="136"/>
      <c r="AG23" s="98">
        <v>6</v>
      </c>
      <c r="AH23" s="98"/>
      <c r="AI23" s="98" t="s">
        <v>221</v>
      </c>
      <c r="AJ23" s="98"/>
      <c r="AK23" s="98"/>
      <c r="AL23" s="98"/>
      <c r="AM23" s="98"/>
      <c r="AN23" s="98"/>
      <c r="AO23" s="98" t="s">
        <v>192</v>
      </c>
      <c r="AP23" s="137">
        <v>0</v>
      </c>
    </row>
    <row r="24" spans="2:42" ht="15">
      <c r="B24" s="483"/>
      <c r="C24" s="492"/>
      <c r="D24" s="519"/>
      <c r="E24" s="519"/>
      <c r="F24" s="519"/>
      <c r="G24" s="519"/>
      <c r="H24" s="519"/>
      <c r="I24" s="519"/>
      <c r="J24" s="519"/>
      <c r="K24" s="519"/>
      <c r="L24" s="519"/>
      <c r="M24" s="519"/>
      <c r="N24" s="519"/>
      <c r="O24" s="520"/>
      <c r="P24" s="93"/>
      <c r="S24" s="493"/>
      <c r="T24" s="96" t="s">
        <v>222</v>
      </c>
      <c r="U24" s="98"/>
      <c r="V24" s="98"/>
      <c r="W24" s="98"/>
      <c r="X24" s="108"/>
      <c r="Y24" s="143">
        <v>0</v>
      </c>
      <c r="Z24" s="144">
        <v>0</v>
      </c>
      <c r="AB24" s="98"/>
      <c r="AC24" s="98"/>
      <c r="AD24" s="98"/>
      <c r="AE24" s="98"/>
      <c r="AF24" s="136"/>
      <c r="AG24" s="98"/>
      <c r="AH24" s="98"/>
      <c r="AI24" s="98" t="s">
        <v>223</v>
      </c>
      <c r="AJ24" s="98"/>
      <c r="AK24" s="98"/>
      <c r="AL24" s="98"/>
      <c r="AM24" s="98"/>
      <c r="AN24" s="98"/>
      <c r="AO24" s="98" t="s">
        <v>192</v>
      </c>
      <c r="AP24" s="137">
        <v>0</v>
      </c>
    </row>
    <row r="25" spans="2:42" ht="13.5" customHeight="1">
      <c r="B25" s="483"/>
      <c r="C25" s="492"/>
      <c r="D25" s="145"/>
      <c r="E25" s="145"/>
      <c r="F25" s="145"/>
      <c r="G25" s="145"/>
      <c r="H25" s="145"/>
      <c r="I25" s="145"/>
      <c r="J25" s="145"/>
      <c r="K25" s="145"/>
      <c r="L25" s="93"/>
      <c r="M25" s="93"/>
      <c r="N25" s="93"/>
      <c r="O25" s="94"/>
      <c r="P25" s="93"/>
      <c r="S25" s="493"/>
      <c r="T25" s="96"/>
      <c r="U25" s="98"/>
      <c r="V25" s="98"/>
      <c r="W25" s="98"/>
      <c r="X25" s="108"/>
      <c r="Y25" s="108"/>
      <c r="Z25" s="108"/>
      <c r="AA25" s="108"/>
      <c r="AB25" s="98"/>
      <c r="AC25" s="98"/>
      <c r="AD25" s="98"/>
      <c r="AE25" s="98"/>
      <c r="AF25" s="136"/>
      <c r="AG25" s="98">
        <v>7</v>
      </c>
      <c r="AH25" s="98"/>
      <c r="AI25" s="98" t="s">
        <v>224</v>
      </c>
      <c r="AJ25" s="98"/>
      <c r="AK25" s="98"/>
      <c r="AL25" s="98"/>
      <c r="AM25" s="98"/>
      <c r="AN25" s="98"/>
      <c r="AO25" s="98" t="s">
        <v>192</v>
      </c>
      <c r="AP25" s="137">
        <v>0</v>
      </c>
    </row>
    <row r="26" spans="2:42" ht="15">
      <c r="B26" s="483"/>
      <c r="C26" s="492"/>
      <c r="D26" s="145"/>
      <c r="E26" s="145"/>
      <c r="F26" s="145"/>
      <c r="G26" s="145"/>
      <c r="H26" s="145"/>
      <c r="I26" s="145"/>
      <c r="J26" s="145"/>
      <c r="K26" s="145"/>
      <c r="L26" s="146"/>
      <c r="M26" s="146"/>
      <c r="N26" s="146"/>
      <c r="O26" s="147"/>
      <c r="P26" s="146"/>
      <c r="S26" s="493"/>
      <c r="T26" s="96" t="s">
        <v>225</v>
      </c>
      <c r="U26" s="98"/>
      <c r="V26" s="98"/>
      <c r="W26" s="98"/>
      <c r="X26" s="139">
        <v>0</v>
      </c>
      <c r="Y26" s="139">
        <v>8</v>
      </c>
      <c r="Z26" s="108"/>
      <c r="AA26" s="207" t="s">
        <v>288</v>
      </c>
      <c r="AB26" s="98"/>
      <c r="AC26" s="108"/>
      <c r="AD26" s="98"/>
      <c r="AE26" s="98"/>
      <c r="AF26" s="136"/>
      <c r="AG26" s="98">
        <v>8</v>
      </c>
      <c r="AH26" s="98"/>
      <c r="AI26" s="98" t="s">
        <v>227</v>
      </c>
      <c r="AJ26" s="98"/>
      <c r="AK26" s="98"/>
      <c r="AL26" s="98"/>
      <c r="AM26" s="98"/>
      <c r="AN26" s="98"/>
      <c r="AO26" s="98" t="s">
        <v>192</v>
      </c>
      <c r="AP26" s="137">
        <v>0</v>
      </c>
    </row>
    <row r="27" spans="2:42" ht="12" customHeight="1">
      <c r="B27" s="483"/>
      <c r="C27" s="492"/>
      <c r="D27" s="145"/>
      <c r="E27" s="145"/>
      <c r="F27" s="145"/>
      <c r="G27" s="145"/>
      <c r="H27" s="145"/>
      <c r="I27" s="145"/>
      <c r="J27" s="145"/>
      <c r="K27" s="145"/>
      <c r="L27" s="93"/>
      <c r="M27" s="93"/>
      <c r="N27" s="93"/>
      <c r="O27" s="94"/>
      <c r="P27" s="93"/>
      <c r="S27" s="493"/>
      <c r="T27" s="96"/>
      <c r="U27" s="98"/>
      <c r="V27" s="98"/>
      <c r="W27" s="98"/>
      <c r="X27" s="108"/>
      <c r="Y27" s="108"/>
      <c r="Z27" s="108"/>
      <c r="AA27" s="140"/>
      <c r="AB27" s="98"/>
      <c r="AC27" s="108"/>
      <c r="AD27" s="98"/>
      <c r="AE27" s="98"/>
      <c r="AF27" s="136"/>
      <c r="AG27" s="98">
        <v>9</v>
      </c>
      <c r="AH27" s="98"/>
      <c r="AI27" s="108" t="s">
        <v>228</v>
      </c>
      <c r="AJ27" s="98"/>
      <c r="AK27" s="98"/>
      <c r="AL27" s="98"/>
      <c r="AM27" s="98"/>
      <c r="AN27" s="98"/>
      <c r="AO27" s="98" t="s">
        <v>192</v>
      </c>
      <c r="AP27" s="137">
        <v>0</v>
      </c>
    </row>
    <row r="28" spans="2:42" ht="15">
      <c r="B28" s="483"/>
      <c r="C28" s="492"/>
      <c r="D28" s="492"/>
      <c r="E28" s="492"/>
      <c r="F28" s="492"/>
      <c r="G28" s="492"/>
      <c r="H28" s="522"/>
      <c r="I28" s="522"/>
      <c r="J28" s="149"/>
      <c r="K28" s="149"/>
      <c r="L28" s="150"/>
      <c r="M28" s="150"/>
      <c r="N28" s="150"/>
      <c r="O28" s="151"/>
      <c r="P28" s="150"/>
      <c r="S28" s="493"/>
      <c r="T28" s="96" t="s">
        <v>229</v>
      </c>
      <c r="U28" s="98"/>
      <c r="V28" s="98"/>
      <c r="W28" s="98"/>
      <c r="X28" s="139">
        <v>4</v>
      </c>
      <c r="Y28" s="139">
        <v>5</v>
      </c>
      <c r="Z28" s="139">
        <v>0</v>
      </c>
      <c r="AA28" s="207" t="s">
        <v>289</v>
      </c>
      <c r="AB28" s="98"/>
      <c r="AC28" s="108"/>
      <c r="AD28" s="98"/>
      <c r="AE28" s="98"/>
      <c r="AF28" s="136"/>
      <c r="AG28" s="98">
        <v>10</v>
      </c>
      <c r="AH28" s="98"/>
      <c r="AI28" s="98" t="s">
        <v>230</v>
      </c>
      <c r="AJ28" s="98"/>
      <c r="AK28" s="98"/>
      <c r="AL28" s="98"/>
      <c r="AM28" s="98"/>
      <c r="AN28" s="98"/>
      <c r="AO28" s="98" t="s">
        <v>192</v>
      </c>
      <c r="AP28" s="137">
        <v>0</v>
      </c>
    </row>
    <row r="29" spans="2:42" ht="15">
      <c r="B29" s="483"/>
      <c r="C29" s="492"/>
      <c r="D29" s="100"/>
      <c r="E29" s="100"/>
      <c r="F29" s="100"/>
      <c r="G29" s="100"/>
      <c r="H29" s="100"/>
      <c r="I29" s="100"/>
      <c r="J29" s="100"/>
      <c r="K29" s="514"/>
      <c r="L29" s="514"/>
      <c r="M29" s="514"/>
      <c r="N29" s="514"/>
      <c r="O29" s="151"/>
      <c r="P29" s="150"/>
      <c r="S29" s="493"/>
      <c r="T29" s="152"/>
      <c r="U29" s="153"/>
      <c r="V29" s="153"/>
      <c r="W29" s="153"/>
      <c r="X29" s="154"/>
      <c r="Y29" s="154"/>
      <c r="Z29" s="154"/>
      <c r="AA29" s="155"/>
      <c r="AB29" s="156"/>
      <c r="AC29" s="153"/>
      <c r="AD29" s="153"/>
      <c r="AE29" s="153"/>
      <c r="AF29" s="157"/>
      <c r="AG29" s="98">
        <v>11</v>
      </c>
      <c r="AH29" s="98"/>
      <c r="AI29" s="98" t="s">
        <v>231</v>
      </c>
      <c r="AJ29" s="98"/>
      <c r="AK29" s="98"/>
      <c r="AL29" s="98"/>
      <c r="AM29" s="98"/>
      <c r="AN29" s="98"/>
      <c r="AO29" s="98" t="s">
        <v>192</v>
      </c>
      <c r="AP29" s="137">
        <v>0</v>
      </c>
    </row>
    <row r="30" spans="2:42" ht="15" customHeight="1">
      <c r="B30" s="483"/>
      <c r="C30" s="492"/>
      <c r="D30" s="100"/>
      <c r="E30" s="100"/>
      <c r="F30" s="100"/>
      <c r="G30" s="100"/>
      <c r="H30" s="100"/>
      <c r="I30" s="158"/>
      <c r="J30" s="158"/>
      <c r="K30" s="514" t="str">
        <f>'AP Interst'!K30:N30</f>
        <v>DDO SIGNATURE</v>
      </c>
      <c r="L30" s="514"/>
      <c r="M30" s="514"/>
      <c r="N30" s="514"/>
      <c r="O30" s="151"/>
      <c r="P30" s="150"/>
      <c r="S30" s="493"/>
      <c r="T30" s="96"/>
      <c r="U30" s="98"/>
      <c r="V30" s="98"/>
      <c r="W30" s="98"/>
      <c r="X30" s="108"/>
      <c r="Y30" s="108"/>
      <c r="Z30" s="108"/>
      <c r="AA30" s="108"/>
      <c r="AB30" s="98"/>
      <c r="AC30" s="98"/>
      <c r="AD30" s="98"/>
      <c r="AE30" s="98"/>
      <c r="AF30" s="136"/>
      <c r="AG30" s="98">
        <v>12</v>
      </c>
      <c r="AH30" s="98"/>
      <c r="AI30" s="98" t="s">
        <v>232</v>
      </c>
      <c r="AJ30" s="98"/>
      <c r="AK30" s="98"/>
      <c r="AL30" s="98"/>
      <c r="AM30" s="98"/>
      <c r="AN30" s="98"/>
      <c r="AO30" s="98" t="s">
        <v>192</v>
      </c>
      <c r="AP30" s="137">
        <v>0</v>
      </c>
    </row>
    <row r="31" spans="2:42" ht="15">
      <c r="B31" s="483"/>
      <c r="C31" s="492"/>
      <c r="D31" s="100"/>
      <c r="E31" s="100"/>
      <c r="F31" s="100"/>
      <c r="G31" s="100"/>
      <c r="H31" s="100"/>
      <c r="I31" s="159"/>
      <c r="J31" s="159"/>
      <c r="K31" s="159"/>
      <c r="L31" s="159"/>
      <c r="M31" s="160"/>
      <c r="N31" s="160"/>
      <c r="O31" s="151"/>
      <c r="P31" s="150"/>
      <c r="S31" s="493"/>
      <c r="T31" s="96" t="s">
        <v>233</v>
      </c>
      <c r="U31" s="98"/>
      <c r="V31" s="98"/>
      <c r="W31" s="98"/>
      <c r="X31" s="108"/>
      <c r="Y31" s="161" t="str">
        <f>DATA!K4</f>
        <v>N</v>
      </c>
      <c r="Z31" s="108"/>
      <c r="AA31" s="98" t="s">
        <v>235</v>
      </c>
      <c r="AB31" s="98"/>
      <c r="AC31" s="98"/>
      <c r="AD31" s="98"/>
      <c r="AE31" s="161" t="s">
        <v>290</v>
      </c>
      <c r="AF31" s="136"/>
      <c r="AG31" s="98">
        <v>13</v>
      </c>
      <c r="AH31" s="98"/>
      <c r="AI31" s="98" t="s">
        <v>237</v>
      </c>
      <c r="AJ31" s="98"/>
      <c r="AK31" s="98"/>
      <c r="AL31" s="98"/>
      <c r="AM31" s="98"/>
      <c r="AN31" s="98"/>
      <c r="AO31" s="98" t="s">
        <v>192</v>
      </c>
      <c r="AP31" s="137">
        <v>0</v>
      </c>
    </row>
    <row r="32" spans="2:42" ht="15">
      <c r="B32" s="483"/>
      <c r="C32" s="492"/>
      <c r="D32" s="100"/>
      <c r="E32" s="100"/>
      <c r="F32" s="100"/>
      <c r="G32" s="100"/>
      <c r="H32" s="100"/>
      <c r="L32" s="162"/>
      <c r="M32" s="162"/>
      <c r="N32" s="162"/>
      <c r="O32" s="163"/>
      <c r="P32" s="162"/>
      <c r="S32" s="493"/>
      <c r="T32" s="96"/>
      <c r="U32" s="98"/>
      <c r="V32" s="98"/>
      <c r="W32" s="98"/>
      <c r="X32" s="98"/>
      <c r="Y32" s="98"/>
      <c r="Z32" s="98"/>
      <c r="AA32" s="98" t="s">
        <v>238</v>
      </c>
      <c r="AB32" s="98"/>
      <c r="AC32" s="98"/>
      <c r="AD32" s="98"/>
      <c r="AE32" s="98"/>
      <c r="AF32" s="136"/>
      <c r="AG32" s="98">
        <v>14</v>
      </c>
      <c r="AH32" s="98"/>
      <c r="AI32" s="98" t="s">
        <v>239</v>
      </c>
      <c r="AJ32" s="98"/>
      <c r="AK32" s="98"/>
      <c r="AL32" s="98"/>
      <c r="AM32" s="98"/>
      <c r="AN32" s="98"/>
      <c r="AO32" s="98" t="s">
        <v>192</v>
      </c>
      <c r="AP32" s="137">
        <v>0</v>
      </c>
    </row>
    <row r="33" spans="2:42" ht="15">
      <c r="B33" s="483"/>
      <c r="C33" s="492"/>
      <c r="D33" s="523"/>
      <c r="E33" s="523"/>
      <c r="F33" s="523"/>
      <c r="G33" s="523"/>
      <c r="H33" s="523"/>
      <c r="I33" s="523"/>
      <c r="J33" s="523"/>
      <c r="K33" s="523"/>
      <c r="L33" s="150"/>
      <c r="M33" s="150"/>
      <c r="N33" s="150"/>
      <c r="O33" s="151"/>
      <c r="P33" s="150"/>
      <c r="S33" s="493"/>
      <c r="T33" s="524" t="s">
        <v>240</v>
      </c>
      <c r="U33" s="525"/>
      <c r="V33" s="525"/>
      <c r="W33" s="525"/>
      <c r="X33" s="525"/>
      <c r="Y33" s="526">
        <v>2</v>
      </c>
      <c r="Z33" s="526">
        <v>2</v>
      </c>
      <c r="AA33" s="526">
        <v>0</v>
      </c>
      <c r="AB33" s="526">
        <v>2</v>
      </c>
      <c r="AC33" s="98"/>
      <c r="AD33" s="98"/>
      <c r="AE33" s="98"/>
      <c r="AF33" s="136"/>
      <c r="AG33" s="98">
        <v>15</v>
      </c>
      <c r="AH33" s="98"/>
      <c r="AI33" s="98" t="s">
        <v>241</v>
      </c>
      <c r="AJ33" s="98"/>
      <c r="AK33" s="98"/>
      <c r="AL33" s="98"/>
      <c r="AM33" s="98"/>
      <c r="AN33" s="98"/>
      <c r="AO33" s="98" t="s">
        <v>192</v>
      </c>
      <c r="AP33" s="137">
        <v>0</v>
      </c>
    </row>
    <row r="34" spans="2:42" ht="15">
      <c r="B34" s="483"/>
      <c r="C34" s="165"/>
      <c r="D34" s="527"/>
      <c r="E34" s="527"/>
      <c r="F34" s="527"/>
      <c r="G34" s="527"/>
      <c r="H34" s="527"/>
      <c r="I34" s="527"/>
      <c r="J34" s="527"/>
      <c r="K34" s="527"/>
      <c r="L34" s="166"/>
      <c r="M34" s="166"/>
      <c r="N34" s="166"/>
      <c r="O34" s="167"/>
      <c r="P34" s="166"/>
      <c r="S34" s="493"/>
      <c r="T34" s="524"/>
      <c r="U34" s="525"/>
      <c r="V34" s="525"/>
      <c r="W34" s="525"/>
      <c r="X34" s="525"/>
      <c r="Y34" s="526"/>
      <c r="Z34" s="526"/>
      <c r="AA34" s="526"/>
      <c r="AB34" s="526"/>
      <c r="AC34" s="98"/>
      <c r="AD34" s="98"/>
      <c r="AE34" s="98"/>
      <c r="AF34" s="136"/>
      <c r="AG34" s="98">
        <v>16</v>
      </c>
      <c r="AH34" s="98"/>
      <c r="AI34" s="98" t="s">
        <v>242</v>
      </c>
      <c r="AJ34" s="98"/>
      <c r="AK34" s="98"/>
      <c r="AL34" s="98"/>
      <c r="AM34" s="98"/>
      <c r="AN34" s="98"/>
      <c r="AO34" s="98" t="s">
        <v>192</v>
      </c>
      <c r="AP34" s="137">
        <v>0</v>
      </c>
    </row>
    <row r="35" spans="2:42" ht="15">
      <c r="B35" s="483"/>
      <c r="C35" s="165"/>
      <c r="D35" s="528"/>
      <c r="E35" s="528"/>
      <c r="F35" s="528"/>
      <c r="G35" s="528"/>
      <c r="H35" s="528"/>
      <c r="I35" s="528"/>
      <c r="J35" s="528"/>
      <c r="K35" s="528"/>
      <c r="L35" s="168"/>
      <c r="M35" s="168"/>
      <c r="N35" s="168"/>
      <c r="O35" s="169"/>
      <c r="P35" s="168"/>
      <c r="S35" s="493"/>
      <c r="T35" s="170" t="s">
        <v>243</v>
      </c>
      <c r="U35" s="98"/>
      <c r="V35" s="98" t="s">
        <v>244</v>
      </c>
      <c r="W35" s="98"/>
      <c r="X35" s="98"/>
      <c r="Y35" s="98"/>
      <c r="Z35" s="98"/>
      <c r="AA35" s="98" t="s">
        <v>192</v>
      </c>
      <c r="AB35" s="98"/>
      <c r="AC35" s="529">
        <f>DATA!U36</f>
        <v>185</v>
      </c>
      <c r="AD35" s="529"/>
      <c r="AE35" s="529"/>
      <c r="AF35" s="530"/>
      <c r="AG35" s="98">
        <v>17</v>
      </c>
      <c r="AH35" s="98"/>
      <c r="AI35" s="98" t="s">
        <v>245</v>
      </c>
      <c r="AJ35" s="98"/>
      <c r="AK35" s="98"/>
      <c r="AL35" s="98"/>
      <c r="AM35" s="98"/>
      <c r="AN35" s="98"/>
      <c r="AO35" s="98" t="s">
        <v>192</v>
      </c>
      <c r="AP35" s="137">
        <v>0</v>
      </c>
    </row>
    <row r="36" spans="2:42" ht="15" customHeight="1">
      <c r="B36" s="483"/>
      <c r="C36" s="531" t="s">
        <v>246</v>
      </c>
      <c r="D36" s="642"/>
      <c r="E36" s="642"/>
      <c r="F36" s="642"/>
      <c r="G36" s="642"/>
      <c r="H36" s="642"/>
      <c r="I36" s="642"/>
      <c r="J36" s="642"/>
      <c r="K36" s="642"/>
      <c r="L36" s="642"/>
      <c r="M36" s="642"/>
      <c r="N36" s="642"/>
      <c r="O36" s="643"/>
      <c r="P36" s="86"/>
      <c r="S36" s="493"/>
      <c r="T36" s="170" t="s">
        <v>247</v>
      </c>
      <c r="U36" s="98"/>
      <c r="V36" s="98" t="s">
        <v>248</v>
      </c>
      <c r="W36" s="98"/>
      <c r="X36" s="98"/>
      <c r="Y36" s="98"/>
      <c r="Z36" s="98"/>
      <c r="AA36" s="98" t="s">
        <v>192</v>
      </c>
      <c r="AB36" s="98"/>
      <c r="AC36" s="534"/>
      <c r="AD36" s="534"/>
      <c r="AE36" s="534"/>
      <c r="AF36" s="535"/>
      <c r="AG36" s="98">
        <v>18</v>
      </c>
      <c r="AH36" s="98"/>
      <c r="AI36" s="98" t="s">
        <v>249</v>
      </c>
      <c r="AJ36" s="98"/>
      <c r="AK36" s="98"/>
      <c r="AL36" s="98"/>
      <c r="AM36" s="98"/>
      <c r="AN36" s="98"/>
      <c r="AO36" s="98" t="s">
        <v>192</v>
      </c>
      <c r="AP36" s="137">
        <v>0</v>
      </c>
    </row>
    <row r="37" spans="2:42" ht="15">
      <c r="B37" s="483"/>
      <c r="C37" s="165"/>
      <c r="D37" s="171"/>
      <c r="E37" s="171"/>
      <c r="F37" s="171"/>
      <c r="G37" s="171"/>
      <c r="H37" s="171"/>
      <c r="I37" s="171"/>
      <c r="J37" s="171"/>
      <c r="K37" s="171"/>
      <c r="L37" s="86"/>
      <c r="M37" s="86"/>
      <c r="N37" s="86"/>
      <c r="O37" s="87"/>
      <c r="P37" s="86"/>
      <c r="S37" s="493"/>
      <c r="T37" s="170" t="s">
        <v>250</v>
      </c>
      <c r="U37" s="98"/>
      <c r="V37" s="98" t="s">
        <v>251</v>
      </c>
      <c r="W37" s="98"/>
      <c r="X37" s="98"/>
      <c r="Y37" s="98"/>
      <c r="Z37" s="98"/>
      <c r="AA37" s="98" t="s">
        <v>192</v>
      </c>
      <c r="AB37" s="98"/>
      <c r="AC37" s="534"/>
      <c r="AD37" s="534"/>
      <c r="AE37" s="534"/>
      <c r="AF37" s="535"/>
      <c r="AG37" s="98">
        <v>19</v>
      </c>
      <c r="AH37" s="98"/>
      <c r="AI37" s="98" t="s">
        <v>252</v>
      </c>
      <c r="AJ37" s="98"/>
      <c r="AK37" s="98"/>
      <c r="AL37" s="98"/>
      <c r="AM37" s="98"/>
      <c r="AN37" s="98"/>
      <c r="AO37" s="98" t="s">
        <v>192</v>
      </c>
      <c r="AP37" s="137">
        <v>0</v>
      </c>
    </row>
    <row r="38" spans="2:42" ht="15" customHeight="1">
      <c r="B38" s="483"/>
      <c r="C38" s="536" t="s">
        <v>253</v>
      </c>
      <c r="D38" s="537"/>
      <c r="E38" s="537"/>
      <c r="F38" s="537"/>
      <c r="G38" s="537"/>
      <c r="H38" s="537"/>
      <c r="I38" s="537"/>
      <c r="J38" s="537"/>
      <c r="K38" s="537"/>
      <c r="L38" s="537"/>
      <c r="M38" s="537"/>
      <c r="N38" s="537"/>
      <c r="O38" s="538"/>
      <c r="P38" s="86"/>
      <c r="S38" s="493"/>
      <c r="T38" s="170" t="s">
        <v>254</v>
      </c>
      <c r="U38" s="98"/>
      <c r="V38" s="98" t="s">
        <v>255</v>
      </c>
      <c r="W38" s="98"/>
      <c r="X38" s="98"/>
      <c r="Y38" s="98"/>
      <c r="Z38" s="98"/>
      <c r="AA38" s="98" t="s">
        <v>192</v>
      </c>
      <c r="AB38" s="98"/>
      <c r="AC38" s="534"/>
      <c r="AD38" s="534"/>
      <c r="AE38" s="534"/>
      <c r="AF38" s="535"/>
      <c r="AG38" s="98">
        <v>20</v>
      </c>
      <c r="AH38" s="98"/>
      <c r="AI38" s="98" t="s">
        <v>256</v>
      </c>
      <c r="AJ38" s="98"/>
      <c r="AK38" s="98"/>
      <c r="AL38" s="98"/>
      <c r="AM38" s="98"/>
      <c r="AN38" s="98"/>
      <c r="AO38" s="98" t="s">
        <v>192</v>
      </c>
      <c r="AP38" s="137">
        <v>0</v>
      </c>
    </row>
    <row r="39" spans="2:42" ht="15" customHeight="1">
      <c r="B39" s="483"/>
      <c r="C39" s="539" t="s">
        <v>257</v>
      </c>
      <c r="D39" s="540"/>
      <c r="E39" s="540"/>
      <c r="F39" s="540"/>
      <c r="G39" s="540"/>
      <c r="H39" s="540"/>
      <c r="I39" s="540"/>
      <c r="J39" s="540"/>
      <c r="K39" s="540"/>
      <c r="L39" s="540"/>
      <c r="M39" s="540"/>
      <c r="N39" s="540"/>
      <c r="O39" s="541"/>
      <c r="P39" s="173"/>
      <c r="S39" s="493"/>
      <c r="T39" s="170" t="s">
        <v>258</v>
      </c>
      <c r="U39" s="98"/>
      <c r="V39" s="98" t="s">
        <v>259</v>
      </c>
      <c r="W39" s="98"/>
      <c r="X39" s="98"/>
      <c r="Y39" s="98"/>
      <c r="Z39" s="98"/>
      <c r="AA39" s="98" t="s">
        <v>192</v>
      </c>
      <c r="AB39" s="98"/>
      <c r="AC39" s="534">
        <v>0</v>
      </c>
      <c r="AD39" s="534"/>
      <c r="AE39" s="534"/>
      <c r="AF39" s="535"/>
      <c r="AG39" s="98">
        <v>21</v>
      </c>
      <c r="AH39" s="98"/>
      <c r="AI39" s="98" t="s">
        <v>260</v>
      </c>
      <c r="AJ39" s="98"/>
      <c r="AK39" s="98"/>
      <c r="AL39" s="98"/>
      <c r="AM39" s="98"/>
      <c r="AN39" s="98"/>
      <c r="AO39" s="98" t="s">
        <v>192</v>
      </c>
      <c r="AP39" s="174">
        <v>0</v>
      </c>
    </row>
    <row r="40" spans="2:42" ht="15">
      <c r="B40" s="483"/>
      <c r="C40" s="171"/>
      <c r="D40" s="175"/>
      <c r="E40" s="527"/>
      <c r="F40" s="527"/>
      <c r="G40" s="527"/>
      <c r="H40" s="527"/>
      <c r="I40" s="527"/>
      <c r="J40" s="527"/>
      <c r="K40" s="527"/>
      <c r="L40" s="86"/>
      <c r="M40" s="86"/>
      <c r="N40" s="86"/>
      <c r="O40" s="87"/>
      <c r="P40" s="86"/>
      <c r="S40" s="493"/>
      <c r="T40" s="96"/>
      <c r="U40" s="98"/>
      <c r="V40" s="98"/>
      <c r="W40" s="98"/>
      <c r="X40" s="98"/>
      <c r="Y40" s="98"/>
      <c r="Z40" s="98"/>
      <c r="AA40" s="98"/>
      <c r="AB40" s="98"/>
      <c r="AC40" s="542"/>
      <c r="AD40" s="542"/>
      <c r="AE40" s="542"/>
      <c r="AF40" s="543"/>
      <c r="AG40" s="112" t="s">
        <v>261</v>
      </c>
      <c r="AH40" s="112"/>
      <c r="AI40" s="112"/>
      <c r="AJ40" s="112"/>
      <c r="AK40" s="112"/>
      <c r="AL40" s="112"/>
      <c r="AM40" s="112"/>
      <c r="AN40" s="112"/>
      <c r="AO40" s="112" t="s">
        <v>192</v>
      </c>
      <c r="AP40" s="176">
        <f>SUM(AP18:AP39)</f>
        <v>0</v>
      </c>
    </row>
    <row r="41" spans="2:42" ht="15" customHeight="1">
      <c r="B41" s="483"/>
      <c r="C41" s="544" t="s">
        <v>262</v>
      </c>
      <c r="D41" s="527"/>
      <c r="E41" s="527"/>
      <c r="F41" s="527"/>
      <c r="G41" s="527"/>
      <c r="H41" s="527"/>
      <c r="I41" s="527"/>
      <c r="J41" s="527"/>
      <c r="K41" s="527"/>
      <c r="L41" s="527"/>
      <c r="M41" s="527"/>
      <c r="N41" s="527"/>
      <c r="O41" s="545"/>
      <c r="P41" s="86"/>
      <c r="S41" s="493"/>
      <c r="T41" s="96"/>
      <c r="U41" s="98"/>
      <c r="V41" s="98" t="s">
        <v>263</v>
      </c>
      <c r="W41" s="98"/>
      <c r="X41" s="98"/>
      <c r="Y41" s="98"/>
      <c r="Z41" s="98"/>
      <c r="AA41" s="98" t="s">
        <v>192</v>
      </c>
      <c r="AB41" s="98"/>
      <c r="AC41" s="546">
        <f>AC35+AC36+AC37+AC38+AC39</f>
        <v>185</v>
      </c>
      <c r="AD41" s="546"/>
      <c r="AE41" s="546"/>
      <c r="AF41" s="547"/>
      <c r="AG41" s="98"/>
      <c r="AH41" s="98"/>
      <c r="AI41" s="98"/>
      <c r="AJ41" s="98"/>
      <c r="AK41" s="98"/>
      <c r="AL41" s="98"/>
      <c r="AM41" s="98"/>
      <c r="AN41" s="98"/>
      <c r="AO41" s="177"/>
      <c r="AP41" s="178"/>
    </row>
    <row r="42" spans="2:42" ht="15">
      <c r="B42" s="483"/>
      <c r="C42" s="165"/>
      <c r="D42" s="175"/>
      <c r="E42" s="171"/>
      <c r="F42" s="172"/>
      <c r="G42" s="171"/>
      <c r="H42" s="171"/>
      <c r="I42" s="171"/>
      <c r="J42" s="171"/>
      <c r="K42" s="171"/>
      <c r="L42" s="86"/>
      <c r="M42" s="86"/>
      <c r="N42" s="86"/>
      <c r="O42" s="87"/>
      <c r="P42" s="86"/>
      <c r="S42" s="493"/>
      <c r="T42" s="96"/>
      <c r="U42" s="98"/>
      <c r="V42" s="98" t="s">
        <v>264</v>
      </c>
      <c r="W42" s="98"/>
      <c r="X42" s="98"/>
      <c r="Y42" s="98"/>
      <c r="Z42" s="98"/>
      <c r="AA42" s="98" t="s">
        <v>192</v>
      </c>
      <c r="AB42" s="98"/>
      <c r="AC42" s="534">
        <f>AP39</f>
        <v>0</v>
      </c>
      <c r="AD42" s="534"/>
      <c r="AE42" s="534"/>
      <c r="AF42" s="535"/>
      <c r="AG42" s="98"/>
      <c r="AH42" s="98"/>
      <c r="AI42" s="98"/>
      <c r="AJ42" s="98"/>
      <c r="AK42" s="179"/>
      <c r="AL42" s="179"/>
      <c r="AM42" s="179"/>
      <c r="AN42" s="179"/>
      <c r="AO42" s="98"/>
      <c r="AP42" s="180"/>
    </row>
    <row r="43" spans="2:42" ht="15">
      <c r="B43" s="483"/>
      <c r="C43" s="165"/>
      <c r="D43" s="175"/>
      <c r="E43" s="171"/>
      <c r="F43" s="172"/>
      <c r="G43" s="171"/>
      <c r="H43" s="171"/>
      <c r="I43" s="171"/>
      <c r="J43" s="171"/>
      <c r="K43" s="548"/>
      <c r="L43" s="548"/>
      <c r="M43" s="548"/>
      <c r="N43" s="548"/>
      <c r="O43" s="87"/>
      <c r="P43" s="86"/>
      <c r="S43" s="493"/>
      <c r="T43" s="96"/>
      <c r="U43" s="98"/>
      <c r="V43" s="98" t="s">
        <v>265</v>
      </c>
      <c r="W43" s="98"/>
      <c r="X43" s="98"/>
      <c r="Y43" s="98"/>
      <c r="Z43" s="98"/>
      <c r="AA43" s="98" t="s">
        <v>192</v>
      </c>
      <c r="AB43" s="98"/>
      <c r="AC43" s="546">
        <f>AC41-AC42</f>
        <v>185</v>
      </c>
      <c r="AD43" s="546"/>
      <c r="AE43" s="546"/>
      <c r="AF43" s="547"/>
      <c r="AG43" s="98"/>
      <c r="AH43" s="98"/>
      <c r="AI43" s="98"/>
      <c r="AJ43" s="98"/>
      <c r="AK43" s="98"/>
      <c r="AL43" s="98"/>
      <c r="AM43" s="98"/>
      <c r="AN43" s="98"/>
      <c r="AO43" s="98"/>
      <c r="AP43" s="101"/>
    </row>
    <row r="44" spans="2:42" ht="3" customHeight="1">
      <c r="B44" s="483"/>
      <c r="C44" s="165"/>
      <c r="D44" s="175"/>
      <c r="E44" s="171"/>
      <c r="F44" s="172"/>
      <c r="G44" s="171"/>
      <c r="H44" s="171"/>
      <c r="I44" s="171"/>
      <c r="J44" s="171"/>
      <c r="K44" s="171"/>
      <c r="L44" s="86"/>
      <c r="M44" s="86"/>
      <c r="N44" s="86"/>
      <c r="O44" s="87"/>
      <c r="P44" s="86"/>
      <c r="S44" s="493"/>
      <c r="T44" s="96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136"/>
      <c r="AG44" s="98"/>
      <c r="AH44" s="98"/>
      <c r="AI44" s="98"/>
      <c r="AJ44" s="98"/>
      <c r="AK44" s="98"/>
      <c r="AL44" s="98"/>
      <c r="AM44" s="98"/>
      <c r="AN44" s="98"/>
      <c r="AO44" s="98"/>
      <c r="AP44" s="101"/>
    </row>
    <row r="45" spans="2:42" ht="15">
      <c r="B45" s="483"/>
      <c r="C45" s="165"/>
      <c r="D45" s="175"/>
      <c r="E45" s="171"/>
      <c r="F45" s="172"/>
      <c r="G45" s="171"/>
      <c r="H45" s="181"/>
      <c r="I45" s="181"/>
      <c r="J45" s="181"/>
      <c r="K45" s="549" t="str">
        <f>K30</f>
        <v>DDO SIGNATURE</v>
      </c>
      <c r="L45" s="549"/>
      <c r="M45" s="549"/>
      <c r="N45" s="549"/>
      <c r="O45" s="87"/>
      <c r="P45" s="86"/>
      <c r="S45" s="493"/>
      <c r="T45" s="96"/>
      <c r="U45" s="98" t="s">
        <v>266</v>
      </c>
      <c r="V45" s="98"/>
      <c r="W45" s="98"/>
      <c r="X45" s="98"/>
      <c r="Y45" s="98"/>
      <c r="Z45" s="98"/>
      <c r="AA45" s="98"/>
      <c r="AB45" s="98"/>
      <c r="AC45" s="182"/>
      <c r="AD45" s="98"/>
      <c r="AE45" s="98"/>
      <c r="AF45" s="136"/>
      <c r="AG45" s="98"/>
      <c r="AH45" s="98"/>
      <c r="AI45" s="98"/>
      <c r="AJ45" s="98"/>
      <c r="AK45" s="98"/>
      <c r="AL45" s="98"/>
      <c r="AM45" s="98"/>
      <c r="AN45" s="98"/>
      <c r="AO45" s="98"/>
      <c r="AP45" s="101"/>
    </row>
    <row r="46" spans="2:42" ht="15" customHeight="1">
      <c r="B46" s="483"/>
      <c r="C46" s="183"/>
      <c r="D46" s="171"/>
      <c r="E46" s="172"/>
      <c r="F46" s="172"/>
      <c r="G46" s="172"/>
      <c r="H46" s="528"/>
      <c r="I46" s="528"/>
      <c r="J46" s="528"/>
      <c r="K46" s="528"/>
      <c r="L46" s="86"/>
      <c r="M46" s="86"/>
      <c r="N46" s="86"/>
      <c r="O46" s="87"/>
      <c r="P46" s="86"/>
      <c r="S46" s="493"/>
      <c r="T46" s="96"/>
      <c r="U46" s="550" t="str">
        <f>Num2Txt!D91</f>
        <v> ONE HUNDRED EIGHTY FIVE  RUPEES  ONLY.</v>
      </c>
      <c r="V46" s="550"/>
      <c r="W46" s="550"/>
      <c r="X46" s="550"/>
      <c r="Y46" s="550"/>
      <c r="Z46" s="550"/>
      <c r="AA46" s="550"/>
      <c r="AB46" s="550"/>
      <c r="AC46" s="550"/>
      <c r="AD46" s="550"/>
      <c r="AE46" s="550"/>
      <c r="AF46" s="551"/>
      <c r="AG46" s="98"/>
      <c r="AH46" s="98"/>
      <c r="AI46" s="554"/>
      <c r="AJ46" s="554"/>
      <c r="AK46" s="554"/>
      <c r="AL46" s="554"/>
      <c r="AM46" s="554"/>
      <c r="AN46" s="554"/>
      <c r="AO46" s="554"/>
      <c r="AP46" s="555"/>
    </row>
    <row r="47" spans="2:42" ht="15">
      <c r="B47" s="483"/>
      <c r="C47" s="556" t="s">
        <v>267</v>
      </c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  <c r="O47" s="558"/>
      <c r="P47" s="86"/>
      <c r="S47" s="493"/>
      <c r="T47" s="96"/>
      <c r="U47" s="550"/>
      <c r="V47" s="550"/>
      <c r="W47" s="550"/>
      <c r="X47" s="550"/>
      <c r="Y47" s="550"/>
      <c r="Z47" s="550"/>
      <c r="AA47" s="550"/>
      <c r="AB47" s="550"/>
      <c r="AC47" s="550"/>
      <c r="AD47" s="550"/>
      <c r="AE47" s="550"/>
      <c r="AF47" s="551"/>
      <c r="AG47" s="98"/>
      <c r="AH47" s="98"/>
      <c r="AI47" s="559" t="s">
        <v>268</v>
      </c>
      <c r="AJ47" s="559"/>
      <c r="AK47" s="559"/>
      <c r="AL47" s="559"/>
      <c r="AM47" s="559"/>
      <c r="AN47" s="559"/>
      <c r="AO47" s="559"/>
      <c r="AP47" s="560"/>
    </row>
    <row r="48" spans="2:42" ht="15">
      <c r="B48" s="483"/>
      <c r="C48" s="184"/>
      <c r="D48" s="183"/>
      <c r="E48" s="183"/>
      <c r="F48" s="183"/>
      <c r="G48" s="183"/>
      <c r="H48" s="183"/>
      <c r="I48" s="183"/>
      <c r="J48" s="183"/>
      <c r="K48" s="183"/>
      <c r="L48" s="86"/>
      <c r="M48" s="86"/>
      <c r="N48" s="86"/>
      <c r="O48" s="87"/>
      <c r="P48" s="86"/>
      <c r="S48" s="493"/>
      <c r="T48" s="152"/>
      <c r="U48" s="552"/>
      <c r="V48" s="552"/>
      <c r="W48" s="552"/>
      <c r="X48" s="552"/>
      <c r="Y48" s="552"/>
      <c r="Z48" s="552"/>
      <c r="AA48" s="552"/>
      <c r="AB48" s="552"/>
      <c r="AC48" s="552"/>
      <c r="AD48" s="552"/>
      <c r="AE48" s="552"/>
      <c r="AF48" s="5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85"/>
    </row>
    <row r="49" spans="2:42" ht="15">
      <c r="B49" s="483"/>
      <c r="C49" s="183"/>
      <c r="D49" s="183"/>
      <c r="E49" s="183"/>
      <c r="F49" s="183"/>
      <c r="G49" s="183"/>
      <c r="H49" s="183"/>
      <c r="I49" s="183"/>
      <c r="J49" s="183"/>
      <c r="K49" s="183"/>
      <c r="L49" s="86"/>
      <c r="M49" s="86"/>
      <c r="N49" s="86"/>
      <c r="O49" s="87"/>
      <c r="P49" s="86"/>
      <c r="S49" s="493"/>
      <c r="T49" s="96"/>
      <c r="U49" s="554" t="s">
        <v>269</v>
      </c>
      <c r="V49" s="554"/>
      <c r="W49" s="554"/>
      <c r="X49" s="554"/>
      <c r="Y49" s="554"/>
      <c r="Z49" s="554"/>
      <c r="AA49" s="554"/>
      <c r="AB49" s="554"/>
      <c r="AC49" s="554"/>
      <c r="AD49" s="554"/>
      <c r="AE49" s="554"/>
      <c r="AF49" s="554"/>
      <c r="AG49" s="554"/>
      <c r="AH49" s="554"/>
      <c r="AI49" s="554"/>
      <c r="AJ49" s="554"/>
      <c r="AK49" s="554"/>
      <c r="AL49" s="554"/>
      <c r="AM49" s="554"/>
      <c r="AN49" s="554"/>
      <c r="AO49" s="554"/>
      <c r="AP49" s="555"/>
    </row>
    <row r="50" spans="2:42" ht="15">
      <c r="B50" s="483"/>
      <c r="C50" s="183"/>
      <c r="D50" s="183"/>
      <c r="E50" s="183"/>
      <c r="F50" s="183"/>
      <c r="G50" s="183"/>
      <c r="H50" s="183"/>
      <c r="I50" s="183"/>
      <c r="J50" s="183"/>
      <c r="K50" s="183"/>
      <c r="L50" s="86"/>
      <c r="M50" s="86"/>
      <c r="N50" s="86"/>
      <c r="O50" s="87"/>
      <c r="P50" s="86"/>
      <c r="S50" s="493"/>
      <c r="T50" s="96"/>
      <c r="U50" s="98" t="s">
        <v>270</v>
      </c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101"/>
    </row>
    <row r="51" spans="2:42" ht="15">
      <c r="B51" s="483"/>
      <c r="C51" s="183"/>
      <c r="D51" s="183"/>
      <c r="E51" s="183"/>
      <c r="F51" s="183"/>
      <c r="G51" s="183"/>
      <c r="H51" s="183"/>
      <c r="I51" s="183"/>
      <c r="J51" s="183"/>
      <c r="K51" s="183"/>
      <c r="L51" s="86"/>
      <c r="M51" s="86"/>
      <c r="N51" s="86"/>
      <c r="O51" s="87"/>
      <c r="P51" s="86"/>
      <c r="S51" s="493"/>
      <c r="T51" s="96"/>
      <c r="U51" s="98" t="s">
        <v>271</v>
      </c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101"/>
    </row>
    <row r="52" spans="2:42" ht="15">
      <c r="B52" s="483"/>
      <c r="C52" s="183"/>
      <c r="D52" s="183"/>
      <c r="E52" s="183"/>
      <c r="F52" s="183"/>
      <c r="G52" s="183"/>
      <c r="H52" s="183"/>
      <c r="I52" s="183"/>
      <c r="J52" s="183"/>
      <c r="K52" s="183"/>
      <c r="L52" s="86"/>
      <c r="M52" s="86"/>
      <c r="N52" s="86"/>
      <c r="O52" s="87"/>
      <c r="P52" s="86"/>
      <c r="S52" s="493"/>
      <c r="T52" s="96"/>
      <c r="U52" s="98" t="s">
        <v>272</v>
      </c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101"/>
    </row>
    <row r="53" spans="2:42" ht="15">
      <c r="B53" s="483"/>
      <c r="C53" s="183"/>
      <c r="D53" s="183"/>
      <c r="E53" s="183"/>
      <c r="F53" s="183"/>
      <c r="G53" s="183"/>
      <c r="H53" s="183"/>
      <c r="I53" s="183"/>
      <c r="J53" s="183"/>
      <c r="K53" s="183"/>
      <c r="L53" s="86"/>
      <c r="M53" s="86"/>
      <c r="N53" s="86"/>
      <c r="O53" s="87"/>
      <c r="P53" s="86"/>
      <c r="S53" s="493"/>
      <c r="T53" s="96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101"/>
    </row>
    <row r="54" spans="2:42" ht="15">
      <c r="B54" s="483"/>
      <c r="C54" s="183"/>
      <c r="D54" s="183"/>
      <c r="E54" s="183"/>
      <c r="F54" s="183"/>
      <c r="G54" s="183"/>
      <c r="H54" s="183"/>
      <c r="I54" s="183"/>
      <c r="J54" s="183"/>
      <c r="K54" s="183"/>
      <c r="L54" s="86"/>
      <c r="M54" s="86"/>
      <c r="N54" s="86"/>
      <c r="O54" s="87"/>
      <c r="P54" s="86"/>
      <c r="S54" s="493"/>
      <c r="T54" s="96"/>
      <c r="U54" s="98"/>
      <c r="V54" s="98"/>
      <c r="W54" s="98"/>
      <c r="X54" s="98"/>
      <c r="Y54" s="98"/>
      <c r="Z54" s="98"/>
      <c r="AA54" s="98">
        <v>1</v>
      </c>
      <c r="AB54" s="98"/>
      <c r="AC54" s="525" t="s">
        <v>273</v>
      </c>
      <c r="AD54" s="525"/>
      <c r="AE54" s="525"/>
      <c r="AF54" s="525"/>
      <c r="AG54" s="525"/>
      <c r="AH54" s="525"/>
      <c r="AI54" s="525"/>
      <c r="AJ54" s="525"/>
      <c r="AK54" s="525"/>
      <c r="AL54" s="525"/>
      <c r="AM54" s="525"/>
      <c r="AN54" s="525"/>
      <c r="AO54" s="525"/>
      <c r="AP54" s="561"/>
    </row>
    <row r="55" spans="2:42" ht="15">
      <c r="B55" s="483"/>
      <c r="C55" s="183"/>
      <c r="D55" s="183"/>
      <c r="E55" s="183"/>
      <c r="F55" s="183"/>
      <c r="G55" s="183"/>
      <c r="H55" s="183"/>
      <c r="I55" s="183"/>
      <c r="J55" s="183"/>
      <c r="K55" s="183"/>
      <c r="L55" s="86"/>
      <c r="M55" s="86"/>
      <c r="N55" s="86"/>
      <c r="O55" s="87"/>
      <c r="P55" s="86"/>
      <c r="S55" s="493"/>
      <c r="T55" s="96"/>
      <c r="U55" s="98"/>
      <c r="V55" s="98"/>
      <c r="W55" s="98"/>
      <c r="X55" s="98"/>
      <c r="Y55" s="98"/>
      <c r="Z55" s="98"/>
      <c r="AA55" s="98"/>
      <c r="AB55" s="98"/>
      <c r="AC55" s="525"/>
      <c r="AD55" s="525"/>
      <c r="AE55" s="525"/>
      <c r="AF55" s="525"/>
      <c r="AG55" s="525"/>
      <c r="AH55" s="525"/>
      <c r="AI55" s="525"/>
      <c r="AJ55" s="525"/>
      <c r="AK55" s="525"/>
      <c r="AL55" s="525"/>
      <c r="AM55" s="525"/>
      <c r="AN55" s="525"/>
      <c r="AO55" s="525"/>
      <c r="AP55" s="561"/>
    </row>
    <row r="56" spans="2:42" ht="15">
      <c r="B56" s="483"/>
      <c r="C56" s="183"/>
      <c r="D56" s="183"/>
      <c r="E56" s="183"/>
      <c r="F56" s="183"/>
      <c r="G56" s="183"/>
      <c r="H56" s="183"/>
      <c r="I56" s="183"/>
      <c r="J56" s="183"/>
      <c r="K56" s="183"/>
      <c r="L56" s="86"/>
      <c r="M56" s="86"/>
      <c r="N56" s="86"/>
      <c r="O56" s="87"/>
      <c r="P56" s="86"/>
      <c r="S56" s="493"/>
      <c r="T56" s="96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101"/>
    </row>
    <row r="57" spans="2:42" ht="15">
      <c r="B57" s="483"/>
      <c r="C57" s="183"/>
      <c r="D57" s="183"/>
      <c r="E57" s="183"/>
      <c r="F57" s="183"/>
      <c r="G57" s="183"/>
      <c r="H57" s="183"/>
      <c r="I57" s="183"/>
      <c r="J57" s="183"/>
      <c r="K57" s="183"/>
      <c r="L57" s="86"/>
      <c r="M57" s="86"/>
      <c r="N57" s="86"/>
      <c r="O57" s="87"/>
      <c r="P57" s="86"/>
      <c r="S57" s="493"/>
      <c r="T57" s="96"/>
      <c r="U57" s="98"/>
      <c r="V57" s="98"/>
      <c r="W57" s="98"/>
      <c r="X57" s="98"/>
      <c r="Y57" s="98"/>
      <c r="Z57" s="98"/>
      <c r="AA57" s="98">
        <v>2</v>
      </c>
      <c r="AB57" s="98"/>
      <c r="AC57" s="525" t="s">
        <v>274</v>
      </c>
      <c r="AD57" s="525"/>
      <c r="AE57" s="525"/>
      <c r="AF57" s="525"/>
      <c r="AG57" s="525"/>
      <c r="AH57" s="525"/>
      <c r="AI57" s="525"/>
      <c r="AJ57" s="525"/>
      <c r="AK57" s="525"/>
      <c r="AL57" s="525"/>
      <c r="AM57" s="525"/>
      <c r="AN57" s="525"/>
      <c r="AO57" s="525"/>
      <c r="AP57" s="561"/>
    </row>
    <row r="58" spans="2:42" ht="15">
      <c r="B58" s="483"/>
      <c r="C58" s="183"/>
      <c r="D58" s="183"/>
      <c r="E58" s="183"/>
      <c r="F58" s="183"/>
      <c r="G58" s="183"/>
      <c r="H58" s="183"/>
      <c r="I58" s="183"/>
      <c r="J58" s="183"/>
      <c r="K58" s="183"/>
      <c r="L58" s="86"/>
      <c r="M58" s="86"/>
      <c r="N58" s="86"/>
      <c r="O58" s="87"/>
      <c r="P58" s="86"/>
      <c r="S58" s="95"/>
      <c r="T58" s="96"/>
      <c r="U58" s="98"/>
      <c r="V58" s="98"/>
      <c r="W58" s="98"/>
      <c r="X58" s="98"/>
      <c r="Y58" s="98"/>
      <c r="Z58" s="98"/>
      <c r="AA58" s="98"/>
      <c r="AB58" s="98"/>
      <c r="AC58" s="525"/>
      <c r="AD58" s="525"/>
      <c r="AE58" s="525"/>
      <c r="AF58" s="525"/>
      <c r="AG58" s="525"/>
      <c r="AH58" s="525"/>
      <c r="AI58" s="525"/>
      <c r="AJ58" s="525"/>
      <c r="AK58" s="525"/>
      <c r="AL58" s="525"/>
      <c r="AM58" s="525"/>
      <c r="AN58" s="525"/>
      <c r="AO58" s="525"/>
      <c r="AP58" s="561"/>
    </row>
    <row r="59" spans="2:42" ht="15">
      <c r="B59" s="483"/>
      <c r="C59" s="183"/>
      <c r="D59" s="183"/>
      <c r="E59" s="183"/>
      <c r="F59" s="183"/>
      <c r="G59" s="183"/>
      <c r="H59" s="183"/>
      <c r="I59" s="183"/>
      <c r="J59" s="183"/>
      <c r="K59" s="183"/>
      <c r="L59" s="86"/>
      <c r="M59" s="86"/>
      <c r="N59" s="86"/>
      <c r="O59" s="87"/>
      <c r="P59" s="86"/>
      <c r="S59" s="95"/>
      <c r="T59" s="96"/>
      <c r="U59" s="98"/>
      <c r="V59" s="98"/>
      <c r="W59" s="98"/>
      <c r="X59" s="98"/>
      <c r="Y59" s="98"/>
      <c r="Z59" s="98"/>
      <c r="AA59" s="98"/>
      <c r="AB59" s="98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86"/>
    </row>
    <row r="60" spans="2:42" ht="15">
      <c r="B60" s="483"/>
      <c r="C60" s="183"/>
      <c r="D60" s="183"/>
      <c r="E60" s="183"/>
      <c r="F60" s="183"/>
      <c r="G60" s="183"/>
      <c r="H60" s="183"/>
      <c r="I60" s="183"/>
      <c r="J60" s="183"/>
      <c r="K60" s="183"/>
      <c r="L60" s="86"/>
      <c r="M60" s="86"/>
      <c r="N60" s="86"/>
      <c r="O60" s="87"/>
      <c r="P60" s="86"/>
      <c r="S60" s="95"/>
      <c r="T60" s="96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108" t="s">
        <v>275</v>
      </c>
      <c r="AG60" s="98"/>
      <c r="AH60" s="98"/>
      <c r="AI60" s="98"/>
      <c r="AJ60" s="98"/>
      <c r="AK60" s="98"/>
      <c r="AL60" s="98"/>
      <c r="AM60" s="98"/>
      <c r="AN60" s="98"/>
      <c r="AO60" s="98"/>
      <c r="AP60" s="101"/>
    </row>
    <row r="61" spans="2:42" ht="9" customHeight="1" thickBot="1"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9"/>
      <c r="P61" s="86"/>
      <c r="S61" s="116"/>
      <c r="T61" s="190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8"/>
    </row>
    <row r="62" spans="2:16" ht="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 ht="15" hidden="1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 ht="15" hidden="1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ht="15" hidden="1"/>
    <row r="66" ht="15" hidden="1">
      <c r="J66" s="86"/>
    </row>
  </sheetData>
  <sheetProtection/>
  <mergeCells count="67">
    <mergeCell ref="AI46:AP46"/>
    <mergeCell ref="C47:O47"/>
    <mergeCell ref="AI47:AP47"/>
    <mergeCell ref="U49:AP49"/>
    <mergeCell ref="AC54:AP55"/>
    <mergeCell ref="AC57:AP58"/>
    <mergeCell ref="AC42:AF42"/>
    <mergeCell ref="K43:N43"/>
    <mergeCell ref="AC43:AF43"/>
    <mergeCell ref="K45:N45"/>
    <mergeCell ref="H46:K46"/>
    <mergeCell ref="U46:AF48"/>
    <mergeCell ref="C39:O39"/>
    <mergeCell ref="AC39:AF39"/>
    <mergeCell ref="E40:K40"/>
    <mergeCell ref="AC40:AF40"/>
    <mergeCell ref="C41:O41"/>
    <mergeCell ref="AC41:AF41"/>
    <mergeCell ref="D35:K35"/>
    <mergeCell ref="AC35:AF35"/>
    <mergeCell ref="C36:O36"/>
    <mergeCell ref="AC36:AF36"/>
    <mergeCell ref="AC37:AF37"/>
    <mergeCell ref="C38:O38"/>
    <mergeCell ref="AC38:AF38"/>
    <mergeCell ref="T33:X34"/>
    <mergeCell ref="Y33:Y34"/>
    <mergeCell ref="Z33:Z34"/>
    <mergeCell ref="AA33:AA34"/>
    <mergeCell ref="AB33:AB34"/>
    <mergeCell ref="D34:K34"/>
    <mergeCell ref="D23:O24"/>
    <mergeCell ref="D28:G28"/>
    <mergeCell ref="H28:I28"/>
    <mergeCell ref="K29:N29"/>
    <mergeCell ref="K30:N30"/>
    <mergeCell ref="D33:K33"/>
    <mergeCell ref="K15:N15"/>
    <mergeCell ref="K16:N16"/>
    <mergeCell ref="D20:E20"/>
    <mergeCell ref="G20:K20"/>
    <mergeCell ref="AA20:AF21"/>
    <mergeCell ref="D21:K21"/>
    <mergeCell ref="D16:G16"/>
    <mergeCell ref="X12:AG12"/>
    <mergeCell ref="AK12:AP12"/>
    <mergeCell ref="D13:H13"/>
    <mergeCell ref="J13:K13"/>
    <mergeCell ref="X14:AB14"/>
    <mergeCell ref="AK14:AP14"/>
    <mergeCell ref="AA8:AD8"/>
    <mergeCell ref="D9:K9"/>
    <mergeCell ref="X10:AH10"/>
    <mergeCell ref="AK10:AO10"/>
    <mergeCell ref="D11:H11"/>
    <mergeCell ref="J11:K11"/>
    <mergeCell ref="V11:AA11"/>
    <mergeCell ref="B1:O1"/>
    <mergeCell ref="S1:AP1"/>
    <mergeCell ref="B2:B60"/>
    <mergeCell ref="S2:AP2"/>
    <mergeCell ref="T3:AP3"/>
    <mergeCell ref="AL4:AP4"/>
    <mergeCell ref="C5:C33"/>
    <mergeCell ref="S6:S57"/>
    <mergeCell ref="D7:H7"/>
    <mergeCell ref="J7:K7"/>
  </mergeCells>
  <printOptions/>
  <pageMargins left="0.67" right="0.31496062992125984" top="0.46" bottom="0.35433070866141736" header="0.31496062992125984" footer="0.31496062992125984"/>
  <pageSetup horizontalDpi="600" verticalDpi="600" orientation="portrait" paperSize="9" scale="90" r:id="rId1"/>
  <colBreaks count="1" manualBreakCount="1">
    <brk id="1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L38"/>
  <sheetViews>
    <sheetView showGridLines="0" zoomScalePageLayoutView="0" workbookViewId="0" topLeftCell="D1">
      <selection activeCell="B9" sqref="B9:B28"/>
    </sheetView>
  </sheetViews>
  <sheetFormatPr defaultColWidth="0" defaultRowHeight="15" customHeight="1" zeroHeight="1"/>
  <cols>
    <col min="1" max="1" width="4.140625" style="49" customWidth="1"/>
    <col min="2" max="2" width="4.00390625" style="49" customWidth="1"/>
    <col min="3" max="3" width="50.8515625" style="49" customWidth="1"/>
    <col min="4" max="4" width="10.8515625" style="49" customWidth="1"/>
    <col min="5" max="5" width="11.421875" style="49" customWidth="1"/>
    <col min="6" max="6" width="11.28125" style="49" customWidth="1"/>
    <col min="7" max="7" width="12.00390625" style="49" customWidth="1"/>
    <col min="8" max="8" width="9.140625" style="49" customWidth="1"/>
    <col min="9" max="9" width="11.8515625" style="49" customWidth="1"/>
    <col min="10" max="10" width="12.421875" style="49" customWidth="1"/>
    <col min="11" max="11" width="12.7109375" style="49" customWidth="1"/>
    <col min="12" max="12" width="9.140625" style="338" customWidth="1"/>
    <col min="13" max="13" width="9.140625" style="49" customWidth="1"/>
    <col min="14" max="16384" width="9.140625" style="49" hidden="1" customWidth="1"/>
  </cols>
  <sheetData>
    <row r="1" ht="15" customHeight="1">
      <c r="H1" s="344" t="s">
        <v>529</v>
      </c>
    </row>
    <row r="2" spans="2:12" ht="22.5" customHeight="1">
      <c r="B2" s="644" t="s">
        <v>294</v>
      </c>
      <c r="C2" s="644"/>
      <c r="D2" s="644"/>
      <c r="E2" s="644"/>
      <c r="F2" s="644"/>
      <c r="G2" s="644"/>
      <c r="H2" s="644"/>
      <c r="I2" s="644"/>
      <c r="J2" s="644"/>
      <c r="K2" s="644"/>
      <c r="L2" s="338">
        <v>1</v>
      </c>
    </row>
    <row r="3" spans="2:12" ht="15">
      <c r="B3" s="563" t="s">
        <v>279</v>
      </c>
      <c r="C3" s="563"/>
      <c r="D3" s="563"/>
      <c r="E3" s="563"/>
      <c r="F3" s="563"/>
      <c r="G3" s="563"/>
      <c r="H3" s="563"/>
      <c r="I3" s="563"/>
      <c r="J3" s="563"/>
      <c r="K3" s="563"/>
      <c r="L3" s="338">
        <v>1</v>
      </c>
    </row>
    <row r="4" spans="2:12" ht="18.75" customHeight="1">
      <c r="B4" s="562" t="str">
        <f>"Emp Id: "&amp;DATA!D5&amp;","&amp;DATA!D4&amp;", "&amp;DATA!H4&amp;", "&amp;DATA!H5&amp;",Mandal: "&amp;DATA!D6&amp;". PRAN No. "&amp;DATA!H6</f>
        <v>Emp Id: 0742487,J.V.RAJAN, S.A(ENG), Z.P.H.SCHOOL, Y.D.PADU,Mandal: DONAKONDA. PRAN No. ______________</v>
      </c>
      <c r="C4" s="562"/>
      <c r="D4" s="562"/>
      <c r="E4" s="562"/>
      <c r="F4" s="562"/>
      <c r="G4" s="562"/>
      <c r="H4" s="562"/>
      <c r="I4" s="562"/>
      <c r="J4" s="562"/>
      <c r="K4" s="562"/>
      <c r="L4" s="338">
        <v>1</v>
      </c>
    </row>
    <row r="5" spans="2:12" ht="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338">
        <v>1</v>
      </c>
    </row>
    <row r="6" spans="2:12" ht="30.75" customHeight="1">
      <c r="B6" s="463" t="str">
        <f>DATA!B14</f>
        <v>S.No.</v>
      </c>
      <c r="C6" s="463" t="str">
        <f>DATA!C14</f>
        <v>Particulars of Arrears</v>
      </c>
      <c r="D6" s="463" t="str">
        <f>DATA!D14</f>
        <v>Already Creditted  CSS Amount</v>
      </c>
      <c r="E6" s="463" t="str">
        <f>DATA!E14</f>
        <v>Already Creditted  CPS Amount</v>
      </c>
      <c r="F6" s="463" t="str">
        <f>DATA!F15</f>
        <v>Trans Id</v>
      </c>
      <c r="G6" s="463" t="str">
        <f>DATA!G15</f>
        <v>Bill Passed in the Month &amp; Year</v>
      </c>
      <c r="H6" s="463" t="str">
        <f>DATA!H15</f>
        <v>CPS 10% Amount to be Creditted</v>
      </c>
      <c r="I6" s="426" t="str">
        <f>DATA!I15</f>
        <v>CSS Amount Paid in Cash Now</v>
      </c>
      <c r="J6" s="426" t="s">
        <v>295</v>
      </c>
      <c r="K6" s="426" t="str">
        <f>DATA!U14</f>
        <v>interst from 02-06-2014 to till Bill date</v>
      </c>
      <c r="L6" s="338">
        <v>1</v>
      </c>
    </row>
    <row r="7" spans="2:12" ht="18" customHeight="1">
      <c r="B7" s="463"/>
      <c r="C7" s="463"/>
      <c r="D7" s="463"/>
      <c r="E7" s="463"/>
      <c r="F7" s="463"/>
      <c r="G7" s="463"/>
      <c r="H7" s="463"/>
      <c r="I7" s="645"/>
      <c r="J7" s="645"/>
      <c r="K7" s="645"/>
      <c r="L7" s="338">
        <v>1</v>
      </c>
    </row>
    <row r="8" spans="2:12" ht="16.5" customHeight="1">
      <c r="B8" s="463"/>
      <c r="C8" s="463"/>
      <c r="D8" s="463"/>
      <c r="E8" s="463"/>
      <c r="F8" s="463"/>
      <c r="G8" s="463"/>
      <c r="H8" s="463"/>
      <c r="I8" s="427"/>
      <c r="J8" s="427"/>
      <c r="K8" s="427"/>
      <c r="L8" s="338">
        <v>1</v>
      </c>
    </row>
    <row r="9" spans="2:12" ht="15">
      <c r="B9" s="66">
        <f>'TG Interst Inner'!B9</f>
        <v>0</v>
      </c>
      <c r="C9" s="66" t="str">
        <f>DATA!C16</f>
        <v>January,Feb&amp;Marh-2005 (DA 35.796%  Arrears )</v>
      </c>
      <c r="D9" s="66">
        <f>DATA!D16</f>
        <v>0</v>
      </c>
      <c r="E9" s="66">
        <f>DATA!E16</f>
        <v>0</v>
      </c>
      <c r="F9" s="66">
        <f>DATA!F16</f>
        <v>0</v>
      </c>
      <c r="G9" s="354">
        <f>IF(DATA!G16=0,"",DATA!G16)</f>
      </c>
      <c r="H9" s="66">
        <f>DATA!H16</f>
        <v>0</v>
      </c>
      <c r="I9" s="66">
        <f>DATA!I16</f>
        <v>0</v>
      </c>
      <c r="J9" s="67">
        <f>DATA!T16</f>
        <v>6</v>
      </c>
      <c r="K9" s="208">
        <f>DATA!U16</f>
        <v>0</v>
      </c>
      <c r="L9" s="338">
        <f>IF(G9="",0,1)</f>
        <v>0</v>
      </c>
    </row>
    <row r="10" spans="2:12" ht="15">
      <c r="B10" s="66">
        <f>'TG Interst Inner'!B10</f>
        <v>0</v>
      </c>
      <c r="C10" s="66" t="str">
        <f>DATA!C17</f>
        <v>July,Aug,Sep,Oct-2006 (DA 42.390%  Arrears)</v>
      </c>
      <c r="D10" s="66">
        <f>DATA!D17</f>
        <v>0</v>
      </c>
      <c r="E10" s="66">
        <f>DATA!E17</f>
        <v>0</v>
      </c>
      <c r="F10" s="66">
        <f>DATA!F17</f>
        <v>0</v>
      </c>
      <c r="G10" s="354">
        <f>IF(DATA!G17=0,"",DATA!G17)</f>
      </c>
      <c r="H10" s="66">
        <f>DATA!H17</f>
        <v>0</v>
      </c>
      <c r="I10" s="66">
        <f>DATA!I17</f>
        <v>0</v>
      </c>
      <c r="J10" s="67">
        <f>DATA!T17</f>
        <v>6</v>
      </c>
      <c r="K10" s="208">
        <f>DATA!U17</f>
        <v>0</v>
      </c>
      <c r="L10" s="338">
        <f aca="true" t="shared" si="0" ref="L10:L28">IF(G10="",0,1)</f>
        <v>0</v>
      </c>
    </row>
    <row r="11" spans="2:12" ht="15">
      <c r="B11" s="66">
        <f>'TG Interst Inner'!B11</f>
        <v>0</v>
      </c>
      <c r="C11" s="66" t="str">
        <f>DATA!C18</f>
        <v>(IR arrears) Jan,Feb,March-2009 </v>
      </c>
      <c r="D11" s="66">
        <f>DATA!D18</f>
        <v>0</v>
      </c>
      <c r="E11" s="66">
        <f>DATA!E18</f>
        <v>0</v>
      </c>
      <c r="F11" s="66">
        <f>DATA!F18</f>
        <v>0</v>
      </c>
      <c r="G11" s="354">
        <f>IF(DATA!G18=0,"",DATA!G18)</f>
      </c>
      <c r="H11" s="66">
        <f>DATA!H18</f>
        <v>0</v>
      </c>
      <c r="I11" s="66">
        <f>DATA!I18</f>
        <v>0</v>
      </c>
      <c r="J11" s="67">
        <f>DATA!T18</f>
        <v>6</v>
      </c>
      <c r="K11" s="208">
        <f>DATA!U18</f>
        <v>0</v>
      </c>
      <c r="L11" s="338">
        <f t="shared" si="0"/>
        <v>0</v>
      </c>
    </row>
    <row r="12" spans="2:12" ht="15">
      <c r="B12" s="66">
        <f>'TG Interst Inner'!B12</f>
        <v>0</v>
      </c>
      <c r="C12" s="66" t="str">
        <f>DATA!C19</f>
        <v>January,Feb&amp;Marh-2007 (DA 51.81%  Arrears )</v>
      </c>
      <c r="D12" s="66">
        <f>DATA!D19</f>
        <v>0</v>
      </c>
      <c r="E12" s="66">
        <f>DATA!E19</f>
        <v>0</v>
      </c>
      <c r="F12" s="66">
        <f>DATA!F19</f>
        <v>0</v>
      </c>
      <c r="G12" s="354">
        <f>IF(DATA!G19=0,"",DATA!G19)</f>
      </c>
      <c r="H12" s="66">
        <f>DATA!H19</f>
        <v>0</v>
      </c>
      <c r="I12" s="66">
        <f>DATA!I19</f>
        <v>0</v>
      </c>
      <c r="J12" s="67">
        <f>DATA!T19</f>
        <v>6</v>
      </c>
      <c r="K12" s="208">
        <f>DATA!U19</f>
        <v>0</v>
      </c>
      <c r="L12" s="338">
        <f t="shared" si="0"/>
        <v>0</v>
      </c>
    </row>
    <row r="13" spans="2:12" ht="15">
      <c r="B13" s="66">
        <f>'TG Interst Inner'!B13</f>
        <v>0</v>
      </c>
      <c r="C13" s="66" t="str">
        <f>DATA!C20</f>
        <v>July,Aug,Sep,Oct-2008  ( DA 60.288%  Arrears)</v>
      </c>
      <c r="D13" s="66">
        <f>DATA!D20</f>
        <v>0</v>
      </c>
      <c r="E13" s="66">
        <f>DATA!E20</f>
        <v>0</v>
      </c>
      <c r="F13" s="66">
        <f>DATA!F20</f>
        <v>0</v>
      </c>
      <c r="G13" s="354">
        <f>IF(DATA!G20=0,"",DATA!G20)</f>
      </c>
      <c r="H13" s="66">
        <f>DATA!H20</f>
        <v>0</v>
      </c>
      <c r="I13" s="66">
        <f>DATA!I20</f>
        <v>0</v>
      </c>
      <c r="J13" s="67">
        <f>DATA!T20</f>
        <v>6</v>
      </c>
      <c r="K13" s="208">
        <f>DATA!U20</f>
        <v>0</v>
      </c>
      <c r="L13" s="338">
        <f t="shared" si="0"/>
        <v>0</v>
      </c>
    </row>
    <row r="14" spans="2:12" ht="15">
      <c r="B14" s="66">
        <f>'TG Interst Inner'!B14</f>
        <v>0</v>
      </c>
      <c r="C14" s="66" t="str">
        <f>DATA!C21</f>
        <v>PRC-2010 Arrears</v>
      </c>
      <c r="D14" s="66">
        <f>DATA!D21</f>
        <v>0</v>
      </c>
      <c r="E14" s="66">
        <f>DATA!E21</f>
        <v>0</v>
      </c>
      <c r="F14" s="66">
        <f>DATA!F21</f>
        <v>0</v>
      </c>
      <c r="G14" s="354">
        <f>IF(DATA!G21=0,"",DATA!G21)</f>
      </c>
      <c r="H14" s="66">
        <f>DATA!H21</f>
        <v>0</v>
      </c>
      <c r="I14" s="66">
        <f>DATA!I21</f>
        <v>0</v>
      </c>
      <c r="J14" s="67">
        <f>DATA!T21</f>
        <v>6</v>
      </c>
      <c r="K14" s="208">
        <f>DATA!U21</f>
        <v>0</v>
      </c>
      <c r="L14" s="338">
        <f t="shared" si="0"/>
        <v>0</v>
      </c>
    </row>
    <row r="15" spans="2:12" ht="15">
      <c r="B15" s="66">
        <f>'TG Interst Inner'!B15</f>
        <v>0</v>
      </c>
      <c r="C15" s="66" t="str">
        <f>DATA!C22</f>
        <v>Notional Increment arrears</v>
      </c>
      <c r="D15" s="66">
        <f>DATA!D22</f>
        <v>0</v>
      </c>
      <c r="E15" s="66">
        <f>DATA!E22</f>
        <v>0</v>
      </c>
      <c r="F15" s="66">
        <f>DATA!F22</f>
        <v>0</v>
      </c>
      <c r="G15" s="354">
        <f>IF(DATA!G22=0,"",DATA!G22)</f>
      </c>
      <c r="H15" s="66">
        <f>DATA!H22</f>
        <v>0</v>
      </c>
      <c r="I15" s="66">
        <f>DATA!I22</f>
        <v>0</v>
      </c>
      <c r="J15" s="67">
        <f>DATA!T22</f>
        <v>6</v>
      </c>
      <c r="K15" s="208">
        <f>DATA!U22</f>
        <v>0</v>
      </c>
      <c r="L15" s="338">
        <f t="shared" si="0"/>
        <v>0</v>
      </c>
    </row>
    <row r="16" spans="2:12" ht="15">
      <c r="B16" s="66">
        <f>'TG Interst Inner'!B16</f>
        <v>0</v>
      </c>
      <c r="C16" s="66" t="str">
        <f>DATA!C23</f>
        <v>January to June-2010  ( DA 73.476% (16.264%)  Arrears)</v>
      </c>
      <c r="D16" s="66">
        <f>DATA!D23</f>
        <v>0</v>
      </c>
      <c r="E16" s="66">
        <f>DATA!E23</f>
        <v>0</v>
      </c>
      <c r="F16" s="66">
        <f>DATA!F23</f>
        <v>0</v>
      </c>
      <c r="G16" s="354">
        <f>IF(DATA!G23=0,"",DATA!G23)</f>
      </c>
      <c r="H16" s="66">
        <f>DATA!H23</f>
        <v>0</v>
      </c>
      <c r="I16" s="66">
        <f>DATA!I23</f>
        <v>0</v>
      </c>
      <c r="J16" s="67">
        <f>DATA!T23</f>
        <v>6</v>
      </c>
      <c r="K16" s="208">
        <f>DATA!U23</f>
        <v>0</v>
      </c>
      <c r="L16" s="338">
        <f t="shared" si="0"/>
        <v>0</v>
      </c>
    </row>
    <row r="17" spans="2:12" ht="15">
      <c r="B17" s="66">
        <f>'TG Interst Inner'!B17</f>
        <v>0</v>
      </c>
      <c r="C17" s="66" t="str">
        <f>DATA!C24</f>
        <v>January,Feb&amp;Marh-2008 (DA 35.796%  Arrears )</v>
      </c>
      <c r="D17" s="66">
        <f>DATA!D24</f>
        <v>0</v>
      </c>
      <c r="E17" s="66">
        <f>DATA!E24</f>
        <v>0</v>
      </c>
      <c r="F17" s="66">
        <f>DATA!F24</f>
        <v>0</v>
      </c>
      <c r="G17" s="354">
        <f>IF(DATA!G24=0,"",DATA!G24)</f>
      </c>
      <c r="H17" s="66">
        <f>DATA!H24</f>
        <v>0</v>
      </c>
      <c r="I17" s="66">
        <f>DATA!I24</f>
        <v>0</v>
      </c>
      <c r="J17" s="67">
        <f>DATA!T24</f>
        <v>6</v>
      </c>
      <c r="K17" s="208">
        <f>DATA!U24</f>
        <v>0</v>
      </c>
      <c r="L17" s="338">
        <f t="shared" si="0"/>
        <v>0</v>
      </c>
    </row>
    <row r="18" spans="2:12" ht="15">
      <c r="B18" s="66">
        <f>'TG Interst Inner'!B18</f>
        <v>0</v>
      </c>
      <c r="C18" s="66" t="str">
        <f>DATA!C25</f>
        <v>July,Aug,Sep,Oct-2008 (DA 42.390%  Arrears)</v>
      </c>
      <c r="D18" s="66">
        <f>DATA!D25</f>
        <v>0</v>
      </c>
      <c r="E18" s="66">
        <f>DATA!E25</f>
        <v>0</v>
      </c>
      <c r="F18" s="66">
        <f>DATA!F25</f>
        <v>0</v>
      </c>
      <c r="G18" s="354">
        <f>IF(DATA!G25=0,"",DATA!G25)</f>
      </c>
      <c r="H18" s="66">
        <f>DATA!H25</f>
        <v>0</v>
      </c>
      <c r="I18" s="66">
        <f>DATA!I25</f>
        <v>0</v>
      </c>
      <c r="J18" s="67">
        <f>DATA!T25</f>
        <v>6</v>
      </c>
      <c r="K18" s="208">
        <f>DATA!U25</f>
        <v>0</v>
      </c>
      <c r="L18" s="338">
        <f t="shared" si="0"/>
        <v>0</v>
      </c>
    </row>
    <row r="19" spans="2:12" ht="15">
      <c r="B19" s="66">
        <f>'TG Interst Inner'!B19</f>
        <v>0</v>
      </c>
      <c r="C19" s="66" t="str">
        <f>DATA!C26</f>
        <v>(IR arrears) Jan,Feb,March-2009 </v>
      </c>
      <c r="D19" s="66">
        <f>DATA!D26</f>
        <v>0</v>
      </c>
      <c r="E19" s="66">
        <f>DATA!E26</f>
        <v>0</v>
      </c>
      <c r="F19" s="66">
        <f>DATA!F26</f>
        <v>0</v>
      </c>
      <c r="G19" s="354">
        <f>IF(DATA!G26=0,"",DATA!G26)</f>
      </c>
      <c r="H19" s="66">
        <f>DATA!H26</f>
        <v>0</v>
      </c>
      <c r="I19" s="66">
        <f>DATA!I26</f>
        <v>0</v>
      </c>
      <c r="J19" s="67">
        <f>DATA!T26</f>
        <v>6</v>
      </c>
      <c r="K19" s="208">
        <f>DATA!U26</f>
        <v>0</v>
      </c>
      <c r="L19" s="338">
        <f t="shared" si="0"/>
        <v>0</v>
      </c>
    </row>
    <row r="20" spans="2:12" ht="15">
      <c r="B20" s="66">
        <f>'TG Interst Inner'!B20</f>
        <v>0</v>
      </c>
      <c r="C20" s="66" t="str">
        <f>DATA!C27</f>
        <v>January,Feb&amp;Marh-2009 (DA 51.81%  Arrears )</v>
      </c>
      <c r="D20" s="66">
        <f>DATA!D27</f>
        <v>0</v>
      </c>
      <c r="E20" s="66">
        <f>DATA!E27</f>
        <v>0</v>
      </c>
      <c r="F20" s="66">
        <f>DATA!F27</f>
        <v>0</v>
      </c>
      <c r="G20" s="354">
        <f>IF(DATA!G27=0,"",DATA!G27)</f>
      </c>
      <c r="H20" s="66">
        <f>DATA!H27</f>
        <v>0</v>
      </c>
      <c r="I20" s="66">
        <f>DATA!I27</f>
        <v>0</v>
      </c>
      <c r="J20" s="67">
        <f>DATA!T27</f>
        <v>6</v>
      </c>
      <c r="K20" s="208">
        <f>DATA!U27</f>
        <v>0</v>
      </c>
      <c r="L20" s="338">
        <f t="shared" si="0"/>
        <v>0</v>
      </c>
    </row>
    <row r="21" spans="2:12" ht="15">
      <c r="B21" s="66">
        <f>'TG Interst Inner'!B21</f>
        <v>0</v>
      </c>
      <c r="C21" s="66" t="str">
        <f>DATA!C28</f>
        <v>July,Aug,Sep,Oct-2009  ( DA 60.288%  Arrears)</v>
      </c>
      <c r="D21" s="66">
        <f>DATA!D28</f>
        <v>0</v>
      </c>
      <c r="E21" s="66">
        <f>DATA!E28</f>
        <v>0</v>
      </c>
      <c r="F21" s="66">
        <f>DATA!F28</f>
        <v>0</v>
      </c>
      <c r="G21" s="354">
        <f>IF(DATA!G28=0,"",DATA!G28)</f>
      </c>
      <c r="H21" s="66">
        <f>DATA!H28</f>
        <v>0</v>
      </c>
      <c r="I21" s="66">
        <f>DATA!I28</f>
        <v>0</v>
      </c>
      <c r="J21" s="67">
        <f>DATA!T28</f>
        <v>6</v>
      </c>
      <c r="K21" s="208">
        <f>DATA!U28</f>
        <v>0</v>
      </c>
      <c r="L21" s="338">
        <f t="shared" si="0"/>
        <v>0</v>
      </c>
    </row>
    <row r="22" spans="2:12" ht="15">
      <c r="B22" s="66">
        <f>'TG Interst Inner'!B22</f>
        <v>0</v>
      </c>
      <c r="C22" s="66" t="str">
        <f>DATA!C29</f>
        <v>PRC-2010 Arrears</v>
      </c>
      <c r="D22" s="66">
        <f>DATA!D29</f>
        <v>0</v>
      </c>
      <c r="E22" s="66">
        <f>DATA!E29</f>
        <v>0</v>
      </c>
      <c r="F22" s="66">
        <f>DATA!F29</f>
        <v>0</v>
      </c>
      <c r="G22" s="354">
        <f>IF(DATA!G29=0,"",DATA!G29)</f>
      </c>
      <c r="H22" s="66">
        <f>DATA!H29</f>
        <v>0</v>
      </c>
      <c r="I22" s="66">
        <f>DATA!I29</f>
        <v>0</v>
      </c>
      <c r="J22" s="67">
        <f>DATA!T29</f>
        <v>6</v>
      </c>
      <c r="K22" s="208">
        <f>DATA!U29</f>
        <v>0</v>
      </c>
      <c r="L22" s="338">
        <f t="shared" si="0"/>
        <v>0</v>
      </c>
    </row>
    <row r="23" spans="2:12" ht="15">
      <c r="B23" s="66">
        <f>'TG Interst Inner'!B23</f>
        <v>0</v>
      </c>
      <c r="C23" s="66" t="str">
        <f>DATA!C30</f>
        <v>Notional Increment arrears</v>
      </c>
      <c r="D23" s="66">
        <f>DATA!D30</f>
        <v>0</v>
      </c>
      <c r="E23" s="66">
        <f>DATA!E30</f>
        <v>0</v>
      </c>
      <c r="F23" s="66">
        <f>DATA!F30</f>
        <v>0</v>
      </c>
      <c r="G23" s="354">
        <f>IF(DATA!G30=0,"",DATA!G30)</f>
      </c>
      <c r="H23" s="66">
        <f>DATA!H30</f>
        <v>0</v>
      </c>
      <c r="I23" s="66">
        <f>DATA!I30</f>
        <v>0</v>
      </c>
      <c r="J23" s="67">
        <f>DATA!T30</f>
        <v>6</v>
      </c>
      <c r="K23" s="208">
        <f>DATA!U30</f>
        <v>0</v>
      </c>
      <c r="L23" s="338">
        <f t="shared" si="0"/>
        <v>0</v>
      </c>
    </row>
    <row r="24" spans="2:12" ht="15">
      <c r="B24" s="66">
        <f>'TG Interst Inner'!B24</f>
        <v>0</v>
      </c>
      <c r="C24" s="66" t="str">
        <f>DATA!C31</f>
        <v>January to June-2010  ( DA 73.476% (16.264%)  Arrears)</v>
      </c>
      <c r="D24" s="66">
        <f>DATA!D31</f>
        <v>0</v>
      </c>
      <c r="E24" s="66">
        <f>DATA!E31</f>
        <v>0</v>
      </c>
      <c r="F24" s="66">
        <f>DATA!F31</f>
        <v>0</v>
      </c>
      <c r="G24" s="354">
        <f>IF(DATA!G31=0,"",DATA!G31)</f>
      </c>
      <c r="H24" s="66">
        <f>DATA!H31</f>
        <v>0</v>
      </c>
      <c r="I24" s="66">
        <f>DATA!I31</f>
        <v>0</v>
      </c>
      <c r="J24" s="67">
        <f>DATA!T31</f>
        <v>6</v>
      </c>
      <c r="K24" s="208">
        <f>DATA!U31</f>
        <v>0</v>
      </c>
      <c r="L24" s="338">
        <f t="shared" si="0"/>
        <v>0</v>
      </c>
    </row>
    <row r="25" spans="2:12" ht="15">
      <c r="B25" s="66">
        <f>'TG Interst Inner'!B25</f>
        <v>0</v>
      </c>
      <c r="C25" s="66" t="str">
        <f>DATA!C32</f>
        <v>July to November-2010  ( DA 24.824 %  Arrears)</v>
      </c>
      <c r="D25" s="66">
        <f>DATA!D32</f>
        <v>0</v>
      </c>
      <c r="E25" s="66">
        <f>DATA!E32</f>
        <v>0</v>
      </c>
      <c r="F25" s="66">
        <f>DATA!F32</f>
        <v>0</v>
      </c>
      <c r="G25" s="354">
        <f>IF(DATA!G32=0,"",DATA!G32)</f>
      </c>
      <c r="H25" s="66">
        <f>DATA!H32</f>
        <v>0</v>
      </c>
      <c r="I25" s="66">
        <f>DATA!I32</f>
        <v>0</v>
      </c>
      <c r="J25" s="67">
        <f>DATA!T32</f>
        <v>6</v>
      </c>
      <c r="K25" s="208">
        <f>DATA!U32</f>
        <v>0</v>
      </c>
      <c r="L25" s="338">
        <f t="shared" si="0"/>
        <v>0</v>
      </c>
    </row>
    <row r="26" spans="2:12" ht="15">
      <c r="B26" s="66">
        <f>'TG Interst Inner'!B26</f>
        <v>0</v>
      </c>
      <c r="C26" s="66" t="str">
        <f>DATA!C33</f>
        <v>January to Marh-2011  ( DA 29.96 %  Arrears)</v>
      </c>
      <c r="D26" s="66">
        <f>DATA!D33</f>
        <v>0</v>
      </c>
      <c r="E26" s="66">
        <f>DATA!E33</f>
        <v>0</v>
      </c>
      <c r="F26" s="66">
        <f>DATA!F33</f>
        <v>0</v>
      </c>
      <c r="G26" s="354">
        <f>IF(DATA!G33=0,"",DATA!G33)</f>
      </c>
      <c r="H26" s="66">
        <f>DATA!H33</f>
        <v>0</v>
      </c>
      <c r="I26" s="66">
        <f>DATA!I33</f>
        <v>0</v>
      </c>
      <c r="J26" s="67">
        <f>DATA!T33</f>
        <v>6</v>
      </c>
      <c r="K26" s="208">
        <f>DATA!U33</f>
        <v>0</v>
      </c>
      <c r="L26" s="338">
        <f t="shared" si="0"/>
        <v>0</v>
      </c>
    </row>
    <row r="27" spans="2:12" ht="15">
      <c r="B27" s="66">
        <f>'TG Interst Inner'!B27</f>
        <v>1</v>
      </c>
      <c r="C27" s="66" t="str">
        <f>DATA!C34</f>
        <v>July,Aug,Sept,Oct-2011 (DA 35.952 %  Arrears)</v>
      </c>
      <c r="D27" s="66">
        <f>DATA!D34</f>
        <v>677</v>
      </c>
      <c r="E27" s="66">
        <f>DATA!E34</f>
        <v>68</v>
      </c>
      <c r="F27" s="66">
        <f>DATA!F34</f>
        <v>13758</v>
      </c>
      <c r="G27" s="354">
        <f>IF(DATA!G34=0,"",DATA!G34)</f>
        <v>40963</v>
      </c>
      <c r="H27" s="66">
        <f>DATA!H34</f>
        <v>0</v>
      </c>
      <c r="I27" s="66">
        <f>DATA!I34</f>
        <v>677</v>
      </c>
      <c r="J27" s="67">
        <f>DATA!T34</f>
        <v>6</v>
      </c>
      <c r="K27" s="208">
        <f>DATA!U34</f>
        <v>27</v>
      </c>
      <c r="L27" s="338">
        <f t="shared" si="0"/>
        <v>1</v>
      </c>
    </row>
    <row r="28" spans="2:12" ht="15">
      <c r="B28" s="66">
        <f>'TG Interst Inner'!B28</f>
        <v>2</v>
      </c>
      <c r="C28" s="66" t="str">
        <f>DATA!C35</f>
        <v>January to June-2012  (DA 41.944 %  Arrears)</v>
      </c>
      <c r="D28" s="66">
        <f>DATA!D35</f>
        <v>3954</v>
      </c>
      <c r="E28" s="66">
        <f>DATA!E35</f>
        <v>396</v>
      </c>
      <c r="F28" s="66">
        <f>DATA!F35</f>
        <v>3070</v>
      </c>
      <c r="G28" s="354">
        <f>IF(DATA!G35=0,"",DATA!G35)</f>
        <v>41106</v>
      </c>
      <c r="H28" s="66">
        <f>DATA!H35</f>
        <v>0</v>
      </c>
      <c r="I28" s="66">
        <f>DATA!I35</f>
        <v>3954</v>
      </c>
      <c r="J28" s="67">
        <f>DATA!T35</f>
        <v>6</v>
      </c>
      <c r="K28" s="208">
        <f>DATA!U35</f>
        <v>158</v>
      </c>
      <c r="L28" s="338">
        <f t="shared" si="0"/>
        <v>1</v>
      </c>
    </row>
    <row r="29" spans="2:12" ht="15.75">
      <c r="B29" s="458" t="str">
        <f>DATA!B36</f>
        <v>TOTAL</v>
      </c>
      <c r="C29" s="459"/>
      <c r="D29" s="41">
        <f>DATA!D36</f>
        <v>4631</v>
      </c>
      <c r="E29" s="41">
        <f>DATA!E36</f>
        <v>464</v>
      </c>
      <c r="F29" s="210"/>
      <c r="G29" s="210"/>
      <c r="H29" s="66">
        <f>DATA!H36</f>
        <v>0</v>
      </c>
      <c r="I29" s="66">
        <f>DATA!I36</f>
        <v>4631</v>
      </c>
      <c r="J29" s="210"/>
      <c r="K29" s="213">
        <f>DATA!U36</f>
        <v>185</v>
      </c>
      <c r="L29" s="338">
        <v>1</v>
      </c>
    </row>
    <row r="30" ht="7.5" customHeight="1">
      <c r="L30" s="338">
        <v>1</v>
      </c>
    </row>
    <row r="31" spans="3:12" ht="15">
      <c r="C31" s="572" t="s">
        <v>280</v>
      </c>
      <c r="D31" s="572"/>
      <c r="E31" s="572"/>
      <c r="H31" s="646" t="str">
        <f>"Net to be paid in Words "&amp;Num2Txt!D91</f>
        <v>Net to be paid in Words  ONE HUNDRED EIGHTY FIVE  RUPEES  ONLY.</v>
      </c>
      <c r="I31" s="646"/>
      <c r="J31" s="646"/>
      <c r="K31" s="646"/>
      <c r="L31" s="338">
        <v>1</v>
      </c>
    </row>
    <row r="32" spans="3:12" ht="15">
      <c r="C32" s="574" t="s">
        <v>281</v>
      </c>
      <c r="D32" s="575"/>
      <c r="E32" s="575"/>
      <c r="H32" s="646"/>
      <c r="I32" s="646"/>
      <c r="J32" s="646"/>
      <c r="K32" s="646"/>
      <c r="L32" s="338">
        <v>1</v>
      </c>
    </row>
    <row r="33" spans="3:12" ht="15">
      <c r="C33" s="575"/>
      <c r="D33" s="575"/>
      <c r="E33" s="575"/>
      <c r="H33" s="646"/>
      <c r="I33" s="646"/>
      <c r="J33" s="646"/>
      <c r="K33" s="646"/>
      <c r="L33" s="338">
        <v>1</v>
      </c>
    </row>
    <row r="34" spans="3:12" ht="15">
      <c r="C34" s="575"/>
      <c r="D34" s="575"/>
      <c r="E34" s="575"/>
      <c r="L34" s="338">
        <v>1</v>
      </c>
    </row>
    <row r="35" ht="15">
      <c r="L35" s="338">
        <v>1</v>
      </c>
    </row>
    <row r="36" spans="3:12" ht="15">
      <c r="C36" s="204" t="str">
        <f>'TG Interst Inner'!C36</f>
        <v>HEAD MASTER</v>
      </c>
      <c r="I36" s="460" t="str">
        <f>C36</f>
        <v>HEAD MASTER</v>
      </c>
      <c r="J36" s="460"/>
      <c r="K36" s="460"/>
      <c r="L36" s="338">
        <v>1</v>
      </c>
    </row>
    <row r="37" spans="3:12" ht="15">
      <c r="C37" s="329" t="str">
        <f>'TG Interst Inner'!C37</f>
        <v>Z.P.H.SCHOOL, Y.D.PADU</v>
      </c>
      <c r="I37" s="460" t="str">
        <f>C37</f>
        <v>Z.P.H.SCHOOL, Y.D.PADU</v>
      </c>
      <c r="J37" s="460"/>
      <c r="K37" s="460"/>
      <c r="L37" s="338">
        <v>1</v>
      </c>
    </row>
    <row r="38" ht="15">
      <c r="L38" s="338">
        <v>1</v>
      </c>
    </row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 customHeight="1"/>
  </sheetData>
  <sheetProtection/>
  <autoFilter ref="L1:L59"/>
  <mergeCells count="19">
    <mergeCell ref="I36:K36"/>
    <mergeCell ref="I37:K37"/>
    <mergeCell ref="I6:I8"/>
    <mergeCell ref="J6:J8"/>
    <mergeCell ref="K6:K8"/>
    <mergeCell ref="B29:C29"/>
    <mergeCell ref="C31:E31"/>
    <mergeCell ref="H31:K33"/>
    <mergeCell ref="C32:E34"/>
    <mergeCell ref="B2:K2"/>
    <mergeCell ref="B3:K3"/>
    <mergeCell ref="B4:K4"/>
    <mergeCell ref="B6:B8"/>
    <mergeCell ref="C6:C8"/>
    <mergeCell ref="D6:D8"/>
    <mergeCell ref="E6:E8"/>
    <mergeCell ref="F6:F8"/>
    <mergeCell ref="G6:G8"/>
    <mergeCell ref="H6:H8"/>
  </mergeCells>
  <conditionalFormatting sqref="B9:B28">
    <cfRule type="cellIs" priority="1" dxfId="6" operator="equal" stopIfTrue="1">
      <formula>0</formula>
    </cfRule>
  </conditionalFormatting>
  <printOptions/>
  <pageMargins left="0.65" right="0.51" top="0.52" bottom="0.42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9"/>
  </sheetPr>
  <dimension ref="A1:AV240"/>
  <sheetViews>
    <sheetView showGridLines="0" view="pageBreakPreview" zoomScale="75" zoomScaleNormal="75" zoomScaleSheetLayoutView="75" zoomScalePageLayoutView="0" workbookViewId="0" topLeftCell="A1">
      <selection activeCell="C74" sqref="C74:G74"/>
    </sheetView>
  </sheetViews>
  <sheetFormatPr defaultColWidth="0" defaultRowHeight="12.75" customHeight="1" zeroHeight="1"/>
  <cols>
    <col min="1" max="1" width="0.71875" style="217" customWidth="1"/>
    <col min="2" max="2" width="10.00390625" style="217" customWidth="1"/>
    <col min="3" max="3" width="1.28515625" style="217" customWidth="1"/>
    <col min="4" max="4" width="4.28125" style="217" customWidth="1"/>
    <col min="5" max="5" width="1.28515625" style="217" customWidth="1"/>
    <col min="6" max="9" width="4.140625" style="217" customWidth="1"/>
    <col min="10" max="10" width="4.28125" style="217" customWidth="1"/>
    <col min="11" max="11" width="1.28515625" style="217" customWidth="1"/>
    <col min="12" max="13" width="4.140625" style="217" customWidth="1"/>
    <col min="14" max="14" width="1.28515625" style="217" customWidth="1"/>
    <col min="15" max="17" width="4.00390625" style="217" customWidth="1"/>
    <col min="18" max="18" width="3.7109375" style="217" customWidth="1"/>
    <col min="19" max="20" width="4.140625" style="217" customWidth="1"/>
    <col min="21" max="21" width="2.421875" style="217" customWidth="1"/>
    <col min="22" max="22" width="1.57421875" style="217" customWidth="1"/>
    <col min="23" max="23" width="8.421875" style="217" customWidth="1"/>
    <col min="24" max="24" width="1.1484375" style="217" customWidth="1"/>
    <col min="25" max="29" width="3.8515625" style="217" customWidth="1"/>
    <col min="30" max="39" width="3.421875" style="217" customWidth="1"/>
    <col min="40" max="40" width="3.8515625" style="217" customWidth="1"/>
    <col min="41" max="41" width="3.28125" style="217" customWidth="1"/>
    <col min="42" max="44" width="3.7109375" style="217" customWidth="1"/>
    <col min="45" max="45" width="4.28125" style="217" customWidth="1"/>
    <col min="46" max="46" width="2.57421875" style="217" customWidth="1"/>
    <col min="47" max="47" width="9.140625" style="217" customWidth="1"/>
    <col min="48" max="16384" width="9.140625" style="217" hidden="1" customWidth="1"/>
  </cols>
  <sheetData>
    <row r="1" spans="1:23" ht="1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</row>
    <row r="2" spans="1:46" s="220" customFormat="1" ht="19.5" customHeight="1">
      <c r="A2" s="221"/>
      <c r="B2" s="356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5"/>
      <c r="W2" s="222"/>
      <c r="X2" s="221"/>
      <c r="Y2" s="652" t="s">
        <v>296</v>
      </c>
      <c r="Z2" s="652"/>
      <c r="AA2" s="652"/>
      <c r="AB2" s="652"/>
      <c r="AC2" s="652"/>
      <c r="AD2" s="652"/>
      <c r="AE2" s="652"/>
      <c r="AF2" s="652"/>
      <c r="AG2" s="652"/>
      <c r="AH2" s="652"/>
      <c r="AI2" s="652"/>
      <c r="AJ2" s="652"/>
      <c r="AK2" s="652"/>
      <c r="AL2" s="652"/>
      <c r="AM2" s="652"/>
      <c r="AN2" s="652"/>
      <c r="AO2" s="652"/>
      <c r="AP2" s="652"/>
      <c r="AQ2" s="652"/>
      <c r="AR2" s="652"/>
      <c r="AS2" s="652"/>
      <c r="AT2" s="653"/>
    </row>
    <row r="3" spans="1:46" s="220" customFormat="1" ht="20.25" customHeight="1">
      <c r="A3" s="218"/>
      <c r="B3" s="222"/>
      <c r="C3" s="222"/>
      <c r="D3" s="222"/>
      <c r="E3" s="222"/>
      <c r="F3" s="222"/>
      <c r="G3" s="222"/>
      <c r="H3" s="650" t="s">
        <v>297</v>
      </c>
      <c r="I3" s="650"/>
      <c r="J3" s="650"/>
      <c r="K3" s="650"/>
      <c r="L3" s="650"/>
      <c r="M3" s="650"/>
      <c r="N3" s="650"/>
      <c r="O3" s="650"/>
      <c r="P3" s="222"/>
      <c r="Q3" s="222"/>
      <c r="R3" s="222"/>
      <c r="S3" s="222"/>
      <c r="T3" s="222"/>
      <c r="U3" s="222"/>
      <c r="V3" s="219"/>
      <c r="W3" s="222"/>
      <c r="X3" s="218"/>
      <c r="Y3" s="702" t="s">
        <v>419</v>
      </c>
      <c r="Z3" s="702"/>
      <c r="AA3" s="702"/>
      <c r="AB3" s="702"/>
      <c r="AC3" s="702"/>
      <c r="AD3" s="702"/>
      <c r="AE3" s="702"/>
      <c r="AF3" s="702"/>
      <c r="AG3" s="702"/>
      <c r="AH3" s="702"/>
      <c r="AI3" s="702"/>
      <c r="AJ3" s="702"/>
      <c r="AK3" s="702"/>
      <c r="AL3" s="702"/>
      <c r="AM3" s="702"/>
      <c r="AN3" s="702"/>
      <c r="AO3" s="702"/>
      <c r="AP3" s="702"/>
      <c r="AQ3" s="702"/>
      <c r="AR3" s="702"/>
      <c r="AS3" s="702"/>
      <c r="AT3" s="703"/>
    </row>
    <row r="4" spans="1:46" s="220" customFormat="1" ht="12" customHeight="1">
      <c r="A4" s="218"/>
      <c r="B4" s="222"/>
      <c r="C4" s="222"/>
      <c r="D4" s="222"/>
      <c r="E4" s="222"/>
      <c r="F4" s="222"/>
      <c r="G4" s="222"/>
      <c r="H4" s="223"/>
      <c r="I4" s="223"/>
      <c r="J4" s="223"/>
      <c r="K4" s="223"/>
      <c r="L4" s="223"/>
      <c r="M4" s="223"/>
      <c r="N4" s="223"/>
      <c r="O4" s="223"/>
      <c r="P4" s="222"/>
      <c r="Q4" s="222"/>
      <c r="R4" s="222"/>
      <c r="S4" s="222"/>
      <c r="T4" s="222"/>
      <c r="U4" s="222"/>
      <c r="V4" s="219"/>
      <c r="W4" s="222"/>
      <c r="X4" s="218"/>
      <c r="Y4" s="659" t="s">
        <v>418</v>
      </c>
      <c r="Z4" s="659"/>
      <c r="AA4" s="659"/>
      <c r="AB4" s="659"/>
      <c r="AC4" s="659"/>
      <c r="AD4" s="659"/>
      <c r="AE4" s="659"/>
      <c r="AF4" s="659"/>
      <c r="AG4" s="659"/>
      <c r="AH4" s="659"/>
      <c r="AI4" s="659"/>
      <c r="AJ4" s="659"/>
      <c r="AK4" s="659"/>
      <c r="AL4" s="659"/>
      <c r="AM4" s="659"/>
      <c r="AN4" s="659"/>
      <c r="AO4" s="659"/>
      <c r="AP4" s="659"/>
      <c r="AQ4" s="659"/>
      <c r="AR4" s="659"/>
      <c r="AS4" s="659"/>
      <c r="AT4" s="219"/>
    </row>
    <row r="5" spans="1:46" ht="12.75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14"/>
      <c r="P5" s="672" t="s">
        <v>188</v>
      </c>
      <c r="Q5" s="672"/>
      <c r="R5" s="672"/>
      <c r="S5" s="672"/>
      <c r="T5" s="672"/>
      <c r="U5" s="673"/>
      <c r="V5" s="226"/>
      <c r="W5" s="225"/>
      <c r="X5" s="224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6"/>
    </row>
    <row r="6" spans="1:46" ht="16.5" customHeight="1">
      <c r="A6" s="224"/>
      <c r="B6" s="225" t="s">
        <v>298</v>
      </c>
      <c r="C6" s="225" t="s">
        <v>299</v>
      </c>
      <c r="D6" s="674" t="str">
        <f>DATA!D12</f>
        <v>0705</v>
      </c>
      <c r="E6" s="660"/>
      <c r="F6" s="660"/>
      <c r="G6" s="660"/>
      <c r="H6" s="660"/>
      <c r="I6" s="675"/>
      <c r="J6" s="225"/>
      <c r="K6" s="225"/>
      <c r="L6" s="225"/>
      <c r="M6" s="225"/>
      <c r="N6" s="225"/>
      <c r="O6" s="224" t="s">
        <v>300</v>
      </c>
      <c r="P6" s="658"/>
      <c r="Q6" s="658"/>
      <c r="R6" s="658"/>
      <c r="S6" s="658"/>
      <c r="T6" s="658"/>
      <c r="U6" s="676"/>
      <c r="V6" s="226"/>
      <c r="W6" s="225"/>
      <c r="X6" s="224"/>
      <c r="Y6" s="228" t="s">
        <v>10</v>
      </c>
      <c r="Z6" s="225"/>
      <c r="AA6" s="225"/>
      <c r="AB6" s="699" t="str">
        <f>D9</f>
        <v>07050308058</v>
      </c>
      <c r="AC6" s="700"/>
      <c r="AD6" s="700"/>
      <c r="AE6" s="700"/>
      <c r="AF6" s="700"/>
      <c r="AG6" s="700"/>
      <c r="AH6" s="701"/>
      <c r="AI6" s="225"/>
      <c r="AJ6" s="225"/>
      <c r="AK6" s="228" t="s">
        <v>301</v>
      </c>
      <c r="AL6" s="225"/>
      <c r="AM6" s="225"/>
      <c r="AN6" s="225"/>
      <c r="AO6" s="225"/>
      <c r="AP6" s="696" t="str">
        <f>D6</f>
        <v>0705</v>
      </c>
      <c r="AQ6" s="697"/>
      <c r="AR6" s="697"/>
      <c r="AS6" s="698"/>
      <c r="AT6" s="226"/>
    </row>
    <row r="7" spans="1:46" ht="16.5" customHeight="1">
      <c r="A7" s="224"/>
      <c r="B7" s="225" t="s">
        <v>302</v>
      </c>
      <c r="C7" s="225" t="s">
        <v>299</v>
      </c>
      <c r="D7" s="660" t="str">
        <f>DATA!D11</f>
        <v>STO, DARSI</v>
      </c>
      <c r="E7" s="660"/>
      <c r="F7" s="660"/>
      <c r="G7" s="660"/>
      <c r="H7" s="660"/>
      <c r="I7" s="660"/>
      <c r="J7" s="225"/>
      <c r="K7" s="225"/>
      <c r="L7" s="225"/>
      <c r="M7" s="225"/>
      <c r="N7" s="225"/>
      <c r="O7" s="224"/>
      <c r="P7" s="215"/>
      <c r="Q7" s="215"/>
      <c r="R7" s="215"/>
      <c r="S7" s="215"/>
      <c r="T7" s="215"/>
      <c r="U7" s="216"/>
      <c r="V7" s="226"/>
      <c r="W7" s="225"/>
      <c r="X7" s="224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6"/>
    </row>
    <row r="8" spans="1:46" ht="6" customHeight="1">
      <c r="A8" s="224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4"/>
      <c r="P8" s="225"/>
      <c r="Q8" s="225"/>
      <c r="R8" s="225"/>
      <c r="S8" s="225"/>
      <c r="T8" s="225"/>
      <c r="U8" s="226"/>
      <c r="V8" s="226"/>
      <c r="W8" s="225"/>
      <c r="X8" s="224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6"/>
    </row>
    <row r="9" spans="1:46" ht="16.5" customHeight="1">
      <c r="A9" s="224"/>
      <c r="B9" s="225" t="s">
        <v>303</v>
      </c>
      <c r="C9" s="225" t="s">
        <v>299</v>
      </c>
      <c r="D9" s="662" t="str">
        <f>DATA!H8</f>
        <v>07050308058</v>
      </c>
      <c r="E9" s="663"/>
      <c r="F9" s="663"/>
      <c r="G9" s="663"/>
      <c r="H9" s="663"/>
      <c r="I9" s="664"/>
      <c r="J9" s="225"/>
      <c r="K9" s="225"/>
      <c r="L9" s="225"/>
      <c r="M9" s="225"/>
      <c r="N9" s="225"/>
      <c r="O9" s="224" t="s">
        <v>304</v>
      </c>
      <c r="P9" s="225"/>
      <c r="Q9" s="665"/>
      <c r="R9" s="666"/>
      <c r="S9" s="666"/>
      <c r="T9" s="666"/>
      <c r="U9" s="667"/>
      <c r="V9" s="226"/>
      <c r="W9" s="225"/>
      <c r="X9" s="224"/>
      <c r="Y9" s="228" t="s">
        <v>305</v>
      </c>
      <c r="Z9" s="225"/>
      <c r="AA9" s="225"/>
      <c r="AB9" s="225"/>
      <c r="AC9" s="704" t="str">
        <f>F11</f>
        <v>HEAD MASTER</v>
      </c>
      <c r="AD9" s="704"/>
      <c r="AE9" s="704"/>
      <c r="AF9" s="704"/>
      <c r="AG9" s="704"/>
      <c r="AH9" s="704"/>
      <c r="AI9" s="704"/>
      <c r="AJ9" s="229" t="s">
        <v>306</v>
      </c>
      <c r="AK9" s="225"/>
      <c r="AL9" s="225"/>
      <c r="AM9" s="225"/>
      <c r="AN9" s="225"/>
      <c r="AO9" s="681" t="str">
        <f>D7</f>
        <v>STO, DARSI</v>
      </c>
      <c r="AP9" s="681"/>
      <c r="AQ9" s="681"/>
      <c r="AR9" s="681"/>
      <c r="AS9" s="681"/>
      <c r="AT9" s="226"/>
    </row>
    <row r="10" spans="1:46" ht="9" customHeight="1">
      <c r="A10" s="224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30"/>
      <c r="P10" s="231"/>
      <c r="Q10" s="232"/>
      <c r="R10" s="232"/>
      <c r="S10" s="232"/>
      <c r="T10" s="232"/>
      <c r="U10" s="233"/>
      <c r="V10" s="226"/>
      <c r="W10" s="225"/>
      <c r="X10" s="224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6"/>
    </row>
    <row r="11" spans="1:46" ht="22.5" customHeight="1">
      <c r="A11" s="224"/>
      <c r="B11" s="225" t="s">
        <v>305</v>
      </c>
      <c r="C11" s="225"/>
      <c r="D11" s="225"/>
      <c r="E11" s="225" t="s">
        <v>299</v>
      </c>
      <c r="F11" s="668" t="str">
        <f>DATA!D8</f>
        <v>HEAD MASTER</v>
      </c>
      <c r="G11" s="669"/>
      <c r="H11" s="669"/>
      <c r="I11" s="670"/>
      <c r="J11" s="234" t="s">
        <v>307</v>
      </c>
      <c r="K11" s="225"/>
      <c r="L11" s="225"/>
      <c r="M11" s="225"/>
      <c r="N11" s="225" t="s">
        <v>299</v>
      </c>
      <c r="O11" s="671" t="str">
        <f>DATA!D9</f>
        <v>Z.P.H.S, MALLAMPETA</v>
      </c>
      <c r="P11" s="671"/>
      <c r="Q11" s="671"/>
      <c r="R11" s="671"/>
      <c r="S11" s="671"/>
      <c r="T11" s="671"/>
      <c r="U11" s="671"/>
      <c r="V11" s="226"/>
      <c r="W11" s="225"/>
      <c r="X11" s="224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6"/>
    </row>
    <row r="12" spans="1:46" ht="6" customHeight="1">
      <c r="A12" s="224"/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6"/>
      <c r="W12" s="225"/>
      <c r="X12" s="224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6"/>
    </row>
    <row r="13" spans="1:48" ht="16.5" customHeight="1">
      <c r="A13" s="224"/>
      <c r="B13" s="225" t="s">
        <v>308</v>
      </c>
      <c r="C13" s="225"/>
      <c r="D13" s="225"/>
      <c r="E13" s="225" t="s">
        <v>299</v>
      </c>
      <c r="F13" s="677" t="str">
        <f>DATA!H10</f>
        <v>_______</v>
      </c>
      <c r="G13" s="678"/>
      <c r="H13" s="678"/>
      <c r="I13" s="678"/>
      <c r="J13" s="679"/>
      <c r="K13" s="680" t="s">
        <v>1</v>
      </c>
      <c r="L13" s="658"/>
      <c r="M13" s="658"/>
      <c r="N13" s="681" t="str">
        <f>DATA!D10</f>
        <v>____________</v>
      </c>
      <c r="O13" s="681"/>
      <c r="P13" s="681"/>
      <c r="Q13" s="681"/>
      <c r="R13" s="681"/>
      <c r="S13" s="681"/>
      <c r="T13" s="681"/>
      <c r="U13" s="681"/>
      <c r="V13" s="682"/>
      <c r="W13" s="225"/>
      <c r="X13" s="224"/>
      <c r="Y13" s="235" t="s">
        <v>309</v>
      </c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6"/>
      <c r="AU13" s="225"/>
      <c r="AV13" s="225"/>
    </row>
    <row r="14" spans="1:46" ht="6" customHeight="1">
      <c r="A14" s="224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6"/>
      <c r="W14" s="225"/>
      <c r="X14" s="224"/>
      <c r="Y14" s="228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6"/>
    </row>
    <row r="15" spans="1:46" ht="16.5" customHeight="1">
      <c r="A15" s="224"/>
      <c r="B15" s="225" t="s">
        <v>310</v>
      </c>
      <c r="C15" s="225"/>
      <c r="D15" s="225"/>
      <c r="E15" s="225" t="s">
        <v>299</v>
      </c>
      <c r="F15" s="236">
        <v>8</v>
      </c>
      <c r="G15" s="236">
        <v>7</v>
      </c>
      <c r="H15" s="236">
        <v>9</v>
      </c>
      <c r="I15" s="236">
        <v>3</v>
      </c>
      <c r="J15" s="225"/>
      <c r="K15" s="225"/>
      <c r="L15" s="236">
        <v>0</v>
      </c>
      <c r="M15" s="236">
        <v>0</v>
      </c>
      <c r="N15" s="225">
        <v>1</v>
      </c>
      <c r="O15" s="236">
        <v>1</v>
      </c>
      <c r="P15" s="236">
        <v>2</v>
      </c>
      <c r="Q15" s="236">
        <v>9</v>
      </c>
      <c r="R15" s="225"/>
      <c r="S15" s="236">
        <v>0</v>
      </c>
      <c r="T15" s="236">
        <v>0</v>
      </c>
      <c r="U15" s="225"/>
      <c r="V15" s="226"/>
      <c r="W15" s="225"/>
      <c r="X15" s="224"/>
      <c r="Y15" s="235" t="s">
        <v>311</v>
      </c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6"/>
    </row>
    <row r="16" spans="1:46" ht="12.75">
      <c r="A16" s="224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 t="s">
        <v>312</v>
      </c>
      <c r="M16" s="225"/>
      <c r="N16" s="225"/>
      <c r="O16" s="225" t="s">
        <v>313</v>
      </c>
      <c r="P16" s="225"/>
      <c r="Q16" s="225"/>
      <c r="R16" s="225"/>
      <c r="S16" s="225" t="s">
        <v>314</v>
      </c>
      <c r="T16" s="225"/>
      <c r="U16" s="225"/>
      <c r="V16" s="226"/>
      <c r="W16" s="225"/>
      <c r="X16" s="224"/>
      <c r="Y16" s="705" t="str">
        <f>DATA!D11</f>
        <v>STO, DARSI</v>
      </c>
      <c r="Z16" s="705"/>
      <c r="AA16" s="705"/>
      <c r="AB16" s="705"/>
      <c r="AC16" s="705"/>
      <c r="AD16" s="705"/>
      <c r="AE16" s="705"/>
      <c r="AF16" s="70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6"/>
    </row>
    <row r="17" spans="1:46" ht="12.75">
      <c r="A17" s="224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6"/>
      <c r="W17" s="225"/>
      <c r="X17" s="224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6"/>
    </row>
    <row r="18" spans="1:46" s="241" customFormat="1" ht="16.5" customHeight="1">
      <c r="A18" s="237"/>
      <c r="B18" s="238"/>
      <c r="C18" s="238"/>
      <c r="D18" s="238"/>
      <c r="E18" s="238"/>
      <c r="F18" s="683">
        <v>0</v>
      </c>
      <c r="G18" s="684"/>
      <c r="H18" s="683">
        <v>0</v>
      </c>
      <c r="I18" s="684"/>
      <c r="J18" s="238"/>
      <c r="K18" s="238"/>
      <c r="L18" s="236">
        <v>0</v>
      </c>
      <c r="M18" s="239">
        <v>0</v>
      </c>
      <c r="N18" s="683">
        <v>0</v>
      </c>
      <c r="O18" s="684"/>
      <c r="P18" s="238"/>
      <c r="Q18" s="236">
        <v>0</v>
      </c>
      <c r="R18" s="236">
        <v>0</v>
      </c>
      <c r="S18" s="236">
        <v>0</v>
      </c>
      <c r="T18" s="238"/>
      <c r="U18" s="238"/>
      <c r="V18" s="240"/>
      <c r="W18" s="238"/>
      <c r="X18" s="237"/>
      <c r="Y18" s="242"/>
      <c r="Z18" s="242"/>
      <c r="AA18" s="242"/>
      <c r="AB18" s="242" t="s">
        <v>315</v>
      </c>
      <c r="AC18" s="242"/>
      <c r="AD18" s="242"/>
      <c r="AE18" s="242"/>
      <c r="AF18" s="242"/>
      <c r="AG18" s="685"/>
      <c r="AH18" s="685"/>
      <c r="AI18" s="685"/>
      <c r="AJ18" s="686" t="s">
        <v>316</v>
      </c>
      <c r="AK18" s="686"/>
      <c r="AL18" s="687"/>
      <c r="AM18" s="687"/>
      <c r="AN18" s="687"/>
      <c r="AO18" s="243" t="s">
        <v>317</v>
      </c>
      <c r="AP18" s="242"/>
      <c r="AQ18" s="688">
        <f>$R$25</f>
        <v>1930</v>
      </c>
      <c r="AR18" s="688"/>
      <c r="AS18" s="688"/>
      <c r="AT18" s="689"/>
    </row>
    <row r="19" spans="1:46" ht="12.75">
      <c r="A19" s="224"/>
      <c r="B19" s="225"/>
      <c r="C19" s="225"/>
      <c r="D19" s="225"/>
      <c r="E19" s="225"/>
      <c r="F19" s="672" t="s">
        <v>318</v>
      </c>
      <c r="G19" s="672"/>
      <c r="H19" s="672"/>
      <c r="I19" s="672"/>
      <c r="J19" s="225"/>
      <c r="K19" s="225"/>
      <c r="L19" s="672" t="s">
        <v>319</v>
      </c>
      <c r="M19" s="672"/>
      <c r="N19" s="672"/>
      <c r="O19" s="672"/>
      <c r="P19" s="225"/>
      <c r="Q19" s="672" t="s">
        <v>320</v>
      </c>
      <c r="R19" s="672"/>
      <c r="S19" s="672"/>
      <c r="T19" s="225"/>
      <c r="U19" s="225"/>
      <c r="V19" s="226"/>
      <c r="W19" s="225"/>
      <c r="X19" s="22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5"/>
    </row>
    <row r="20" spans="1:46" ht="24" customHeight="1">
      <c r="A20" s="224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6"/>
      <c r="W20" s="225"/>
      <c r="X20" s="224"/>
      <c r="Y20" s="244" t="s">
        <v>528</v>
      </c>
      <c r="Z20" s="244"/>
      <c r="AA20" s="244"/>
      <c r="AB20" s="244"/>
      <c r="AC20" s="690" t="str">
        <f>D27</f>
        <v> ONE THOUSAND NINE  HUNDRED THIRTY  RUPEES  ONLY.</v>
      </c>
      <c r="AD20" s="690"/>
      <c r="AE20" s="690"/>
      <c r="AF20" s="690"/>
      <c r="AG20" s="690"/>
      <c r="AH20" s="690"/>
      <c r="AI20" s="690"/>
      <c r="AJ20" s="690"/>
      <c r="AK20" s="690"/>
      <c r="AL20" s="690"/>
      <c r="AM20" s="690"/>
      <c r="AN20" s="690"/>
      <c r="AO20" s="690"/>
      <c r="AP20" s="690"/>
      <c r="AQ20" s="690"/>
      <c r="AR20" s="690"/>
      <c r="AS20" s="690"/>
      <c r="AT20" s="246"/>
    </row>
    <row r="21" spans="1:46" s="252" customFormat="1" ht="16.5" customHeight="1">
      <c r="A21" s="247"/>
      <c r="B21" s="248" t="s">
        <v>322</v>
      </c>
      <c r="C21" s="248" t="s">
        <v>323</v>
      </c>
      <c r="D21" s="249" t="str">
        <f>DATA!K4</f>
        <v>N</v>
      </c>
      <c r="E21" s="248"/>
      <c r="F21" s="248" t="s">
        <v>324</v>
      </c>
      <c r="G21" s="248"/>
      <c r="H21" s="248"/>
      <c r="I21" s="249" t="s">
        <v>236</v>
      </c>
      <c r="J21" s="248"/>
      <c r="K21" s="248"/>
      <c r="L21" s="250" t="s">
        <v>325</v>
      </c>
      <c r="M21" s="248"/>
      <c r="N21" s="248"/>
      <c r="O21" s="248"/>
      <c r="P21" s="248"/>
      <c r="Q21" s="236">
        <v>2</v>
      </c>
      <c r="R21" s="236">
        <v>2</v>
      </c>
      <c r="S21" s="236">
        <v>0</v>
      </c>
      <c r="T21" s="236">
        <v>2</v>
      </c>
      <c r="U21" s="248"/>
      <c r="V21" s="251"/>
      <c r="W21" s="248"/>
      <c r="X21" s="247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1"/>
    </row>
    <row r="22" spans="1:46" s="252" customFormat="1" ht="12.75" customHeight="1">
      <c r="A22" s="247"/>
      <c r="B22" s="248"/>
      <c r="C22" s="248"/>
      <c r="D22" s="248"/>
      <c r="E22" s="248"/>
      <c r="F22" s="248" t="s">
        <v>326</v>
      </c>
      <c r="G22" s="248"/>
      <c r="H22" s="248"/>
      <c r="I22" s="248"/>
      <c r="J22" s="248"/>
      <c r="K22" s="248"/>
      <c r="L22" s="248" t="s">
        <v>327</v>
      </c>
      <c r="M22" s="248"/>
      <c r="N22" s="248"/>
      <c r="O22" s="248"/>
      <c r="P22" s="248"/>
      <c r="Q22" s="248"/>
      <c r="R22" s="248"/>
      <c r="S22" s="248"/>
      <c r="T22" s="248"/>
      <c r="U22" s="248"/>
      <c r="V22" s="251"/>
      <c r="W22" s="248"/>
      <c r="X22" s="247"/>
      <c r="Y22" s="253" t="str">
        <f>"to Smt/Sri "&amp;"                      "&amp;DATA!$K$5&amp;", "&amp;DATA!$K$6</f>
        <v>to Smt/Sri                       Y.V.PRASADA REDDY, S.A(M)</v>
      </c>
      <c r="Z22" s="253"/>
      <c r="AA22" s="253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3" t="s">
        <v>328</v>
      </c>
      <c r="AR22" s="253"/>
      <c r="AS22" s="253"/>
      <c r="AT22" s="251"/>
    </row>
    <row r="23" spans="1:46" ht="12.75" customHeight="1">
      <c r="A23" s="224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6"/>
      <c r="W23" s="225"/>
      <c r="X23" s="224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26"/>
    </row>
    <row r="24" spans="1:46" ht="12.75" customHeight="1">
      <c r="A24" s="224"/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6"/>
      <c r="W24" s="225"/>
      <c r="X24" s="224"/>
      <c r="Y24" s="255" t="str">
        <f>"of the "&amp;"                                   "&amp;DATA!$D$9</f>
        <v>of the                                    Z.P.H.S, MALLAMPETA</v>
      </c>
      <c r="Z24" s="255"/>
      <c r="AA24" s="256"/>
      <c r="AB24" s="256"/>
      <c r="AC24" s="256"/>
      <c r="AD24" s="256"/>
      <c r="AE24" s="257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5" t="s">
        <v>329</v>
      </c>
      <c r="AQ24" s="225"/>
      <c r="AR24" s="225"/>
      <c r="AS24" s="255"/>
      <c r="AT24" s="226"/>
    </row>
    <row r="25" spans="1:46" ht="12.75" customHeight="1">
      <c r="A25" s="224"/>
      <c r="B25" s="225" t="s">
        <v>330</v>
      </c>
      <c r="C25" s="333">
        <f>DATA!E40</f>
        <v>1930</v>
      </c>
      <c r="D25" s="691">
        <f>DATA!E40</f>
        <v>1930</v>
      </c>
      <c r="E25" s="691"/>
      <c r="F25" s="691"/>
      <c r="G25" s="691"/>
      <c r="H25" s="395" t="s">
        <v>331</v>
      </c>
      <c r="I25" s="227"/>
      <c r="J25" s="227"/>
      <c r="K25" s="227"/>
      <c r="L25" s="334"/>
      <c r="M25" s="333"/>
      <c r="N25" s="333"/>
      <c r="O25" s="333"/>
      <c r="P25" s="658" t="s">
        <v>332</v>
      </c>
      <c r="Q25" s="658"/>
      <c r="R25" s="691">
        <f>DATA!I40</f>
        <v>1930</v>
      </c>
      <c r="S25" s="691"/>
      <c r="T25" s="691"/>
      <c r="U25" s="691"/>
      <c r="V25" s="226"/>
      <c r="W25" s="225"/>
      <c r="X25" s="224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26"/>
    </row>
    <row r="26" spans="1:46" ht="12.75">
      <c r="A26" s="224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6"/>
      <c r="W26" s="225"/>
      <c r="X26" s="224"/>
      <c r="Y26" s="255" t="s">
        <v>333</v>
      </c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26"/>
    </row>
    <row r="27" spans="1:46" ht="22.5" customHeight="1">
      <c r="A27" s="224"/>
      <c r="B27" s="225" t="s">
        <v>423</v>
      </c>
      <c r="C27" s="225"/>
      <c r="D27" s="690" t="str">
        <f>Num2Txt!D31</f>
        <v> ONE THOUSAND NINE  HUNDRED THIRTY  RUPEES  ONLY.</v>
      </c>
      <c r="E27" s="690"/>
      <c r="F27" s="690"/>
      <c r="G27" s="690"/>
      <c r="H27" s="690"/>
      <c r="I27" s="690"/>
      <c r="J27" s="690"/>
      <c r="K27" s="690"/>
      <c r="L27" s="690"/>
      <c r="M27" s="690"/>
      <c r="N27" s="690"/>
      <c r="O27" s="690"/>
      <c r="P27" s="690"/>
      <c r="Q27" s="690"/>
      <c r="R27" s="690"/>
      <c r="S27" s="690"/>
      <c r="T27" s="690"/>
      <c r="U27" s="258"/>
      <c r="V27" s="226"/>
      <c r="W27" s="225"/>
      <c r="X27" s="224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26"/>
    </row>
    <row r="28" spans="1:46" ht="12.75">
      <c r="A28" s="224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6"/>
      <c r="W28" s="225"/>
      <c r="X28" s="224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26"/>
    </row>
    <row r="29" spans="1:46" ht="12.75">
      <c r="A29" s="224"/>
      <c r="B29" s="225" t="s">
        <v>334</v>
      </c>
      <c r="C29" s="225"/>
      <c r="D29" s="225"/>
      <c r="E29" s="225" t="s">
        <v>299</v>
      </c>
      <c r="F29" s="658" t="str">
        <f>DATA!K5</f>
        <v>Y.V.PRASADA REDDY</v>
      </c>
      <c r="G29" s="658"/>
      <c r="H29" s="658"/>
      <c r="I29" s="658"/>
      <c r="J29" s="658"/>
      <c r="K29" s="225"/>
      <c r="L29" s="658" t="s">
        <v>335</v>
      </c>
      <c r="M29" s="658"/>
      <c r="N29" s="658"/>
      <c r="O29" s="658"/>
      <c r="P29" s="658" t="str">
        <f>DATA!K6</f>
        <v>S.A(M)</v>
      </c>
      <c r="Q29" s="658"/>
      <c r="R29" s="658"/>
      <c r="S29" s="658"/>
      <c r="T29" s="658"/>
      <c r="U29" s="225"/>
      <c r="V29" s="226"/>
      <c r="W29" s="225"/>
      <c r="X29" s="224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6"/>
    </row>
    <row r="30" spans="1:46" ht="12.75">
      <c r="A30" s="224"/>
      <c r="B30" s="225" t="s">
        <v>336</v>
      </c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6"/>
      <c r="W30" s="225"/>
      <c r="X30" s="224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6"/>
    </row>
    <row r="31" spans="1:46" ht="12.75">
      <c r="A31" s="224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6"/>
      <c r="W31" s="225"/>
      <c r="X31" s="224"/>
      <c r="Y31" s="225" t="s">
        <v>337</v>
      </c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 t="s">
        <v>338</v>
      </c>
      <c r="AO31" s="225"/>
      <c r="AP31" s="225"/>
      <c r="AQ31" s="225"/>
      <c r="AR31" s="225"/>
      <c r="AS31" s="225"/>
      <c r="AT31" s="226"/>
    </row>
    <row r="32" spans="1:46" ht="9" customHeight="1">
      <c r="A32" s="224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6"/>
      <c r="W32" s="225"/>
      <c r="X32" s="224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6"/>
    </row>
    <row r="33" spans="1:46" ht="12.75">
      <c r="A33" s="224"/>
      <c r="B33" s="225" t="s">
        <v>339</v>
      </c>
      <c r="C33" s="225"/>
      <c r="D33" s="225"/>
      <c r="E33" s="225"/>
      <c r="F33" s="225"/>
      <c r="G33" s="225"/>
      <c r="H33" s="225"/>
      <c r="I33" s="225" t="s">
        <v>340</v>
      </c>
      <c r="J33" s="259"/>
      <c r="K33" s="259"/>
      <c r="L33" s="259"/>
      <c r="M33" s="259"/>
      <c r="N33" s="259"/>
      <c r="O33" s="259"/>
      <c r="P33" s="259"/>
      <c r="Q33" s="260"/>
      <c r="R33" s="260"/>
      <c r="S33" s="260"/>
      <c r="T33" s="260"/>
      <c r="U33" s="225"/>
      <c r="V33" s="226"/>
      <c r="W33" s="225"/>
      <c r="X33" s="224"/>
      <c r="Y33" s="225" t="s">
        <v>65</v>
      </c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 t="s">
        <v>341</v>
      </c>
      <c r="AQ33" s="225"/>
      <c r="AR33" s="225"/>
      <c r="AS33" s="225"/>
      <c r="AT33" s="226"/>
    </row>
    <row r="34" spans="1:46" ht="6" customHeight="1">
      <c r="A34" s="224"/>
      <c r="B34" s="225"/>
      <c r="C34" s="225"/>
      <c r="D34" s="225"/>
      <c r="E34" s="225"/>
      <c r="F34" s="225"/>
      <c r="G34" s="225"/>
      <c r="H34" s="225"/>
      <c r="I34" s="225"/>
      <c r="J34" s="225"/>
      <c r="K34" s="225">
        <v>2728</v>
      </c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6"/>
      <c r="W34" s="225"/>
      <c r="X34" s="224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6"/>
    </row>
    <row r="35" spans="1:46" ht="12.75">
      <c r="A35" s="224"/>
      <c r="B35" s="225"/>
      <c r="C35" s="225"/>
      <c r="D35" s="225"/>
      <c r="E35" s="225"/>
      <c r="F35" s="225"/>
      <c r="G35" s="225"/>
      <c r="H35" s="225"/>
      <c r="I35" s="225" t="s">
        <v>342</v>
      </c>
      <c r="J35" s="259"/>
      <c r="K35" s="259"/>
      <c r="L35" s="259"/>
      <c r="M35" s="259"/>
      <c r="N35" s="259"/>
      <c r="O35" s="259"/>
      <c r="P35" s="259"/>
      <c r="Q35" s="260"/>
      <c r="R35" s="260"/>
      <c r="S35" s="260"/>
      <c r="T35" s="260"/>
      <c r="U35" s="225"/>
      <c r="V35" s="226"/>
      <c r="W35" s="225"/>
      <c r="X35" s="224"/>
      <c r="Y35" s="225"/>
      <c r="Z35" s="225"/>
      <c r="AA35" s="225" t="s">
        <v>343</v>
      </c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6"/>
    </row>
    <row r="36" spans="1:46" ht="12.75">
      <c r="A36" s="224"/>
      <c r="B36" s="225"/>
      <c r="C36" s="225"/>
      <c r="D36" s="225"/>
      <c r="E36" s="225"/>
      <c r="F36" s="225"/>
      <c r="G36" s="225"/>
      <c r="H36" s="225"/>
      <c r="I36" s="225"/>
      <c r="J36" s="227"/>
      <c r="K36" s="227">
        <v>479</v>
      </c>
      <c r="L36" s="227"/>
      <c r="M36" s="227"/>
      <c r="N36" s="227"/>
      <c r="O36" s="227"/>
      <c r="P36" s="227"/>
      <c r="Q36" s="227"/>
      <c r="R36" s="227"/>
      <c r="S36" s="227"/>
      <c r="T36" s="227"/>
      <c r="U36" s="225"/>
      <c r="V36" s="226"/>
      <c r="W36" s="225"/>
      <c r="X36" s="224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6"/>
    </row>
    <row r="37" spans="1:46" ht="12.75">
      <c r="A37" s="224"/>
      <c r="B37" s="225"/>
      <c r="C37" s="225"/>
      <c r="D37" s="225"/>
      <c r="E37" s="225"/>
      <c r="F37" s="225"/>
      <c r="G37" s="225"/>
      <c r="H37" s="225"/>
      <c r="I37" s="225"/>
      <c r="J37" s="227"/>
      <c r="K37" s="227">
        <v>277</v>
      </c>
      <c r="L37" s="227"/>
      <c r="M37" s="227"/>
      <c r="N37" s="227"/>
      <c r="O37" s="227"/>
      <c r="P37" s="227"/>
      <c r="Q37" s="227"/>
      <c r="R37" s="227"/>
      <c r="S37" s="227"/>
      <c r="T37" s="227"/>
      <c r="U37" s="225"/>
      <c r="V37" s="226"/>
      <c r="W37" s="225"/>
      <c r="X37" s="224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6"/>
    </row>
    <row r="38" spans="1:46" ht="12.75">
      <c r="A38" s="224"/>
      <c r="B38" s="225"/>
      <c r="C38" s="225"/>
      <c r="D38" s="225"/>
      <c r="E38" s="225"/>
      <c r="F38" s="225"/>
      <c r="G38" s="225"/>
      <c r="H38" s="225"/>
      <c r="I38" s="225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5"/>
      <c r="V38" s="226"/>
      <c r="W38" s="225"/>
      <c r="X38" s="224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6"/>
    </row>
    <row r="39" spans="1:46" ht="12.75">
      <c r="A39" s="224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6"/>
      <c r="W39" s="225"/>
      <c r="X39" s="224"/>
      <c r="Y39" s="225"/>
      <c r="Z39" s="225" t="s">
        <v>344</v>
      </c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 t="s">
        <v>345</v>
      </c>
      <c r="AO39" s="225"/>
      <c r="AP39" s="225"/>
      <c r="AQ39" s="225"/>
      <c r="AR39" s="225"/>
      <c r="AS39" s="225"/>
      <c r="AT39" s="226"/>
    </row>
    <row r="40" spans="1:46" ht="12.75">
      <c r="A40" s="224"/>
      <c r="B40" s="225" t="s">
        <v>346</v>
      </c>
      <c r="C40" s="225"/>
      <c r="D40" s="225"/>
      <c r="E40" s="225"/>
      <c r="F40" s="225"/>
      <c r="G40" s="225"/>
      <c r="H40" s="225"/>
      <c r="I40" s="225"/>
      <c r="J40" s="225" t="s">
        <v>343</v>
      </c>
      <c r="K40" s="225"/>
      <c r="L40" s="225"/>
      <c r="M40" s="225"/>
      <c r="N40" s="225"/>
      <c r="O40" s="225"/>
      <c r="P40" s="225"/>
      <c r="Q40" s="225" t="s">
        <v>347</v>
      </c>
      <c r="R40" s="225"/>
      <c r="S40" s="225"/>
      <c r="T40" s="225"/>
      <c r="U40" s="225"/>
      <c r="V40" s="226"/>
      <c r="W40" s="225"/>
      <c r="X40" s="224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9" t="s">
        <v>348</v>
      </c>
      <c r="AO40" s="225"/>
      <c r="AP40" s="225"/>
      <c r="AQ40" s="225"/>
      <c r="AR40" s="225"/>
      <c r="AS40" s="225"/>
      <c r="AT40" s="226"/>
    </row>
    <row r="41" spans="1:46" ht="6" customHeight="1">
      <c r="A41" s="224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6"/>
      <c r="W41" s="225"/>
      <c r="X41" s="224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6"/>
    </row>
    <row r="42" spans="1:46" ht="12.75">
      <c r="A42" s="224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6"/>
      <c r="W42" s="225"/>
      <c r="X42" s="224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6"/>
    </row>
    <row r="43" spans="1:46" ht="12.75">
      <c r="A43" s="224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6"/>
      <c r="W43" s="225"/>
      <c r="X43" s="224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6"/>
    </row>
    <row r="44" spans="1:46" ht="12.75">
      <c r="A44" s="224"/>
      <c r="B44" s="225"/>
      <c r="C44" s="225"/>
      <c r="D44" s="225"/>
      <c r="E44" s="225"/>
      <c r="F44" s="225"/>
      <c r="G44" s="225"/>
      <c r="H44" s="225"/>
      <c r="I44" s="225"/>
      <c r="J44" s="225" t="s">
        <v>346</v>
      </c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6"/>
      <c r="W44" s="225"/>
      <c r="X44" s="224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6"/>
    </row>
    <row r="45" spans="1:46" ht="12.75">
      <c r="A45" s="224"/>
      <c r="B45" s="225"/>
      <c r="C45" s="261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6"/>
      <c r="W45" s="225"/>
      <c r="X45" s="224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6"/>
    </row>
    <row r="46" spans="1:46" ht="3.75" customHeight="1">
      <c r="A46" s="230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62"/>
      <c r="W46" s="225"/>
      <c r="X46" s="230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62"/>
    </row>
    <row r="47" spans="1:22" ht="12.75" customHeight="1">
      <c r="A47" s="225"/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</row>
    <row r="48" ht="12.75" customHeight="1"/>
    <row r="49" ht="12.75" customHeight="1"/>
    <row r="50" spans="1:46" ht="17.25" customHeight="1">
      <c r="A50" s="214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6"/>
      <c r="X50" s="651" t="s">
        <v>296</v>
      </c>
      <c r="Y50" s="652"/>
      <c r="Z50" s="652"/>
      <c r="AA50" s="652"/>
      <c r="AB50" s="652"/>
      <c r="AC50" s="652"/>
      <c r="AD50" s="652"/>
      <c r="AE50" s="652"/>
      <c r="AF50" s="652"/>
      <c r="AG50" s="652"/>
      <c r="AH50" s="652"/>
      <c r="AI50" s="652"/>
      <c r="AJ50" s="652"/>
      <c r="AK50" s="652"/>
      <c r="AL50" s="652"/>
      <c r="AM50" s="652"/>
      <c r="AN50" s="652"/>
      <c r="AO50" s="652"/>
      <c r="AP50" s="652"/>
      <c r="AQ50" s="652"/>
      <c r="AR50" s="652"/>
      <c r="AS50" s="652"/>
      <c r="AT50" s="653"/>
    </row>
    <row r="51" spans="1:48" ht="17.25" customHeight="1">
      <c r="A51" s="218"/>
      <c r="B51" s="650" t="s">
        <v>297</v>
      </c>
      <c r="C51" s="650"/>
      <c r="D51" s="650"/>
      <c r="E51" s="650"/>
      <c r="F51" s="650"/>
      <c r="G51" s="650"/>
      <c r="H51" s="650"/>
      <c r="I51" s="650"/>
      <c r="J51" s="650"/>
      <c r="K51" s="650"/>
      <c r="L51" s="650"/>
      <c r="M51" s="650"/>
      <c r="N51" s="650"/>
      <c r="O51" s="650"/>
      <c r="P51" s="650"/>
      <c r="Q51" s="650"/>
      <c r="R51" s="650"/>
      <c r="S51" s="650"/>
      <c r="T51" s="650"/>
      <c r="U51" s="650"/>
      <c r="V51" s="219"/>
      <c r="W51" s="220"/>
      <c r="X51" s="654"/>
      <c r="Y51" s="655"/>
      <c r="Z51" s="655"/>
      <c r="AA51" s="655"/>
      <c r="AB51" s="655"/>
      <c r="AC51" s="655"/>
      <c r="AD51" s="655"/>
      <c r="AE51" s="655"/>
      <c r="AF51" s="655"/>
      <c r="AG51" s="655"/>
      <c r="AH51" s="655"/>
      <c r="AI51" s="655"/>
      <c r="AJ51" s="655"/>
      <c r="AK51" s="655"/>
      <c r="AL51" s="655"/>
      <c r="AM51" s="655"/>
      <c r="AN51" s="655"/>
      <c r="AO51" s="655"/>
      <c r="AP51" s="655"/>
      <c r="AQ51" s="655"/>
      <c r="AR51" s="655"/>
      <c r="AS51" s="655"/>
      <c r="AT51" s="656"/>
      <c r="AU51" s="220"/>
      <c r="AV51" s="220"/>
    </row>
    <row r="52" spans="1:48" ht="12.75" customHeight="1">
      <c r="A52" s="218"/>
      <c r="B52" s="650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219"/>
      <c r="W52" s="220"/>
      <c r="X52" s="218"/>
      <c r="Y52" s="702" t="s">
        <v>419</v>
      </c>
      <c r="Z52" s="702"/>
      <c r="AA52" s="702"/>
      <c r="AB52" s="702"/>
      <c r="AC52" s="702"/>
      <c r="AD52" s="702"/>
      <c r="AE52" s="702"/>
      <c r="AF52" s="702"/>
      <c r="AG52" s="702"/>
      <c r="AH52" s="702"/>
      <c r="AI52" s="702"/>
      <c r="AJ52" s="702"/>
      <c r="AK52" s="702"/>
      <c r="AL52" s="702"/>
      <c r="AM52" s="702"/>
      <c r="AN52" s="702"/>
      <c r="AO52" s="702"/>
      <c r="AP52" s="702"/>
      <c r="AQ52" s="702"/>
      <c r="AR52" s="702"/>
      <c r="AS52" s="702"/>
      <c r="AT52" s="703"/>
      <c r="AU52" s="220"/>
      <c r="AV52" s="220"/>
    </row>
    <row r="53" spans="1:48" ht="12.75" customHeight="1">
      <c r="A53" s="218"/>
      <c r="B53" s="222"/>
      <c r="C53" s="222"/>
      <c r="D53" s="222"/>
      <c r="E53" s="222"/>
      <c r="F53" s="222"/>
      <c r="G53" s="222"/>
      <c r="H53" s="223"/>
      <c r="I53" s="223"/>
      <c r="J53" s="223"/>
      <c r="K53" s="223"/>
      <c r="L53" s="223"/>
      <c r="M53" s="223"/>
      <c r="N53" s="223"/>
      <c r="O53" s="223"/>
      <c r="P53" s="222"/>
      <c r="Q53" s="222"/>
      <c r="R53" s="222"/>
      <c r="S53" s="222"/>
      <c r="T53" s="222"/>
      <c r="U53" s="222"/>
      <c r="V53" s="219"/>
      <c r="W53" s="220"/>
      <c r="X53" s="218"/>
      <c r="Y53" s="659" t="s">
        <v>418</v>
      </c>
      <c r="Z53" s="659"/>
      <c r="AA53" s="659"/>
      <c r="AB53" s="659"/>
      <c r="AC53" s="659"/>
      <c r="AD53" s="659"/>
      <c r="AE53" s="659"/>
      <c r="AF53" s="659"/>
      <c r="AG53" s="659"/>
      <c r="AH53" s="659"/>
      <c r="AI53" s="659"/>
      <c r="AJ53" s="659"/>
      <c r="AK53" s="659"/>
      <c r="AL53" s="659"/>
      <c r="AM53" s="659"/>
      <c r="AN53" s="659"/>
      <c r="AO53" s="659"/>
      <c r="AP53" s="659"/>
      <c r="AQ53" s="659"/>
      <c r="AR53" s="659"/>
      <c r="AS53" s="659"/>
      <c r="AT53" s="219"/>
      <c r="AU53" s="220"/>
      <c r="AV53" s="220"/>
    </row>
    <row r="54" spans="1:46" ht="12.75" customHeight="1">
      <c r="A54" s="224"/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14"/>
      <c r="P54" s="672" t="s">
        <v>188</v>
      </c>
      <c r="Q54" s="672"/>
      <c r="R54" s="672"/>
      <c r="S54" s="672"/>
      <c r="T54" s="672"/>
      <c r="U54" s="673"/>
      <c r="V54" s="226"/>
      <c r="X54" s="224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6"/>
    </row>
    <row r="55" spans="1:46" ht="12.75" customHeight="1">
      <c r="A55" s="224"/>
      <c r="B55" s="225" t="s">
        <v>298</v>
      </c>
      <c r="C55" s="225" t="s">
        <v>299</v>
      </c>
      <c r="D55" s="674" t="str">
        <f>D6</f>
        <v>0705</v>
      </c>
      <c r="E55" s="660"/>
      <c r="F55" s="660"/>
      <c r="G55" s="660"/>
      <c r="H55" s="660"/>
      <c r="I55" s="675"/>
      <c r="J55" s="225"/>
      <c r="K55" s="225"/>
      <c r="L55" s="225"/>
      <c r="M55" s="225"/>
      <c r="N55" s="225"/>
      <c r="O55" s="224" t="s">
        <v>300</v>
      </c>
      <c r="P55" s="658"/>
      <c r="Q55" s="658"/>
      <c r="R55" s="658"/>
      <c r="S55" s="658"/>
      <c r="T55" s="658"/>
      <c r="U55" s="676"/>
      <c r="V55" s="226"/>
      <c r="X55" s="224"/>
      <c r="Y55" s="228" t="s">
        <v>10</v>
      </c>
      <c r="Z55" s="225"/>
      <c r="AA55" s="225"/>
      <c r="AB55" s="699" t="str">
        <f>D58</f>
        <v>07050308058</v>
      </c>
      <c r="AC55" s="700"/>
      <c r="AD55" s="700"/>
      <c r="AE55" s="700"/>
      <c r="AF55" s="700"/>
      <c r="AG55" s="700"/>
      <c r="AH55" s="701"/>
      <c r="AI55" s="225"/>
      <c r="AJ55" s="225"/>
      <c r="AK55" s="228" t="s">
        <v>301</v>
      </c>
      <c r="AL55" s="225"/>
      <c r="AM55" s="225"/>
      <c r="AN55" s="225"/>
      <c r="AO55" s="225"/>
      <c r="AP55" s="696" t="str">
        <f>D55</f>
        <v>0705</v>
      </c>
      <c r="AQ55" s="697"/>
      <c r="AR55" s="697"/>
      <c r="AS55" s="698"/>
      <c r="AT55" s="226"/>
    </row>
    <row r="56" spans="1:46" ht="12.75" customHeight="1">
      <c r="A56" s="224"/>
      <c r="B56" s="225" t="s">
        <v>302</v>
      </c>
      <c r="C56" s="225" t="s">
        <v>299</v>
      </c>
      <c r="D56" s="660" t="str">
        <f>D7</f>
        <v>STO, DARSI</v>
      </c>
      <c r="E56" s="660"/>
      <c r="F56" s="660"/>
      <c r="G56" s="660"/>
      <c r="H56" s="660"/>
      <c r="I56" s="660"/>
      <c r="J56" s="225"/>
      <c r="K56" s="225"/>
      <c r="L56" s="225"/>
      <c r="M56" s="225"/>
      <c r="N56" s="225"/>
      <c r="O56" s="224"/>
      <c r="P56" s="215"/>
      <c r="Q56" s="215"/>
      <c r="R56" s="215"/>
      <c r="S56" s="215"/>
      <c r="T56" s="215"/>
      <c r="U56" s="216"/>
      <c r="V56" s="226"/>
      <c r="X56" s="224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6"/>
    </row>
    <row r="57" spans="1:46" ht="12.75" customHeight="1">
      <c r="A57" s="224"/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4"/>
      <c r="P57" s="225"/>
      <c r="Q57" s="225"/>
      <c r="R57" s="225"/>
      <c r="S57" s="225"/>
      <c r="T57" s="225"/>
      <c r="U57" s="226"/>
      <c r="V57" s="226"/>
      <c r="X57" s="224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6"/>
    </row>
    <row r="58" spans="1:46" ht="12.75" customHeight="1">
      <c r="A58" s="224"/>
      <c r="B58" s="225" t="s">
        <v>303</v>
      </c>
      <c r="C58" s="225" t="s">
        <v>299</v>
      </c>
      <c r="D58" s="662" t="str">
        <f>D9</f>
        <v>07050308058</v>
      </c>
      <c r="E58" s="663"/>
      <c r="F58" s="663"/>
      <c r="G58" s="663"/>
      <c r="H58" s="663"/>
      <c r="I58" s="664"/>
      <c r="J58" s="225"/>
      <c r="K58" s="225"/>
      <c r="L58" s="225"/>
      <c r="M58" s="225"/>
      <c r="N58" s="225"/>
      <c r="O58" s="224" t="s">
        <v>304</v>
      </c>
      <c r="P58" s="225"/>
      <c r="Q58" s="665"/>
      <c r="R58" s="666"/>
      <c r="S58" s="666"/>
      <c r="T58" s="666"/>
      <c r="U58" s="667"/>
      <c r="V58" s="226"/>
      <c r="X58" s="224"/>
      <c r="Y58" s="228" t="s">
        <v>305</v>
      </c>
      <c r="Z58" s="225"/>
      <c r="AA58" s="225"/>
      <c r="AB58" s="225"/>
      <c r="AC58" s="704" t="str">
        <f>F60</f>
        <v>HEAD MASTER</v>
      </c>
      <c r="AD58" s="704"/>
      <c r="AE58" s="704"/>
      <c r="AF58" s="704"/>
      <c r="AG58" s="704"/>
      <c r="AH58" s="704"/>
      <c r="AI58" s="704"/>
      <c r="AJ58" s="229" t="s">
        <v>306</v>
      </c>
      <c r="AK58" s="225"/>
      <c r="AL58" s="225"/>
      <c r="AM58" s="225"/>
      <c r="AN58" s="225"/>
      <c r="AO58" s="681" t="str">
        <f>D56</f>
        <v>STO, DARSI</v>
      </c>
      <c r="AP58" s="681"/>
      <c r="AQ58" s="681"/>
      <c r="AR58" s="681"/>
      <c r="AS58" s="681"/>
      <c r="AT58" s="226"/>
    </row>
    <row r="59" spans="1:46" ht="12.75" customHeight="1">
      <c r="A59" s="224"/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30"/>
      <c r="P59" s="231"/>
      <c r="Q59" s="232"/>
      <c r="R59" s="232"/>
      <c r="S59" s="232"/>
      <c r="T59" s="232"/>
      <c r="U59" s="233"/>
      <c r="V59" s="226"/>
      <c r="X59" s="224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6"/>
    </row>
    <row r="60" spans="1:46" ht="21" customHeight="1">
      <c r="A60" s="224"/>
      <c r="B60" s="225" t="s">
        <v>305</v>
      </c>
      <c r="C60" s="225"/>
      <c r="D60" s="225"/>
      <c r="E60" s="225" t="s">
        <v>299</v>
      </c>
      <c r="F60" s="668" t="str">
        <f>F11</f>
        <v>HEAD MASTER</v>
      </c>
      <c r="G60" s="669"/>
      <c r="H60" s="669"/>
      <c r="I60" s="670"/>
      <c r="J60" s="234" t="s">
        <v>307</v>
      </c>
      <c r="K60" s="225"/>
      <c r="L60" s="225"/>
      <c r="M60" s="225"/>
      <c r="N60" s="225" t="s">
        <v>299</v>
      </c>
      <c r="O60" s="671" t="str">
        <f>O11</f>
        <v>Z.P.H.S, MALLAMPETA</v>
      </c>
      <c r="P60" s="671"/>
      <c r="Q60" s="671"/>
      <c r="R60" s="671"/>
      <c r="S60" s="671"/>
      <c r="T60" s="671"/>
      <c r="U60" s="671"/>
      <c r="V60" s="226"/>
      <c r="X60" s="224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  <c r="AR60" s="225"/>
      <c r="AS60" s="225"/>
      <c r="AT60" s="226"/>
    </row>
    <row r="61" spans="1:46" ht="12.75" customHeight="1">
      <c r="A61" s="224"/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6"/>
      <c r="X61" s="224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6"/>
    </row>
    <row r="62" spans="1:48" ht="12.75" customHeight="1">
      <c r="A62" s="224"/>
      <c r="B62" s="225" t="s">
        <v>308</v>
      </c>
      <c r="C62" s="225"/>
      <c r="D62" s="225"/>
      <c r="E62" s="225" t="s">
        <v>299</v>
      </c>
      <c r="F62" s="677" t="str">
        <f>F13</f>
        <v>_______</v>
      </c>
      <c r="G62" s="678"/>
      <c r="H62" s="678"/>
      <c r="I62" s="678"/>
      <c r="J62" s="679"/>
      <c r="K62" s="680" t="s">
        <v>1</v>
      </c>
      <c r="L62" s="658"/>
      <c r="M62" s="658"/>
      <c r="N62" s="681" t="str">
        <f>N13</f>
        <v>____________</v>
      </c>
      <c r="O62" s="681"/>
      <c r="P62" s="681"/>
      <c r="Q62" s="681"/>
      <c r="R62" s="681"/>
      <c r="S62" s="681"/>
      <c r="T62" s="681"/>
      <c r="U62" s="681"/>
      <c r="V62" s="682"/>
      <c r="W62" s="224"/>
      <c r="X62" s="224"/>
      <c r="Y62" s="235" t="s">
        <v>309</v>
      </c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6"/>
      <c r="AU62" s="225"/>
      <c r="AV62" s="225"/>
    </row>
    <row r="63" spans="1:46" ht="12.75" customHeight="1">
      <c r="A63" s="224"/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6"/>
      <c r="W63" s="224"/>
      <c r="X63" s="224"/>
      <c r="Y63" s="228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6"/>
    </row>
    <row r="64" spans="1:46" ht="12.75" customHeight="1">
      <c r="A64" s="224"/>
      <c r="B64" s="225" t="s">
        <v>310</v>
      </c>
      <c r="C64" s="225"/>
      <c r="D64" s="225"/>
      <c r="E64" s="225" t="s">
        <v>299</v>
      </c>
      <c r="F64" s="236">
        <v>8</v>
      </c>
      <c r="G64" s="236">
        <v>7</v>
      </c>
      <c r="H64" s="236">
        <v>9</v>
      </c>
      <c r="I64" s="236">
        <v>3</v>
      </c>
      <c r="J64" s="225"/>
      <c r="K64" s="225"/>
      <c r="L64" s="236">
        <v>0</v>
      </c>
      <c r="M64" s="236">
        <v>0</v>
      </c>
      <c r="N64" s="225">
        <v>1</v>
      </c>
      <c r="O64" s="236">
        <v>1</v>
      </c>
      <c r="P64" s="236">
        <v>2</v>
      </c>
      <c r="Q64" s="236">
        <v>9</v>
      </c>
      <c r="R64" s="225"/>
      <c r="S64" s="236">
        <v>0</v>
      </c>
      <c r="T64" s="236">
        <v>0</v>
      </c>
      <c r="U64" s="225"/>
      <c r="V64" s="226"/>
      <c r="X64" s="224"/>
      <c r="Y64" s="235" t="s">
        <v>311</v>
      </c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6"/>
    </row>
    <row r="65" spans="1:46" ht="12.75" customHeight="1">
      <c r="A65" s="224"/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 t="s">
        <v>312</v>
      </c>
      <c r="M65" s="225"/>
      <c r="N65" s="225"/>
      <c r="O65" s="225" t="s">
        <v>313</v>
      </c>
      <c r="P65" s="225"/>
      <c r="Q65" s="225"/>
      <c r="R65" s="225"/>
      <c r="S65" s="225" t="s">
        <v>314</v>
      </c>
      <c r="T65" s="225"/>
      <c r="U65" s="225"/>
      <c r="V65" s="226"/>
      <c r="X65" s="224"/>
      <c r="Y65" s="705" t="str">
        <f>DATA!D11</f>
        <v>STO, DARSI</v>
      </c>
      <c r="Z65" s="705"/>
      <c r="AA65" s="705"/>
      <c r="AB65" s="705"/>
      <c r="AC65" s="705"/>
      <c r="AD65" s="705"/>
      <c r="AE65" s="705"/>
      <c r="AF65" s="70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6"/>
    </row>
    <row r="66" spans="1:46" ht="12.75" customHeight="1">
      <c r="A66" s="224"/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6"/>
      <c r="X66" s="224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6"/>
    </row>
    <row r="67" spans="1:48" ht="12.75" customHeight="1">
      <c r="A67" s="237"/>
      <c r="B67" s="238"/>
      <c r="C67" s="238"/>
      <c r="D67" s="238"/>
      <c r="E67" s="238"/>
      <c r="F67" s="683">
        <v>0</v>
      </c>
      <c r="G67" s="684"/>
      <c r="H67" s="683">
        <v>0</v>
      </c>
      <c r="I67" s="684"/>
      <c r="J67" s="238"/>
      <c r="K67" s="238"/>
      <c r="L67" s="236">
        <v>0</v>
      </c>
      <c r="M67" s="239">
        <v>0</v>
      </c>
      <c r="N67" s="683">
        <v>0</v>
      </c>
      <c r="O67" s="684"/>
      <c r="P67" s="238"/>
      <c r="Q67" s="236">
        <v>0</v>
      </c>
      <c r="R67" s="236">
        <v>0</v>
      </c>
      <c r="S67" s="236">
        <v>0</v>
      </c>
      <c r="T67" s="238"/>
      <c r="U67" s="238"/>
      <c r="V67" s="240"/>
      <c r="W67" s="241"/>
      <c r="X67" s="237"/>
      <c r="Y67" s="242"/>
      <c r="Z67" s="242"/>
      <c r="AA67" s="242"/>
      <c r="AB67" s="242" t="s">
        <v>315</v>
      </c>
      <c r="AC67" s="242"/>
      <c r="AD67" s="242"/>
      <c r="AE67" s="242"/>
      <c r="AF67" s="242"/>
      <c r="AG67" s="685"/>
      <c r="AH67" s="685"/>
      <c r="AI67" s="685"/>
      <c r="AJ67" s="686" t="s">
        <v>316</v>
      </c>
      <c r="AK67" s="686"/>
      <c r="AL67" s="687"/>
      <c r="AM67" s="687"/>
      <c r="AN67" s="687"/>
      <c r="AO67" s="243" t="s">
        <v>317</v>
      </c>
      <c r="AP67" s="242"/>
      <c r="AQ67" s="688">
        <f>R74</f>
        <v>306</v>
      </c>
      <c r="AR67" s="688"/>
      <c r="AS67" s="688"/>
      <c r="AT67" s="689"/>
      <c r="AU67" s="241"/>
      <c r="AV67" s="241"/>
    </row>
    <row r="68" spans="1:46" ht="12.75" customHeight="1">
      <c r="A68" s="224"/>
      <c r="B68" s="225"/>
      <c r="C68" s="225"/>
      <c r="D68" s="225"/>
      <c r="E68" s="225"/>
      <c r="F68" s="672" t="s">
        <v>318</v>
      </c>
      <c r="G68" s="672"/>
      <c r="H68" s="672"/>
      <c r="I68" s="672"/>
      <c r="J68" s="225"/>
      <c r="K68" s="225"/>
      <c r="L68" s="672" t="s">
        <v>319</v>
      </c>
      <c r="M68" s="672"/>
      <c r="N68" s="672"/>
      <c r="O68" s="672"/>
      <c r="P68" s="225"/>
      <c r="Q68" s="672" t="s">
        <v>320</v>
      </c>
      <c r="R68" s="672"/>
      <c r="S68" s="672"/>
      <c r="T68" s="225"/>
      <c r="U68" s="225"/>
      <c r="V68" s="226"/>
      <c r="X68" s="22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  <c r="AN68" s="244"/>
      <c r="AO68" s="244"/>
      <c r="AP68" s="244"/>
      <c r="AQ68" s="244"/>
      <c r="AR68" s="244"/>
      <c r="AS68" s="244"/>
      <c r="AT68" s="245"/>
    </row>
    <row r="69" spans="1:46" ht="12.75" customHeight="1">
      <c r="A69" s="224"/>
      <c r="B69" s="225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6"/>
      <c r="X69" s="224"/>
      <c r="Y69" s="244" t="s">
        <v>321</v>
      </c>
      <c r="Z69" s="244"/>
      <c r="AA69" s="244"/>
      <c r="AB69" s="244"/>
      <c r="AC69" s="692" t="str">
        <f>D76</f>
        <v> THREE  HUNDRED SIX  RUPEES  ONLY.</v>
      </c>
      <c r="AD69" s="692"/>
      <c r="AE69" s="692"/>
      <c r="AF69" s="692"/>
      <c r="AG69" s="692"/>
      <c r="AH69" s="692"/>
      <c r="AI69" s="692"/>
      <c r="AJ69" s="692"/>
      <c r="AK69" s="692"/>
      <c r="AL69" s="692"/>
      <c r="AM69" s="692"/>
      <c r="AN69" s="692"/>
      <c r="AO69" s="692"/>
      <c r="AP69" s="692"/>
      <c r="AQ69" s="692"/>
      <c r="AR69" s="692"/>
      <c r="AS69" s="692"/>
      <c r="AT69" s="246"/>
    </row>
    <row r="70" spans="1:48" ht="12.75" customHeight="1">
      <c r="A70" s="247"/>
      <c r="B70" s="248" t="s">
        <v>322</v>
      </c>
      <c r="C70" s="248" t="s">
        <v>323</v>
      </c>
      <c r="D70" s="249" t="str">
        <f>D21</f>
        <v>N</v>
      </c>
      <c r="E70" s="248"/>
      <c r="F70" s="248" t="s">
        <v>324</v>
      </c>
      <c r="G70" s="248"/>
      <c r="H70" s="248"/>
      <c r="I70" s="249" t="s">
        <v>236</v>
      </c>
      <c r="J70" s="248"/>
      <c r="K70" s="248"/>
      <c r="L70" s="250" t="s">
        <v>325</v>
      </c>
      <c r="M70" s="248"/>
      <c r="N70" s="248"/>
      <c r="O70" s="248"/>
      <c r="P70" s="248"/>
      <c r="Q70" s="236">
        <v>2</v>
      </c>
      <c r="R70" s="236">
        <v>2</v>
      </c>
      <c r="S70" s="236">
        <v>0</v>
      </c>
      <c r="T70" s="236">
        <v>2</v>
      </c>
      <c r="U70" s="248"/>
      <c r="V70" s="251"/>
      <c r="W70" s="252"/>
      <c r="X70" s="247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253"/>
      <c r="AK70" s="253"/>
      <c r="AL70" s="253"/>
      <c r="AM70" s="253"/>
      <c r="AN70" s="253"/>
      <c r="AO70" s="253"/>
      <c r="AP70" s="253"/>
      <c r="AQ70" s="253"/>
      <c r="AR70" s="253"/>
      <c r="AS70" s="253"/>
      <c r="AT70" s="251"/>
      <c r="AU70" s="252"/>
      <c r="AV70" s="252"/>
    </row>
    <row r="71" spans="1:48" ht="12.75" customHeight="1">
      <c r="A71" s="247"/>
      <c r="B71" s="248"/>
      <c r="C71" s="248"/>
      <c r="D71" s="248"/>
      <c r="E71" s="248"/>
      <c r="F71" s="248" t="s">
        <v>326</v>
      </c>
      <c r="G71" s="248"/>
      <c r="H71" s="248"/>
      <c r="I71" s="248"/>
      <c r="J71" s="248"/>
      <c r="K71" s="248"/>
      <c r="L71" s="248" t="s">
        <v>327</v>
      </c>
      <c r="M71" s="248"/>
      <c r="N71" s="248"/>
      <c r="O71" s="248"/>
      <c r="P71" s="248"/>
      <c r="Q71" s="248"/>
      <c r="R71" s="248"/>
      <c r="S71" s="248"/>
      <c r="T71" s="248"/>
      <c r="U71" s="248"/>
      <c r="V71" s="251"/>
      <c r="W71" s="252"/>
      <c r="X71" s="247"/>
      <c r="Y71" s="253" t="str">
        <f>"to Smt/Sri "&amp;"                      "&amp;DATA!$K$5&amp;", "&amp;DATA!$K$6</f>
        <v>to Smt/Sri                       Y.V.PRASADA REDDY, S.A(M)</v>
      </c>
      <c r="Z71" s="253"/>
      <c r="AA71" s="253"/>
      <c r="AB71" s="254"/>
      <c r="AC71" s="254"/>
      <c r="AD71" s="254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3" t="s">
        <v>328</v>
      </c>
      <c r="AR71" s="253"/>
      <c r="AS71" s="253"/>
      <c r="AT71" s="251"/>
      <c r="AU71" s="252"/>
      <c r="AV71" s="252"/>
    </row>
    <row r="72" spans="1:46" ht="12.75" customHeight="1">
      <c r="A72" s="224"/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6"/>
      <c r="X72" s="224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  <c r="AT72" s="226"/>
    </row>
    <row r="73" spans="1:46" ht="12.75" customHeight="1">
      <c r="A73" s="224"/>
      <c r="B73" s="225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6"/>
      <c r="X73" s="224"/>
      <c r="Y73" s="255" t="str">
        <f>"of the "&amp;"                                   "&amp;DATA!$D$9</f>
        <v>of the                                    Z.P.H.S, MALLAMPETA</v>
      </c>
      <c r="Z73" s="255"/>
      <c r="AA73" s="256"/>
      <c r="AB73" s="256"/>
      <c r="AC73" s="256"/>
      <c r="AD73" s="256"/>
      <c r="AE73" s="257"/>
      <c r="AF73" s="256"/>
      <c r="AG73" s="256"/>
      <c r="AH73" s="256"/>
      <c r="AI73" s="256"/>
      <c r="AJ73" s="256"/>
      <c r="AK73" s="256"/>
      <c r="AL73" s="256"/>
      <c r="AM73" s="256"/>
      <c r="AN73" s="256"/>
      <c r="AO73" s="256"/>
      <c r="AP73" s="255" t="s">
        <v>329</v>
      </c>
      <c r="AQ73" s="225"/>
      <c r="AR73" s="225"/>
      <c r="AS73" s="255"/>
      <c r="AT73" s="226"/>
    </row>
    <row r="74" spans="1:46" ht="12.75" customHeight="1">
      <c r="A74" s="224"/>
      <c r="B74" s="225" t="s">
        <v>330</v>
      </c>
      <c r="C74" s="691">
        <f>DATA!E42</f>
        <v>306</v>
      </c>
      <c r="D74" s="691"/>
      <c r="E74" s="691"/>
      <c r="F74" s="691"/>
      <c r="G74" s="691"/>
      <c r="H74" s="658" t="s">
        <v>331</v>
      </c>
      <c r="I74" s="658"/>
      <c r="J74" s="658"/>
      <c r="K74" s="658"/>
      <c r="L74" s="694">
        <v>0</v>
      </c>
      <c r="M74" s="691"/>
      <c r="N74" s="691"/>
      <c r="O74" s="691"/>
      <c r="P74" s="658" t="s">
        <v>332</v>
      </c>
      <c r="Q74" s="658"/>
      <c r="R74" s="691">
        <f>DATA!I42</f>
        <v>306</v>
      </c>
      <c r="S74" s="691"/>
      <c r="T74" s="691"/>
      <c r="U74" s="691"/>
      <c r="V74" s="226"/>
      <c r="X74" s="224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  <c r="AQ74" s="255"/>
      <c r="AR74" s="255"/>
      <c r="AS74" s="255"/>
      <c r="AT74" s="226"/>
    </row>
    <row r="75" spans="1:46" ht="12.75" customHeight="1">
      <c r="A75" s="224"/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6"/>
      <c r="X75" s="224"/>
      <c r="Y75" s="255" t="s">
        <v>333</v>
      </c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26"/>
    </row>
    <row r="76" spans="1:46" ht="12.75" customHeight="1">
      <c r="A76" s="224"/>
      <c r="B76" s="225" t="s">
        <v>423</v>
      </c>
      <c r="C76" s="225"/>
      <c r="D76" s="692" t="str">
        <f>Num2Txt!D71</f>
        <v> THREE  HUNDRED SIX  RUPEES  ONLY.</v>
      </c>
      <c r="E76" s="692"/>
      <c r="F76" s="692"/>
      <c r="G76" s="692"/>
      <c r="H76" s="692"/>
      <c r="I76" s="692"/>
      <c r="J76" s="692"/>
      <c r="K76" s="692"/>
      <c r="L76" s="692"/>
      <c r="M76" s="692"/>
      <c r="N76" s="692"/>
      <c r="O76" s="692"/>
      <c r="P76" s="692"/>
      <c r="Q76" s="692"/>
      <c r="R76" s="692"/>
      <c r="S76" s="692"/>
      <c r="T76" s="692"/>
      <c r="U76" s="258"/>
      <c r="V76" s="226"/>
      <c r="X76" s="224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  <c r="AQ76" s="255"/>
      <c r="AR76" s="255"/>
      <c r="AS76" s="255"/>
      <c r="AT76" s="226"/>
    </row>
    <row r="77" spans="1:46" ht="12.75" customHeight="1">
      <c r="A77" s="224"/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6"/>
      <c r="X77" s="224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  <c r="AT77" s="226"/>
    </row>
    <row r="78" spans="1:46" ht="12.75" customHeight="1">
      <c r="A78" s="224"/>
      <c r="B78" s="225" t="s">
        <v>334</v>
      </c>
      <c r="C78" s="225"/>
      <c r="D78" s="225"/>
      <c r="E78" s="225" t="s">
        <v>299</v>
      </c>
      <c r="F78" s="693" t="str">
        <f>DATA!K5</f>
        <v>Y.V.PRASADA REDDY</v>
      </c>
      <c r="G78" s="693"/>
      <c r="H78" s="693"/>
      <c r="I78" s="693"/>
      <c r="J78" s="693"/>
      <c r="K78" s="225"/>
      <c r="L78" s="658" t="s">
        <v>335</v>
      </c>
      <c r="M78" s="658"/>
      <c r="N78" s="658"/>
      <c r="O78" s="658"/>
      <c r="P78" s="693" t="str">
        <f>DATA!K6</f>
        <v>S.A(M)</v>
      </c>
      <c r="Q78" s="693"/>
      <c r="R78" s="693"/>
      <c r="S78" s="693"/>
      <c r="T78" s="693"/>
      <c r="U78" s="225"/>
      <c r="V78" s="226"/>
      <c r="X78" s="224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6"/>
    </row>
    <row r="79" spans="1:46" ht="12.75" customHeight="1">
      <c r="A79" s="224"/>
      <c r="B79" s="225" t="s">
        <v>336</v>
      </c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6"/>
      <c r="X79" s="224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6"/>
    </row>
    <row r="80" spans="1:46" ht="12.75" customHeight="1">
      <c r="A80" s="224"/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6"/>
      <c r="X80" s="224"/>
      <c r="Y80" s="225" t="s">
        <v>337</v>
      </c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 t="s">
        <v>338</v>
      </c>
      <c r="AO80" s="225"/>
      <c r="AP80" s="225"/>
      <c r="AQ80" s="225"/>
      <c r="AR80" s="225"/>
      <c r="AS80" s="225"/>
      <c r="AT80" s="226"/>
    </row>
    <row r="81" spans="1:46" ht="12.75" customHeight="1">
      <c r="A81" s="224"/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6"/>
      <c r="X81" s="224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6"/>
    </row>
    <row r="82" spans="1:46" ht="12.75" customHeight="1">
      <c r="A82" s="224"/>
      <c r="B82" s="225" t="s">
        <v>339</v>
      </c>
      <c r="C82" s="225"/>
      <c r="D82" s="225"/>
      <c r="E82" s="225"/>
      <c r="F82" s="225"/>
      <c r="G82" s="225"/>
      <c r="H82" s="225"/>
      <c r="I82" s="225" t="s">
        <v>340</v>
      </c>
      <c r="J82" s="259"/>
      <c r="K82" s="259"/>
      <c r="L82" s="259"/>
      <c r="M82" s="259"/>
      <c r="N82" s="259"/>
      <c r="O82" s="259"/>
      <c r="P82" s="259"/>
      <c r="Q82" s="260"/>
      <c r="R82" s="260"/>
      <c r="S82" s="260"/>
      <c r="T82" s="260"/>
      <c r="U82" s="225"/>
      <c r="V82" s="226"/>
      <c r="X82" s="224"/>
      <c r="Y82" s="225" t="s">
        <v>65</v>
      </c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5"/>
      <c r="AN82" s="225"/>
      <c r="AO82" s="225"/>
      <c r="AP82" s="225" t="s">
        <v>341</v>
      </c>
      <c r="AQ82" s="225"/>
      <c r="AR82" s="225"/>
      <c r="AS82" s="225"/>
      <c r="AT82" s="226"/>
    </row>
    <row r="83" spans="1:46" ht="12.75" customHeight="1">
      <c r="A83" s="224"/>
      <c r="B83" s="225"/>
      <c r="C83" s="225"/>
      <c r="D83" s="225"/>
      <c r="E83" s="225"/>
      <c r="F83" s="225"/>
      <c r="G83" s="225"/>
      <c r="H83" s="225"/>
      <c r="I83" s="225"/>
      <c r="J83" s="225"/>
      <c r="K83" s="225">
        <v>2728</v>
      </c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6"/>
      <c r="X83" s="224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6"/>
    </row>
    <row r="84" spans="1:46" ht="12.75" customHeight="1">
      <c r="A84" s="224"/>
      <c r="B84" s="225"/>
      <c r="C84" s="225"/>
      <c r="D84" s="225"/>
      <c r="E84" s="225"/>
      <c r="F84" s="225"/>
      <c r="G84" s="225"/>
      <c r="H84" s="225"/>
      <c r="I84" s="225" t="s">
        <v>342</v>
      </c>
      <c r="J84" s="259"/>
      <c r="K84" s="259"/>
      <c r="L84" s="259"/>
      <c r="M84" s="259"/>
      <c r="N84" s="259"/>
      <c r="O84" s="259"/>
      <c r="P84" s="259"/>
      <c r="Q84" s="260"/>
      <c r="R84" s="260"/>
      <c r="S84" s="260"/>
      <c r="T84" s="260"/>
      <c r="U84" s="225"/>
      <c r="V84" s="226"/>
      <c r="X84" s="224"/>
      <c r="Y84" s="225"/>
      <c r="Z84" s="225"/>
      <c r="AA84" s="225" t="s">
        <v>343</v>
      </c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225"/>
      <c r="AM84" s="225"/>
      <c r="AN84" s="225"/>
      <c r="AO84" s="225"/>
      <c r="AP84" s="225"/>
      <c r="AQ84" s="225"/>
      <c r="AR84" s="225"/>
      <c r="AS84" s="225"/>
      <c r="AT84" s="226"/>
    </row>
    <row r="85" spans="1:46" ht="12.75" customHeight="1">
      <c r="A85" s="224"/>
      <c r="B85" s="225"/>
      <c r="C85" s="225"/>
      <c r="D85" s="225"/>
      <c r="E85" s="225"/>
      <c r="F85" s="225"/>
      <c r="G85" s="225"/>
      <c r="H85" s="225"/>
      <c r="I85" s="225"/>
      <c r="J85" s="227"/>
      <c r="K85" s="227">
        <v>479</v>
      </c>
      <c r="L85" s="227"/>
      <c r="M85" s="227"/>
      <c r="N85" s="227"/>
      <c r="O85" s="227"/>
      <c r="P85" s="227"/>
      <c r="Q85" s="227"/>
      <c r="R85" s="227"/>
      <c r="S85" s="227"/>
      <c r="T85" s="227"/>
      <c r="U85" s="225"/>
      <c r="V85" s="226"/>
      <c r="X85" s="224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225"/>
      <c r="AQ85" s="225"/>
      <c r="AR85" s="225"/>
      <c r="AS85" s="225"/>
      <c r="AT85" s="226"/>
    </row>
    <row r="86" spans="1:46" ht="12.75" customHeight="1">
      <c r="A86" s="224"/>
      <c r="B86" s="225"/>
      <c r="C86" s="225"/>
      <c r="D86" s="225"/>
      <c r="E86" s="225"/>
      <c r="F86" s="225"/>
      <c r="G86" s="225"/>
      <c r="H86" s="225"/>
      <c r="I86" s="225"/>
      <c r="J86" s="227"/>
      <c r="K86" s="227">
        <v>277</v>
      </c>
      <c r="L86" s="227"/>
      <c r="M86" s="227"/>
      <c r="N86" s="227"/>
      <c r="O86" s="227"/>
      <c r="P86" s="227"/>
      <c r="Q86" s="227"/>
      <c r="R86" s="227"/>
      <c r="S86" s="227"/>
      <c r="T86" s="227"/>
      <c r="U86" s="225"/>
      <c r="V86" s="226"/>
      <c r="X86" s="224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6"/>
    </row>
    <row r="87" spans="1:46" ht="12.75" customHeight="1">
      <c r="A87" s="224"/>
      <c r="B87" s="225"/>
      <c r="C87" s="225"/>
      <c r="D87" s="225"/>
      <c r="E87" s="225"/>
      <c r="F87" s="225"/>
      <c r="G87" s="225"/>
      <c r="H87" s="225"/>
      <c r="I87" s="225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5"/>
      <c r="V87" s="226"/>
      <c r="X87" s="224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25"/>
      <c r="AT87" s="226"/>
    </row>
    <row r="88" spans="1:46" ht="12.75" customHeight="1">
      <c r="A88" s="224"/>
      <c r="B88" s="225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6"/>
      <c r="X88" s="224"/>
      <c r="Y88" s="225"/>
      <c r="Z88" s="225" t="s">
        <v>344</v>
      </c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5"/>
      <c r="AM88" s="225"/>
      <c r="AN88" s="225" t="s">
        <v>345</v>
      </c>
      <c r="AO88" s="225"/>
      <c r="AP88" s="225"/>
      <c r="AQ88" s="225"/>
      <c r="AR88" s="225"/>
      <c r="AS88" s="225"/>
      <c r="AT88" s="226"/>
    </row>
    <row r="89" spans="1:46" ht="12.75" customHeight="1">
      <c r="A89" s="224"/>
      <c r="B89" s="225" t="s">
        <v>346</v>
      </c>
      <c r="C89" s="225"/>
      <c r="D89" s="225"/>
      <c r="E89" s="225"/>
      <c r="F89" s="225"/>
      <c r="G89" s="225"/>
      <c r="H89" s="225"/>
      <c r="I89" s="225"/>
      <c r="J89" s="225" t="s">
        <v>343</v>
      </c>
      <c r="K89" s="225"/>
      <c r="L89" s="225"/>
      <c r="M89" s="225"/>
      <c r="N89" s="225"/>
      <c r="O89" s="225"/>
      <c r="P89" s="225"/>
      <c r="Q89" s="225" t="s">
        <v>347</v>
      </c>
      <c r="R89" s="225"/>
      <c r="S89" s="225"/>
      <c r="T89" s="225"/>
      <c r="U89" s="225"/>
      <c r="V89" s="226"/>
      <c r="X89" s="224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9" t="s">
        <v>348</v>
      </c>
      <c r="AO89" s="225"/>
      <c r="AP89" s="225"/>
      <c r="AQ89" s="225"/>
      <c r="AR89" s="225"/>
      <c r="AS89" s="225"/>
      <c r="AT89" s="226"/>
    </row>
    <row r="90" spans="1:46" ht="12.75" customHeight="1">
      <c r="A90" s="224"/>
      <c r="B90" s="225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6"/>
      <c r="X90" s="224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6"/>
    </row>
    <row r="91" spans="1:46" ht="12.75" customHeight="1">
      <c r="A91" s="224"/>
      <c r="B91" s="225"/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6"/>
      <c r="X91" s="224"/>
      <c r="Y91" s="225"/>
      <c r="Z91" s="225"/>
      <c r="AA91" s="225"/>
      <c r="AB91" s="225"/>
      <c r="AC91" s="225"/>
      <c r="AD91" s="225"/>
      <c r="AE91" s="225"/>
      <c r="AF91" s="225"/>
      <c r="AG91" s="225"/>
      <c r="AH91" s="225"/>
      <c r="AI91" s="225"/>
      <c r="AJ91" s="225"/>
      <c r="AK91" s="225"/>
      <c r="AL91" s="225"/>
      <c r="AM91" s="225"/>
      <c r="AN91" s="225"/>
      <c r="AO91" s="225"/>
      <c r="AP91" s="225"/>
      <c r="AQ91" s="225"/>
      <c r="AR91" s="225"/>
      <c r="AS91" s="225"/>
      <c r="AT91" s="226"/>
    </row>
    <row r="92" spans="1:46" ht="12.75" customHeight="1">
      <c r="A92" s="224"/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6"/>
      <c r="X92" s="224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225"/>
      <c r="AK92" s="225"/>
      <c r="AL92" s="225"/>
      <c r="AM92" s="225"/>
      <c r="AN92" s="225"/>
      <c r="AO92" s="225"/>
      <c r="AP92" s="225"/>
      <c r="AQ92" s="225"/>
      <c r="AR92" s="225"/>
      <c r="AS92" s="225"/>
      <c r="AT92" s="226"/>
    </row>
    <row r="93" spans="1:46" ht="12.75" customHeight="1">
      <c r="A93" s="224"/>
      <c r="B93" s="225"/>
      <c r="C93" s="225"/>
      <c r="D93" s="225"/>
      <c r="E93" s="225"/>
      <c r="F93" s="225"/>
      <c r="G93" s="225"/>
      <c r="H93" s="225"/>
      <c r="I93" s="225"/>
      <c r="J93" s="225" t="s">
        <v>346</v>
      </c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6"/>
      <c r="X93" s="224"/>
      <c r="Y93" s="225"/>
      <c r="Z93" s="225"/>
      <c r="AA93" s="225"/>
      <c r="AB93" s="225"/>
      <c r="AC93" s="225"/>
      <c r="AD93" s="225"/>
      <c r="AE93" s="225"/>
      <c r="AF93" s="225"/>
      <c r="AG93" s="225"/>
      <c r="AH93" s="225"/>
      <c r="AI93" s="225"/>
      <c r="AJ93" s="225"/>
      <c r="AK93" s="225"/>
      <c r="AL93" s="225"/>
      <c r="AM93" s="225"/>
      <c r="AN93" s="225"/>
      <c r="AO93" s="225"/>
      <c r="AP93" s="225"/>
      <c r="AQ93" s="225"/>
      <c r="AR93" s="225"/>
      <c r="AS93" s="225"/>
      <c r="AT93" s="226"/>
    </row>
    <row r="94" spans="1:46" ht="12.75" customHeight="1">
      <c r="A94" s="224"/>
      <c r="B94" s="225"/>
      <c r="C94" s="261"/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6"/>
      <c r="X94" s="224"/>
      <c r="Y94" s="225"/>
      <c r="Z94" s="225"/>
      <c r="AA94" s="225"/>
      <c r="AB94" s="225"/>
      <c r="AC94" s="225"/>
      <c r="AD94" s="225"/>
      <c r="AE94" s="225"/>
      <c r="AF94" s="225"/>
      <c r="AG94" s="225"/>
      <c r="AH94" s="225"/>
      <c r="AI94" s="225"/>
      <c r="AJ94" s="225"/>
      <c r="AK94" s="225"/>
      <c r="AL94" s="225"/>
      <c r="AM94" s="225"/>
      <c r="AN94" s="225"/>
      <c r="AO94" s="225"/>
      <c r="AP94" s="225"/>
      <c r="AQ94" s="225"/>
      <c r="AR94" s="225"/>
      <c r="AS94" s="225"/>
      <c r="AT94" s="226"/>
    </row>
    <row r="95" spans="1:46" ht="12.75" customHeight="1">
      <c r="A95" s="230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62"/>
      <c r="X95" s="230"/>
      <c r="Y95" s="231"/>
      <c r="Z95" s="231"/>
      <c r="AA95" s="231"/>
      <c r="AB95" s="231"/>
      <c r="AC95" s="231"/>
      <c r="AD95" s="231"/>
      <c r="AE95" s="231"/>
      <c r="AF95" s="231"/>
      <c r="AG95" s="231"/>
      <c r="AH95" s="231"/>
      <c r="AI95" s="231"/>
      <c r="AJ95" s="231"/>
      <c r="AK95" s="231"/>
      <c r="AL95" s="231"/>
      <c r="AM95" s="231"/>
      <c r="AN95" s="231"/>
      <c r="AO95" s="231"/>
      <c r="AP95" s="231"/>
      <c r="AQ95" s="231"/>
      <c r="AR95" s="231"/>
      <c r="AS95" s="231"/>
      <c r="AT95" s="262"/>
    </row>
    <row r="96" spans="1:46" ht="12.75" customHeight="1">
      <c r="A96" s="225"/>
      <c r="B96" s="225"/>
      <c r="C96" s="225"/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  <c r="AP96" s="225"/>
      <c r="AQ96" s="225"/>
      <c r="AR96" s="225"/>
      <c r="AS96" s="225"/>
      <c r="AT96" s="225"/>
    </row>
    <row r="97" ht="12.75" customHeight="1"/>
    <row r="98" spans="1:46" ht="9.75" customHeight="1">
      <c r="A98" s="214"/>
      <c r="B98" s="215"/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6"/>
      <c r="X98" s="706" t="s">
        <v>296</v>
      </c>
      <c r="Y98" s="707"/>
      <c r="Z98" s="707"/>
      <c r="AA98" s="707"/>
      <c r="AB98" s="707"/>
      <c r="AC98" s="707"/>
      <c r="AD98" s="707"/>
      <c r="AE98" s="707"/>
      <c r="AF98" s="707"/>
      <c r="AG98" s="707"/>
      <c r="AH98" s="707"/>
      <c r="AI98" s="707"/>
      <c r="AJ98" s="707"/>
      <c r="AK98" s="707"/>
      <c r="AL98" s="707"/>
      <c r="AM98" s="707"/>
      <c r="AN98" s="707"/>
      <c r="AO98" s="707"/>
      <c r="AP98" s="707"/>
      <c r="AQ98" s="707"/>
      <c r="AR98" s="707"/>
      <c r="AS98" s="707"/>
      <c r="AT98" s="708"/>
    </row>
    <row r="99" spans="1:48" ht="12.75" customHeight="1">
      <c r="A99" s="218"/>
      <c r="B99" s="650" t="s">
        <v>297</v>
      </c>
      <c r="C99" s="650"/>
      <c r="D99" s="650"/>
      <c r="E99" s="650"/>
      <c r="F99" s="650"/>
      <c r="G99" s="650"/>
      <c r="H99" s="650"/>
      <c r="I99" s="650"/>
      <c r="J99" s="650"/>
      <c r="K99" s="650"/>
      <c r="L99" s="650"/>
      <c r="M99" s="650"/>
      <c r="N99" s="650"/>
      <c r="O99" s="650"/>
      <c r="P99" s="650"/>
      <c r="Q99" s="650"/>
      <c r="R99" s="650"/>
      <c r="S99" s="650"/>
      <c r="T99" s="650"/>
      <c r="U99" s="650"/>
      <c r="V99" s="219"/>
      <c r="W99" s="220"/>
      <c r="X99" s="709"/>
      <c r="Y99" s="710"/>
      <c r="Z99" s="710"/>
      <c r="AA99" s="710"/>
      <c r="AB99" s="710"/>
      <c r="AC99" s="710"/>
      <c r="AD99" s="710"/>
      <c r="AE99" s="710"/>
      <c r="AF99" s="710"/>
      <c r="AG99" s="710"/>
      <c r="AH99" s="710"/>
      <c r="AI99" s="710"/>
      <c r="AJ99" s="710"/>
      <c r="AK99" s="710"/>
      <c r="AL99" s="710"/>
      <c r="AM99" s="710"/>
      <c r="AN99" s="710"/>
      <c r="AO99" s="710"/>
      <c r="AP99" s="710"/>
      <c r="AQ99" s="710"/>
      <c r="AR99" s="710"/>
      <c r="AS99" s="710"/>
      <c r="AT99" s="711"/>
      <c r="AU99" s="220"/>
      <c r="AV99" s="220"/>
    </row>
    <row r="100" spans="1:48" ht="12.75" customHeight="1">
      <c r="A100" s="218"/>
      <c r="B100" s="650"/>
      <c r="C100" s="650"/>
      <c r="D100" s="650"/>
      <c r="E100" s="650"/>
      <c r="F100" s="650"/>
      <c r="G100" s="650"/>
      <c r="H100" s="650"/>
      <c r="I100" s="650"/>
      <c r="J100" s="650"/>
      <c r="K100" s="650"/>
      <c r="L100" s="650"/>
      <c r="M100" s="650"/>
      <c r="N100" s="650"/>
      <c r="O100" s="650"/>
      <c r="P100" s="650"/>
      <c r="Q100" s="650"/>
      <c r="R100" s="650"/>
      <c r="S100" s="650"/>
      <c r="T100" s="650"/>
      <c r="U100" s="650"/>
      <c r="V100" s="219"/>
      <c r="W100" s="220"/>
      <c r="X100" s="218"/>
      <c r="Y100" s="702" t="s">
        <v>419</v>
      </c>
      <c r="Z100" s="702"/>
      <c r="AA100" s="702"/>
      <c r="AB100" s="702"/>
      <c r="AC100" s="702"/>
      <c r="AD100" s="702"/>
      <c r="AE100" s="702"/>
      <c r="AF100" s="702"/>
      <c r="AG100" s="702"/>
      <c r="AH100" s="702"/>
      <c r="AI100" s="702"/>
      <c r="AJ100" s="702"/>
      <c r="AK100" s="702"/>
      <c r="AL100" s="702"/>
      <c r="AM100" s="702"/>
      <c r="AN100" s="702"/>
      <c r="AO100" s="702"/>
      <c r="AP100" s="702"/>
      <c r="AQ100" s="702"/>
      <c r="AR100" s="702"/>
      <c r="AS100" s="702"/>
      <c r="AT100" s="703"/>
      <c r="AU100" s="220"/>
      <c r="AV100" s="220"/>
    </row>
    <row r="101" spans="1:48" ht="12.75" customHeight="1">
      <c r="A101" s="218"/>
      <c r="B101" s="222"/>
      <c r="C101" s="222"/>
      <c r="D101" s="222"/>
      <c r="E101" s="222"/>
      <c r="F101" s="222"/>
      <c r="G101" s="222"/>
      <c r="H101" s="223"/>
      <c r="I101" s="223"/>
      <c r="J101" s="223"/>
      <c r="K101" s="223"/>
      <c r="L101" s="223"/>
      <c r="M101" s="223"/>
      <c r="N101" s="223"/>
      <c r="O101" s="223"/>
      <c r="P101" s="222"/>
      <c r="Q101" s="222"/>
      <c r="R101" s="222"/>
      <c r="S101" s="222"/>
      <c r="T101" s="222"/>
      <c r="U101" s="222"/>
      <c r="V101" s="219"/>
      <c r="W101" s="220"/>
      <c r="X101" s="218"/>
      <c r="Y101" s="659" t="s">
        <v>418</v>
      </c>
      <c r="Z101" s="659"/>
      <c r="AA101" s="659"/>
      <c r="AB101" s="659"/>
      <c r="AC101" s="659"/>
      <c r="AD101" s="659"/>
      <c r="AE101" s="659"/>
      <c r="AF101" s="659"/>
      <c r="AG101" s="659"/>
      <c r="AH101" s="659"/>
      <c r="AI101" s="659"/>
      <c r="AJ101" s="659"/>
      <c r="AK101" s="659"/>
      <c r="AL101" s="659"/>
      <c r="AM101" s="659"/>
      <c r="AN101" s="659"/>
      <c r="AO101" s="659"/>
      <c r="AP101" s="659"/>
      <c r="AQ101" s="659"/>
      <c r="AR101" s="659"/>
      <c r="AS101" s="659"/>
      <c r="AT101" s="219"/>
      <c r="AU101" s="220"/>
      <c r="AV101" s="220"/>
    </row>
    <row r="102" spans="1:46" ht="12.75" customHeight="1">
      <c r="A102" s="224"/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14"/>
      <c r="P102" s="672" t="s">
        <v>188</v>
      </c>
      <c r="Q102" s="672"/>
      <c r="R102" s="672"/>
      <c r="S102" s="672"/>
      <c r="T102" s="672"/>
      <c r="U102" s="673"/>
      <c r="V102" s="226"/>
      <c r="X102" s="224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6"/>
    </row>
    <row r="103" spans="1:46" ht="12.75" customHeight="1">
      <c r="A103" s="224"/>
      <c r="B103" s="225" t="s">
        <v>298</v>
      </c>
      <c r="C103" s="225" t="s">
        <v>299</v>
      </c>
      <c r="D103" s="674" t="str">
        <f>D6</f>
        <v>0705</v>
      </c>
      <c r="E103" s="660"/>
      <c r="F103" s="660"/>
      <c r="G103" s="660"/>
      <c r="H103" s="660"/>
      <c r="I103" s="675"/>
      <c r="J103" s="225"/>
      <c r="K103" s="225"/>
      <c r="L103" s="225"/>
      <c r="M103" s="225"/>
      <c r="N103" s="225"/>
      <c r="O103" s="224" t="s">
        <v>300</v>
      </c>
      <c r="P103" s="658"/>
      <c r="Q103" s="658"/>
      <c r="R103" s="658"/>
      <c r="S103" s="658"/>
      <c r="T103" s="658"/>
      <c r="U103" s="676"/>
      <c r="V103" s="226"/>
      <c r="X103" s="224"/>
      <c r="Y103" s="228" t="s">
        <v>10</v>
      </c>
      <c r="Z103" s="225"/>
      <c r="AA103" s="225"/>
      <c r="AB103" s="699" t="str">
        <f>D106</f>
        <v>07050308058</v>
      </c>
      <c r="AC103" s="700"/>
      <c r="AD103" s="700"/>
      <c r="AE103" s="700"/>
      <c r="AF103" s="700"/>
      <c r="AG103" s="700"/>
      <c r="AH103" s="701"/>
      <c r="AI103" s="225"/>
      <c r="AJ103" s="225"/>
      <c r="AK103" s="228" t="s">
        <v>301</v>
      </c>
      <c r="AL103" s="225"/>
      <c r="AM103" s="225"/>
      <c r="AN103" s="225"/>
      <c r="AO103" s="225"/>
      <c r="AP103" s="696" t="str">
        <f>D103</f>
        <v>0705</v>
      </c>
      <c r="AQ103" s="697"/>
      <c r="AR103" s="697"/>
      <c r="AS103" s="698"/>
      <c r="AT103" s="226"/>
    </row>
    <row r="104" spans="1:46" ht="12.75" customHeight="1">
      <c r="A104" s="224"/>
      <c r="B104" s="225" t="s">
        <v>302</v>
      </c>
      <c r="C104" s="225" t="s">
        <v>299</v>
      </c>
      <c r="D104" s="660" t="str">
        <f>D7</f>
        <v>STO, DARSI</v>
      </c>
      <c r="E104" s="660"/>
      <c r="F104" s="660"/>
      <c r="G104" s="660"/>
      <c r="H104" s="660"/>
      <c r="I104" s="660"/>
      <c r="J104" s="225"/>
      <c r="K104" s="225"/>
      <c r="L104" s="225"/>
      <c r="M104" s="225"/>
      <c r="N104" s="225"/>
      <c r="O104" s="224"/>
      <c r="P104" s="215"/>
      <c r="Q104" s="215"/>
      <c r="R104" s="215"/>
      <c r="S104" s="215"/>
      <c r="T104" s="215"/>
      <c r="U104" s="216"/>
      <c r="V104" s="226"/>
      <c r="X104" s="224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6"/>
    </row>
    <row r="105" spans="1:46" ht="12.75" customHeight="1">
      <c r="A105" s="224"/>
      <c r="B105" s="225"/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24"/>
      <c r="P105" s="225"/>
      <c r="Q105" s="225"/>
      <c r="R105" s="225"/>
      <c r="S105" s="225"/>
      <c r="T105" s="225"/>
      <c r="U105" s="226"/>
      <c r="V105" s="226"/>
      <c r="X105" s="224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5"/>
      <c r="AS105" s="225"/>
      <c r="AT105" s="226"/>
    </row>
    <row r="106" spans="1:46" ht="14.25" customHeight="1">
      <c r="A106" s="224"/>
      <c r="B106" s="225" t="s">
        <v>303</v>
      </c>
      <c r="C106" s="225" t="s">
        <v>299</v>
      </c>
      <c r="D106" s="662" t="str">
        <f>D9</f>
        <v>07050308058</v>
      </c>
      <c r="E106" s="663"/>
      <c r="F106" s="663"/>
      <c r="G106" s="663"/>
      <c r="H106" s="663"/>
      <c r="I106" s="664"/>
      <c r="J106" s="225"/>
      <c r="K106" s="225"/>
      <c r="L106" s="225"/>
      <c r="M106" s="225"/>
      <c r="N106" s="225"/>
      <c r="O106" s="224" t="s">
        <v>304</v>
      </c>
      <c r="P106" s="225"/>
      <c r="Q106" s="665"/>
      <c r="R106" s="666"/>
      <c r="S106" s="666"/>
      <c r="T106" s="666"/>
      <c r="U106" s="667"/>
      <c r="V106" s="226"/>
      <c r="X106" s="224"/>
      <c r="Y106" s="228" t="s">
        <v>305</v>
      </c>
      <c r="Z106" s="225"/>
      <c r="AA106" s="225"/>
      <c r="AB106" s="225"/>
      <c r="AC106" s="704" t="str">
        <f>F108</f>
        <v>HEAD MASTER</v>
      </c>
      <c r="AD106" s="704"/>
      <c r="AE106" s="704"/>
      <c r="AF106" s="704"/>
      <c r="AG106" s="704"/>
      <c r="AH106" s="704"/>
      <c r="AI106" s="704"/>
      <c r="AJ106" s="229" t="s">
        <v>306</v>
      </c>
      <c r="AK106" s="225"/>
      <c r="AL106" s="225"/>
      <c r="AM106" s="225"/>
      <c r="AN106" s="225"/>
      <c r="AO106" s="681" t="str">
        <f>D104</f>
        <v>STO, DARSI</v>
      </c>
      <c r="AP106" s="681"/>
      <c r="AQ106" s="681"/>
      <c r="AR106" s="681"/>
      <c r="AS106" s="681"/>
      <c r="AT106" s="226"/>
    </row>
    <row r="107" spans="1:46" ht="12.75" customHeight="1">
      <c r="A107" s="224"/>
      <c r="B107" s="225"/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30"/>
      <c r="P107" s="231"/>
      <c r="Q107" s="232"/>
      <c r="R107" s="232"/>
      <c r="S107" s="232"/>
      <c r="T107" s="232"/>
      <c r="U107" s="233"/>
      <c r="V107" s="226"/>
      <c r="X107" s="224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6"/>
    </row>
    <row r="108" spans="1:46" ht="26.25" customHeight="1">
      <c r="A108" s="224"/>
      <c r="B108" s="225" t="s">
        <v>305</v>
      </c>
      <c r="C108" s="225"/>
      <c r="D108" s="225"/>
      <c r="E108" s="225" t="s">
        <v>299</v>
      </c>
      <c r="F108" s="668" t="str">
        <f>F11</f>
        <v>HEAD MASTER</v>
      </c>
      <c r="G108" s="669"/>
      <c r="H108" s="669"/>
      <c r="I108" s="670"/>
      <c r="J108" s="234" t="s">
        <v>307</v>
      </c>
      <c r="K108" s="225"/>
      <c r="L108" s="225"/>
      <c r="M108" s="225"/>
      <c r="N108" s="225" t="s">
        <v>299</v>
      </c>
      <c r="O108" s="671" t="str">
        <f>O60</f>
        <v>Z.P.H.S, MALLAMPETA</v>
      </c>
      <c r="P108" s="671"/>
      <c r="Q108" s="671"/>
      <c r="R108" s="671"/>
      <c r="S108" s="671"/>
      <c r="T108" s="671"/>
      <c r="U108" s="671"/>
      <c r="V108" s="226"/>
      <c r="X108" s="224"/>
      <c r="Y108" s="225"/>
      <c r="Z108" s="225"/>
      <c r="AA108" s="225"/>
      <c r="AB108" s="225"/>
      <c r="AC108" s="225"/>
      <c r="AD108" s="225"/>
      <c r="AE108" s="225"/>
      <c r="AF108" s="225"/>
      <c r="AG108" s="225"/>
      <c r="AH108" s="225"/>
      <c r="AI108" s="225"/>
      <c r="AJ108" s="225"/>
      <c r="AK108" s="225"/>
      <c r="AL108" s="225"/>
      <c r="AM108" s="225"/>
      <c r="AN108" s="225"/>
      <c r="AO108" s="225"/>
      <c r="AP108" s="225"/>
      <c r="AQ108" s="225"/>
      <c r="AR108" s="225"/>
      <c r="AS108" s="225"/>
      <c r="AT108" s="226"/>
    </row>
    <row r="109" spans="1:46" ht="12.75" customHeight="1">
      <c r="A109" s="224"/>
      <c r="B109" s="225"/>
      <c r="C109" s="225"/>
      <c r="D109" s="225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  <c r="V109" s="226"/>
      <c r="X109" s="224"/>
      <c r="Y109" s="225"/>
      <c r="Z109" s="225"/>
      <c r="AA109" s="225"/>
      <c r="AB109" s="225"/>
      <c r="AC109" s="225"/>
      <c r="AD109" s="225"/>
      <c r="AE109" s="225"/>
      <c r="AF109" s="225"/>
      <c r="AG109" s="225"/>
      <c r="AH109" s="225"/>
      <c r="AI109" s="225"/>
      <c r="AJ109" s="225"/>
      <c r="AK109" s="225"/>
      <c r="AL109" s="225"/>
      <c r="AM109" s="225"/>
      <c r="AN109" s="225"/>
      <c r="AO109" s="225"/>
      <c r="AP109" s="225"/>
      <c r="AQ109" s="225"/>
      <c r="AR109" s="225"/>
      <c r="AS109" s="225"/>
      <c r="AT109" s="226"/>
    </row>
    <row r="110" spans="1:48" ht="12.75" customHeight="1">
      <c r="A110" s="224"/>
      <c r="B110" s="225" t="s">
        <v>308</v>
      </c>
      <c r="C110" s="225"/>
      <c r="D110" s="225"/>
      <c r="E110" s="225" t="s">
        <v>299</v>
      </c>
      <c r="F110" s="677" t="str">
        <f>F62</f>
        <v>_______</v>
      </c>
      <c r="G110" s="678"/>
      <c r="H110" s="678"/>
      <c r="I110" s="678"/>
      <c r="J110" s="679"/>
      <c r="K110" s="680" t="s">
        <v>1</v>
      </c>
      <c r="L110" s="658"/>
      <c r="M110" s="658"/>
      <c r="N110" s="681" t="str">
        <f>N62</f>
        <v>____________</v>
      </c>
      <c r="O110" s="681"/>
      <c r="P110" s="681"/>
      <c r="Q110" s="681"/>
      <c r="R110" s="681"/>
      <c r="S110" s="681"/>
      <c r="T110" s="681"/>
      <c r="U110" s="681"/>
      <c r="V110" s="682"/>
      <c r="W110" s="224"/>
      <c r="X110" s="224"/>
      <c r="Y110" s="235" t="s">
        <v>309</v>
      </c>
      <c r="Z110" s="225"/>
      <c r="AA110" s="225"/>
      <c r="AB110" s="225"/>
      <c r="AC110" s="225"/>
      <c r="AD110" s="225"/>
      <c r="AE110" s="225"/>
      <c r="AF110" s="225"/>
      <c r="AG110" s="225"/>
      <c r="AH110" s="225"/>
      <c r="AI110" s="225"/>
      <c r="AJ110" s="225"/>
      <c r="AK110" s="225"/>
      <c r="AL110" s="225"/>
      <c r="AM110" s="225"/>
      <c r="AN110" s="225"/>
      <c r="AO110" s="225"/>
      <c r="AP110" s="225"/>
      <c r="AQ110" s="225"/>
      <c r="AR110" s="225"/>
      <c r="AS110" s="225"/>
      <c r="AT110" s="226"/>
      <c r="AU110" s="225"/>
      <c r="AV110" s="225"/>
    </row>
    <row r="111" spans="1:46" ht="12.75" customHeight="1">
      <c r="A111" s="224"/>
      <c r="B111" s="225"/>
      <c r="C111" s="225"/>
      <c r="D111" s="225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6"/>
      <c r="W111" s="224"/>
      <c r="X111" s="224"/>
      <c r="Y111" s="228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6"/>
    </row>
    <row r="112" spans="1:46" ht="12.75" customHeight="1">
      <c r="A112" s="224"/>
      <c r="B112" s="225" t="s">
        <v>310</v>
      </c>
      <c r="C112" s="225"/>
      <c r="D112" s="225"/>
      <c r="E112" s="225" t="s">
        <v>299</v>
      </c>
      <c r="F112" s="236">
        <v>8</v>
      </c>
      <c r="G112" s="236">
        <v>0</v>
      </c>
      <c r="H112" s="236">
        <v>0</v>
      </c>
      <c r="I112" s="236">
        <v>9</v>
      </c>
      <c r="J112" s="225"/>
      <c r="K112" s="225"/>
      <c r="L112" s="236">
        <v>0</v>
      </c>
      <c r="M112" s="236">
        <v>1</v>
      </c>
      <c r="N112" s="225">
        <v>1</v>
      </c>
      <c r="O112" s="236">
        <v>1</v>
      </c>
      <c r="P112" s="236">
        <v>0</v>
      </c>
      <c r="Q112" s="236">
        <v>1</v>
      </c>
      <c r="R112" s="225"/>
      <c r="S112" s="236">
        <v>0</v>
      </c>
      <c r="T112" s="236">
        <v>0</v>
      </c>
      <c r="U112" s="225"/>
      <c r="V112" s="226"/>
      <c r="X112" s="224"/>
      <c r="Y112" s="235" t="s">
        <v>311</v>
      </c>
      <c r="Z112" s="225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  <c r="AK112" s="225"/>
      <c r="AL112" s="225"/>
      <c r="AM112" s="225"/>
      <c r="AN112" s="225"/>
      <c r="AO112" s="225"/>
      <c r="AP112" s="225"/>
      <c r="AQ112" s="225"/>
      <c r="AR112" s="225"/>
      <c r="AS112" s="225"/>
      <c r="AT112" s="226"/>
    </row>
    <row r="113" spans="1:46" ht="12.75" customHeight="1">
      <c r="A113" s="224"/>
      <c r="B113" s="225"/>
      <c r="C113" s="225"/>
      <c r="D113" s="225"/>
      <c r="E113" s="225"/>
      <c r="F113" s="225"/>
      <c r="G113" s="225"/>
      <c r="H113" s="225"/>
      <c r="I113" s="225"/>
      <c r="J113" s="225"/>
      <c r="K113" s="225"/>
      <c r="L113" s="225" t="s">
        <v>312</v>
      </c>
      <c r="M113" s="225"/>
      <c r="N113" s="225"/>
      <c r="O113" s="225" t="s">
        <v>313</v>
      </c>
      <c r="P113" s="225"/>
      <c r="Q113" s="225"/>
      <c r="R113" s="225"/>
      <c r="S113" s="225" t="s">
        <v>314</v>
      </c>
      <c r="T113" s="225"/>
      <c r="U113" s="225"/>
      <c r="V113" s="226"/>
      <c r="X113" s="224"/>
      <c r="Y113" s="705" t="str">
        <f>DATA!D11</f>
        <v>STO, DARSI</v>
      </c>
      <c r="Z113" s="705"/>
      <c r="AA113" s="705"/>
      <c r="AB113" s="705"/>
      <c r="AC113" s="705"/>
      <c r="AD113" s="705"/>
      <c r="AE113" s="705"/>
      <c r="AF113" s="705"/>
      <c r="AG113" s="225"/>
      <c r="AH113" s="225"/>
      <c r="AI113" s="225"/>
      <c r="AJ113" s="225"/>
      <c r="AK113" s="225"/>
      <c r="AL113" s="225"/>
      <c r="AM113" s="225"/>
      <c r="AN113" s="225"/>
      <c r="AO113" s="225"/>
      <c r="AP113" s="225"/>
      <c r="AQ113" s="225"/>
      <c r="AR113" s="225"/>
      <c r="AS113" s="225"/>
      <c r="AT113" s="226"/>
    </row>
    <row r="114" spans="1:46" ht="12.75" customHeight="1">
      <c r="A114" s="224"/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  <c r="U114" s="225"/>
      <c r="V114" s="226"/>
      <c r="X114" s="224"/>
      <c r="Y114" s="225"/>
      <c r="Z114" s="225"/>
      <c r="AA114" s="225"/>
      <c r="AB114" s="225"/>
      <c r="AC114" s="225"/>
      <c r="AD114" s="225"/>
      <c r="AE114" s="225"/>
      <c r="AF114" s="225"/>
      <c r="AG114" s="225"/>
      <c r="AH114" s="225"/>
      <c r="AI114" s="225"/>
      <c r="AJ114" s="225"/>
      <c r="AK114" s="225"/>
      <c r="AL114" s="225"/>
      <c r="AM114" s="225"/>
      <c r="AN114" s="225"/>
      <c r="AO114" s="225"/>
      <c r="AP114" s="225"/>
      <c r="AQ114" s="225"/>
      <c r="AR114" s="225"/>
      <c r="AS114" s="225"/>
      <c r="AT114" s="226"/>
    </row>
    <row r="115" spans="1:48" ht="12.75" customHeight="1">
      <c r="A115" s="237"/>
      <c r="B115" s="238"/>
      <c r="C115" s="238"/>
      <c r="D115" s="238"/>
      <c r="E115" s="238"/>
      <c r="F115" s="683">
        <v>0</v>
      </c>
      <c r="G115" s="684"/>
      <c r="H115" s="683">
        <v>3</v>
      </c>
      <c r="I115" s="684"/>
      <c r="J115" s="238"/>
      <c r="K115" s="238"/>
      <c r="L115" s="236">
        <v>0</v>
      </c>
      <c r="M115" s="239">
        <v>0</v>
      </c>
      <c r="N115" s="683">
        <v>0</v>
      </c>
      <c r="O115" s="684"/>
      <c r="P115" s="238"/>
      <c r="Q115" s="236">
        <v>0</v>
      </c>
      <c r="R115" s="236">
        <v>0</v>
      </c>
      <c r="S115" s="236">
        <v>0</v>
      </c>
      <c r="T115" s="238"/>
      <c r="U115" s="238"/>
      <c r="V115" s="240"/>
      <c r="W115" s="241"/>
      <c r="X115" s="237"/>
      <c r="Y115" s="242"/>
      <c r="Z115" s="242"/>
      <c r="AA115" s="242"/>
      <c r="AB115" s="242" t="s">
        <v>315</v>
      </c>
      <c r="AC115" s="242"/>
      <c r="AD115" s="242"/>
      <c r="AE115" s="242"/>
      <c r="AF115" s="242"/>
      <c r="AG115" s="685"/>
      <c r="AH115" s="685"/>
      <c r="AI115" s="685"/>
      <c r="AJ115" s="686" t="s">
        <v>316</v>
      </c>
      <c r="AK115" s="686"/>
      <c r="AL115" s="687"/>
      <c r="AM115" s="687"/>
      <c r="AN115" s="687"/>
      <c r="AO115" s="243" t="s">
        <v>317</v>
      </c>
      <c r="AP115" s="242"/>
      <c r="AQ115" s="688">
        <f>R122</f>
        <v>2701</v>
      </c>
      <c r="AR115" s="688"/>
      <c r="AS115" s="688"/>
      <c r="AT115" s="689"/>
      <c r="AU115" s="241"/>
      <c r="AV115" s="241"/>
    </row>
    <row r="116" spans="1:46" ht="12.75" customHeight="1">
      <c r="A116" s="224"/>
      <c r="B116" s="225"/>
      <c r="C116" s="225"/>
      <c r="D116" s="225"/>
      <c r="E116" s="225"/>
      <c r="F116" s="672" t="s">
        <v>318</v>
      </c>
      <c r="G116" s="672"/>
      <c r="H116" s="672"/>
      <c r="I116" s="672"/>
      <c r="J116" s="225"/>
      <c r="K116" s="225"/>
      <c r="L116" s="672" t="s">
        <v>319</v>
      </c>
      <c r="M116" s="672"/>
      <c r="N116" s="672"/>
      <c r="O116" s="672"/>
      <c r="P116" s="225"/>
      <c r="Q116" s="672" t="s">
        <v>320</v>
      </c>
      <c r="R116" s="672"/>
      <c r="S116" s="672"/>
      <c r="T116" s="225"/>
      <c r="U116" s="225"/>
      <c r="V116" s="226"/>
      <c r="X116" s="224"/>
      <c r="Y116" s="244"/>
      <c r="Z116" s="244"/>
      <c r="AA116" s="244"/>
      <c r="AB116" s="244"/>
      <c r="AC116" s="244"/>
      <c r="AD116" s="244"/>
      <c r="AE116" s="244"/>
      <c r="AF116" s="244"/>
      <c r="AG116" s="244"/>
      <c r="AH116" s="244"/>
      <c r="AI116" s="244"/>
      <c r="AJ116" s="244"/>
      <c r="AK116" s="244"/>
      <c r="AL116" s="244"/>
      <c r="AM116" s="244"/>
      <c r="AN116" s="244"/>
      <c r="AO116" s="244"/>
      <c r="AP116" s="244"/>
      <c r="AQ116" s="244"/>
      <c r="AR116" s="244"/>
      <c r="AS116" s="244"/>
      <c r="AT116" s="245"/>
    </row>
    <row r="117" spans="1:46" ht="12.75" customHeight="1">
      <c r="A117" s="224"/>
      <c r="B117" s="225"/>
      <c r="C117" s="225"/>
      <c r="D117" s="225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6"/>
      <c r="X117" s="224"/>
      <c r="Y117" s="244" t="s">
        <v>528</v>
      </c>
      <c r="Z117" s="244"/>
      <c r="AA117" s="657" t="str">
        <f>D124</f>
        <v> TWO  THOUSAND SEVEN  HUNDRED ONE RUPEE  ONLY.</v>
      </c>
      <c r="AB117" s="657"/>
      <c r="AC117" s="657"/>
      <c r="AD117" s="657"/>
      <c r="AE117" s="657"/>
      <c r="AF117" s="657"/>
      <c r="AG117" s="657"/>
      <c r="AH117" s="657"/>
      <c r="AI117" s="657"/>
      <c r="AJ117" s="657"/>
      <c r="AK117" s="657"/>
      <c r="AL117" s="657"/>
      <c r="AM117" s="657"/>
      <c r="AN117" s="657"/>
      <c r="AO117" s="657"/>
      <c r="AP117" s="657"/>
      <c r="AQ117" s="657"/>
      <c r="AR117" s="657"/>
      <c r="AS117" s="657"/>
      <c r="AT117" s="385"/>
    </row>
    <row r="118" spans="1:48" ht="12.75" customHeight="1">
      <c r="A118" s="247"/>
      <c r="B118" s="248" t="s">
        <v>322</v>
      </c>
      <c r="C118" s="248" t="s">
        <v>323</v>
      </c>
      <c r="D118" s="249" t="str">
        <f>D70</f>
        <v>N</v>
      </c>
      <c r="E118" s="248"/>
      <c r="F118" s="248" t="s">
        <v>324</v>
      </c>
      <c r="G118" s="248"/>
      <c r="H118" s="248"/>
      <c r="I118" s="249" t="s">
        <v>236</v>
      </c>
      <c r="J118" s="248"/>
      <c r="K118" s="248"/>
      <c r="L118" s="250" t="s">
        <v>325</v>
      </c>
      <c r="M118" s="248"/>
      <c r="N118" s="248"/>
      <c r="O118" s="248"/>
      <c r="P118" s="248"/>
      <c r="Q118" s="236">
        <v>2</v>
      </c>
      <c r="R118" s="236">
        <v>2</v>
      </c>
      <c r="S118" s="236">
        <v>0</v>
      </c>
      <c r="T118" s="236">
        <v>2</v>
      </c>
      <c r="U118" s="248"/>
      <c r="V118" s="251"/>
      <c r="W118" s="252"/>
      <c r="X118" s="247"/>
      <c r="Y118" s="253"/>
      <c r="Z118" s="253"/>
      <c r="AA118" s="253"/>
      <c r="AB118" s="253"/>
      <c r="AC118" s="253"/>
      <c r="AD118" s="253"/>
      <c r="AE118" s="253"/>
      <c r="AF118" s="253"/>
      <c r="AG118" s="253"/>
      <c r="AH118" s="253"/>
      <c r="AI118" s="253"/>
      <c r="AJ118" s="253"/>
      <c r="AK118" s="253"/>
      <c r="AL118" s="253"/>
      <c r="AM118" s="253"/>
      <c r="AN118" s="253"/>
      <c r="AO118" s="253"/>
      <c r="AP118" s="253"/>
      <c r="AQ118" s="253"/>
      <c r="AR118" s="253"/>
      <c r="AS118" s="253"/>
      <c r="AT118" s="251"/>
      <c r="AU118" s="252"/>
      <c r="AV118" s="252"/>
    </row>
    <row r="119" spans="1:48" ht="12.75" customHeight="1">
      <c r="A119" s="247"/>
      <c r="B119" s="248"/>
      <c r="C119" s="248"/>
      <c r="D119" s="248"/>
      <c r="E119" s="248"/>
      <c r="F119" s="248" t="s">
        <v>326</v>
      </c>
      <c r="G119" s="248"/>
      <c r="H119" s="248"/>
      <c r="I119" s="248"/>
      <c r="J119" s="248"/>
      <c r="K119" s="248"/>
      <c r="L119" s="248" t="s">
        <v>327</v>
      </c>
      <c r="M119" s="248"/>
      <c r="N119" s="248"/>
      <c r="O119" s="248"/>
      <c r="P119" s="248"/>
      <c r="Q119" s="248"/>
      <c r="R119" s="248"/>
      <c r="S119" s="248"/>
      <c r="T119" s="248"/>
      <c r="U119" s="248"/>
      <c r="V119" s="251"/>
      <c r="W119" s="252"/>
      <c r="X119" s="247"/>
      <c r="Y119" s="253" t="str">
        <f>"to Smt/Sri   "&amp;"                      "&amp;DATA!$K$5&amp;", "&amp;DATA!$K$6</f>
        <v>to Smt/Sri                         Y.V.PRASADA REDDY, S.A(M)</v>
      </c>
      <c r="Z119" s="253"/>
      <c r="AA119" s="253"/>
      <c r="AB119" s="254"/>
      <c r="AC119" s="254"/>
      <c r="AD119" s="254"/>
      <c r="AE119" s="254"/>
      <c r="AF119" s="254"/>
      <c r="AG119" s="254"/>
      <c r="AH119" s="254"/>
      <c r="AI119" s="254"/>
      <c r="AJ119" s="254"/>
      <c r="AK119" s="254"/>
      <c r="AL119" s="254"/>
      <c r="AM119" s="254"/>
      <c r="AN119" s="254"/>
      <c r="AO119" s="254"/>
      <c r="AP119" s="254"/>
      <c r="AQ119" s="253" t="s">
        <v>328</v>
      </c>
      <c r="AR119" s="253"/>
      <c r="AS119" s="253"/>
      <c r="AT119" s="251"/>
      <c r="AU119" s="252"/>
      <c r="AV119" s="252"/>
    </row>
    <row r="120" spans="1:46" ht="12.75" customHeight="1">
      <c r="A120" s="224"/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6"/>
      <c r="X120" s="224"/>
      <c r="Y120" s="255"/>
      <c r="Z120" s="255"/>
      <c r="AA120" s="255"/>
      <c r="AB120" s="255"/>
      <c r="AC120" s="255"/>
      <c r="AD120" s="255"/>
      <c r="AE120" s="255"/>
      <c r="AF120" s="255"/>
      <c r="AG120" s="255"/>
      <c r="AH120" s="255"/>
      <c r="AI120" s="255"/>
      <c r="AJ120" s="255"/>
      <c r="AK120" s="255"/>
      <c r="AL120" s="255"/>
      <c r="AM120" s="255"/>
      <c r="AN120" s="255"/>
      <c r="AO120" s="255"/>
      <c r="AP120" s="255"/>
      <c r="AQ120" s="255"/>
      <c r="AR120" s="255"/>
      <c r="AS120" s="255"/>
      <c r="AT120" s="226"/>
    </row>
    <row r="121" spans="1:46" ht="12.75" customHeight="1">
      <c r="A121" s="224"/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6"/>
      <c r="X121" s="224"/>
      <c r="Y121" s="255" t="str">
        <f>"of the "&amp;"                                   "&amp;DATA!$D$9</f>
        <v>of the                                    Z.P.H.S, MALLAMPETA</v>
      </c>
      <c r="Z121" s="255"/>
      <c r="AA121" s="256"/>
      <c r="AB121" s="256"/>
      <c r="AC121" s="256"/>
      <c r="AD121" s="256"/>
      <c r="AE121" s="257"/>
      <c r="AF121" s="256"/>
      <c r="AG121" s="256"/>
      <c r="AH121" s="256"/>
      <c r="AI121" s="256"/>
      <c r="AJ121" s="256"/>
      <c r="AK121" s="256"/>
      <c r="AL121" s="256"/>
      <c r="AM121" s="256"/>
      <c r="AN121" s="256"/>
      <c r="AO121" s="256"/>
      <c r="AP121" s="255" t="s">
        <v>329</v>
      </c>
      <c r="AQ121" s="225"/>
      <c r="AR121" s="225"/>
      <c r="AS121" s="255"/>
      <c r="AT121" s="226"/>
    </row>
    <row r="122" spans="1:46" ht="12.75" customHeight="1">
      <c r="A122" s="224"/>
      <c r="B122" s="225" t="s">
        <v>330</v>
      </c>
      <c r="C122" s="691">
        <f>DATA!E39</f>
        <v>2701</v>
      </c>
      <c r="D122" s="691"/>
      <c r="E122" s="691"/>
      <c r="F122" s="691"/>
      <c r="G122" s="691"/>
      <c r="H122" s="658" t="s">
        <v>331</v>
      </c>
      <c r="I122" s="658"/>
      <c r="J122" s="658"/>
      <c r="K122" s="658"/>
      <c r="L122" s="694">
        <f>DATA!G39</f>
        <v>0</v>
      </c>
      <c r="M122" s="691"/>
      <c r="N122" s="691"/>
      <c r="O122" s="691"/>
      <c r="P122" s="227" t="s">
        <v>332</v>
      </c>
      <c r="Q122" s="227"/>
      <c r="R122" s="691">
        <f>DATA!I39</f>
        <v>2701</v>
      </c>
      <c r="S122" s="691"/>
      <c r="T122" s="691"/>
      <c r="U122" s="691"/>
      <c r="V122" s="226"/>
      <c r="X122" s="224"/>
      <c r="Y122" s="255"/>
      <c r="Z122" s="255"/>
      <c r="AA122" s="255"/>
      <c r="AB122" s="255"/>
      <c r="AC122" s="255"/>
      <c r="AD122" s="255"/>
      <c r="AE122" s="255"/>
      <c r="AF122" s="255"/>
      <c r="AG122" s="255"/>
      <c r="AH122" s="255"/>
      <c r="AI122" s="255"/>
      <c r="AJ122" s="255"/>
      <c r="AK122" s="255"/>
      <c r="AL122" s="255"/>
      <c r="AM122" s="255"/>
      <c r="AN122" s="255"/>
      <c r="AO122" s="255"/>
      <c r="AP122" s="255"/>
      <c r="AQ122" s="255"/>
      <c r="AR122" s="255"/>
      <c r="AS122" s="255"/>
      <c r="AT122" s="226"/>
    </row>
    <row r="123" spans="1:46" ht="12.75" customHeight="1">
      <c r="A123" s="224"/>
      <c r="B123" s="225"/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6"/>
      <c r="X123" s="224"/>
      <c r="Y123" s="255" t="s">
        <v>333</v>
      </c>
      <c r="Z123" s="255"/>
      <c r="AA123" s="255"/>
      <c r="AB123" s="255"/>
      <c r="AC123" s="255"/>
      <c r="AD123" s="255"/>
      <c r="AE123" s="255"/>
      <c r="AF123" s="255"/>
      <c r="AG123" s="255"/>
      <c r="AH123" s="255"/>
      <c r="AI123" s="255"/>
      <c r="AJ123" s="255"/>
      <c r="AK123" s="255"/>
      <c r="AL123" s="255"/>
      <c r="AM123" s="255"/>
      <c r="AN123" s="255"/>
      <c r="AO123" s="255"/>
      <c r="AP123" s="255"/>
      <c r="AQ123" s="255"/>
      <c r="AR123" s="255"/>
      <c r="AS123" s="255"/>
      <c r="AT123" s="226"/>
    </row>
    <row r="124" spans="1:46" ht="12.75" customHeight="1">
      <c r="A124" s="224"/>
      <c r="B124" s="225" t="s">
        <v>423</v>
      </c>
      <c r="C124" s="225"/>
      <c r="D124" s="692" t="str">
        <f>Num2Txt!D11</f>
        <v> TWO  THOUSAND SEVEN  HUNDRED ONE RUPEE  ONLY.</v>
      </c>
      <c r="E124" s="692"/>
      <c r="F124" s="692"/>
      <c r="G124" s="692"/>
      <c r="H124" s="692"/>
      <c r="I124" s="692"/>
      <c r="J124" s="692"/>
      <c r="K124" s="692"/>
      <c r="L124" s="692"/>
      <c r="M124" s="692"/>
      <c r="N124" s="692"/>
      <c r="O124" s="692"/>
      <c r="P124" s="692"/>
      <c r="Q124" s="692"/>
      <c r="R124" s="692"/>
      <c r="S124" s="692"/>
      <c r="T124" s="692"/>
      <c r="U124" s="258"/>
      <c r="V124" s="226"/>
      <c r="X124" s="224"/>
      <c r="Y124" s="255"/>
      <c r="Z124" s="255"/>
      <c r="AA124" s="255"/>
      <c r="AB124" s="255"/>
      <c r="AC124" s="255"/>
      <c r="AD124" s="255"/>
      <c r="AE124" s="255"/>
      <c r="AF124" s="255"/>
      <c r="AG124" s="255"/>
      <c r="AH124" s="255"/>
      <c r="AI124" s="255"/>
      <c r="AJ124" s="255"/>
      <c r="AK124" s="255"/>
      <c r="AL124" s="255"/>
      <c r="AM124" s="255"/>
      <c r="AN124" s="255"/>
      <c r="AO124" s="255"/>
      <c r="AP124" s="255"/>
      <c r="AQ124" s="255"/>
      <c r="AR124" s="255"/>
      <c r="AS124" s="255"/>
      <c r="AT124" s="226"/>
    </row>
    <row r="125" spans="1:46" ht="12.75" customHeight="1">
      <c r="A125" s="224"/>
      <c r="B125" s="225"/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6"/>
      <c r="X125" s="224"/>
      <c r="Y125" s="255"/>
      <c r="Z125" s="255"/>
      <c r="AA125" s="255"/>
      <c r="AB125" s="255"/>
      <c r="AC125" s="255"/>
      <c r="AD125" s="255"/>
      <c r="AE125" s="255"/>
      <c r="AF125" s="255"/>
      <c r="AG125" s="255"/>
      <c r="AH125" s="255"/>
      <c r="AI125" s="255"/>
      <c r="AJ125" s="255"/>
      <c r="AK125" s="255"/>
      <c r="AL125" s="255"/>
      <c r="AM125" s="255"/>
      <c r="AN125" s="255"/>
      <c r="AO125" s="255"/>
      <c r="AP125" s="255"/>
      <c r="AQ125" s="255"/>
      <c r="AR125" s="255"/>
      <c r="AS125" s="255"/>
      <c r="AT125" s="226"/>
    </row>
    <row r="126" spans="1:46" ht="12.75" customHeight="1">
      <c r="A126" s="224"/>
      <c r="B126" s="225" t="s">
        <v>334</v>
      </c>
      <c r="C126" s="225"/>
      <c r="D126" s="225"/>
      <c r="E126" s="225" t="s">
        <v>299</v>
      </c>
      <c r="F126" s="693" t="str">
        <f>DATA!K5</f>
        <v>Y.V.PRASADA REDDY</v>
      </c>
      <c r="G126" s="693"/>
      <c r="H126" s="693"/>
      <c r="I126" s="693"/>
      <c r="J126" s="693"/>
      <c r="K126" s="225"/>
      <c r="L126" s="658" t="s">
        <v>335</v>
      </c>
      <c r="M126" s="658"/>
      <c r="N126" s="658"/>
      <c r="O126" s="658"/>
      <c r="P126" s="693" t="str">
        <f>DATA!K6</f>
        <v>S.A(M)</v>
      </c>
      <c r="Q126" s="693"/>
      <c r="R126" s="693"/>
      <c r="S126" s="693"/>
      <c r="T126" s="693"/>
      <c r="U126" s="225"/>
      <c r="V126" s="226"/>
      <c r="X126" s="224"/>
      <c r="Y126" s="225"/>
      <c r="Z126" s="225"/>
      <c r="AA126" s="225"/>
      <c r="AB126" s="225"/>
      <c r="AC126" s="225"/>
      <c r="AD126" s="225"/>
      <c r="AE126" s="225"/>
      <c r="AF126" s="225"/>
      <c r="AG126" s="225"/>
      <c r="AH126" s="225"/>
      <c r="AI126" s="225"/>
      <c r="AJ126" s="225"/>
      <c r="AK126" s="225"/>
      <c r="AL126" s="225"/>
      <c r="AM126" s="225"/>
      <c r="AN126" s="225"/>
      <c r="AO126" s="225"/>
      <c r="AP126" s="225"/>
      <c r="AQ126" s="225"/>
      <c r="AR126" s="225"/>
      <c r="AS126" s="225"/>
      <c r="AT126" s="226"/>
    </row>
    <row r="127" spans="1:46" ht="12.75" customHeight="1">
      <c r="A127" s="224"/>
      <c r="B127" s="225" t="s">
        <v>336</v>
      </c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6"/>
      <c r="X127" s="224"/>
      <c r="Y127" s="225"/>
      <c r="Z127" s="225"/>
      <c r="AA127" s="225"/>
      <c r="AB127" s="225"/>
      <c r="AC127" s="225"/>
      <c r="AD127" s="225"/>
      <c r="AE127" s="225"/>
      <c r="AF127" s="225"/>
      <c r="AG127" s="225"/>
      <c r="AH127" s="225"/>
      <c r="AI127" s="225"/>
      <c r="AJ127" s="225"/>
      <c r="AK127" s="225"/>
      <c r="AL127" s="225"/>
      <c r="AM127" s="225"/>
      <c r="AN127" s="225"/>
      <c r="AO127" s="225"/>
      <c r="AP127" s="225"/>
      <c r="AQ127" s="225"/>
      <c r="AR127" s="225"/>
      <c r="AS127" s="225"/>
      <c r="AT127" s="226"/>
    </row>
    <row r="128" spans="1:46" ht="12.75" customHeight="1">
      <c r="A128" s="224"/>
      <c r="B128" s="225"/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6"/>
      <c r="X128" s="224"/>
      <c r="Y128" s="225" t="s">
        <v>337</v>
      </c>
      <c r="Z128" s="225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5"/>
      <c r="AK128" s="225"/>
      <c r="AL128" s="225"/>
      <c r="AM128" s="225"/>
      <c r="AN128" s="225" t="s">
        <v>338</v>
      </c>
      <c r="AO128" s="225"/>
      <c r="AP128" s="225"/>
      <c r="AQ128" s="225"/>
      <c r="AR128" s="225"/>
      <c r="AS128" s="225"/>
      <c r="AT128" s="226"/>
    </row>
    <row r="129" spans="1:46" ht="12.75" customHeight="1">
      <c r="A129" s="224"/>
      <c r="B129" s="225"/>
      <c r="C129" s="225"/>
      <c r="D129" s="225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225"/>
      <c r="V129" s="226"/>
      <c r="X129" s="224"/>
      <c r="Y129" s="225"/>
      <c r="Z129" s="225"/>
      <c r="AA129" s="225"/>
      <c r="AB129" s="225"/>
      <c r="AC129" s="225"/>
      <c r="AD129" s="225"/>
      <c r="AE129" s="225"/>
      <c r="AF129" s="225"/>
      <c r="AG129" s="225"/>
      <c r="AH129" s="225"/>
      <c r="AI129" s="225"/>
      <c r="AJ129" s="384"/>
      <c r="AK129" s="225"/>
      <c r="AL129" s="225"/>
      <c r="AM129" s="225"/>
      <c r="AN129" s="225"/>
      <c r="AO129" s="225"/>
      <c r="AP129" s="225"/>
      <c r="AQ129" s="225"/>
      <c r="AR129" s="225"/>
      <c r="AS129" s="225"/>
      <c r="AT129" s="226"/>
    </row>
    <row r="130" spans="1:46" ht="12.75" customHeight="1">
      <c r="A130" s="224"/>
      <c r="B130" s="225" t="s">
        <v>339</v>
      </c>
      <c r="C130" s="225"/>
      <c r="D130" s="225"/>
      <c r="E130" s="225"/>
      <c r="F130" s="225"/>
      <c r="G130" s="225"/>
      <c r="H130" s="225"/>
      <c r="I130" s="225" t="s">
        <v>340</v>
      </c>
      <c r="J130" s="259"/>
      <c r="K130" s="259"/>
      <c r="L130" s="259"/>
      <c r="M130" s="259"/>
      <c r="N130" s="259"/>
      <c r="O130" s="259"/>
      <c r="P130" s="259"/>
      <c r="Q130" s="260"/>
      <c r="R130" s="260"/>
      <c r="S130" s="260"/>
      <c r="T130" s="260"/>
      <c r="U130" s="225"/>
      <c r="V130" s="226"/>
      <c r="X130" s="224"/>
      <c r="Y130" s="225" t="s">
        <v>65</v>
      </c>
      <c r="Z130" s="225"/>
      <c r="AA130" s="225"/>
      <c r="AB130" s="225"/>
      <c r="AC130" s="225"/>
      <c r="AD130" s="225"/>
      <c r="AE130" s="225"/>
      <c r="AF130" s="225"/>
      <c r="AG130" s="225"/>
      <c r="AH130" s="225"/>
      <c r="AI130" s="225"/>
      <c r="AJ130" s="225"/>
      <c r="AK130" s="225"/>
      <c r="AL130" s="225"/>
      <c r="AM130" s="225"/>
      <c r="AN130" s="225"/>
      <c r="AO130" s="225"/>
      <c r="AP130" s="225" t="s">
        <v>341</v>
      </c>
      <c r="AQ130" s="225"/>
      <c r="AR130" s="225"/>
      <c r="AS130" s="225"/>
      <c r="AT130" s="226"/>
    </row>
    <row r="131" spans="1:46" ht="12.75" customHeight="1">
      <c r="A131" s="224"/>
      <c r="B131" s="225"/>
      <c r="C131" s="225"/>
      <c r="D131" s="225"/>
      <c r="E131" s="225"/>
      <c r="F131" s="225"/>
      <c r="G131" s="225"/>
      <c r="H131" s="225"/>
      <c r="I131" s="225"/>
      <c r="J131" s="225"/>
      <c r="K131" s="225">
        <v>2728</v>
      </c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6"/>
      <c r="X131" s="224"/>
      <c r="Y131" s="225"/>
      <c r="Z131" s="225"/>
      <c r="AA131" s="225"/>
      <c r="AB131" s="225"/>
      <c r="AC131" s="225"/>
      <c r="AD131" s="225"/>
      <c r="AE131" s="225"/>
      <c r="AF131" s="225"/>
      <c r="AG131" s="225"/>
      <c r="AH131" s="225"/>
      <c r="AI131" s="225"/>
      <c r="AJ131" s="225"/>
      <c r="AK131" s="225"/>
      <c r="AL131" s="225"/>
      <c r="AM131" s="225"/>
      <c r="AN131" s="225"/>
      <c r="AO131" s="225"/>
      <c r="AP131" s="225"/>
      <c r="AQ131" s="225"/>
      <c r="AR131" s="225"/>
      <c r="AS131" s="225"/>
      <c r="AT131" s="226"/>
    </row>
    <row r="132" spans="1:46" ht="12.75" customHeight="1">
      <c r="A132" s="224"/>
      <c r="B132" s="225"/>
      <c r="C132" s="225"/>
      <c r="D132" s="225"/>
      <c r="E132" s="225"/>
      <c r="F132" s="225"/>
      <c r="G132" s="225"/>
      <c r="H132" s="225"/>
      <c r="I132" s="225" t="s">
        <v>342</v>
      </c>
      <c r="J132" s="259"/>
      <c r="K132" s="259"/>
      <c r="L132" s="259"/>
      <c r="M132" s="259"/>
      <c r="N132" s="259"/>
      <c r="O132" s="259"/>
      <c r="P132" s="259"/>
      <c r="Q132" s="260"/>
      <c r="R132" s="260"/>
      <c r="S132" s="260"/>
      <c r="T132" s="260"/>
      <c r="U132" s="225"/>
      <c r="V132" s="226"/>
      <c r="X132" s="224"/>
      <c r="Y132" s="225"/>
      <c r="Z132" s="225"/>
      <c r="AA132" s="225" t="s">
        <v>343</v>
      </c>
      <c r="AB132" s="225"/>
      <c r="AC132" s="225"/>
      <c r="AD132" s="225"/>
      <c r="AE132" s="225"/>
      <c r="AF132" s="225"/>
      <c r="AG132" s="225"/>
      <c r="AH132" s="225"/>
      <c r="AI132" s="225"/>
      <c r="AJ132" s="225"/>
      <c r="AK132" s="225"/>
      <c r="AL132" s="225"/>
      <c r="AM132" s="225"/>
      <c r="AN132" s="225"/>
      <c r="AO132" s="225"/>
      <c r="AP132" s="225"/>
      <c r="AQ132" s="225"/>
      <c r="AR132" s="225"/>
      <c r="AS132" s="225"/>
      <c r="AT132" s="226"/>
    </row>
    <row r="133" spans="1:46" ht="12.75" customHeight="1">
      <c r="A133" s="224"/>
      <c r="B133" s="225"/>
      <c r="C133" s="225"/>
      <c r="D133" s="225"/>
      <c r="E133" s="225"/>
      <c r="F133" s="225"/>
      <c r="G133" s="225"/>
      <c r="H133" s="225"/>
      <c r="I133" s="225"/>
      <c r="J133" s="227"/>
      <c r="K133" s="227">
        <v>479</v>
      </c>
      <c r="L133" s="227"/>
      <c r="M133" s="227"/>
      <c r="N133" s="227"/>
      <c r="O133" s="227"/>
      <c r="P133" s="227"/>
      <c r="Q133" s="227"/>
      <c r="R133" s="227"/>
      <c r="S133" s="227"/>
      <c r="T133" s="227"/>
      <c r="U133" s="225"/>
      <c r="V133" s="226"/>
      <c r="X133" s="224"/>
      <c r="Y133" s="225"/>
      <c r="Z133" s="225"/>
      <c r="AA133" s="225"/>
      <c r="AB133" s="225"/>
      <c r="AC133" s="225"/>
      <c r="AD133" s="225"/>
      <c r="AE133" s="225"/>
      <c r="AF133" s="225"/>
      <c r="AG133" s="225"/>
      <c r="AH133" s="225"/>
      <c r="AI133" s="225"/>
      <c r="AJ133" s="225"/>
      <c r="AK133" s="225"/>
      <c r="AL133" s="225"/>
      <c r="AM133" s="225"/>
      <c r="AN133" s="225"/>
      <c r="AO133" s="225"/>
      <c r="AP133" s="225"/>
      <c r="AQ133" s="225"/>
      <c r="AR133" s="225"/>
      <c r="AS133" s="225"/>
      <c r="AT133" s="226"/>
    </row>
    <row r="134" spans="1:46" ht="12.75" customHeight="1">
      <c r="A134" s="224"/>
      <c r="B134" s="225"/>
      <c r="C134" s="225"/>
      <c r="D134" s="225"/>
      <c r="E134" s="225"/>
      <c r="F134" s="225"/>
      <c r="G134" s="225"/>
      <c r="H134" s="225"/>
      <c r="I134" s="225"/>
      <c r="J134" s="227"/>
      <c r="K134" s="227">
        <v>277</v>
      </c>
      <c r="L134" s="227"/>
      <c r="M134" s="227"/>
      <c r="N134" s="227"/>
      <c r="O134" s="227"/>
      <c r="P134" s="227"/>
      <c r="Q134" s="227"/>
      <c r="R134" s="227"/>
      <c r="S134" s="227"/>
      <c r="T134" s="227"/>
      <c r="U134" s="225"/>
      <c r="V134" s="226"/>
      <c r="X134" s="224"/>
      <c r="Y134" s="225"/>
      <c r="Z134" s="225"/>
      <c r="AA134" s="225"/>
      <c r="AB134" s="225"/>
      <c r="AC134" s="225"/>
      <c r="AD134" s="225"/>
      <c r="AE134" s="225"/>
      <c r="AF134" s="225"/>
      <c r="AG134" s="225"/>
      <c r="AH134" s="225"/>
      <c r="AI134" s="225"/>
      <c r="AJ134" s="225"/>
      <c r="AK134" s="225"/>
      <c r="AL134" s="225"/>
      <c r="AM134" s="225"/>
      <c r="AN134" s="225"/>
      <c r="AO134" s="225"/>
      <c r="AP134" s="225"/>
      <c r="AQ134" s="225"/>
      <c r="AR134" s="225"/>
      <c r="AS134" s="225"/>
      <c r="AT134" s="226"/>
    </row>
    <row r="135" spans="1:46" ht="12.75" customHeight="1">
      <c r="A135" s="224"/>
      <c r="B135" s="225"/>
      <c r="C135" s="225"/>
      <c r="D135" s="225"/>
      <c r="E135" s="225"/>
      <c r="F135" s="225"/>
      <c r="G135" s="225"/>
      <c r="H135" s="225"/>
      <c r="I135" s="225"/>
      <c r="J135" s="227"/>
      <c r="K135" s="227"/>
      <c r="L135" s="227"/>
      <c r="M135" s="227"/>
      <c r="N135" s="227"/>
      <c r="O135" s="227"/>
      <c r="P135" s="227"/>
      <c r="Q135" s="227"/>
      <c r="R135" s="227"/>
      <c r="S135" s="227"/>
      <c r="T135" s="227"/>
      <c r="U135" s="225"/>
      <c r="V135" s="226"/>
      <c r="X135" s="224"/>
      <c r="Y135" s="225"/>
      <c r="Z135" s="225"/>
      <c r="AA135" s="225"/>
      <c r="AB135" s="225"/>
      <c r="AC135" s="225"/>
      <c r="AD135" s="225"/>
      <c r="AE135" s="225"/>
      <c r="AF135" s="225"/>
      <c r="AG135" s="225"/>
      <c r="AH135" s="225"/>
      <c r="AI135" s="225"/>
      <c r="AJ135" s="225"/>
      <c r="AK135" s="225"/>
      <c r="AL135" s="225"/>
      <c r="AM135" s="225"/>
      <c r="AN135" s="225"/>
      <c r="AO135" s="225"/>
      <c r="AP135" s="225"/>
      <c r="AQ135" s="225"/>
      <c r="AR135" s="225"/>
      <c r="AS135" s="225"/>
      <c r="AT135" s="226"/>
    </row>
    <row r="136" spans="1:46" ht="12.75" customHeight="1">
      <c r="A136" s="224"/>
      <c r="B136" s="225"/>
      <c r="C136" s="225"/>
      <c r="D136" s="225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6"/>
      <c r="X136" s="224"/>
      <c r="Y136" s="225"/>
      <c r="Z136" s="225" t="s">
        <v>344</v>
      </c>
      <c r="AA136" s="225"/>
      <c r="AB136" s="225"/>
      <c r="AC136" s="225"/>
      <c r="AD136" s="225"/>
      <c r="AE136" s="225"/>
      <c r="AF136" s="225"/>
      <c r="AG136" s="225"/>
      <c r="AH136" s="225"/>
      <c r="AI136" s="225"/>
      <c r="AJ136" s="225"/>
      <c r="AK136" s="225"/>
      <c r="AL136" s="225"/>
      <c r="AM136" s="225"/>
      <c r="AN136" s="225" t="s">
        <v>345</v>
      </c>
      <c r="AO136" s="225"/>
      <c r="AP136" s="225"/>
      <c r="AQ136" s="225"/>
      <c r="AR136" s="225"/>
      <c r="AS136" s="225"/>
      <c r="AT136" s="226"/>
    </row>
    <row r="137" spans="1:46" ht="12.75" customHeight="1">
      <c r="A137" s="224"/>
      <c r="B137" s="225" t="s">
        <v>346</v>
      </c>
      <c r="C137" s="225"/>
      <c r="D137" s="225"/>
      <c r="E137" s="225"/>
      <c r="F137" s="225"/>
      <c r="G137" s="225"/>
      <c r="H137" s="225"/>
      <c r="I137" s="225"/>
      <c r="J137" s="225" t="s">
        <v>343</v>
      </c>
      <c r="K137" s="225"/>
      <c r="L137" s="225"/>
      <c r="M137" s="225"/>
      <c r="N137" s="225"/>
      <c r="O137" s="225"/>
      <c r="P137" s="225"/>
      <c r="Q137" s="225" t="s">
        <v>347</v>
      </c>
      <c r="R137" s="225"/>
      <c r="S137" s="225"/>
      <c r="T137" s="225"/>
      <c r="U137" s="225"/>
      <c r="V137" s="226"/>
      <c r="X137" s="224"/>
      <c r="Y137" s="225"/>
      <c r="Z137" s="225"/>
      <c r="AA137" s="225"/>
      <c r="AB137" s="225"/>
      <c r="AC137" s="225"/>
      <c r="AD137" s="225"/>
      <c r="AE137" s="225"/>
      <c r="AF137" s="225"/>
      <c r="AG137" s="225"/>
      <c r="AH137" s="225"/>
      <c r="AI137" s="225"/>
      <c r="AJ137" s="225"/>
      <c r="AK137" s="225"/>
      <c r="AL137" s="225"/>
      <c r="AM137" s="225"/>
      <c r="AN137" s="229" t="s">
        <v>348</v>
      </c>
      <c r="AO137" s="225"/>
      <c r="AP137" s="225"/>
      <c r="AQ137" s="225"/>
      <c r="AR137" s="225"/>
      <c r="AS137" s="225"/>
      <c r="AT137" s="226"/>
    </row>
    <row r="138" spans="1:46" ht="12.75" customHeight="1">
      <c r="A138" s="224"/>
      <c r="B138" s="225"/>
      <c r="C138" s="225"/>
      <c r="D138" s="225"/>
      <c r="E138" s="225"/>
      <c r="F138" s="225"/>
      <c r="G138" s="225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5"/>
      <c r="U138" s="225"/>
      <c r="V138" s="226"/>
      <c r="X138" s="224"/>
      <c r="Y138" s="225"/>
      <c r="Z138" s="225"/>
      <c r="AA138" s="225"/>
      <c r="AB138" s="225"/>
      <c r="AC138" s="225"/>
      <c r="AD138" s="225"/>
      <c r="AE138" s="225"/>
      <c r="AF138" s="225"/>
      <c r="AG138" s="225"/>
      <c r="AH138" s="225"/>
      <c r="AI138" s="225"/>
      <c r="AJ138" s="225"/>
      <c r="AK138" s="225"/>
      <c r="AL138" s="225"/>
      <c r="AM138" s="225"/>
      <c r="AN138" s="225"/>
      <c r="AO138" s="225"/>
      <c r="AP138" s="225"/>
      <c r="AQ138" s="225"/>
      <c r="AR138" s="225"/>
      <c r="AS138" s="225"/>
      <c r="AT138" s="226"/>
    </row>
    <row r="139" spans="1:46" ht="12.75" customHeight="1">
      <c r="A139" s="224"/>
      <c r="B139" s="225"/>
      <c r="C139" s="225"/>
      <c r="D139" s="225"/>
      <c r="E139" s="225"/>
      <c r="F139" s="225"/>
      <c r="G139" s="225"/>
      <c r="H139" s="225"/>
      <c r="I139" s="225"/>
      <c r="J139" s="225"/>
      <c r="K139" s="225"/>
      <c r="L139" s="225"/>
      <c r="M139" s="225"/>
      <c r="N139" s="225"/>
      <c r="O139" s="225"/>
      <c r="P139" s="225"/>
      <c r="Q139" s="225"/>
      <c r="R139" s="225"/>
      <c r="S139" s="225"/>
      <c r="T139" s="225"/>
      <c r="U139" s="225"/>
      <c r="V139" s="226"/>
      <c r="X139" s="224"/>
      <c r="Y139" s="225"/>
      <c r="Z139" s="225"/>
      <c r="AA139" s="225"/>
      <c r="AB139" s="225"/>
      <c r="AC139" s="225"/>
      <c r="AD139" s="225"/>
      <c r="AE139" s="225"/>
      <c r="AF139" s="225"/>
      <c r="AG139" s="225"/>
      <c r="AH139" s="225"/>
      <c r="AI139" s="225"/>
      <c r="AJ139" s="225"/>
      <c r="AK139" s="225"/>
      <c r="AL139" s="225"/>
      <c r="AM139" s="225"/>
      <c r="AN139" s="225"/>
      <c r="AO139" s="225"/>
      <c r="AP139" s="225"/>
      <c r="AQ139" s="225"/>
      <c r="AR139" s="225"/>
      <c r="AS139" s="225"/>
      <c r="AT139" s="226"/>
    </row>
    <row r="140" spans="1:46" ht="12.75" customHeight="1">
      <c r="A140" s="224"/>
      <c r="B140" s="225"/>
      <c r="C140" s="225"/>
      <c r="D140" s="225"/>
      <c r="E140" s="225"/>
      <c r="F140" s="225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5"/>
      <c r="U140" s="225"/>
      <c r="V140" s="226"/>
      <c r="X140" s="224"/>
      <c r="Y140" s="225"/>
      <c r="Z140" s="225"/>
      <c r="AA140" s="225"/>
      <c r="AB140" s="225"/>
      <c r="AC140" s="225"/>
      <c r="AD140" s="225"/>
      <c r="AE140" s="225"/>
      <c r="AF140" s="225"/>
      <c r="AG140" s="225"/>
      <c r="AH140" s="225"/>
      <c r="AI140" s="225"/>
      <c r="AJ140" s="225"/>
      <c r="AK140" s="225"/>
      <c r="AL140" s="225"/>
      <c r="AM140" s="225"/>
      <c r="AN140" s="225"/>
      <c r="AO140" s="225"/>
      <c r="AP140" s="225"/>
      <c r="AQ140" s="225"/>
      <c r="AR140" s="225"/>
      <c r="AS140" s="225"/>
      <c r="AT140" s="226"/>
    </row>
    <row r="141" spans="1:46" ht="12.75" customHeight="1">
      <c r="A141" s="224"/>
      <c r="B141" s="225"/>
      <c r="C141" s="225"/>
      <c r="D141" s="225"/>
      <c r="E141" s="225"/>
      <c r="F141" s="225"/>
      <c r="G141" s="225"/>
      <c r="H141" s="225"/>
      <c r="I141" s="225"/>
      <c r="J141" s="225" t="s">
        <v>346</v>
      </c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6"/>
      <c r="X141" s="224"/>
      <c r="Y141" s="225"/>
      <c r="Z141" s="225"/>
      <c r="AA141" s="225"/>
      <c r="AB141" s="225"/>
      <c r="AC141" s="225"/>
      <c r="AD141" s="225"/>
      <c r="AE141" s="225"/>
      <c r="AF141" s="225"/>
      <c r="AG141" s="225"/>
      <c r="AH141" s="225"/>
      <c r="AI141" s="225"/>
      <c r="AJ141" s="225"/>
      <c r="AK141" s="225"/>
      <c r="AL141" s="225"/>
      <c r="AM141" s="225"/>
      <c r="AN141" s="225"/>
      <c r="AO141" s="225"/>
      <c r="AP141" s="225"/>
      <c r="AQ141" s="225"/>
      <c r="AR141" s="225"/>
      <c r="AS141" s="225"/>
      <c r="AT141" s="226"/>
    </row>
    <row r="142" spans="1:46" ht="12.75" customHeight="1">
      <c r="A142" s="224"/>
      <c r="B142" s="225"/>
      <c r="C142" s="261"/>
      <c r="D142" s="225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6"/>
      <c r="X142" s="224"/>
      <c r="Y142" s="225"/>
      <c r="Z142" s="225"/>
      <c r="AA142" s="225"/>
      <c r="AB142" s="225"/>
      <c r="AC142" s="225"/>
      <c r="AD142" s="225"/>
      <c r="AE142" s="225"/>
      <c r="AF142" s="225"/>
      <c r="AG142" s="225"/>
      <c r="AH142" s="225"/>
      <c r="AI142" s="225"/>
      <c r="AJ142" s="225"/>
      <c r="AK142" s="225"/>
      <c r="AL142" s="225"/>
      <c r="AM142" s="225"/>
      <c r="AN142" s="225"/>
      <c r="AO142" s="225"/>
      <c r="AP142" s="225"/>
      <c r="AQ142" s="225"/>
      <c r="AR142" s="225"/>
      <c r="AS142" s="225"/>
      <c r="AT142" s="226"/>
    </row>
    <row r="143" spans="1:46" ht="12.75" customHeight="1">
      <c r="A143" s="230"/>
      <c r="B143" s="231"/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62"/>
      <c r="X143" s="230"/>
      <c r="Y143" s="231"/>
      <c r="Z143" s="231"/>
      <c r="AA143" s="231"/>
      <c r="AB143" s="231"/>
      <c r="AC143" s="231"/>
      <c r="AD143" s="231"/>
      <c r="AE143" s="231"/>
      <c r="AF143" s="231"/>
      <c r="AG143" s="231"/>
      <c r="AH143" s="231"/>
      <c r="AI143" s="231"/>
      <c r="AJ143" s="231"/>
      <c r="AK143" s="231"/>
      <c r="AL143" s="231"/>
      <c r="AM143" s="231"/>
      <c r="AN143" s="231"/>
      <c r="AO143" s="231"/>
      <c r="AP143" s="231"/>
      <c r="AQ143" s="231"/>
      <c r="AR143" s="231"/>
      <c r="AS143" s="231"/>
      <c r="AT143" s="262"/>
    </row>
    <row r="144" ht="12.75" customHeight="1"/>
    <row r="145" ht="12.75" customHeight="1"/>
    <row r="146" ht="12.75" customHeight="1"/>
    <row r="147" spans="1:46" ht="12.75" customHeight="1">
      <c r="A147" s="214"/>
      <c r="B147" s="215"/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6"/>
      <c r="X147" s="214"/>
      <c r="Y147" s="652" t="s">
        <v>296</v>
      </c>
      <c r="Z147" s="652"/>
      <c r="AA147" s="652"/>
      <c r="AB147" s="652"/>
      <c r="AC147" s="652"/>
      <c r="AD147" s="652"/>
      <c r="AE147" s="652"/>
      <c r="AF147" s="652"/>
      <c r="AG147" s="652"/>
      <c r="AH147" s="652"/>
      <c r="AI147" s="652"/>
      <c r="AJ147" s="652"/>
      <c r="AK147" s="652"/>
      <c r="AL147" s="652"/>
      <c r="AM147" s="652"/>
      <c r="AN147" s="652"/>
      <c r="AO147" s="652"/>
      <c r="AP147" s="652"/>
      <c r="AQ147" s="652"/>
      <c r="AR147" s="652"/>
      <c r="AS147" s="652"/>
      <c r="AT147" s="653"/>
    </row>
    <row r="148" spans="1:48" ht="12.75" customHeight="1">
      <c r="A148" s="218"/>
      <c r="B148" s="650" t="s">
        <v>297</v>
      </c>
      <c r="C148" s="650"/>
      <c r="D148" s="650"/>
      <c r="E148" s="650"/>
      <c r="F148" s="650"/>
      <c r="G148" s="650"/>
      <c r="H148" s="650"/>
      <c r="I148" s="650"/>
      <c r="J148" s="650"/>
      <c r="K148" s="650"/>
      <c r="L148" s="650"/>
      <c r="M148" s="650"/>
      <c r="N148" s="650"/>
      <c r="O148" s="650"/>
      <c r="P148" s="650"/>
      <c r="Q148" s="650"/>
      <c r="R148" s="650"/>
      <c r="S148" s="650"/>
      <c r="T148" s="650"/>
      <c r="U148" s="650"/>
      <c r="V148" s="219"/>
      <c r="W148" s="220"/>
      <c r="X148" s="218"/>
      <c r="Y148" s="655"/>
      <c r="Z148" s="655"/>
      <c r="AA148" s="655"/>
      <c r="AB148" s="655"/>
      <c r="AC148" s="655"/>
      <c r="AD148" s="655"/>
      <c r="AE148" s="655"/>
      <c r="AF148" s="655"/>
      <c r="AG148" s="655"/>
      <c r="AH148" s="655"/>
      <c r="AI148" s="655"/>
      <c r="AJ148" s="655"/>
      <c r="AK148" s="655"/>
      <c r="AL148" s="655"/>
      <c r="AM148" s="655"/>
      <c r="AN148" s="655"/>
      <c r="AO148" s="655"/>
      <c r="AP148" s="655"/>
      <c r="AQ148" s="655"/>
      <c r="AR148" s="655"/>
      <c r="AS148" s="655"/>
      <c r="AT148" s="656"/>
      <c r="AU148" s="220"/>
      <c r="AV148" s="220"/>
    </row>
    <row r="149" spans="1:48" ht="12.75" customHeight="1">
      <c r="A149" s="218"/>
      <c r="B149" s="650"/>
      <c r="C149" s="650"/>
      <c r="D149" s="650"/>
      <c r="E149" s="650"/>
      <c r="F149" s="650"/>
      <c r="G149" s="650"/>
      <c r="H149" s="650"/>
      <c r="I149" s="650"/>
      <c r="J149" s="650"/>
      <c r="K149" s="650"/>
      <c r="L149" s="650"/>
      <c r="M149" s="650"/>
      <c r="N149" s="650"/>
      <c r="O149" s="650"/>
      <c r="P149" s="650"/>
      <c r="Q149" s="650"/>
      <c r="R149" s="650"/>
      <c r="S149" s="650"/>
      <c r="T149" s="650"/>
      <c r="U149" s="650"/>
      <c r="V149" s="219"/>
      <c r="W149" s="220"/>
      <c r="X149" s="218"/>
      <c r="Y149" s="702" t="s">
        <v>419</v>
      </c>
      <c r="Z149" s="702"/>
      <c r="AA149" s="702"/>
      <c r="AB149" s="702"/>
      <c r="AC149" s="702"/>
      <c r="AD149" s="702"/>
      <c r="AE149" s="702"/>
      <c r="AF149" s="702"/>
      <c r="AG149" s="702"/>
      <c r="AH149" s="702"/>
      <c r="AI149" s="702"/>
      <c r="AJ149" s="702"/>
      <c r="AK149" s="702"/>
      <c r="AL149" s="702"/>
      <c r="AM149" s="702"/>
      <c r="AN149" s="702"/>
      <c r="AO149" s="702"/>
      <c r="AP149" s="702"/>
      <c r="AQ149" s="702"/>
      <c r="AR149" s="702"/>
      <c r="AS149" s="702"/>
      <c r="AT149" s="703"/>
      <c r="AU149" s="220"/>
      <c r="AV149" s="220"/>
    </row>
    <row r="150" spans="1:48" ht="12.75" customHeight="1">
      <c r="A150" s="218"/>
      <c r="B150" s="222"/>
      <c r="C150" s="222"/>
      <c r="D150" s="222"/>
      <c r="E150" s="222"/>
      <c r="F150" s="222"/>
      <c r="G150" s="222"/>
      <c r="H150" s="223"/>
      <c r="I150" s="223"/>
      <c r="J150" s="223"/>
      <c r="K150" s="223"/>
      <c r="L150" s="223"/>
      <c r="M150" s="223"/>
      <c r="N150" s="223"/>
      <c r="O150" s="223"/>
      <c r="P150" s="222"/>
      <c r="Q150" s="222"/>
      <c r="R150" s="222"/>
      <c r="S150" s="222"/>
      <c r="T150" s="222"/>
      <c r="U150" s="222"/>
      <c r="V150" s="219"/>
      <c r="W150" s="220"/>
      <c r="X150" s="218"/>
      <c r="Y150" s="659" t="s">
        <v>418</v>
      </c>
      <c r="Z150" s="659"/>
      <c r="AA150" s="659"/>
      <c r="AB150" s="659"/>
      <c r="AC150" s="659"/>
      <c r="AD150" s="659"/>
      <c r="AE150" s="659"/>
      <c r="AF150" s="659"/>
      <c r="AG150" s="659"/>
      <c r="AH150" s="659"/>
      <c r="AI150" s="659"/>
      <c r="AJ150" s="659"/>
      <c r="AK150" s="659"/>
      <c r="AL150" s="659"/>
      <c r="AM150" s="659"/>
      <c r="AN150" s="659"/>
      <c r="AO150" s="659"/>
      <c r="AP150" s="659"/>
      <c r="AQ150" s="659"/>
      <c r="AR150" s="659"/>
      <c r="AS150" s="659"/>
      <c r="AT150" s="219"/>
      <c r="AU150" s="220"/>
      <c r="AV150" s="220"/>
    </row>
    <row r="151" spans="1:46" ht="12.75" customHeight="1">
      <c r="A151" s="224"/>
      <c r="B151" s="225"/>
      <c r="C151" s="225"/>
      <c r="D151" s="225"/>
      <c r="E151" s="225"/>
      <c r="F151" s="225"/>
      <c r="G151" s="225"/>
      <c r="H151" s="225"/>
      <c r="I151" s="225"/>
      <c r="J151" s="225"/>
      <c r="K151" s="225"/>
      <c r="L151" s="225"/>
      <c r="M151" s="225"/>
      <c r="N151" s="225"/>
      <c r="O151" s="214"/>
      <c r="P151" s="672" t="s">
        <v>188</v>
      </c>
      <c r="Q151" s="672"/>
      <c r="R151" s="672"/>
      <c r="S151" s="672"/>
      <c r="T151" s="672"/>
      <c r="U151" s="673"/>
      <c r="V151" s="226"/>
      <c r="X151" s="224"/>
      <c r="Y151" s="225"/>
      <c r="Z151" s="225"/>
      <c r="AA151" s="225"/>
      <c r="AB151" s="225"/>
      <c r="AC151" s="225"/>
      <c r="AD151" s="225"/>
      <c r="AE151" s="225"/>
      <c r="AF151" s="225"/>
      <c r="AG151" s="225"/>
      <c r="AH151" s="225"/>
      <c r="AI151" s="225"/>
      <c r="AJ151" s="225"/>
      <c r="AK151" s="225"/>
      <c r="AL151" s="225"/>
      <c r="AM151" s="225"/>
      <c r="AN151" s="225"/>
      <c r="AO151" s="225"/>
      <c r="AP151" s="225"/>
      <c r="AQ151" s="225"/>
      <c r="AR151" s="225"/>
      <c r="AS151" s="225"/>
      <c r="AT151" s="226"/>
    </row>
    <row r="152" spans="1:46" ht="12.75" customHeight="1">
      <c r="A152" s="224"/>
      <c r="B152" s="225" t="s">
        <v>298</v>
      </c>
      <c r="C152" s="225" t="s">
        <v>299</v>
      </c>
      <c r="D152" s="674" t="str">
        <f>D6</f>
        <v>0705</v>
      </c>
      <c r="E152" s="660"/>
      <c r="F152" s="660"/>
      <c r="G152" s="660"/>
      <c r="H152" s="660"/>
      <c r="I152" s="675"/>
      <c r="J152" s="225"/>
      <c r="K152" s="225"/>
      <c r="L152" s="225"/>
      <c r="M152" s="225"/>
      <c r="N152" s="225"/>
      <c r="O152" s="224" t="s">
        <v>300</v>
      </c>
      <c r="P152" s="658"/>
      <c r="Q152" s="658"/>
      <c r="R152" s="658"/>
      <c r="S152" s="658"/>
      <c r="T152" s="658"/>
      <c r="U152" s="676"/>
      <c r="V152" s="226"/>
      <c r="X152" s="224"/>
      <c r="Y152" s="228" t="s">
        <v>10</v>
      </c>
      <c r="Z152" s="225"/>
      <c r="AA152" s="225"/>
      <c r="AB152" s="699" t="str">
        <f>D155</f>
        <v>07050308058</v>
      </c>
      <c r="AC152" s="700"/>
      <c r="AD152" s="700"/>
      <c r="AE152" s="700"/>
      <c r="AF152" s="700"/>
      <c r="AG152" s="700"/>
      <c r="AH152" s="701"/>
      <c r="AI152" s="225"/>
      <c r="AJ152" s="225"/>
      <c r="AK152" s="228" t="s">
        <v>301</v>
      </c>
      <c r="AL152" s="225"/>
      <c r="AM152" s="225"/>
      <c r="AN152" s="225"/>
      <c r="AO152" s="225"/>
      <c r="AP152" s="696" t="str">
        <f>D152</f>
        <v>0705</v>
      </c>
      <c r="AQ152" s="697"/>
      <c r="AR152" s="697"/>
      <c r="AS152" s="698"/>
      <c r="AT152" s="226"/>
    </row>
    <row r="153" spans="1:46" ht="12.75" customHeight="1">
      <c r="A153" s="224"/>
      <c r="B153" s="225" t="s">
        <v>302</v>
      </c>
      <c r="C153" s="225" t="s">
        <v>299</v>
      </c>
      <c r="D153" s="660" t="str">
        <f>D7</f>
        <v>STO, DARSI</v>
      </c>
      <c r="E153" s="660"/>
      <c r="F153" s="660"/>
      <c r="G153" s="660"/>
      <c r="H153" s="660"/>
      <c r="I153" s="660"/>
      <c r="J153" s="225"/>
      <c r="K153" s="225"/>
      <c r="L153" s="225"/>
      <c r="M153" s="225"/>
      <c r="N153" s="225"/>
      <c r="O153" s="224"/>
      <c r="P153" s="215"/>
      <c r="Q153" s="215"/>
      <c r="R153" s="215"/>
      <c r="S153" s="215"/>
      <c r="T153" s="215"/>
      <c r="U153" s="216"/>
      <c r="V153" s="226"/>
      <c r="X153" s="224"/>
      <c r="Y153" s="225"/>
      <c r="Z153" s="225"/>
      <c r="AA153" s="225"/>
      <c r="AB153" s="225"/>
      <c r="AC153" s="225"/>
      <c r="AD153" s="225"/>
      <c r="AE153" s="225"/>
      <c r="AF153" s="225"/>
      <c r="AG153" s="225"/>
      <c r="AH153" s="225"/>
      <c r="AI153" s="225"/>
      <c r="AJ153" s="225"/>
      <c r="AK153" s="225"/>
      <c r="AL153" s="225"/>
      <c r="AM153" s="225"/>
      <c r="AN153" s="225"/>
      <c r="AO153" s="225"/>
      <c r="AP153" s="225"/>
      <c r="AQ153" s="225"/>
      <c r="AR153" s="225"/>
      <c r="AS153" s="225"/>
      <c r="AT153" s="226"/>
    </row>
    <row r="154" spans="1:46" ht="12.75" customHeight="1">
      <c r="A154" s="224"/>
      <c r="B154" s="225"/>
      <c r="C154" s="225"/>
      <c r="D154" s="225"/>
      <c r="E154" s="225"/>
      <c r="F154" s="225"/>
      <c r="G154" s="225"/>
      <c r="H154" s="225"/>
      <c r="I154" s="225"/>
      <c r="J154" s="225"/>
      <c r="K154" s="225"/>
      <c r="L154" s="225"/>
      <c r="M154" s="225"/>
      <c r="N154" s="225"/>
      <c r="O154" s="224"/>
      <c r="P154" s="225"/>
      <c r="Q154" s="225"/>
      <c r="R154" s="225"/>
      <c r="S154" s="225"/>
      <c r="T154" s="225"/>
      <c r="U154" s="226"/>
      <c r="V154" s="226"/>
      <c r="X154" s="224"/>
      <c r="Y154" s="225"/>
      <c r="Z154" s="225"/>
      <c r="AA154" s="225"/>
      <c r="AB154" s="225"/>
      <c r="AC154" s="225"/>
      <c r="AD154" s="225"/>
      <c r="AE154" s="225"/>
      <c r="AF154" s="225"/>
      <c r="AG154" s="225"/>
      <c r="AH154" s="225"/>
      <c r="AI154" s="225"/>
      <c r="AJ154" s="225"/>
      <c r="AK154" s="225"/>
      <c r="AL154" s="225"/>
      <c r="AM154" s="225"/>
      <c r="AN154" s="225"/>
      <c r="AO154" s="225"/>
      <c r="AP154" s="225"/>
      <c r="AQ154" s="225"/>
      <c r="AR154" s="225"/>
      <c r="AS154" s="225"/>
      <c r="AT154" s="226"/>
    </row>
    <row r="155" spans="1:46" ht="12.75" customHeight="1">
      <c r="A155" s="224"/>
      <c r="B155" s="225" t="s">
        <v>303</v>
      </c>
      <c r="C155" s="225" t="s">
        <v>299</v>
      </c>
      <c r="D155" s="662" t="str">
        <f>D9</f>
        <v>07050308058</v>
      </c>
      <c r="E155" s="663"/>
      <c r="F155" s="663"/>
      <c r="G155" s="663"/>
      <c r="H155" s="663"/>
      <c r="I155" s="664"/>
      <c r="J155" s="225"/>
      <c r="K155" s="225"/>
      <c r="L155" s="225"/>
      <c r="M155" s="225"/>
      <c r="N155" s="225"/>
      <c r="O155" s="224" t="s">
        <v>304</v>
      </c>
      <c r="P155" s="225"/>
      <c r="Q155" s="665"/>
      <c r="R155" s="666"/>
      <c r="S155" s="666"/>
      <c r="T155" s="666"/>
      <c r="U155" s="667"/>
      <c r="V155" s="226"/>
      <c r="X155" s="224"/>
      <c r="Y155" s="228" t="s">
        <v>305</v>
      </c>
      <c r="Z155" s="225"/>
      <c r="AA155" s="225"/>
      <c r="AB155" s="225"/>
      <c r="AC155" s="704" t="str">
        <f>F157</f>
        <v>HEAD MASTER</v>
      </c>
      <c r="AD155" s="704"/>
      <c r="AE155" s="704"/>
      <c r="AF155" s="704"/>
      <c r="AG155" s="704"/>
      <c r="AH155" s="704"/>
      <c r="AI155" s="704"/>
      <c r="AJ155" s="229" t="s">
        <v>306</v>
      </c>
      <c r="AK155" s="225"/>
      <c r="AL155" s="225"/>
      <c r="AM155" s="225"/>
      <c r="AN155" s="225"/>
      <c r="AO155" s="681" t="str">
        <f>D153</f>
        <v>STO, DARSI</v>
      </c>
      <c r="AP155" s="681"/>
      <c r="AQ155" s="681"/>
      <c r="AR155" s="681"/>
      <c r="AS155" s="681"/>
      <c r="AT155" s="226"/>
    </row>
    <row r="156" spans="1:46" ht="12.75" customHeight="1">
      <c r="A156" s="224"/>
      <c r="B156" s="225"/>
      <c r="C156" s="225"/>
      <c r="D156" s="225"/>
      <c r="E156" s="225"/>
      <c r="F156" s="225"/>
      <c r="G156" s="225"/>
      <c r="H156" s="225"/>
      <c r="I156" s="225"/>
      <c r="J156" s="225"/>
      <c r="K156" s="225"/>
      <c r="L156" s="225"/>
      <c r="M156" s="225"/>
      <c r="N156" s="225"/>
      <c r="O156" s="230"/>
      <c r="P156" s="231"/>
      <c r="Q156" s="232"/>
      <c r="R156" s="232"/>
      <c r="S156" s="232"/>
      <c r="T156" s="232"/>
      <c r="U156" s="233"/>
      <c r="V156" s="226"/>
      <c r="X156" s="224"/>
      <c r="Y156" s="225"/>
      <c r="Z156" s="225"/>
      <c r="AA156" s="225"/>
      <c r="AB156" s="225"/>
      <c r="AC156" s="225"/>
      <c r="AD156" s="225"/>
      <c r="AE156" s="225"/>
      <c r="AF156" s="225"/>
      <c r="AG156" s="225"/>
      <c r="AH156" s="225"/>
      <c r="AI156" s="225"/>
      <c r="AJ156" s="225"/>
      <c r="AK156" s="225"/>
      <c r="AL156" s="225"/>
      <c r="AM156" s="225"/>
      <c r="AN156" s="225"/>
      <c r="AO156" s="225"/>
      <c r="AP156" s="225"/>
      <c r="AQ156" s="225"/>
      <c r="AR156" s="225"/>
      <c r="AS156" s="225"/>
      <c r="AT156" s="226"/>
    </row>
    <row r="157" spans="1:46" ht="22.5" customHeight="1">
      <c r="A157" s="224"/>
      <c r="B157" s="225" t="s">
        <v>305</v>
      </c>
      <c r="C157" s="225"/>
      <c r="D157" s="225"/>
      <c r="E157" s="225" t="s">
        <v>299</v>
      </c>
      <c r="F157" s="668" t="str">
        <f>F11</f>
        <v>HEAD MASTER</v>
      </c>
      <c r="G157" s="669"/>
      <c r="H157" s="669"/>
      <c r="I157" s="670"/>
      <c r="J157" s="234" t="s">
        <v>307</v>
      </c>
      <c r="K157" s="225"/>
      <c r="L157" s="225"/>
      <c r="M157" s="225"/>
      <c r="N157" s="225" t="s">
        <v>299</v>
      </c>
      <c r="O157" s="671" t="str">
        <f>O108</f>
        <v>Z.P.H.S, MALLAMPETA</v>
      </c>
      <c r="P157" s="671"/>
      <c r="Q157" s="671"/>
      <c r="R157" s="671"/>
      <c r="S157" s="671"/>
      <c r="T157" s="671"/>
      <c r="U157" s="671"/>
      <c r="V157" s="226"/>
      <c r="X157" s="224"/>
      <c r="Y157" s="225"/>
      <c r="Z157" s="225"/>
      <c r="AA157" s="225"/>
      <c r="AB157" s="225"/>
      <c r="AC157" s="225"/>
      <c r="AD157" s="225"/>
      <c r="AE157" s="225"/>
      <c r="AF157" s="225"/>
      <c r="AG157" s="225"/>
      <c r="AH157" s="225"/>
      <c r="AI157" s="225"/>
      <c r="AJ157" s="225"/>
      <c r="AK157" s="225"/>
      <c r="AL157" s="225"/>
      <c r="AM157" s="225"/>
      <c r="AN157" s="225"/>
      <c r="AO157" s="225"/>
      <c r="AP157" s="225"/>
      <c r="AQ157" s="225"/>
      <c r="AR157" s="225"/>
      <c r="AS157" s="225"/>
      <c r="AT157" s="226"/>
    </row>
    <row r="158" spans="1:46" ht="12.75" customHeight="1">
      <c r="A158" s="224"/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  <c r="U158" s="225"/>
      <c r="V158" s="226"/>
      <c r="X158" s="224"/>
      <c r="Y158" s="225"/>
      <c r="Z158" s="225"/>
      <c r="AA158" s="225"/>
      <c r="AB158" s="225"/>
      <c r="AC158" s="225"/>
      <c r="AD158" s="225"/>
      <c r="AE158" s="225"/>
      <c r="AF158" s="225"/>
      <c r="AG158" s="225"/>
      <c r="AH158" s="225"/>
      <c r="AI158" s="225"/>
      <c r="AJ158" s="225"/>
      <c r="AK158" s="225"/>
      <c r="AL158" s="225"/>
      <c r="AM158" s="225"/>
      <c r="AN158" s="225"/>
      <c r="AO158" s="225"/>
      <c r="AP158" s="225"/>
      <c r="AQ158" s="225"/>
      <c r="AR158" s="225"/>
      <c r="AS158" s="225"/>
      <c r="AT158" s="226"/>
    </row>
    <row r="159" spans="1:48" ht="12.75" customHeight="1">
      <c r="A159" s="224"/>
      <c r="B159" s="225" t="s">
        <v>308</v>
      </c>
      <c r="C159" s="225"/>
      <c r="D159" s="225"/>
      <c r="E159" s="225" t="s">
        <v>299</v>
      </c>
      <c r="F159" s="677" t="str">
        <f>F110</f>
        <v>_______</v>
      </c>
      <c r="G159" s="678"/>
      <c r="H159" s="678"/>
      <c r="I159" s="678"/>
      <c r="J159" s="679"/>
      <c r="K159" s="680" t="s">
        <v>1</v>
      </c>
      <c r="L159" s="658"/>
      <c r="M159" s="658"/>
      <c r="N159" s="681" t="str">
        <f>N110</f>
        <v>____________</v>
      </c>
      <c r="O159" s="681"/>
      <c r="P159" s="681"/>
      <c r="Q159" s="681"/>
      <c r="R159" s="681"/>
      <c r="S159" s="681"/>
      <c r="T159" s="681"/>
      <c r="U159" s="681"/>
      <c r="V159" s="682"/>
      <c r="W159" s="224"/>
      <c r="X159" s="224"/>
      <c r="Y159" s="235" t="s">
        <v>309</v>
      </c>
      <c r="Z159" s="225"/>
      <c r="AA159" s="225"/>
      <c r="AB159" s="225"/>
      <c r="AC159" s="225"/>
      <c r="AD159" s="225"/>
      <c r="AE159" s="225"/>
      <c r="AF159" s="225"/>
      <c r="AG159" s="225"/>
      <c r="AH159" s="225"/>
      <c r="AI159" s="225"/>
      <c r="AJ159" s="225"/>
      <c r="AK159" s="225"/>
      <c r="AL159" s="225"/>
      <c r="AM159" s="225"/>
      <c r="AN159" s="225"/>
      <c r="AO159" s="225"/>
      <c r="AP159" s="225"/>
      <c r="AQ159" s="225"/>
      <c r="AR159" s="225"/>
      <c r="AS159" s="225"/>
      <c r="AT159" s="226"/>
      <c r="AU159" s="225"/>
      <c r="AV159" s="225"/>
    </row>
    <row r="160" spans="1:46" ht="12.75" customHeight="1">
      <c r="A160" s="224"/>
      <c r="B160" s="225"/>
      <c r="C160" s="225"/>
      <c r="D160" s="225"/>
      <c r="E160" s="225"/>
      <c r="F160" s="225"/>
      <c r="G160" s="225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25"/>
      <c r="U160" s="225"/>
      <c r="V160" s="226"/>
      <c r="W160" s="224"/>
      <c r="X160" s="224"/>
      <c r="Y160" s="228"/>
      <c r="Z160" s="225"/>
      <c r="AA160" s="225"/>
      <c r="AB160" s="225"/>
      <c r="AC160" s="225"/>
      <c r="AD160" s="225"/>
      <c r="AE160" s="225"/>
      <c r="AF160" s="225"/>
      <c r="AG160" s="225"/>
      <c r="AH160" s="225"/>
      <c r="AI160" s="225"/>
      <c r="AJ160" s="225"/>
      <c r="AK160" s="225"/>
      <c r="AL160" s="225"/>
      <c r="AM160" s="225"/>
      <c r="AN160" s="225"/>
      <c r="AO160" s="225"/>
      <c r="AP160" s="225"/>
      <c r="AQ160" s="225"/>
      <c r="AR160" s="225"/>
      <c r="AS160" s="225"/>
      <c r="AT160" s="226"/>
    </row>
    <row r="161" spans="1:46" ht="12.75" customHeight="1">
      <c r="A161" s="224"/>
      <c r="B161" s="225" t="s">
        <v>310</v>
      </c>
      <c r="C161" s="225"/>
      <c r="D161" s="225"/>
      <c r="E161" s="225" t="s">
        <v>299</v>
      </c>
      <c r="F161" s="236">
        <v>2</v>
      </c>
      <c r="G161" s="236">
        <v>0</v>
      </c>
      <c r="H161" s="236">
        <v>4</v>
      </c>
      <c r="I161" s="236">
        <v>9</v>
      </c>
      <c r="J161" s="225"/>
      <c r="K161" s="225"/>
      <c r="L161" s="236">
        <v>0</v>
      </c>
      <c r="M161" s="236">
        <v>3</v>
      </c>
      <c r="N161" s="225">
        <v>1</v>
      </c>
      <c r="O161" s="236">
        <v>1</v>
      </c>
      <c r="P161" s="236">
        <v>0</v>
      </c>
      <c r="Q161" s="236">
        <v>4</v>
      </c>
      <c r="R161" s="225"/>
      <c r="S161" s="236">
        <v>0</v>
      </c>
      <c r="T161" s="236">
        <v>0</v>
      </c>
      <c r="U161" s="225"/>
      <c r="V161" s="226"/>
      <c r="X161" s="224"/>
      <c r="Y161" s="235" t="s">
        <v>311</v>
      </c>
      <c r="Z161" s="225"/>
      <c r="AA161" s="225"/>
      <c r="AB161" s="225"/>
      <c r="AC161" s="225"/>
      <c r="AD161" s="225"/>
      <c r="AE161" s="225"/>
      <c r="AF161" s="225"/>
      <c r="AG161" s="225"/>
      <c r="AH161" s="225"/>
      <c r="AI161" s="225"/>
      <c r="AJ161" s="225"/>
      <c r="AK161" s="225"/>
      <c r="AL161" s="225"/>
      <c r="AM161" s="225"/>
      <c r="AN161" s="225"/>
      <c r="AO161" s="225"/>
      <c r="AP161" s="225"/>
      <c r="AQ161" s="225"/>
      <c r="AR161" s="225"/>
      <c r="AS161" s="225"/>
      <c r="AT161" s="226"/>
    </row>
    <row r="162" spans="1:46" ht="12.75" customHeight="1">
      <c r="A162" s="224"/>
      <c r="B162" s="225"/>
      <c r="C162" s="225"/>
      <c r="D162" s="225"/>
      <c r="E162" s="225"/>
      <c r="F162" s="225"/>
      <c r="G162" s="225"/>
      <c r="H162" s="225"/>
      <c r="I162" s="225"/>
      <c r="J162" s="225"/>
      <c r="K162" s="225"/>
      <c r="L162" s="225" t="s">
        <v>312</v>
      </c>
      <c r="M162" s="225"/>
      <c r="N162" s="225"/>
      <c r="O162" s="225" t="s">
        <v>313</v>
      </c>
      <c r="P162" s="225"/>
      <c r="Q162" s="225"/>
      <c r="R162" s="225"/>
      <c r="S162" s="225" t="s">
        <v>314</v>
      </c>
      <c r="T162" s="225"/>
      <c r="U162" s="225"/>
      <c r="V162" s="226"/>
      <c r="X162" s="224"/>
      <c r="Y162" s="705" t="str">
        <f>DATA!D11</f>
        <v>STO, DARSI</v>
      </c>
      <c r="Z162" s="705"/>
      <c r="AA162" s="705"/>
      <c r="AB162" s="705"/>
      <c r="AC162" s="705"/>
      <c r="AD162" s="705"/>
      <c r="AE162" s="705"/>
      <c r="AF162" s="705"/>
      <c r="AG162" s="225"/>
      <c r="AH162" s="225"/>
      <c r="AI162" s="225"/>
      <c r="AJ162" s="225"/>
      <c r="AK162" s="225"/>
      <c r="AL162" s="225"/>
      <c r="AM162" s="225"/>
      <c r="AN162" s="225"/>
      <c r="AO162" s="225"/>
      <c r="AP162" s="225"/>
      <c r="AQ162" s="225"/>
      <c r="AR162" s="225"/>
      <c r="AS162" s="225"/>
      <c r="AT162" s="226"/>
    </row>
    <row r="163" spans="1:46" ht="12.75" customHeight="1">
      <c r="A163" s="224"/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  <c r="U163" s="225"/>
      <c r="V163" s="226"/>
      <c r="X163" s="224"/>
      <c r="Y163" s="225"/>
      <c r="Z163" s="225"/>
      <c r="AA163" s="225"/>
      <c r="AB163" s="225"/>
      <c r="AC163" s="225"/>
      <c r="AD163" s="225"/>
      <c r="AE163" s="225"/>
      <c r="AF163" s="225"/>
      <c r="AG163" s="225"/>
      <c r="AH163" s="225"/>
      <c r="AI163" s="225"/>
      <c r="AJ163" s="225"/>
      <c r="AK163" s="225"/>
      <c r="AL163" s="225"/>
      <c r="AM163" s="225"/>
      <c r="AN163" s="225"/>
      <c r="AO163" s="225"/>
      <c r="AP163" s="225"/>
      <c r="AQ163" s="225"/>
      <c r="AR163" s="225"/>
      <c r="AS163" s="225"/>
      <c r="AT163" s="226"/>
    </row>
    <row r="164" spans="1:48" ht="12.75" customHeight="1">
      <c r="A164" s="237"/>
      <c r="B164" s="238"/>
      <c r="C164" s="238"/>
      <c r="D164" s="238"/>
      <c r="E164" s="238"/>
      <c r="F164" s="683">
        <v>0</v>
      </c>
      <c r="G164" s="684"/>
      <c r="H164" s="683">
        <v>8</v>
      </c>
      <c r="I164" s="684"/>
      <c r="J164" s="238"/>
      <c r="K164" s="238"/>
      <c r="L164" s="236">
        <v>4</v>
      </c>
      <c r="M164" s="239">
        <v>5</v>
      </c>
      <c r="N164" s="683">
        <v>0</v>
      </c>
      <c r="O164" s="684"/>
      <c r="P164" s="238"/>
      <c r="Q164" s="236"/>
      <c r="R164" s="236"/>
      <c r="S164" s="236"/>
      <c r="T164" s="238"/>
      <c r="U164" s="238"/>
      <c r="V164" s="240"/>
      <c r="W164" s="241"/>
      <c r="X164" s="237"/>
      <c r="Y164" s="242"/>
      <c r="Z164" s="242"/>
      <c r="AA164" s="242"/>
      <c r="AB164" s="242" t="s">
        <v>315</v>
      </c>
      <c r="AC164" s="242"/>
      <c r="AD164" s="242"/>
      <c r="AE164" s="242"/>
      <c r="AF164" s="242"/>
      <c r="AG164" s="685"/>
      <c r="AH164" s="685"/>
      <c r="AI164" s="685"/>
      <c r="AJ164" s="686" t="s">
        <v>316</v>
      </c>
      <c r="AK164" s="686"/>
      <c r="AL164" s="687"/>
      <c r="AM164" s="687"/>
      <c r="AN164" s="687"/>
      <c r="AO164" s="243" t="s">
        <v>317</v>
      </c>
      <c r="AP164" s="242"/>
      <c r="AQ164" s="688">
        <f>R171</f>
        <v>426</v>
      </c>
      <c r="AR164" s="688"/>
      <c r="AS164" s="688"/>
      <c r="AT164" s="689"/>
      <c r="AU164" s="241"/>
      <c r="AV164" s="241"/>
    </row>
    <row r="165" spans="1:46" ht="12.75" customHeight="1">
      <c r="A165" s="224"/>
      <c r="B165" s="225"/>
      <c r="C165" s="225"/>
      <c r="D165" s="225"/>
      <c r="E165" s="225"/>
      <c r="F165" s="672" t="s">
        <v>318</v>
      </c>
      <c r="G165" s="672"/>
      <c r="H165" s="672"/>
      <c r="I165" s="672"/>
      <c r="J165" s="225"/>
      <c r="K165" s="225"/>
      <c r="L165" s="672" t="s">
        <v>319</v>
      </c>
      <c r="M165" s="672"/>
      <c r="N165" s="672"/>
      <c r="O165" s="672"/>
      <c r="P165" s="225"/>
      <c r="Q165" s="672" t="s">
        <v>320</v>
      </c>
      <c r="R165" s="672"/>
      <c r="S165" s="672"/>
      <c r="T165" s="225"/>
      <c r="U165" s="225"/>
      <c r="V165" s="226"/>
      <c r="X165" s="224"/>
      <c r="Y165" s="244"/>
      <c r="Z165" s="244"/>
      <c r="AA165" s="244"/>
      <c r="AB165" s="244"/>
      <c r="AC165" s="244"/>
      <c r="AD165" s="244"/>
      <c r="AE165" s="244"/>
      <c r="AF165" s="244"/>
      <c r="AG165" s="244"/>
      <c r="AH165" s="244"/>
      <c r="AI165" s="244"/>
      <c r="AJ165" s="244"/>
      <c r="AK165" s="244"/>
      <c r="AL165" s="244"/>
      <c r="AM165" s="244"/>
      <c r="AN165" s="244"/>
      <c r="AO165" s="244"/>
      <c r="AP165" s="244"/>
      <c r="AQ165" s="244"/>
      <c r="AR165" s="244"/>
      <c r="AS165" s="244"/>
      <c r="AT165" s="245"/>
    </row>
    <row r="166" spans="1:46" ht="12.75" customHeight="1">
      <c r="A166" s="224"/>
      <c r="B166" s="225"/>
      <c r="C166" s="225"/>
      <c r="D166" s="225"/>
      <c r="E166" s="225"/>
      <c r="F166" s="225"/>
      <c r="G166" s="225"/>
      <c r="H166" s="225"/>
      <c r="I166" s="225"/>
      <c r="J166" s="225"/>
      <c r="K166" s="225"/>
      <c r="L166" s="225"/>
      <c r="M166" s="225"/>
      <c r="N166" s="225"/>
      <c r="O166" s="225"/>
      <c r="P166" s="225"/>
      <c r="Q166" s="225"/>
      <c r="R166" s="225"/>
      <c r="S166" s="225"/>
      <c r="T166" s="225"/>
      <c r="U166" s="225"/>
      <c r="V166" s="226"/>
      <c r="X166" s="224"/>
      <c r="Y166" s="244" t="s">
        <v>321</v>
      </c>
      <c r="Z166" s="244"/>
      <c r="AA166" s="244"/>
      <c r="AB166" s="244"/>
      <c r="AC166" s="695" t="str">
        <f>D173</f>
        <v>(Four Hundred and Twenty Six Only.)</v>
      </c>
      <c r="AD166" s="695"/>
      <c r="AE166" s="695"/>
      <c r="AF166" s="695"/>
      <c r="AG166" s="695"/>
      <c r="AH166" s="695"/>
      <c r="AI166" s="695"/>
      <c r="AJ166" s="695"/>
      <c r="AK166" s="695"/>
      <c r="AL166" s="695"/>
      <c r="AM166" s="695"/>
      <c r="AN166" s="695"/>
      <c r="AO166" s="695"/>
      <c r="AP166" s="695"/>
      <c r="AQ166" s="695"/>
      <c r="AR166" s="695"/>
      <c r="AS166" s="695"/>
      <c r="AT166" s="246"/>
    </row>
    <row r="167" spans="1:48" ht="12.75" customHeight="1">
      <c r="A167" s="247"/>
      <c r="B167" s="248" t="s">
        <v>322</v>
      </c>
      <c r="C167" s="248" t="s">
        <v>323</v>
      </c>
      <c r="D167" s="249" t="str">
        <f>D118</f>
        <v>N</v>
      </c>
      <c r="E167" s="248"/>
      <c r="F167" s="248" t="s">
        <v>324</v>
      </c>
      <c r="G167" s="248"/>
      <c r="H167" s="248"/>
      <c r="I167" s="249" t="s">
        <v>290</v>
      </c>
      <c r="J167" s="248"/>
      <c r="K167" s="248"/>
      <c r="L167" s="250" t="s">
        <v>325</v>
      </c>
      <c r="M167" s="248"/>
      <c r="N167" s="248"/>
      <c r="O167" s="248"/>
      <c r="P167" s="248"/>
      <c r="Q167" s="236">
        <v>2</v>
      </c>
      <c r="R167" s="236">
        <v>2</v>
      </c>
      <c r="S167" s="236">
        <v>0</v>
      </c>
      <c r="T167" s="236">
        <v>2</v>
      </c>
      <c r="U167" s="248"/>
      <c r="V167" s="251"/>
      <c r="W167" s="252"/>
      <c r="X167" s="247"/>
      <c r="Y167" s="253"/>
      <c r="Z167" s="253"/>
      <c r="AA167" s="253"/>
      <c r="AB167" s="253"/>
      <c r="AC167" s="253"/>
      <c r="AD167" s="253"/>
      <c r="AE167" s="253"/>
      <c r="AF167" s="253"/>
      <c r="AG167" s="253"/>
      <c r="AH167" s="253"/>
      <c r="AI167" s="253"/>
      <c r="AJ167" s="253"/>
      <c r="AK167" s="253"/>
      <c r="AL167" s="253"/>
      <c r="AM167" s="253"/>
      <c r="AN167" s="253"/>
      <c r="AO167" s="253"/>
      <c r="AP167" s="253"/>
      <c r="AQ167" s="253"/>
      <c r="AR167" s="253"/>
      <c r="AS167" s="253"/>
      <c r="AT167" s="251"/>
      <c r="AU167" s="252"/>
      <c r="AV167" s="252"/>
    </row>
    <row r="168" spans="1:48" ht="12.75" customHeight="1">
      <c r="A168" s="247"/>
      <c r="B168" s="248"/>
      <c r="C168" s="248"/>
      <c r="D168" s="248"/>
      <c r="E168" s="248"/>
      <c r="F168" s="248" t="s">
        <v>326</v>
      </c>
      <c r="G168" s="248"/>
      <c r="H168" s="248"/>
      <c r="I168" s="248"/>
      <c r="J168" s="248"/>
      <c r="K168" s="248"/>
      <c r="L168" s="248" t="s">
        <v>327</v>
      </c>
      <c r="M168" s="248"/>
      <c r="N168" s="248"/>
      <c r="O168" s="248"/>
      <c r="P168" s="248"/>
      <c r="Q168" s="248"/>
      <c r="R168" s="248"/>
      <c r="S168" s="248"/>
      <c r="T168" s="248"/>
      <c r="U168" s="248"/>
      <c r="V168" s="251"/>
      <c r="W168" s="252"/>
      <c r="X168" s="247"/>
      <c r="Y168" s="253" t="str">
        <f>"to Smt/Sri "&amp;"                      "&amp;DATA!$K$5&amp;", "&amp;DATA!$K$6</f>
        <v>to Smt/Sri                       Y.V.PRASADA REDDY, S.A(M)</v>
      </c>
      <c r="Z168" s="253"/>
      <c r="AA168" s="253"/>
      <c r="AB168" s="254"/>
      <c r="AC168" s="254"/>
      <c r="AD168" s="254"/>
      <c r="AE168" s="254"/>
      <c r="AF168" s="254"/>
      <c r="AG168" s="254"/>
      <c r="AH168" s="254"/>
      <c r="AI168" s="254"/>
      <c r="AJ168" s="254"/>
      <c r="AK168" s="254"/>
      <c r="AL168" s="254"/>
      <c r="AM168" s="254"/>
      <c r="AN168" s="254"/>
      <c r="AO168" s="254"/>
      <c r="AP168" s="254"/>
      <c r="AQ168" s="253" t="s">
        <v>328</v>
      </c>
      <c r="AR168" s="253"/>
      <c r="AS168" s="253"/>
      <c r="AT168" s="251"/>
      <c r="AU168" s="252"/>
      <c r="AV168" s="252"/>
    </row>
    <row r="169" spans="1:46" ht="12.75" customHeight="1">
      <c r="A169" s="224"/>
      <c r="B169" s="225"/>
      <c r="C169" s="225"/>
      <c r="D169" s="225"/>
      <c r="E169" s="225"/>
      <c r="F169" s="225"/>
      <c r="G169" s="225"/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25"/>
      <c r="U169" s="225"/>
      <c r="V169" s="226"/>
      <c r="X169" s="224"/>
      <c r="Y169" s="255"/>
      <c r="Z169" s="255"/>
      <c r="AA169" s="255"/>
      <c r="AB169" s="255"/>
      <c r="AC169" s="255"/>
      <c r="AD169" s="255"/>
      <c r="AE169" s="255"/>
      <c r="AF169" s="255"/>
      <c r="AG169" s="255"/>
      <c r="AH169" s="255"/>
      <c r="AI169" s="255"/>
      <c r="AJ169" s="255"/>
      <c r="AK169" s="255"/>
      <c r="AL169" s="255"/>
      <c r="AM169" s="255"/>
      <c r="AN169" s="255"/>
      <c r="AO169" s="255"/>
      <c r="AP169" s="255"/>
      <c r="AQ169" s="255"/>
      <c r="AR169" s="255"/>
      <c r="AS169" s="255"/>
      <c r="AT169" s="226"/>
    </row>
    <row r="170" spans="1:46" ht="12.75" customHeight="1">
      <c r="A170" s="224"/>
      <c r="B170" s="225"/>
      <c r="C170" s="225"/>
      <c r="D170" s="225"/>
      <c r="E170" s="225"/>
      <c r="F170" s="225"/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25"/>
      <c r="U170" s="225"/>
      <c r="V170" s="226"/>
      <c r="X170" s="224"/>
      <c r="Y170" s="255" t="str">
        <f>"of the "&amp;"                                   "&amp;DATA!$D$9</f>
        <v>of the                                    Z.P.H.S, MALLAMPETA</v>
      </c>
      <c r="Z170" s="255"/>
      <c r="AA170" s="256"/>
      <c r="AB170" s="256"/>
      <c r="AC170" s="256"/>
      <c r="AD170" s="256"/>
      <c r="AE170" s="257"/>
      <c r="AF170" s="256"/>
      <c r="AG170" s="256"/>
      <c r="AH170" s="256"/>
      <c r="AI170" s="256"/>
      <c r="AJ170" s="256"/>
      <c r="AK170" s="256"/>
      <c r="AL170" s="256"/>
      <c r="AM170" s="256"/>
      <c r="AN170" s="256"/>
      <c r="AO170" s="256"/>
      <c r="AP170" s="255" t="s">
        <v>329</v>
      </c>
      <c r="AQ170" s="225"/>
      <c r="AR170" s="225"/>
      <c r="AS170" s="255"/>
      <c r="AT170" s="226"/>
    </row>
    <row r="171" spans="1:46" ht="12.75" customHeight="1">
      <c r="A171" s="224"/>
      <c r="B171" s="225" t="s">
        <v>330</v>
      </c>
      <c r="C171" s="691">
        <f>DATA!E41</f>
        <v>426</v>
      </c>
      <c r="D171" s="691"/>
      <c r="E171" s="691"/>
      <c r="F171" s="691"/>
      <c r="G171" s="691"/>
      <c r="H171" s="658" t="s">
        <v>331</v>
      </c>
      <c r="I171" s="658"/>
      <c r="J171" s="658"/>
      <c r="K171" s="658"/>
      <c r="L171" s="694">
        <v>0</v>
      </c>
      <c r="M171" s="691"/>
      <c r="N171" s="691"/>
      <c r="O171" s="691"/>
      <c r="P171" s="658" t="s">
        <v>332</v>
      </c>
      <c r="Q171" s="658"/>
      <c r="R171" s="691">
        <f>DATA!I41</f>
        <v>426</v>
      </c>
      <c r="S171" s="691"/>
      <c r="T171" s="691"/>
      <c r="U171" s="691"/>
      <c r="V171" s="226"/>
      <c r="X171" s="224"/>
      <c r="Y171" s="255"/>
      <c r="Z171" s="255"/>
      <c r="AA171" s="255"/>
      <c r="AB171" s="255"/>
      <c r="AC171" s="255"/>
      <c r="AD171" s="255"/>
      <c r="AE171" s="255"/>
      <c r="AF171" s="255"/>
      <c r="AG171" s="255"/>
      <c r="AH171" s="255"/>
      <c r="AI171" s="255"/>
      <c r="AJ171" s="255"/>
      <c r="AK171" s="255"/>
      <c r="AL171" s="255"/>
      <c r="AM171" s="255"/>
      <c r="AN171" s="255"/>
      <c r="AO171" s="255"/>
      <c r="AP171" s="255"/>
      <c r="AQ171" s="255"/>
      <c r="AR171" s="255"/>
      <c r="AS171" s="255"/>
      <c r="AT171" s="226"/>
    </row>
    <row r="172" spans="1:46" ht="12.75" customHeight="1">
      <c r="A172" s="224"/>
      <c r="B172" s="225"/>
      <c r="C172" s="225"/>
      <c r="D172" s="225"/>
      <c r="E172" s="225"/>
      <c r="F172" s="225"/>
      <c r="G172" s="225"/>
      <c r="H172" s="225"/>
      <c r="I172" s="225"/>
      <c r="J172" s="225"/>
      <c r="K172" s="225"/>
      <c r="L172" s="225"/>
      <c r="M172" s="225"/>
      <c r="N172" s="225"/>
      <c r="O172" s="225"/>
      <c r="P172" s="225"/>
      <c r="Q172" s="225"/>
      <c r="R172" s="225"/>
      <c r="S172" s="225"/>
      <c r="T172" s="225"/>
      <c r="U172" s="225"/>
      <c r="V172" s="226"/>
      <c r="X172" s="224"/>
      <c r="Y172" s="255" t="s">
        <v>333</v>
      </c>
      <c r="Z172" s="255"/>
      <c r="AA172" s="255"/>
      <c r="AB172" s="255"/>
      <c r="AC172" s="255"/>
      <c r="AD172" s="255"/>
      <c r="AE172" s="255"/>
      <c r="AF172" s="255"/>
      <c r="AG172" s="255"/>
      <c r="AH172" s="255"/>
      <c r="AI172" s="255"/>
      <c r="AJ172" s="255"/>
      <c r="AK172" s="255"/>
      <c r="AL172" s="255"/>
      <c r="AM172" s="255"/>
      <c r="AN172" s="255"/>
      <c r="AO172" s="255"/>
      <c r="AP172" s="255"/>
      <c r="AQ172" s="255"/>
      <c r="AR172" s="255"/>
      <c r="AS172" s="255"/>
      <c r="AT172" s="226"/>
    </row>
    <row r="173" spans="1:46" ht="12.75" customHeight="1">
      <c r="A173" s="224"/>
      <c r="B173" s="225" t="s">
        <v>423</v>
      </c>
      <c r="C173" s="225"/>
      <c r="D173" s="695" t="str">
        <f>"("&amp;MID(Words!D64,FIND(".",Words!D64,1)+4,200)</f>
        <v>(Four Hundred and Twenty Six Only.)</v>
      </c>
      <c r="E173" s="695"/>
      <c r="F173" s="695"/>
      <c r="G173" s="695"/>
      <c r="H173" s="695"/>
      <c r="I173" s="695"/>
      <c r="J173" s="695"/>
      <c r="K173" s="695"/>
      <c r="L173" s="695"/>
      <c r="M173" s="695"/>
      <c r="N173" s="695"/>
      <c r="O173" s="695"/>
      <c r="P173" s="695"/>
      <c r="Q173" s="695"/>
      <c r="R173" s="695"/>
      <c r="S173" s="695"/>
      <c r="T173" s="695"/>
      <c r="U173" s="258"/>
      <c r="V173" s="226"/>
      <c r="X173" s="224"/>
      <c r="Y173" s="255"/>
      <c r="Z173" s="255"/>
      <c r="AA173" s="255"/>
      <c r="AB173" s="255"/>
      <c r="AC173" s="255"/>
      <c r="AD173" s="255"/>
      <c r="AE173" s="255"/>
      <c r="AF173" s="255"/>
      <c r="AG173" s="255"/>
      <c r="AH173" s="255"/>
      <c r="AI173" s="255"/>
      <c r="AJ173" s="255"/>
      <c r="AK173" s="255"/>
      <c r="AL173" s="255"/>
      <c r="AM173" s="255"/>
      <c r="AN173" s="255"/>
      <c r="AO173" s="255"/>
      <c r="AP173" s="255"/>
      <c r="AQ173" s="255"/>
      <c r="AR173" s="255"/>
      <c r="AS173" s="255"/>
      <c r="AT173" s="226"/>
    </row>
    <row r="174" spans="1:46" ht="12.75" customHeight="1">
      <c r="A174" s="224"/>
      <c r="B174" s="225"/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25"/>
      <c r="P174" s="225"/>
      <c r="Q174" s="225"/>
      <c r="R174" s="225"/>
      <c r="S174" s="225"/>
      <c r="T174" s="225"/>
      <c r="U174" s="225"/>
      <c r="V174" s="226"/>
      <c r="X174" s="224"/>
      <c r="Y174" s="255"/>
      <c r="Z174" s="255"/>
      <c r="AA174" s="255"/>
      <c r="AB174" s="255"/>
      <c r="AC174" s="255"/>
      <c r="AD174" s="255"/>
      <c r="AE174" s="255"/>
      <c r="AF174" s="255"/>
      <c r="AG174" s="255"/>
      <c r="AH174" s="255"/>
      <c r="AI174" s="255"/>
      <c r="AJ174" s="255"/>
      <c r="AK174" s="255"/>
      <c r="AL174" s="255"/>
      <c r="AM174" s="255"/>
      <c r="AN174" s="255"/>
      <c r="AO174" s="255"/>
      <c r="AP174" s="255"/>
      <c r="AQ174" s="255"/>
      <c r="AR174" s="255"/>
      <c r="AS174" s="255"/>
      <c r="AT174" s="226"/>
    </row>
    <row r="175" spans="1:46" ht="12.75" customHeight="1">
      <c r="A175" s="224"/>
      <c r="B175" s="225" t="s">
        <v>334</v>
      </c>
      <c r="C175" s="225"/>
      <c r="D175" s="225"/>
      <c r="E175" s="225" t="s">
        <v>299</v>
      </c>
      <c r="F175" s="693" t="str">
        <f>DATA!K5</f>
        <v>Y.V.PRASADA REDDY</v>
      </c>
      <c r="G175" s="693"/>
      <c r="H175" s="693"/>
      <c r="I175" s="693"/>
      <c r="J175" s="693"/>
      <c r="K175" s="225"/>
      <c r="L175" s="658" t="s">
        <v>335</v>
      </c>
      <c r="M175" s="658"/>
      <c r="N175" s="658"/>
      <c r="O175" s="658"/>
      <c r="P175" s="693" t="str">
        <f>DATA!K6</f>
        <v>S.A(M)</v>
      </c>
      <c r="Q175" s="693"/>
      <c r="R175" s="693"/>
      <c r="S175" s="693"/>
      <c r="T175" s="693"/>
      <c r="U175" s="225"/>
      <c r="V175" s="226"/>
      <c r="X175" s="224"/>
      <c r="Y175" s="225"/>
      <c r="Z175" s="225"/>
      <c r="AA175" s="225"/>
      <c r="AB175" s="225"/>
      <c r="AC175" s="225"/>
      <c r="AD175" s="225"/>
      <c r="AE175" s="225"/>
      <c r="AF175" s="225"/>
      <c r="AG175" s="225"/>
      <c r="AH175" s="225"/>
      <c r="AI175" s="225"/>
      <c r="AJ175" s="225"/>
      <c r="AK175" s="225"/>
      <c r="AL175" s="225"/>
      <c r="AM175" s="225"/>
      <c r="AN175" s="225"/>
      <c r="AO175" s="225"/>
      <c r="AP175" s="225"/>
      <c r="AQ175" s="225"/>
      <c r="AR175" s="225"/>
      <c r="AS175" s="225"/>
      <c r="AT175" s="226"/>
    </row>
    <row r="176" spans="1:46" ht="12.75" customHeight="1">
      <c r="A176" s="224"/>
      <c r="B176" s="225" t="s">
        <v>336</v>
      </c>
      <c r="C176" s="225"/>
      <c r="D176" s="225"/>
      <c r="E176" s="225"/>
      <c r="F176" s="225"/>
      <c r="G176" s="225"/>
      <c r="H176" s="225"/>
      <c r="I176" s="225"/>
      <c r="J176" s="225"/>
      <c r="K176" s="225"/>
      <c r="L176" s="225"/>
      <c r="M176" s="225"/>
      <c r="N176" s="225"/>
      <c r="O176" s="225"/>
      <c r="P176" s="225"/>
      <c r="Q176" s="225"/>
      <c r="R176" s="225"/>
      <c r="S176" s="225"/>
      <c r="T176" s="225"/>
      <c r="U176" s="225"/>
      <c r="V176" s="226"/>
      <c r="X176" s="224"/>
      <c r="Y176" s="225"/>
      <c r="Z176" s="225"/>
      <c r="AA176" s="225"/>
      <c r="AB176" s="225"/>
      <c r="AC176" s="225"/>
      <c r="AD176" s="225"/>
      <c r="AE176" s="225"/>
      <c r="AF176" s="225"/>
      <c r="AG176" s="225"/>
      <c r="AH176" s="225"/>
      <c r="AI176" s="225"/>
      <c r="AJ176" s="225"/>
      <c r="AK176" s="225"/>
      <c r="AL176" s="225"/>
      <c r="AM176" s="225"/>
      <c r="AN176" s="225"/>
      <c r="AO176" s="225"/>
      <c r="AP176" s="225"/>
      <c r="AQ176" s="225"/>
      <c r="AR176" s="225"/>
      <c r="AS176" s="225"/>
      <c r="AT176" s="226"/>
    </row>
    <row r="177" spans="1:46" ht="12.75" customHeight="1">
      <c r="A177" s="224"/>
      <c r="B177" s="225"/>
      <c r="C177" s="225"/>
      <c r="D177" s="225"/>
      <c r="E177" s="225"/>
      <c r="F177" s="225"/>
      <c r="G177" s="225"/>
      <c r="H177" s="225"/>
      <c r="I177" s="225"/>
      <c r="J177" s="225"/>
      <c r="K177" s="225"/>
      <c r="L177" s="225"/>
      <c r="M177" s="225"/>
      <c r="N177" s="225"/>
      <c r="O177" s="225"/>
      <c r="P177" s="225"/>
      <c r="Q177" s="225"/>
      <c r="R177" s="225"/>
      <c r="S177" s="225"/>
      <c r="T177" s="225"/>
      <c r="U177" s="225"/>
      <c r="V177" s="226"/>
      <c r="X177" s="224"/>
      <c r="Y177" s="225" t="s">
        <v>337</v>
      </c>
      <c r="Z177" s="225"/>
      <c r="AA177" s="225"/>
      <c r="AB177" s="225"/>
      <c r="AC177" s="225"/>
      <c r="AD177" s="225"/>
      <c r="AE177" s="225"/>
      <c r="AF177" s="225"/>
      <c r="AG177" s="225"/>
      <c r="AH177" s="225"/>
      <c r="AI177" s="225"/>
      <c r="AJ177" s="225"/>
      <c r="AK177" s="225"/>
      <c r="AL177" s="225"/>
      <c r="AM177" s="225"/>
      <c r="AN177" s="225" t="s">
        <v>338</v>
      </c>
      <c r="AO177" s="225"/>
      <c r="AP177" s="225"/>
      <c r="AQ177" s="225"/>
      <c r="AR177" s="225"/>
      <c r="AS177" s="225"/>
      <c r="AT177" s="226"/>
    </row>
    <row r="178" spans="1:46" ht="12.75" customHeight="1">
      <c r="A178" s="224"/>
      <c r="B178" s="225"/>
      <c r="C178" s="225"/>
      <c r="D178" s="225"/>
      <c r="E178" s="225"/>
      <c r="F178" s="225"/>
      <c r="G178" s="225"/>
      <c r="H178" s="225"/>
      <c r="I178" s="225"/>
      <c r="J178" s="225"/>
      <c r="K178" s="225"/>
      <c r="L178" s="225"/>
      <c r="M178" s="225"/>
      <c r="N178" s="225"/>
      <c r="O178" s="225"/>
      <c r="P178" s="225"/>
      <c r="Q178" s="225"/>
      <c r="R178" s="225"/>
      <c r="S178" s="225"/>
      <c r="T178" s="225"/>
      <c r="U178" s="225"/>
      <c r="V178" s="226"/>
      <c r="X178" s="224"/>
      <c r="Y178" s="225"/>
      <c r="Z178" s="225"/>
      <c r="AA178" s="225"/>
      <c r="AB178" s="225"/>
      <c r="AC178" s="225"/>
      <c r="AD178" s="225"/>
      <c r="AE178" s="225"/>
      <c r="AF178" s="225"/>
      <c r="AG178" s="225"/>
      <c r="AH178" s="225"/>
      <c r="AI178" s="225"/>
      <c r="AJ178" s="225"/>
      <c r="AK178" s="225"/>
      <c r="AL178" s="225"/>
      <c r="AM178" s="225"/>
      <c r="AN178" s="225"/>
      <c r="AO178" s="225"/>
      <c r="AP178" s="225"/>
      <c r="AQ178" s="225"/>
      <c r="AR178" s="225"/>
      <c r="AS178" s="225"/>
      <c r="AT178" s="226"/>
    </row>
    <row r="179" spans="1:46" ht="12.75" customHeight="1">
      <c r="A179" s="224"/>
      <c r="B179" s="225" t="s">
        <v>339</v>
      </c>
      <c r="C179" s="225"/>
      <c r="D179" s="225"/>
      <c r="E179" s="225"/>
      <c r="F179" s="225"/>
      <c r="G179" s="225"/>
      <c r="H179" s="225"/>
      <c r="I179" s="225" t="s">
        <v>340</v>
      </c>
      <c r="J179" s="259"/>
      <c r="K179" s="259"/>
      <c r="L179" s="259"/>
      <c r="M179" s="259"/>
      <c r="N179" s="259"/>
      <c r="O179" s="259"/>
      <c r="P179" s="259"/>
      <c r="Q179" s="260"/>
      <c r="R179" s="260"/>
      <c r="S179" s="260"/>
      <c r="T179" s="260"/>
      <c r="U179" s="225"/>
      <c r="V179" s="226"/>
      <c r="X179" s="224"/>
      <c r="Y179" s="225" t="s">
        <v>65</v>
      </c>
      <c r="Z179" s="225"/>
      <c r="AA179" s="225"/>
      <c r="AB179" s="225"/>
      <c r="AC179" s="225"/>
      <c r="AD179" s="225"/>
      <c r="AE179" s="225"/>
      <c r="AF179" s="225"/>
      <c r="AG179" s="225"/>
      <c r="AH179" s="225"/>
      <c r="AI179" s="225"/>
      <c r="AJ179" s="225"/>
      <c r="AK179" s="225"/>
      <c r="AL179" s="225"/>
      <c r="AM179" s="225"/>
      <c r="AN179" s="225"/>
      <c r="AO179" s="225"/>
      <c r="AP179" s="225" t="s">
        <v>341</v>
      </c>
      <c r="AQ179" s="225"/>
      <c r="AR179" s="225"/>
      <c r="AS179" s="225"/>
      <c r="AT179" s="226"/>
    </row>
    <row r="180" spans="1:46" ht="12.75" customHeight="1">
      <c r="A180" s="224"/>
      <c r="B180" s="225"/>
      <c r="C180" s="225"/>
      <c r="D180" s="225"/>
      <c r="E180" s="225"/>
      <c r="F180" s="225"/>
      <c r="G180" s="225"/>
      <c r="H180" s="225"/>
      <c r="I180" s="225"/>
      <c r="J180" s="225"/>
      <c r="K180" s="225">
        <v>2728</v>
      </c>
      <c r="L180" s="225"/>
      <c r="M180" s="225"/>
      <c r="N180" s="225"/>
      <c r="O180" s="225"/>
      <c r="P180" s="225"/>
      <c r="Q180" s="225"/>
      <c r="R180" s="225"/>
      <c r="S180" s="225"/>
      <c r="T180" s="225"/>
      <c r="U180" s="225"/>
      <c r="V180" s="226"/>
      <c r="X180" s="224"/>
      <c r="Y180" s="225"/>
      <c r="Z180" s="225"/>
      <c r="AA180" s="225"/>
      <c r="AB180" s="225"/>
      <c r="AC180" s="225"/>
      <c r="AD180" s="225"/>
      <c r="AE180" s="225"/>
      <c r="AF180" s="225"/>
      <c r="AG180" s="225"/>
      <c r="AH180" s="225"/>
      <c r="AI180" s="225"/>
      <c r="AJ180" s="225"/>
      <c r="AK180" s="225"/>
      <c r="AL180" s="225"/>
      <c r="AM180" s="225"/>
      <c r="AN180" s="225"/>
      <c r="AO180" s="225"/>
      <c r="AP180" s="225"/>
      <c r="AQ180" s="225"/>
      <c r="AR180" s="225"/>
      <c r="AS180" s="225"/>
      <c r="AT180" s="226"/>
    </row>
    <row r="181" spans="1:46" ht="12.75" customHeight="1">
      <c r="A181" s="224"/>
      <c r="B181" s="225"/>
      <c r="C181" s="225"/>
      <c r="D181" s="225"/>
      <c r="E181" s="225"/>
      <c r="F181" s="225"/>
      <c r="G181" s="225"/>
      <c r="H181" s="225"/>
      <c r="I181" s="225" t="s">
        <v>342</v>
      </c>
      <c r="J181" s="259"/>
      <c r="K181" s="259"/>
      <c r="L181" s="259"/>
      <c r="M181" s="259"/>
      <c r="N181" s="259"/>
      <c r="O181" s="259"/>
      <c r="P181" s="259"/>
      <c r="Q181" s="260"/>
      <c r="R181" s="260"/>
      <c r="S181" s="260"/>
      <c r="T181" s="260"/>
      <c r="U181" s="225"/>
      <c r="V181" s="226"/>
      <c r="X181" s="224"/>
      <c r="Y181" s="225"/>
      <c r="Z181" s="225"/>
      <c r="AA181" s="225" t="s">
        <v>343</v>
      </c>
      <c r="AB181" s="225"/>
      <c r="AC181" s="225"/>
      <c r="AD181" s="225"/>
      <c r="AE181" s="225"/>
      <c r="AF181" s="225"/>
      <c r="AG181" s="225"/>
      <c r="AH181" s="225"/>
      <c r="AI181" s="225"/>
      <c r="AJ181" s="225"/>
      <c r="AK181" s="225"/>
      <c r="AL181" s="225"/>
      <c r="AM181" s="225"/>
      <c r="AN181" s="225"/>
      <c r="AO181" s="225"/>
      <c r="AP181" s="225"/>
      <c r="AQ181" s="225"/>
      <c r="AR181" s="225"/>
      <c r="AS181" s="225"/>
      <c r="AT181" s="226"/>
    </row>
    <row r="182" spans="1:46" ht="12.75" customHeight="1">
      <c r="A182" s="224"/>
      <c r="B182" s="225"/>
      <c r="C182" s="225"/>
      <c r="D182" s="225"/>
      <c r="E182" s="225"/>
      <c r="F182" s="225"/>
      <c r="G182" s="225"/>
      <c r="H182" s="225"/>
      <c r="I182" s="225"/>
      <c r="J182" s="227"/>
      <c r="K182" s="227">
        <v>479</v>
      </c>
      <c r="L182" s="227"/>
      <c r="M182" s="227"/>
      <c r="N182" s="227"/>
      <c r="O182" s="227"/>
      <c r="P182" s="227"/>
      <c r="Q182" s="227"/>
      <c r="R182" s="227"/>
      <c r="S182" s="227"/>
      <c r="T182" s="227"/>
      <c r="U182" s="225"/>
      <c r="V182" s="226"/>
      <c r="X182" s="224"/>
      <c r="Y182" s="225"/>
      <c r="Z182" s="225"/>
      <c r="AA182" s="225"/>
      <c r="AB182" s="225"/>
      <c r="AC182" s="225"/>
      <c r="AD182" s="225"/>
      <c r="AE182" s="225"/>
      <c r="AF182" s="225"/>
      <c r="AG182" s="225"/>
      <c r="AH182" s="225"/>
      <c r="AI182" s="225"/>
      <c r="AJ182" s="225"/>
      <c r="AK182" s="225"/>
      <c r="AL182" s="225"/>
      <c r="AM182" s="225"/>
      <c r="AN182" s="225"/>
      <c r="AO182" s="225"/>
      <c r="AP182" s="225"/>
      <c r="AQ182" s="225"/>
      <c r="AR182" s="225"/>
      <c r="AS182" s="225"/>
      <c r="AT182" s="226"/>
    </row>
    <row r="183" spans="1:46" ht="12.75" customHeight="1">
      <c r="A183" s="224"/>
      <c r="B183" s="225"/>
      <c r="C183" s="225"/>
      <c r="D183" s="225"/>
      <c r="E183" s="225"/>
      <c r="F183" s="225"/>
      <c r="G183" s="225"/>
      <c r="H183" s="225"/>
      <c r="I183" s="225"/>
      <c r="J183" s="227"/>
      <c r="K183" s="227">
        <v>277</v>
      </c>
      <c r="L183" s="227"/>
      <c r="M183" s="227"/>
      <c r="N183" s="227"/>
      <c r="O183" s="227"/>
      <c r="P183" s="227"/>
      <c r="Q183" s="227"/>
      <c r="R183" s="227"/>
      <c r="S183" s="227"/>
      <c r="T183" s="227"/>
      <c r="U183" s="225"/>
      <c r="V183" s="226"/>
      <c r="X183" s="224"/>
      <c r="Y183" s="225"/>
      <c r="Z183" s="225"/>
      <c r="AA183" s="225"/>
      <c r="AB183" s="225"/>
      <c r="AC183" s="225"/>
      <c r="AD183" s="225"/>
      <c r="AE183" s="225"/>
      <c r="AF183" s="225"/>
      <c r="AG183" s="225"/>
      <c r="AH183" s="225"/>
      <c r="AI183" s="225"/>
      <c r="AJ183" s="225"/>
      <c r="AK183" s="225"/>
      <c r="AL183" s="225"/>
      <c r="AM183" s="225"/>
      <c r="AN183" s="225"/>
      <c r="AO183" s="225"/>
      <c r="AP183" s="225"/>
      <c r="AQ183" s="225"/>
      <c r="AR183" s="225"/>
      <c r="AS183" s="225"/>
      <c r="AT183" s="226"/>
    </row>
    <row r="184" spans="1:46" ht="12.75" customHeight="1">
      <c r="A184" s="224"/>
      <c r="B184" s="225"/>
      <c r="C184" s="225"/>
      <c r="D184" s="225"/>
      <c r="E184" s="225"/>
      <c r="F184" s="225"/>
      <c r="G184" s="225"/>
      <c r="H184" s="225"/>
      <c r="I184" s="225"/>
      <c r="J184" s="227"/>
      <c r="K184" s="227"/>
      <c r="L184" s="227"/>
      <c r="M184" s="227"/>
      <c r="N184" s="227"/>
      <c r="O184" s="227"/>
      <c r="P184" s="227"/>
      <c r="Q184" s="227"/>
      <c r="R184" s="227"/>
      <c r="S184" s="227"/>
      <c r="T184" s="227"/>
      <c r="U184" s="225"/>
      <c r="V184" s="226"/>
      <c r="X184" s="224"/>
      <c r="Y184" s="225"/>
      <c r="Z184" s="225"/>
      <c r="AA184" s="225"/>
      <c r="AB184" s="225"/>
      <c r="AC184" s="225"/>
      <c r="AD184" s="225"/>
      <c r="AE184" s="225"/>
      <c r="AF184" s="225"/>
      <c r="AG184" s="225"/>
      <c r="AH184" s="225"/>
      <c r="AI184" s="225"/>
      <c r="AJ184" s="225"/>
      <c r="AK184" s="225"/>
      <c r="AL184" s="225"/>
      <c r="AM184" s="225"/>
      <c r="AN184" s="225"/>
      <c r="AO184" s="225"/>
      <c r="AP184" s="225"/>
      <c r="AQ184" s="225"/>
      <c r="AR184" s="225"/>
      <c r="AS184" s="225"/>
      <c r="AT184" s="226"/>
    </row>
    <row r="185" spans="1:46" ht="12.75" customHeight="1">
      <c r="A185" s="224"/>
      <c r="B185" s="225"/>
      <c r="C185" s="225"/>
      <c r="D185" s="225"/>
      <c r="E185" s="225"/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  <c r="U185" s="225"/>
      <c r="V185" s="226"/>
      <c r="X185" s="224"/>
      <c r="Y185" s="225"/>
      <c r="Z185" s="225" t="s">
        <v>344</v>
      </c>
      <c r="AA185" s="225"/>
      <c r="AB185" s="225"/>
      <c r="AC185" s="225"/>
      <c r="AD185" s="225"/>
      <c r="AE185" s="225"/>
      <c r="AF185" s="225"/>
      <c r="AG185" s="225"/>
      <c r="AH185" s="225"/>
      <c r="AI185" s="225"/>
      <c r="AJ185" s="225"/>
      <c r="AK185" s="225"/>
      <c r="AL185" s="225"/>
      <c r="AM185" s="225"/>
      <c r="AN185" s="225" t="s">
        <v>345</v>
      </c>
      <c r="AO185" s="225"/>
      <c r="AP185" s="225"/>
      <c r="AQ185" s="225"/>
      <c r="AR185" s="225"/>
      <c r="AS185" s="225"/>
      <c r="AT185" s="226"/>
    </row>
    <row r="186" spans="1:46" ht="12.75" customHeight="1">
      <c r="A186" s="224"/>
      <c r="B186" s="225" t="s">
        <v>346</v>
      </c>
      <c r="C186" s="225"/>
      <c r="D186" s="225"/>
      <c r="E186" s="225"/>
      <c r="F186" s="225"/>
      <c r="G186" s="225"/>
      <c r="H186" s="225"/>
      <c r="I186" s="225"/>
      <c r="J186" s="225" t="s">
        <v>343</v>
      </c>
      <c r="K186" s="225"/>
      <c r="L186" s="225"/>
      <c r="M186" s="225"/>
      <c r="N186" s="225"/>
      <c r="O186" s="225"/>
      <c r="P186" s="225"/>
      <c r="Q186" s="225" t="s">
        <v>347</v>
      </c>
      <c r="R186" s="225"/>
      <c r="S186" s="225"/>
      <c r="T186" s="225"/>
      <c r="U186" s="225"/>
      <c r="V186" s="226"/>
      <c r="X186" s="224"/>
      <c r="Y186" s="225"/>
      <c r="Z186" s="225"/>
      <c r="AA186" s="225"/>
      <c r="AB186" s="225"/>
      <c r="AC186" s="225"/>
      <c r="AD186" s="225"/>
      <c r="AE186" s="225"/>
      <c r="AF186" s="225"/>
      <c r="AG186" s="225"/>
      <c r="AH186" s="225"/>
      <c r="AI186" s="225"/>
      <c r="AJ186" s="225"/>
      <c r="AK186" s="225"/>
      <c r="AL186" s="225"/>
      <c r="AM186" s="225"/>
      <c r="AN186" s="229" t="s">
        <v>348</v>
      </c>
      <c r="AO186" s="225"/>
      <c r="AP186" s="225"/>
      <c r="AQ186" s="225"/>
      <c r="AR186" s="225"/>
      <c r="AS186" s="225"/>
      <c r="AT186" s="226"/>
    </row>
    <row r="187" spans="1:46" ht="12.75" customHeight="1">
      <c r="A187" s="224"/>
      <c r="B187" s="225"/>
      <c r="C187" s="225"/>
      <c r="D187" s="225"/>
      <c r="E187" s="225"/>
      <c r="F187" s="225"/>
      <c r="G187" s="225"/>
      <c r="H187" s="225"/>
      <c r="I187" s="225"/>
      <c r="J187" s="225"/>
      <c r="K187" s="225"/>
      <c r="L187" s="225"/>
      <c r="M187" s="225"/>
      <c r="N187" s="225"/>
      <c r="O187" s="225"/>
      <c r="P187" s="225"/>
      <c r="Q187" s="225"/>
      <c r="R187" s="225"/>
      <c r="S187" s="225"/>
      <c r="T187" s="225"/>
      <c r="U187" s="225"/>
      <c r="V187" s="226"/>
      <c r="X187" s="224"/>
      <c r="Y187" s="225"/>
      <c r="Z187" s="225"/>
      <c r="AA187" s="225"/>
      <c r="AB187" s="225"/>
      <c r="AC187" s="225"/>
      <c r="AD187" s="225"/>
      <c r="AE187" s="225"/>
      <c r="AF187" s="225"/>
      <c r="AG187" s="225"/>
      <c r="AH187" s="225"/>
      <c r="AI187" s="225"/>
      <c r="AJ187" s="225"/>
      <c r="AK187" s="225"/>
      <c r="AL187" s="225"/>
      <c r="AM187" s="225"/>
      <c r="AN187" s="225"/>
      <c r="AO187" s="225"/>
      <c r="AP187" s="225"/>
      <c r="AQ187" s="225"/>
      <c r="AR187" s="225"/>
      <c r="AS187" s="225"/>
      <c r="AT187" s="226"/>
    </row>
    <row r="188" spans="1:46" ht="12.75" customHeight="1">
      <c r="A188" s="224"/>
      <c r="B188" s="225"/>
      <c r="C188" s="225"/>
      <c r="D188" s="225"/>
      <c r="E188" s="225"/>
      <c r="F188" s="225"/>
      <c r="G188" s="225"/>
      <c r="H188" s="225"/>
      <c r="I188" s="225"/>
      <c r="J188" s="225"/>
      <c r="K188" s="225"/>
      <c r="L188" s="225"/>
      <c r="M188" s="225"/>
      <c r="N188" s="225"/>
      <c r="O188" s="225"/>
      <c r="P188" s="225"/>
      <c r="Q188" s="225"/>
      <c r="R188" s="225"/>
      <c r="S188" s="225"/>
      <c r="T188" s="225"/>
      <c r="U188" s="225"/>
      <c r="V188" s="226"/>
      <c r="X188" s="224"/>
      <c r="Y188" s="225"/>
      <c r="Z188" s="225"/>
      <c r="AA188" s="225"/>
      <c r="AB188" s="225"/>
      <c r="AC188" s="225"/>
      <c r="AD188" s="225"/>
      <c r="AE188" s="225"/>
      <c r="AF188" s="225"/>
      <c r="AG188" s="225"/>
      <c r="AH188" s="225"/>
      <c r="AI188" s="225"/>
      <c r="AJ188" s="225"/>
      <c r="AK188" s="225"/>
      <c r="AL188" s="225"/>
      <c r="AM188" s="225"/>
      <c r="AN188" s="225"/>
      <c r="AO188" s="225"/>
      <c r="AP188" s="225"/>
      <c r="AQ188" s="225"/>
      <c r="AR188" s="225"/>
      <c r="AS188" s="225"/>
      <c r="AT188" s="226"/>
    </row>
    <row r="189" spans="1:46" ht="12.75" customHeight="1">
      <c r="A189" s="224"/>
      <c r="B189" s="225"/>
      <c r="C189" s="225"/>
      <c r="D189" s="225"/>
      <c r="E189" s="225"/>
      <c r="F189" s="225"/>
      <c r="G189" s="225"/>
      <c r="H189" s="225"/>
      <c r="I189" s="225"/>
      <c r="J189" s="225"/>
      <c r="K189" s="225"/>
      <c r="L189" s="225"/>
      <c r="M189" s="225"/>
      <c r="N189" s="225"/>
      <c r="O189" s="225"/>
      <c r="P189" s="225"/>
      <c r="Q189" s="225"/>
      <c r="R189" s="225"/>
      <c r="S189" s="225"/>
      <c r="T189" s="225"/>
      <c r="U189" s="225"/>
      <c r="V189" s="226"/>
      <c r="X189" s="224"/>
      <c r="Y189" s="225"/>
      <c r="Z189" s="225"/>
      <c r="AA189" s="225"/>
      <c r="AB189" s="225"/>
      <c r="AC189" s="225"/>
      <c r="AD189" s="225"/>
      <c r="AE189" s="225"/>
      <c r="AF189" s="225"/>
      <c r="AG189" s="225"/>
      <c r="AH189" s="225"/>
      <c r="AI189" s="225"/>
      <c r="AJ189" s="225"/>
      <c r="AK189" s="225"/>
      <c r="AL189" s="225"/>
      <c r="AM189" s="225"/>
      <c r="AN189" s="225"/>
      <c r="AO189" s="225"/>
      <c r="AP189" s="225"/>
      <c r="AQ189" s="225"/>
      <c r="AR189" s="225"/>
      <c r="AS189" s="225"/>
      <c r="AT189" s="226"/>
    </row>
    <row r="190" spans="1:46" ht="12.75" customHeight="1">
      <c r="A190" s="224"/>
      <c r="B190" s="225"/>
      <c r="C190" s="225"/>
      <c r="D190" s="225"/>
      <c r="E190" s="225"/>
      <c r="F190" s="225"/>
      <c r="G190" s="225"/>
      <c r="H190" s="225"/>
      <c r="I190" s="225"/>
      <c r="J190" s="225" t="s">
        <v>346</v>
      </c>
      <c r="K190" s="225"/>
      <c r="L190" s="225"/>
      <c r="M190" s="225"/>
      <c r="N190" s="225"/>
      <c r="O190" s="225"/>
      <c r="P190" s="225"/>
      <c r="Q190" s="225"/>
      <c r="R190" s="225"/>
      <c r="S190" s="225"/>
      <c r="T190" s="225"/>
      <c r="U190" s="225"/>
      <c r="V190" s="226"/>
      <c r="X190" s="224"/>
      <c r="Y190" s="225"/>
      <c r="Z190" s="225"/>
      <c r="AA190" s="225"/>
      <c r="AB190" s="225"/>
      <c r="AC190" s="225"/>
      <c r="AD190" s="225"/>
      <c r="AE190" s="225"/>
      <c r="AF190" s="225"/>
      <c r="AG190" s="225"/>
      <c r="AH190" s="225"/>
      <c r="AI190" s="225"/>
      <c r="AJ190" s="225"/>
      <c r="AK190" s="225"/>
      <c r="AL190" s="225"/>
      <c r="AM190" s="225"/>
      <c r="AN190" s="225"/>
      <c r="AO190" s="225"/>
      <c r="AP190" s="225"/>
      <c r="AQ190" s="225"/>
      <c r="AR190" s="225"/>
      <c r="AS190" s="225"/>
      <c r="AT190" s="226"/>
    </row>
    <row r="191" spans="1:46" ht="12.75" customHeight="1">
      <c r="A191" s="224"/>
      <c r="B191" s="225"/>
      <c r="C191" s="261"/>
      <c r="D191" s="225"/>
      <c r="E191" s="225"/>
      <c r="F191" s="225"/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  <c r="Q191" s="225"/>
      <c r="R191" s="225"/>
      <c r="S191" s="225"/>
      <c r="T191" s="225"/>
      <c r="U191" s="225"/>
      <c r="V191" s="226"/>
      <c r="X191" s="224"/>
      <c r="Y191" s="225"/>
      <c r="Z191" s="225"/>
      <c r="AA191" s="225"/>
      <c r="AB191" s="225"/>
      <c r="AC191" s="225"/>
      <c r="AD191" s="225"/>
      <c r="AE191" s="225"/>
      <c r="AF191" s="225"/>
      <c r="AG191" s="225"/>
      <c r="AH191" s="225"/>
      <c r="AI191" s="225"/>
      <c r="AJ191" s="225"/>
      <c r="AK191" s="225"/>
      <c r="AL191" s="225"/>
      <c r="AM191" s="225"/>
      <c r="AN191" s="225"/>
      <c r="AO191" s="225"/>
      <c r="AP191" s="225"/>
      <c r="AQ191" s="225"/>
      <c r="AR191" s="225"/>
      <c r="AS191" s="225"/>
      <c r="AT191" s="226"/>
    </row>
    <row r="192" spans="1:46" ht="12.75" customHeight="1">
      <c r="A192" s="230"/>
      <c r="B192" s="231"/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31"/>
      <c r="U192" s="231"/>
      <c r="V192" s="262"/>
      <c r="X192" s="230"/>
      <c r="Y192" s="231"/>
      <c r="Z192" s="231"/>
      <c r="AA192" s="231"/>
      <c r="AB192" s="231"/>
      <c r="AC192" s="231"/>
      <c r="AD192" s="231"/>
      <c r="AE192" s="231"/>
      <c r="AF192" s="231"/>
      <c r="AG192" s="231"/>
      <c r="AH192" s="231"/>
      <c r="AI192" s="231"/>
      <c r="AJ192" s="231"/>
      <c r="AK192" s="231"/>
      <c r="AL192" s="231"/>
      <c r="AM192" s="231"/>
      <c r="AN192" s="231"/>
      <c r="AO192" s="231"/>
      <c r="AP192" s="231"/>
      <c r="AQ192" s="231"/>
      <c r="AR192" s="231"/>
      <c r="AS192" s="231"/>
      <c r="AT192" s="262"/>
    </row>
    <row r="193" ht="12.75" customHeight="1"/>
    <row r="194" ht="12.75" customHeight="1"/>
    <row r="195" spans="2:46" ht="12.75" customHeight="1">
      <c r="B195" s="215"/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15"/>
      <c r="U195" s="215"/>
      <c r="V195" s="216"/>
      <c r="X195" s="214"/>
      <c r="Y195" s="652" t="s">
        <v>296</v>
      </c>
      <c r="Z195" s="652"/>
      <c r="AA195" s="652"/>
      <c r="AB195" s="652"/>
      <c r="AC195" s="652"/>
      <c r="AD195" s="652"/>
      <c r="AE195" s="652"/>
      <c r="AF195" s="652"/>
      <c r="AG195" s="652"/>
      <c r="AH195" s="652"/>
      <c r="AI195" s="652"/>
      <c r="AJ195" s="652"/>
      <c r="AK195" s="652"/>
      <c r="AL195" s="652"/>
      <c r="AM195" s="652"/>
      <c r="AN195" s="652"/>
      <c r="AO195" s="652"/>
      <c r="AP195" s="652"/>
      <c r="AQ195" s="652"/>
      <c r="AR195" s="652"/>
      <c r="AS195" s="652"/>
      <c r="AT195" s="653"/>
    </row>
    <row r="196" spans="1:46" ht="12.75" customHeight="1">
      <c r="A196" s="650" t="s">
        <v>297</v>
      </c>
      <c r="B196" s="650"/>
      <c r="C196" s="650"/>
      <c r="D196" s="650"/>
      <c r="E196" s="650"/>
      <c r="F196" s="650"/>
      <c r="G196" s="650"/>
      <c r="H196" s="650"/>
      <c r="I196" s="650"/>
      <c r="J196" s="650"/>
      <c r="K196" s="650"/>
      <c r="L196" s="650"/>
      <c r="M196" s="650"/>
      <c r="N196" s="650"/>
      <c r="O196" s="650"/>
      <c r="P196" s="650"/>
      <c r="Q196" s="650"/>
      <c r="R196" s="650"/>
      <c r="S196" s="650"/>
      <c r="T196" s="650"/>
      <c r="U196" s="650"/>
      <c r="V196" s="661"/>
      <c r="W196" s="220"/>
      <c r="X196" s="218"/>
      <c r="Y196" s="655"/>
      <c r="Z196" s="655"/>
      <c r="AA196" s="655"/>
      <c r="AB196" s="655"/>
      <c r="AC196" s="655"/>
      <c r="AD196" s="655"/>
      <c r="AE196" s="655"/>
      <c r="AF196" s="655"/>
      <c r="AG196" s="655"/>
      <c r="AH196" s="655"/>
      <c r="AI196" s="655"/>
      <c r="AJ196" s="655"/>
      <c r="AK196" s="655"/>
      <c r="AL196" s="655"/>
      <c r="AM196" s="655"/>
      <c r="AN196" s="655"/>
      <c r="AO196" s="655"/>
      <c r="AP196" s="655"/>
      <c r="AQ196" s="655"/>
      <c r="AR196" s="655"/>
      <c r="AS196" s="655"/>
      <c r="AT196" s="656"/>
    </row>
    <row r="197" spans="1:46" ht="12.75" customHeight="1">
      <c r="A197" s="650"/>
      <c r="B197" s="650"/>
      <c r="C197" s="650"/>
      <c r="D197" s="650"/>
      <c r="E197" s="650"/>
      <c r="F197" s="650"/>
      <c r="G197" s="650"/>
      <c r="H197" s="650"/>
      <c r="I197" s="650"/>
      <c r="J197" s="650"/>
      <c r="K197" s="650"/>
      <c r="L197" s="650"/>
      <c r="M197" s="650"/>
      <c r="N197" s="650"/>
      <c r="O197" s="650"/>
      <c r="P197" s="650"/>
      <c r="Q197" s="650"/>
      <c r="R197" s="650"/>
      <c r="S197" s="650"/>
      <c r="T197" s="650"/>
      <c r="U197" s="650"/>
      <c r="V197" s="661"/>
      <c r="W197" s="220"/>
      <c r="X197" s="218"/>
      <c r="Y197" s="702" t="s">
        <v>419</v>
      </c>
      <c r="Z197" s="702"/>
      <c r="AA197" s="702"/>
      <c r="AB197" s="702"/>
      <c r="AC197" s="702"/>
      <c r="AD197" s="702"/>
      <c r="AE197" s="702"/>
      <c r="AF197" s="702"/>
      <c r="AG197" s="702"/>
      <c r="AH197" s="702"/>
      <c r="AI197" s="702"/>
      <c r="AJ197" s="702"/>
      <c r="AK197" s="702"/>
      <c r="AL197" s="702"/>
      <c r="AM197" s="702"/>
      <c r="AN197" s="702"/>
      <c r="AO197" s="702"/>
      <c r="AP197" s="702"/>
      <c r="AQ197" s="702"/>
      <c r="AR197" s="702"/>
      <c r="AS197" s="702"/>
      <c r="AT197" s="703"/>
    </row>
    <row r="198" spans="2:46" ht="12.75" customHeight="1">
      <c r="B198" s="222"/>
      <c r="C198" s="222"/>
      <c r="D198" s="222"/>
      <c r="E198" s="222"/>
      <c r="F198" s="222"/>
      <c r="G198" s="222"/>
      <c r="H198" s="223"/>
      <c r="I198" s="223"/>
      <c r="J198" s="223"/>
      <c r="K198" s="223"/>
      <c r="L198" s="223"/>
      <c r="M198" s="223"/>
      <c r="N198" s="223"/>
      <c r="O198" s="223"/>
      <c r="P198" s="222"/>
      <c r="Q198" s="222"/>
      <c r="R198" s="222"/>
      <c r="S198" s="222"/>
      <c r="T198" s="222"/>
      <c r="U198" s="222"/>
      <c r="V198" s="219"/>
      <c r="W198" s="220"/>
      <c r="X198" s="218"/>
      <c r="Y198" s="659" t="s">
        <v>418</v>
      </c>
      <c r="Z198" s="659"/>
      <c r="AA198" s="659"/>
      <c r="AB198" s="659"/>
      <c r="AC198" s="659"/>
      <c r="AD198" s="659"/>
      <c r="AE198" s="659"/>
      <c r="AF198" s="659"/>
      <c r="AG198" s="659"/>
      <c r="AH198" s="659"/>
      <c r="AI198" s="659"/>
      <c r="AJ198" s="659"/>
      <c r="AK198" s="659"/>
      <c r="AL198" s="659"/>
      <c r="AM198" s="659"/>
      <c r="AN198" s="659"/>
      <c r="AO198" s="659"/>
      <c r="AP198" s="659"/>
      <c r="AQ198" s="659"/>
      <c r="AR198" s="659"/>
      <c r="AS198" s="659"/>
      <c r="AT198" s="219"/>
    </row>
    <row r="199" spans="2:46" ht="12.75" customHeight="1">
      <c r="B199" s="225"/>
      <c r="C199" s="225"/>
      <c r="D199" s="225"/>
      <c r="E199" s="225"/>
      <c r="F199" s="225"/>
      <c r="G199" s="225"/>
      <c r="H199" s="225"/>
      <c r="I199" s="225"/>
      <c r="J199" s="225"/>
      <c r="K199" s="225"/>
      <c r="L199" s="225"/>
      <c r="M199" s="225"/>
      <c r="N199" s="225"/>
      <c r="O199" s="214"/>
      <c r="P199" s="672" t="s">
        <v>188</v>
      </c>
      <c r="Q199" s="672"/>
      <c r="R199" s="672"/>
      <c r="S199" s="672"/>
      <c r="T199" s="672"/>
      <c r="U199" s="673"/>
      <c r="V199" s="226"/>
      <c r="X199" s="224"/>
      <c r="Y199" s="225"/>
      <c r="Z199" s="225"/>
      <c r="AA199" s="225"/>
      <c r="AB199" s="225"/>
      <c r="AC199" s="225"/>
      <c r="AD199" s="225"/>
      <c r="AE199" s="225"/>
      <c r="AF199" s="225"/>
      <c r="AG199" s="225"/>
      <c r="AH199" s="225"/>
      <c r="AI199" s="225"/>
      <c r="AJ199" s="225"/>
      <c r="AK199" s="225"/>
      <c r="AL199" s="225"/>
      <c r="AM199" s="225"/>
      <c r="AN199" s="225"/>
      <c r="AO199" s="225"/>
      <c r="AP199" s="225"/>
      <c r="AQ199" s="225"/>
      <c r="AR199" s="225"/>
      <c r="AS199" s="225"/>
      <c r="AT199" s="226"/>
    </row>
    <row r="200" spans="2:46" ht="12.75" customHeight="1">
      <c r="B200" s="225" t="s">
        <v>298</v>
      </c>
      <c r="C200" s="225" t="s">
        <v>299</v>
      </c>
      <c r="D200" s="674" t="str">
        <f>D152</f>
        <v>0705</v>
      </c>
      <c r="E200" s="660"/>
      <c r="F200" s="660"/>
      <c r="G200" s="660"/>
      <c r="H200" s="660"/>
      <c r="I200" s="675"/>
      <c r="J200" s="225"/>
      <c r="K200" s="225"/>
      <c r="L200" s="225"/>
      <c r="M200" s="225"/>
      <c r="N200" s="225"/>
      <c r="O200" s="224" t="s">
        <v>300</v>
      </c>
      <c r="P200" s="658"/>
      <c r="Q200" s="658"/>
      <c r="R200" s="658"/>
      <c r="S200" s="658"/>
      <c r="T200" s="658"/>
      <c r="U200" s="676"/>
      <c r="V200" s="226"/>
      <c r="X200" s="224"/>
      <c r="Y200" s="228" t="s">
        <v>10</v>
      </c>
      <c r="Z200" s="225"/>
      <c r="AA200" s="225"/>
      <c r="AB200" s="699" t="str">
        <f>D203</f>
        <v>07050308058</v>
      </c>
      <c r="AC200" s="700"/>
      <c r="AD200" s="700"/>
      <c r="AE200" s="700"/>
      <c r="AF200" s="700"/>
      <c r="AG200" s="700"/>
      <c r="AH200" s="701"/>
      <c r="AI200" s="225"/>
      <c r="AJ200" s="225"/>
      <c r="AK200" s="228" t="s">
        <v>301</v>
      </c>
      <c r="AL200" s="225"/>
      <c r="AM200" s="225"/>
      <c r="AN200" s="225"/>
      <c r="AO200" s="225"/>
      <c r="AP200" s="696" t="str">
        <f>D200</f>
        <v>0705</v>
      </c>
      <c r="AQ200" s="697"/>
      <c r="AR200" s="697"/>
      <c r="AS200" s="698"/>
      <c r="AT200" s="226"/>
    </row>
    <row r="201" spans="2:46" ht="12.75" customHeight="1">
      <c r="B201" s="225" t="s">
        <v>302</v>
      </c>
      <c r="C201" s="225" t="s">
        <v>299</v>
      </c>
      <c r="D201" s="660" t="str">
        <f>D153</f>
        <v>STO, DARSI</v>
      </c>
      <c r="E201" s="660"/>
      <c r="F201" s="660"/>
      <c r="G201" s="660"/>
      <c r="H201" s="660"/>
      <c r="I201" s="660"/>
      <c r="J201" s="225"/>
      <c r="K201" s="225"/>
      <c r="L201" s="225"/>
      <c r="M201" s="225"/>
      <c r="N201" s="225"/>
      <c r="O201" s="224"/>
      <c r="P201" s="215"/>
      <c r="Q201" s="215"/>
      <c r="R201" s="215"/>
      <c r="S201" s="215"/>
      <c r="T201" s="215"/>
      <c r="U201" s="216"/>
      <c r="V201" s="226"/>
      <c r="X201" s="224"/>
      <c r="Y201" s="225"/>
      <c r="Z201" s="225"/>
      <c r="AA201" s="225"/>
      <c r="AB201" s="225"/>
      <c r="AC201" s="225"/>
      <c r="AD201" s="225"/>
      <c r="AE201" s="225"/>
      <c r="AF201" s="225"/>
      <c r="AG201" s="225"/>
      <c r="AH201" s="225"/>
      <c r="AI201" s="225"/>
      <c r="AJ201" s="225"/>
      <c r="AK201" s="225"/>
      <c r="AL201" s="225"/>
      <c r="AM201" s="225"/>
      <c r="AN201" s="225"/>
      <c r="AO201" s="225"/>
      <c r="AP201" s="225"/>
      <c r="AQ201" s="225"/>
      <c r="AR201" s="225"/>
      <c r="AS201" s="225"/>
      <c r="AT201" s="226"/>
    </row>
    <row r="202" spans="2:46" ht="12.75" customHeight="1">
      <c r="B202" s="225"/>
      <c r="C202" s="225"/>
      <c r="D202" s="225"/>
      <c r="E202" s="225"/>
      <c r="F202" s="225"/>
      <c r="G202" s="225"/>
      <c r="H202" s="225"/>
      <c r="I202" s="225"/>
      <c r="J202" s="225"/>
      <c r="K202" s="225"/>
      <c r="L202" s="225"/>
      <c r="M202" s="225"/>
      <c r="N202" s="225"/>
      <c r="O202" s="224"/>
      <c r="P202" s="225"/>
      <c r="Q202" s="225"/>
      <c r="R202" s="225"/>
      <c r="S202" s="225"/>
      <c r="T202" s="225"/>
      <c r="U202" s="226"/>
      <c r="V202" s="226"/>
      <c r="X202" s="224"/>
      <c r="Y202" s="225"/>
      <c r="Z202" s="225"/>
      <c r="AA202" s="225"/>
      <c r="AB202" s="225"/>
      <c r="AC202" s="225"/>
      <c r="AD202" s="225"/>
      <c r="AE202" s="225"/>
      <c r="AF202" s="225"/>
      <c r="AG202" s="225"/>
      <c r="AH202" s="225"/>
      <c r="AI202" s="225"/>
      <c r="AJ202" s="225"/>
      <c r="AK202" s="225"/>
      <c r="AL202" s="225"/>
      <c r="AM202" s="225"/>
      <c r="AN202" s="225"/>
      <c r="AO202" s="225"/>
      <c r="AP202" s="225"/>
      <c r="AQ202" s="225"/>
      <c r="AR202" s="225"/>
      <c r="AS202" s="225"/>
      <c r="AT202" s="226"/>
    </row>
    <row r="203" spans="2:46" ht="12.75" customHeight="1">
      <c r="B203" s="225" t="s">
        <v>303</v>
      </c>
      <c r="C203" s="225" t="s">
        <v>299</v>
      </c>
      <c r="D203" s="662" t="str">
        <f>D155</f>
        <v>07050308058</v>
      </c>
      <c r="E203" s="663"/>
      <c r="F203" s="663"/>
      <c r="G203" s="663"/>
      <c r="H203" s="663"/>
      <c r="I203" s="664"/>
      <c r="J203" s="225"/>
      <c r="K203" s="225"/>
      <c r="L203" s="225"/>
      <c r="M203" s="225"/>
      <c r="N203" s="225"/>
      <c r="O203" s="224" t="s">
        <v>304</v>
      </c>
      <c r="P203" s="225"/>
      <c r="Q203" s="665"/>
      <c r="R203" s="666"/>
      <c r="S203" s="666"/>
      <c r="T203" s="666"/>
      <c r="U203" s="667"/>
      <c r="V203" s="226"/>
      <c r="X203" s="224"/>
      <c r="Y203" s="228" t="s">
        <v>305</v>
      </c>
      <c r="Z203" s="225"/>
      <c r="AA203" s="225"/>
      <c r="AB203" s="225"/>
      <c r="AC203" s="704" t="str">
        <f>F205</f>
        <v>HEAD MASTER</v>
      </c>
      <c r="AD203" s="704"/>
      <c r="AE203" s="704"/>
      <c r="AF203" s="704"/>
      <c r="AG203" s="704"/>
      <c r="AH203" s="704"/>
      <c r="AI203" s="704"/>
      <c r="AJ203" s="229" t="s">
        <v>306</v>
      </c>
      <c r="AK203" s="225"/>
      <c r="AL203" s="225"/>
      <c r="AM203" s="225"/>
      <c r="AN203" s="225"/>
      <c r="AO203" s="681" t="str">
        <f>D201</f>
        <v>STO, DARSI</v>
      </c>
      <c r="AP203" s="681"/>
      <c r="AQ203" s="681"/>
      <c r="AR203" s="681"/>
      <c r="AS203" s="681"/>
      <c r="AT203" s="226"/>
    </row>
    <row r="204" spans="2:46" ht="12.75" customHeight="1">
      <c r="B204" s="225"/>
      <c r="C204" s="225"/>
      <c r="D204" s="225"/>
      <c r="E204" s="225"/>
      <c r="F204" s="225"/>
      <c r="G204" s="225"/>
      <c r="H204" s="225"/>
      <c r="I204" s="225"/>
      <c r="J204" s="225"/>
      <c r="K204" s="225"/>
      <c r="L204" s="225"/>
      <c r="M204" s="225"/>
      <c r="N204" s="225"/>
      <c r="O204" s="230"/>
      <c r="P204" s="231"/>
      <c r="Q204" s="232"/>
      <c r="R204" s="232"/>
      <c r="S204" s="232"/>
      <c r="T204" s="232"/>
      <c r="U204" s="233"/>
      <c r="V204" s="226"/>
      <c r="X204" s="224"/>
      <c r="Y204" s="225"/>
      <c r="Z204" s="225"/>
      <c r="AA204" s="225"/>
      <c r="AB204" s="225"/>
      <c r="AC204" s="225"/>
      <c r="AD204" s="225"/>
      <c r="AE204" s="225"/>
      <c r="AF204" s="225"/>
      <c r="AG204" s="225"/>
      <c r="AH204" s="225"/>
      <c r="AI204" s="225"/>
      <c r="AJ204" s="225"/>
      <c r="AK204" s="225"/>
      <c r="AL204" s="225"/>
      <c r="AM204" s="225"/>
      <c r="AN204" s="225"/>
      <c r="AO204" s="225"/>
      <c r="AP204" s="225"/>
      <c r="AQ204" s="225"/>
      <c r="AR204" s="225"/>
      <c r="AS204" s="225"/>
      <c r="AT204" s="226"/>
    </row>
    <row r="205" spans="2:46" ht="20.25" customHeight="1">
      <c r="B205" s="225" t="s">
        <v>305</v>
      </c>
      <c r="C205" s="225"/>
      <c r="D205" s="225"/>
      <c r="E205" s="225" t="s">
        <v>299</v>
      </c>
      <c r="F205" s="668" t="str">
        <f>F157</f>
        <v>HEAD MASTER</v>
      </c>
      <c r="G205" s="669"/>
      <c r="H205" s="669"/>
      <c r="I205" s="670"/>
      <c r="J205" s="234" t="s">
        <v>307</v>
      </c>
      <c r="K205" s="225"/>
      <c r="L205" s="225"/>
      <c r="M205" s="225"/>
      <c r="N205" s="225" t="s">
        <v>299</v>
      </c>
      <c r="O205" s="671" t="str">
        <f>O157</f>
        <v>Z.P.H.S, MALLAMPETA</v>
      </c>
      <c r="P205" s="671"/>
      <c r="Q205" s="671"/>
      <c r="R205" s="671"/>
      <c r="S205" s="671"/>
      <c r="T205" s="671"/>
      <c r="U205" s="671"/>
      <c r="V205" s="226"/>
      <c r="X205" s="224"/>
      <c r="Y205" s="225"/>
      <c r="Z205" s="225"/>
      <c r="AA205" s="225"/>
      <c r="AB205" s="225"/>
      <c r="AC205" s="225"/>
      <c r="AD205" s="225"/>
      <c r="AE205" s="225"/>
      <c r="AF205" s="225"/>
      <c r="AG205" s="225"/>
      <c r="AH205" s="225"/>
      <c r="AI205" s="225"/>
      <c r="AJ205" s="225"/>
      <c r="AK205" s="225"/>
      <c r="AL205" s="225"/>
      <c r="AM205" s="225"/>
      <c r="AN205" s="225"/>
      <c r="AO205" s="225"/>
      <c r="AP205" s="225"/>
      <c r="AQ205" s="225"/>
      <c r="AR205" s="225"/>
      <c r="AS205" s="225"/>
      <c r="AT205" s="226"/>
    </row>
    <row r="206" spans="2:46" ht="12.75" customHeight="1"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  <c r="U206" s="225"/>
      <c r="V206" s="226"/>
      <c r="X206" s="224"/>
      <c r="Y206" s="225"/>
      <c r="Z206" s="225"/>
      <c r="AA206" s="225"/>
      <c r="AB206" s="225"/>
      <c r="AC206" s="225"/>
      <c r="AD206" s="225"/>
      <c r="AE206" s="225"/>
      <c r="AF206" s="225"/>
      <c r="AG206" s="225"/>
      <c r="AH206" s="225"/>
      <c r="AI206" s="225"/>
      <c r="AJ206" s="225"/>
      <c r="AK206" s="225"/>
      <c r="AL206" s="225"/>
      <c r="AM206" s="225"/>
      <c r="AN206" s="225"/>
      <c r="AO206" s="225"/>
      <c r="AP206" s="225"/>
      <c r="AQ206" s="225"/>
      <c r="AR206" s="225"/>
      <c r="AS206" s="225"/>
      <c r="AT206" s="226"/>
    </row>
    <row r="207" spans="2:46" ht="12.75" customHeight="1">
      <c r="B207" s="225" t="s">
        <v>308</v>
      </c>
      <c r="C207" s="225"/>
      <c r="D207" s="225"/>
      <c r="E207" s="225" t="s">
        <v>299</v>
      </c>
      <c r="F207" s="677" t="str">
        <f>F159</f>
        <v>_______</v>
      </c>
      <c r="G207" s="678"/>
      <c r="H207" s="678"/>
      <c r="I207" s="678"/>
      <c r="J207" s="679"/>
      <c r="K207" s="680" t="s">
        <v>1</v>
      </c>
      <c r="L207" s="658"/>
      <c r="M207" s="658"/>
      <c r="N207" s="681" t="str">
        <f>N159</f>
        <v>____________</v>
      </c>
      <c r="O207" s="681"/>
      <c r="P207" s="681"/>
      <c r="Q207" s="681"/>
      <c r="R207" s="681"/>
      <c r="S207" s="681"/>
      <c r="T207" s="681"/>
      <c r="U207" s="681"/>
      <c r="V207" s="682"/>
      <c r="W207" s="224"/>
      <c r="X207" s="224"/>
      <c r="Y207" s="235" t="s">
        <v>309</v>
      </c>
      <c r="Z207" s="225"/>
      <c r="AA207" s="225"/>
      <c r="AB207" s="225"/>
      <c r="AC207" s="225"/>
      <c r="AD207" s="225"/>
      <c r="AE207" s="225"/>
      <c r="AF207" s="225"/>
      <c r="AG207" s="225"/>
      <c r="AH207" s="225"/>
      <c r="AI207" s="225"/>
      <c r="AJ207" s="225"/>
      <c r="AK207" s="225"/>
      <c r="AL207" s="225"/>
      <c r="AM207" s="225"/>
      <c r="AN207" s="225"/>
      <c r="AO207" s="225"/>
      <c r="AP207" s="225"/>
      <c r="AQ207" s="225"/>
      <c r="AR207" s="225"/>
      <c r="AS207" s="225"/>
      <c r="AT207" s="226"/>
    </row>
    <row r="208" spans="2:46" ht="12.75" customHeight="1">
      <c r="B208" s="225"/>
      <c r="C208" s="225"/>
      <c r="D208" s="225"/>
      <c r="E208" s="225"/>
      <c r="F208" s="225"/>
      <c r="G208" s="225"/>
      <c r="H208" s="225"/>
      <c r="I208" s="225"/>
      <c r="J208" s="225"/>
      <c r="K208" s="225"/>
      <c r="L208" s="225"/>
      <c r="M208" s="225"/>
      <c r="N208" s="225"/>
      <c r="O208" s="225"/>
      <c r="P208" s="225"/>
      <c r="Q208" s="225"/>
      <c r="R208" s="225"/>
      <c r="S208" s="225"/>
      <c r="T208" s="225"/>
      <c r="U208" s="225"/>
      <c r="V208" s="226"/>
      <c r="W208" s="224"/>
      <c r="X208" s="224"/>
      <c r="Y208" s="228"/>
      <c r="Z208" s="225"/>
      <c r="AA208" s="225"/>
      <c r="AB208" s="225"/>
      <c r="AC208" s="225"/>
      <c r="AD208" s="225"/>
      <c r="AE208" s="225"/>
      <c r="AF208" s="225"/>
      <c r="AG208" s="225"/>
      <c r="AH208" s="225"/>
      <c r="AI208" s="225"/>
      <c r="AJ208" s="225"/>
      <c r="AK208" s="225"/>
      <c r="AL208" s="225"/>
      <c r="AM208" s="225"/>
      <c r="AN208" s="225"/>
      <c r="AO208" s="225"/>
      <c r="AP208" s="225"/>
      <c r="AQ208" s="225"/>
      <c r="AR208" s="225"/>
      <c r="AS208" s="225"/>
      <c r="AT208" s="226"/>
    </row>
    <row r="209" spans="2:46" ht="12.75" customHeight="1">
      <c r="B209" s="225" t="s">
        <v>310</v>
      </c>
      <c r="C209" s="225"/>
      <c r="D209" s="225"/>
      <c r="E209" s="225" t="s">
        <v>299</v>
      </c>
      <c r="F209" s="236">
        <v>2</v>
      </c>
      <c r="G209" s="236">
        <v>0</v>
      </c>
      <c r="H209" s="236">
        <v>4</v>
      </c>
      <c r="I209" s="236">
        <v>9</v>
      </c>
      <c r="J209" s="225"/>
      <c r="K209" s="225"/>
      <c r="L209" s="236">
        <v>0</v>
      </c>
      <c r="M209" s="236">
        <v>3</v>
      </c>
      <c r="N209" s="225">
        <v>1</v>
      </c>
      <c r="O209" s="236">
        <v>1</v>
      </c>
      <c r="P209" s="236">
        <v>0</v>
      </c>
      <c r="Q209" s="236">
        <v>4</v>
      </c>
      <c r="R209" s="225"/>
      <c r="S209" s="236">
        <v>0</v>
      </c>
      <c r="T209" s="236">
        <v>0</v>
      </c>
      <c r="U209" s="225"/>
      <c r="V209" s="226"/>
      <c r="X209" s="224"/>
      <c r="Y209" s="235" t="s">
        <v>311</v>
      </c>
      <c r="Z209" s="225"/>
      <c r="AA209" s="225"/>
      <c r="AB209" s="225"/>
      <c r="AC209" s="225"/>
      <c r="AD209" s="225"/>
      <c r="AE209" s="225"/>
      <c r="AF209" s="225"/>
      <c r="AG209" s="225"/>
      <c r="AH209" s="225"/>
      <c r="AI209" s="225"/>
      <c r="AJ209" s="225"/>
      <c r="AK209" s="225"/>
      <c r="AL209" s="225"/>
      <c r="AM209" s="225"/>
      <c r="AN209" s="225"/>
      <c r="AO209" s="225"/>
      <c r="AP209" s="225"/>
      <c r="AQ209" s="225"/>
      <c r="AR209" s="225"/>
      <c r="AS209" s="225"/>
      <c r="AT209" s="226"/>
    </row>
    <row r="210" spans="2:46" ht="12.75" customHeight="1">
      <c r="B210" s="225"/>
      <c r="C210" s="225"/>
      <c r="D210" s="225"/>
      <c r="E210" s="225"/>
      <c r="F210" s="225"/>
      <c r="G210" s="225"/>
      <c r="H210" s="225"/>
      <c r="I210" s="225"/>
      <c r="J210" s="225"/>
      <c r="K210" s="225"/>
      <c r="L210" s="225" t="s">
        <v>312</v>
      </c>
      <c r="M210" s="225"/>
      <c r="N210" s="225"/>
      <c r="O210" s="225" t="s">
        <v>313</v>
      </c>
      <c r="P210" s="225"/>
      <c r="Q210" s="225"/>
      <c r="R210" s="225"/>
      <c r="S210" s="225" t="s">
        <v>314</v>
      </c>
      <c r="T210" s="225"/>
      <c r="U210" s="225"/>
      <c r="V210" s="226"/>
      <c r="X210" s="224"/>
      <c r="Y210" s="705" t="str">
        <f>Y162</f>
        <v>STO, DARSI</v>
      </c>
      <c r="Z210" s="705"/>
      <c r="AA210" s="705"/>
      <c r="AB210" s="705"/>
      <c r="AC210" s="705"/>
      <c r="AD210" s="705"/>
      <c r="AE210" s="705"/>
      <c r="AF210" s="705"/>
      <c r="AG210" s="225"/>
      <c r="AH210" s="225"/>
      <c r="AI210" s="225"/>
      <c r="AJ210" s="225"/>
      <c r="AK210" s="225"/>
      <c r="AL210" s="225"/>
      <c r="AM210" s="225"/>
      <c r="AN210" s="225"/>
      <c r="AO210" s="225"/>
      <c r="AP210" s="225"/>
      <c r="AQ210" s="225"/>
      <c r="AR210" s="225"/>
      <c r="AS210" s="225"/>
      <c r="AT210" s="226"/>
    </row>
    <row r="211" spans="2:46" ht="12.75" customHeight="1">
      <c r="B211" s="225"/>
      <c r="C211" s="225"/>
      <c r="D211" s="225"/>
      <c r="E211" s="225"/>
      <c r="F211" s="225"/>
      <c r="G211" s="225"/>
      <c r="H211" s="225"/>
      <c r="I211" s="225"/>
      <c r="J211" s="225"/>
      <c r="K211" s="225"/>
      <c r="L211" s="225"/>
      <c r="M211" s="225"/>
      <c r="N211" s="225"/>
      <c r="O211" s="225"/>
      <c r="P211" s="225"/>
      <c r="Q211" s="225"/>
      <c r="R211" s="225"/>
      <c r="S211" s="225"/>
      <c r="T211" s="225"/>
      <c r="U211" s="225"/>
      <c r="V211" s="226"/>
      <c r="X211" s="224"/>
      <c r="Y211" s="225"/>
      <c r="Z211" s="225"/>
      <c r="AA211" s="225"/>
      <c r="AB211" s="225"/>
      <c r="AC211" s="225"/>
      <c r="AD211" s="225"/>
      <c r="AE211" s="225"/>
      <c r="AF211" s="225"/>
      <c r="AG211" s="225"/>
      <c r="AH211" s="225"/>
      <c r="AI211" s="225"/>
      <c r="AJ211" s="225"/>
      <c r="AK211" s="225"/>
      <c r="AL211" s="225"/>
      <c r="AM211" s="225"/>
      <c r="AN211" s="225"/>
      <c r="AO211" s="225"/>
      <c r="AP211" s="225"/>
      <c r="AQ211" s="225"/>
      <c r="AR211" s="225"/>
      <c r="AS211" s="225"/>
      <c r="AT211" s="226"/>
    </row>
    <row r="212" spans="2:46" ht="12.75" customHeight="1">
      <c r="B212" s="238"/>
      <c r="C212" s="238"/>
      <c r="D212" s="238"/>
      <c r="E212" s="238"/>
      <c r="F212" s="683">
        <v>0</v>
      </c>
      <c r="G212" s="684"/>
      <c r="H212" s="683">
        <v>8</v>
      </c>
      <c r="I212" s="684"/>
      <c r="J212" s="238"/>
      <c r="K212" s="238"/>
      <c r="L212" s="236">
        <v>4</v>
      </c>
      <c r="M212" s="239">
        <v>5</v>
      </c>
      <c r="N212" s="683">
        <v>0</v>
      </c>
      <c r="O212" s="684"/>
      <c r="P212" s="238"/>
      <c r="Q212" s="236"/>
      <c r="R212" s="236"/>
      <c r="S212" s="236"/>
      <c r="T212" s="238"/>
      <c r="U212" s="238"/>
      <c r="V212" s="240"/>
      <c r="W212" s="241"/>
      <c r="X212" s="237"/>
      <c r="Y212" s="242"/>
      <c r="Z212" s="242"/>
      <c r="AA212" s="242"/>
      <c r="AB212" s="242" t="s">
        <v>315</v>
      </c>
      <c r="AC212" s="242"/>
      <c r="AD212" s="242"/>
      <c r="AE212" s="242"/>
      <c r="AF212" s="242"/>
      <c r="AG212" s="685"/>
      <c r="AH212" s="685"/>
      <c r="AI212" s="685"/>
      <c r="AJ212" s="686" t="s">
        <v>316</v>
      </c>
      <c r="AK212" s="686"/>
      <c r="AL212" s="687"/>
      <c r="AM212" s="687"/>
      <c r="AN212" s="687"/>
      <c r="AO212" s="243" t="s">
        <v>317</v>
      </c>
      <c r="AP212" s="242"/>
      <c r="AQ212" s="688">
        <f>R219</f>
        <v>185</v>
      </c>
      <c r="AR212" s="688"/>
      <c r="AS212" s="688"/>
      <c r="AT212" s="689"/>
    </row>
    <row r="213" spans="2:46" ht="12.75" customHeight="1">
      <c r="B213" s="225"/>
      <c r="C213" s="225"/>
      <c r="D213" s="225"/>
      <c r="E213" s="225"/>
      <c r="F213" s="672" t="s">
        <v>318</v>
      </c>
      <c r="G213" s="672"/>
      <c r="H213" s="672"/>
      <c r="I213" s="672"/>
      <c r="J213" s="225"/>
      <c r="K213" s="225"/>
      <c r="L213" s="672" t="s">
        <v>319</v>
      </c>
      <c r="M213" s="672"/>
      <c r="N213" s="672"/>
      <c r="O213" s="672"/>
      <c r="P213" s="225"/>
      <c r="Q213" s="672" t="s">
        <v>320</v>
      </c>
      <c r="R213" s="672"/>
      <c r="S213" s="672"/>
      <c r="T213" s="225"/>
      <c r="U213" s="225"/>
      <c r="V213" s="226"/>
      <c r="X213" s="224"/>
      <c r="Y213" s="244"/>
      <c r="Z213" s="244"/>
      <c r="AA213" s="244"/>
      <c r="AB213" s="244"/>
      <c r="AC213" s="244"/>
      <c r="AD213" s="244"/>
      <c r="AE213" s="244"/>
      <c r="AF213" s="244"/>
      <c r="AG213" s="244"/>
      <c r="AH213" s="244"/>
      <c r="AI213" s="244"/>
      <c r="AJ213" s="244"/>
      <c r="AK213" s="244"/>
      <c r="AL213" s="244"/>
      <c r="AM213" s="244"/>
      <c r="AN213" s="244"/>
      <c r="AO213" s="244"/>
      <c r="AP213" s="244"/>
      <c r="AQ213" s="244"/>
      <c r="AR213" s="244"/>
      <c r="AS213" s="244"/>
      <c r="AT213" s="245"/>
    </row>
    <row r="214" spans="2:46" ht="12.75" customHeight="1">
      <c r="B214" s="225"/>
      <c r="C214" s="225"/>
      <c r="D214" s="225"/>
      <c r="E214" s="225"/>
      <c r="F214" s="225"/>
      <c r="G214" s="225"/>
      <c r="H214" s="225"/>
      <c r="I214" s="225"/>
      <c r="J214" s="225"/>
      <c r="K214" s="225"/>
      <c r="L214" s="225"/>
      <c r="M214" s="225"/>
      <c r="N214" s="225"/>
      <c r="O214" s="225"/>
      <c r="P214" s="225"/>
      <c r="Q214" s="225"/>
      <c r="R214" s="225"/>
      <c r="S214" s="225"/>
      <c r="T214" s="225"/>
      <c r="U214" s="225"/>
      <c r="V214" s="226"/>
      <c r="X214" s="224"/>
      <c r="Y214" s="244" t="s">
        <v>321</v>
      </c>
      <c r="Z214" s="244"/>
      <c r="AA214" s="244"/>
      <c r="AB214" s="244"/>
      <c r="AC214" s="695" t="str">
        <f>D221</f>
        <v>(One Hundred and Eighty Five Only.)</v>
      </c>
      <c r="AD214" s="695"/>
      <c r="AE214" s="695"/>
      <c r="AF214" s="695"/>
      <c r="AG214" s="695"/>
      <c r="AH214" s="695"/>
      <c r="AI214" s="695"/>
      <c r="AJ214" s="695"/>
      <c r="AK214" s="695"/>
      <c r="AL214" s="695"/>
      <c r="AM214" s="695"/>
      <c r="AN214" s="695"/>
      <c r="AO214" s="695"/>
      <c r="AP214" s="695"/>
      <c r="AQ214" s="695"/>
      <c r="AR214" s="695"/>
      <c r="AS214" s="695"/>
      <c r="AT214" s="246"/>
    </row>
    <row r="215" spans="2:46" ht="12.75" customHeight="1">
      <c r="B215" s="248" t="s">
        <v>322</v>
      </c>
      <c r="C215" s="248" t="s">
        <v>323</v>
      </c>
      <c r="D215" s="249" t="str">
        <f>D167</f>
        <v>N</v>
      </c>
      <c r="E215" s="248"/>
      <c r="F215" s="248" t="s">
        <v>324</v>
      </c>
      <c r="G215" s="248"/>
      <c r="H215" s="248"/>
      <c r="I215" s="249" t="s">
        <v>290</v>
      </c>
      <c r="J215" s="248"/>
      <c r="K215" s="248"/>
      <c r="L215" s="250" t="s">
        <v>325</v>
      </c>
      <c r="M215" s="248"/>
      <c r="N215" s="248"/>
      <c r="O215" s="248"/>
      <c r="P215" s="248"/>
      <c r="Q215" s="236">
        <v>2</v>
      </c>
      <c r="R215" s="236">
        <v>2</v>
      </c>
      <c r="S215" s="236">
        <v>0</v>
      </c>
      <c r="T215" s="236">
        <v>2</v>
      </c>
      <c r="U215" s="248"/>
      <c r="V215" s="251"/>
      <c r="W215" s="252"/>
      <c r="X215" s="247"/>
      <c r="Y215" s="253"/>
      <c r="Z215" s="253"/>
      <c r="AA215" s="253"/>
      <c r="AB215" s="253"/>
      <c r="AC215" s="253"/>
      <c r="AD215" s="253"/>
      <c r="AE215" s="253"/>
      <c r="AF215" s="253"/>
      <c r="AG215" s="253"/>
      <c r="AH215" s="253"/>
      <c r="AI215" s="253"/>
      <c r="AJ215" s="253"/>
      <c r="AK215" s="253"/>
      <c r="AL215" s="253"/>
      <c r="AM215" s="253"/>
      <c r="AN215" s="253"/>
      <c r="AO215" s="253"/>
      <c r="AP215" s="253"/>
      <c r="AQ215" s="253"/>
      <c r="AR215" s="253"/>
      <c r="AS215" s="253"/>
      <c r="AT215" s="251"/>
    </row>
    <row r="216" spans="2:46" ht="12.75" customHeight="1">
      <c r="B216" s="248"/>
      <c r="C216" s="248"/>
      <c r="D216" s="248"/>
      <c r="E216" s="248"/>
      <c r="F216" s="248" t="s">
        <v>326</v>
      </c>
      <c r="G216" s="248"/>
      <c r="H216" s="248"/>
      <c r="I216" s="248"/>
      <c r="J216" s="248"/>
      <c r="K216" s="248"/>
      <c r="L216" s="248" t="s">
        <v>327</v>
      </c>
      <c r="M216" s="248"/>
      <c r="N216" s="248"/>
      <c r="O216" s="248"/>
      <c r="P216" s="248"/>
      <c r="Q216" s="248"/>
      <c r="R216" s="248"/>
      <c r="S216" s="248"/>
      <c r="T216" s="248"/>
      <c r="U216" s="248"/>
      <c r="V216" s="251"/>
      <c r="W216" s="252"/>
      <c r="X216" s="247"/>
      <c r="Y216" s="253" t="str">
        <f>"to Smt/Sri "&amp;"                      "&amp;DATA!$K$5&amp;", "&amp;DATA!$K$6</f>
        <v>to Smt/Sri                       Y.V.PRASADA REDDY, S.A(M)</v>
      </c>
      <c r="Z216" s="253"/>
      <c r="AA216" s="253"/>
      <c r="AB216" s="254"/>
      <c r="AC216" s="254"/>
      <c r="AD216" s="254"/>
      <c r="AE216" s="254"/>
      <c r="AF216" s="254"/>
      <c r="AG216" s="254"/>
      <c r="AH216" s="254"/>
      <c r="AI216" s="254"/>
      <c r="AJ216" s="254"/>
      <c r="AK216" s="254"/>
      <c r="AL216" s="254"/>
      <c r="AM216" s="254"/>
      <c r="AN216" s="254"/>
      <c r="AO216" s="254"/>
      <c r="AP216" s="254"/>
      <c r="AQ216" s="253" t="s">
        <v>328</v>
      </c>
      <c r="AS216" s="253"/>
      <c r="AT216" s="251"/>
    </row>
    <row r="217" spans="2:46" ht="12.75" customHeight="1">
      <c r="B217" s="225"/>
      <c r="C217" s="225"/>
      <c r="D217" s="225"/>
      <c r="E217" s="225"/>
      <c r="F217" s="225"/>
      <c r="G217" s="225"/>
      <c r="H217" s="225"/>
      <c r="I217" s="225"/>
      <c r="J217" s="225"/>
      <c r="K217" s="225"/>
      <c r="L217" s="225"/>
      <c r="M217" s="225"/>
      <c r="N217" s="225"/>
      <c r="O217" s="225"/>
      <c r="P217" s="225"/>
      <c r="Q217" s="225"/>
      <c r="R217" s="225"/>
      <c r="S217" s="225"/>
      <c r="T217" s="225"/>
      <c r="U217" s="225"/>
      <c r="V217" s="226"/>
      <c r="X217" s="224"/>
      <c r="Y217" s="255"/>
      <c r="Z217" s="255"/>
      <c r="AA217" s="255"/>
      <c r="AB217" s="255"/>
      <c r="AC217" s="255"/>
      <c r="AD217" s="255"/>
      <c r="AE217" s="255"/>
      <c r="AF217" s="255"/>
      <c r="AG217" s="255"/>
      <c r="AH217" s="255"/>
      <c r="AI217" s="255"/>
      <c r="AJ217" s="255"/>
      <c r="AK217" s="255"/>
      <c r="AL217" s="255"/>
      <c r="AM217" s="255"/>
      <c r="AN217" s="255"/>
      <c r="AO217" s="255"/>
      <c r="AP217" s="255"/>
      <c r="AQ217" s="255"/>
      <c r="AR217" s="255"/>
      <c r="AS217" s="255"/>
      <c r="AT217" s="226"/>
    </row>
    <row r="218" spans="2:46" ht="12.75" customHeight="1">
      <c r="B218" s="225"/>
      <c r="C218" s="225"/>
      <c r="D218" s="225"/>
      <c r="E218" s="225"/>
      <c r="F218" s="225"/>
      <c r="G218" s="225"/>
      <c r="H218" s="225"/>
      <c r="I218" s="225"/>
      <c r="J218" s="225"/>
      <c r="K218" s="225"/>
      <c r="L218" s="225"/>
      <c r="M218" s="225"/>
      <c r="N218" s="225"/>
      <c r="O218" s="225"/>
      <c r="P218" s="225"/>
      <c r="Q218" s="225"/>
      <c r="R218" s="225"/>
      <c r="S218" s="225"/>
      <c r="T218" s="225"/>
      <c r="U218" s="225"/>
      <c r="V218" s="226"/>
      <c r="X218" s="224"/>
      <c r="Y218" s="255" t="str">
        <f>"of the "&amp;"                                   "&amp;DATA!$D$9</f>
        <v>of the                                    Z.P.H.S, MALLAMPETA</v>
      </c>
      <c r="Z218" s="255"/>
      <c r="AA218" s="256"/>
      <c r="AB218" s="256"/>
      <c r="AC218" s="256"/>
      <c r="AD218" s="256"/>
      <c r="AE218" s="257"/>
      <c r="AF218" s="256"/>
      <c r="AG218" s="256"/>
      <c r="AH218" s="256"/>
      <c r="AI218" s="256"/>
      <c r="AJ218" s="256"/>
      <c r="AK218" s="256"/>
      <c r="AL218" s="256"/>
      <c r="AM218" s="256"/>
      <c r="AN218" s="256"/>
      <c r="AO218" s="256"/>
      <c r="AP218" s="255" t="s">
        <v>329</v>
      </c>
      <c r="AQ218" s="225"/>
      <c r="AR218" s="225"/>
      <c r="AS218" s="255"/>
      <c r="AT218" s="226"/>
    </row>
    <row r="219" spans="2:46" ht="12.75" customHeight="1">
      <c r="B219" s="225" t="s">
        <v>330</v>
      </c>
      <c r="C219" s="691">
        <f>DATA!E43</f>
        <v>185</v>
      </c>
      <c r="D219" s="691"/>
      <c r="E219" s="691"/>
      <c r="F219" s="691"/>
      <c r="G219" s="691"/>
      <c r="H219" s="658" t="s">
        <v>331</v>
      </c>
      <c r="I219" s="658"/>
      <c r="J219" s="658"/>
      <c r="K219" s="658"/>
      <c r="L219" s="694">
        <v>0</v>
      </c>
      <c r="M219" s="691"/>
      <c r="N219" s="691"/>
      <c r="O219" s="691"/>
      <c r="P219" s="658" t="s">
        <v>332</v>
      </c>
      <c r="Q219" s="658"/>
      <c r="R219" s="691">
        <f>DATA!I43</f>
        <v>185</v>
      </c>
      <c r="S219" s="691"/>
      <c r="T219" s="691"/>
      <c r="U219" s="691"/>
      <c r="V219" s="226"/>
      <c r="X219" s="224"/>
      <c r="Y219" s="255"/>
      <c r="Z219" s="255"/>
      <c r="AA219" s="255"/>
      <c r="AB219" s="255"/>
      <c r="AC219" s="255"/>
      <c r="AD219" s="255"/>
      <c r="AE219" s="255"/>
      <c r="AF219" s="255"/>
      <c r="AG219" s="255"/>
      <c r="AH219" s="255"/>
      <c r="AI219" s="255"/>
      <c r="AJ219" s="255"/>
      <c r="AK219" s="255"/>
      <c r="AL219" s="255"/>
      <c r="AM219" s="255"/>
      <c r="AN219" s="255"/>
      <c r="AO219" s="255"/>
      <c r="AP219" s="255"/>
      <c r="AQ219" s="255"/>
      <c r="AR219" s="255"/>
      <c r="AS219" s="255"/>
      <c r="AT219" s="226"/>
    </row>
    <row r="220" spans="2:46" ht="12.75" customHeight="1">
      <c r="B220" s="225"/>
      <c r="C220" s="225"/>
      <c r="D220" s="225"/>
      <c r="E220" s="225"/>
      <c r="F220" s="225"/>
      <c r="G220" s="225"/>
      <c r="H220" s="225"/>
      <c r="I220" s="225"/>
      <c r="J220" s="225"/>
      <c r="K220" s="225"/>
      <c r="L220" s="225"/>
      <c r="M220" s="225"/>
      <c r="N220" s="225"/>
      <c r="O220" s="225"/>
      <c r="P220" s="225"/>
      <c r="Q220" s="225"/>
      <c r="R220" s="225"/>
      <c r="S220" s="225"/>
      <c r="T220" s="225"/>
      <c r="U220" s="225"/>
      <c r="V220" s="226"/>
      <c r="X220" s="224"/>
      <c r="Y220" s="255" t="s">
        <v>333</v>
      </c>
      <c r="Z220" s="255"/>
      <c r="AA220" s="255"/>
      <c r="AB220" s="255"/>
      <c r="AC220" s="255"/>
      <c r="AD220" s="255"/>
      <c r="AE220" s="255"/>
      <c r="AF220" s="255"/>
      <c r="AG220" s="255"/>
      <c r="AH220" s="255"/>
      <c r="AI220" s="255"/>
      <c r="AJ220" s="255"/>
      <c r="AK220" s="255"/>
      <c r="AL220" s="255"/>
      <c r="AM220" s="255"/>
      <c r="AN220" s="255"/>
      <c r="AO220" s="255"/>
      <c r="AP220" s="255"/>
      <c r="AQ220" s="255"/>
      <c r="AR220" s="255"/>
      <c r="AS220" s="255"/>
      <c r="AT220" s="226"/>
    </row>
    <row r="221" spans="2:46" ht="12.75" customHeight="1">
      <c r="B221" s="225" t="s">
        <v>423</v>
      </c>
      <c r="C221" s="225"/>
      <c r="D221" s="695" t="str">
        <f>"("&amp;MID(Words!D244,FIND(".",Words!D244,1)+4,200)</f>
        <v>(One Hundred and Eighty Five Only.)</v>
      </c>
      <c r="E221" s="695"/>
      <c r="F221" s="695"/>
      <c r="G221" s="695"/>
      <c r="H221" s="695"/>
      <c r="I221" s="695"/>
      <c r="J221" s="695"/>
      <c r="K221" s="695"/>
      <c r="L221" s="695"/>
      <c r="M221" s="695"/>
      <c r="N221" s="695"/>
      <c r="O221" s="695"/>
      <c r="P221" s="695"/>
      <c r="Q221" s="695"/>
      <c r="R221" s="695"/>
      <c r="S221" s="695"/>
      <c r="T221" s="695"/>
      <c r="U221" s="258"/>
      <c r="V221" s="226"/>
      <c r="X221" s="224"/>
      <c r="Y221" s="255"/>
      <c r="Z221" s="255"/>
      <c r="AA221" s="255"/>
      <c r="AB221" s="255"/>
      <c r="AC221" s="255"/>
      <c r="AD221" s="255"/>
      <c r="AE221" s="255"/>
      <c r="AF221" s="255"/>
      <c r="AG221" s="255"/>
      <c r="AH221" s="255"/>
      <c r="AI221" s="255"/>
      <c r="AJ221" s="255"/>
      <c r="AK221" s="255"/>
      <c r="AL221" s="255"/>
      <c r="AM221" s="255"/>
      <c r="AN221" s="255"/>
      <c r="AO221" s="255"/>
      <c r="AP221" s="255"/>
      <c r="AQ221" s="255"/>
      <c r="AR221" s="255"/>
      <c r="AS221" s="255"/>
      <c r="AT221" s="226"/>
    </row>
    <row r="222" spans="2:46" ht="12.75" customHeight="1">
      <c r="B222" s="225"/>
      <c r="C222" s="225"/>
      <c r="D222" s="225"/>
      <c r="E222" s="225"/>
      <c r="F222" s="225"/>
      <c r="G222" s="225"/>
      <c r="H222" s="225"/>
      <c r="I222" s="225"/>
      <c r="J222" s="225"/>
      <c r="K222" s="225"/>
      <c r="L222" s="225"/>
      <c r="M222" s="225"/>
      <c r="N222" s="225"/>
      <c r="O222" s="225"/>
      <c r="P222" s="225"/>
      <c r="Q222" s="225"/>
      <c r="R222" s="225"/>
      <c r="S222" s="225"/>
      <c r="T222" s="225"/>
      <c r="U222" s="225"/>
      <c r="V222" s="226"/>
      <c r="X222" s="224"/>
      <c r="Y222" s="255"/>
      <c r="Z222" s="255"/>
      <c r="AA222" s="255"/>
      <c r="AB222" s="255"/>
      <c r="AC222" s="255"/>
      <c r="AD222" s="255"/>
      <c r="AE222" s="255"/>
      <c r="AF222" s="255"/>
      <c r="AG222" s="255"/>
      <c r="AH222" s="255"/>
      <c r="AI222" s="255"/>
      <c r="AJ222" s="255"/>
      <c r="AK222" s="255"/>
      <c r="AL222" s="255"/>
      <c r="AM222" s="255"/>
      <c r="AN222" s="255"/>
      <c r="AO222" s="255"/>
      <c r="AP222" s="255"/>
      <c r="AQ222" s="255"/>
      <c r="AR222" s="255"/>
      <c r="AS222" s="255"/>
      <c r="AT222" s="226"/>
    </row>
    <row r="223" spans="2:46" ht="12.75" customHeight="1">
      <c r="B223" s="225" t="s">
        <v>545</v>
      </c>
      <c r="C223" s="225"/>
      <c r="D223" s="225"/>
      <c r="E223" s="225" t="s">
        <v>299</v>
      </c>
      <c r="F223" s="693" t="str">
        <f>DATA!K5</f>
        <v>Y.V.PRASADA REDDY</v>
      </c>
      <c r="G223" s="693"/>
      <c r="H223" s="693"/>
      <c r="I223" s="693"/>
      <c r="J223" s="693"/>
      <c r="K223" s="225"/>
      <c r="L223" s="658" t="s">
        <v>335</v>
      </c>
      <c r="M223" s="658"/>
      <c r="N223" s="658"/>
      <c r="O223" s="658"/>
      <c r="P223" s="693" t="str">
        <f>DATA!K6</f>
        <v>S.A(M)</v>
      </c>
      <c r="Q223" s="693"/>
      <c r="R223" s="693"/>
      <c r="S223" s="693"/>
      <c r="T223" s="693"/>
      <c r="U223" s="225"/>
      <c r="V223" s="226"/>
      <c r="X223" s="224"/>
      <c r="Y223" s="225"/>
      <c r="Z223" s="225"/>
      <c r="AA223" s="225"/>
      <c r="AB223" s="225"/>
      <c r="AC223" s="225"/>
      <c r="AD223" s="225"/>
      <c r="AE223" s="225"/>
      <c r="AF223" s="225"/>
      <c r="AG223" s="225"/>
      <c r="AH223" s="225"/>
      <c r="AI223" s="225"/>
      <c r="AJ223" s="225"/>
      <c r="AK223" s="225"/>
      <c r="AL223" s="225"/>
      <c r="AM223" s="225"/>
      <c r="AN223" s="225"/>
      <c r="AO223" s="225"/>
      <c r="AP223" s="225"/>
      <c r="AQ223" s="225"/>
      <c r="AR223" s="225"/>
      <c r="AS223" s="225"/>
      <c r="AT223" s="226"/>
    </row>
    <row r="224" spans="2:46" ht="12.75" customHeight="1">
      <c r="B224" s="225" t="s">
        <v>336</v>
      </c>
      <c r="C224" s="225"/>
      <c r="D224" s="225"/>
      <c r="E224" s="225"/>
      <c r="F224" s="225"/>
      <c r="G224" s="225"/>
      <c r="H224" s="225"/>
      <c r="I224" s="225"/>
      <c r="J224" s="225"/>
      <c r="K224" s="225"/>
      <c r="L224" s="225"/>
      <c r="M224" s="225"/>
      <c r="N224" s="225"/>
      <c r="O224" s="225"/>
      <c r="P224" s="225"/>
      <c r="Q224" s="225"/>
      <c r="R224" s="225"/>
      <c r="S224" s="225"/>
      <c r="T224" s="225"/>
      <c r="U224" s="225"/>
      <c r="V224" s="226"/>
      <c r="X224" s="224"/>
      <c r="Y224" s="225"/>
      <c r="Z224" s="225"/>
      <c r="AA224" s="225"/>
      <c r="AB224" s="225"/>
      <c r="AC224" s="225"/>
      <c r="AD224" s="225"/>
      <c r="AE224" s="225"/>
      <c r="AF224" s="225"/>
      <c r="AG224" s="225"/>
      <c r="AH224" s="225"/>
      <c r="AI224" s="225"/>
      <c r="AJ224" s="225"/>
      <c r="AK224" s="225"/>
      <c r="AL224" s="225"/>
      <c r="AM224" s="225"/>
      <c r="AN224" s="225"/>
      <c r="AO224" s="225"/>
      <c r="AP224" s="225"/>
      <c r="AQ224" s="225"/>
      <c r="AR224" s="225"/>
      <c r="AS224" s="225"/>
      <c r="AT224" s="226"/>
    </row>
    <row r="225" spans="2:46" ht="12.75" customHeight="1">
      <c r="B225" s="225"/>
      <c r="C225" s="225"/>
      <c r="D225" s="225"/>
      <c r="E225" s="225"/>
      <c r="F225" s="225"/>
      <c r="G225" s="225"/>
      <c r="H225" s="225"/>
      <c r="I225" s="225"/>
      <c r="J225" s="225"/>
      <c r="K225" s="225"/>
      <c r="L225" s="225"/>
      <c r="M225" s="225"/>
      <c r="N225" s="225"/>
      <c r="O225" s="225"/>
      <c r="P225" s="225"/>
      <c r="Q225" s="225"/>
      <c r="R225" s="225"/>
      <c r="S225" s="225"/>
      <c r="T225" s="225"/>
      <c r="U225" s="225"/>
      <c r="V225" s="226"/>
      <c r="X225" s="224"/>
      <c r="Y225" s="225" t="s">
        <v>337</v>
      </c>
      <c r="Z225" s="225"/>
      <c r="AA225" s="225"/>
      <c r="AB225" s="225"/>
      <c r="AC225" s="225"/>
      <c r="AD225" s="225"/>
      <c r="AE225" s="225"/>
      <c r="AF225" s="225"/>
      <c r="AG225" s="225"/>
      <c r="AH225" s="225"/>
      <c r="AI225" s="225"/>
      <c r="AJ225" s="225"/>
      <c r="AK225" s="225"/>
      <c r="AL225" s="225"/>
      <c r="AM225" s="225"/>
      <c r="AN225" s="225" t="s">
        <v>338</v>
      </c>
      <c r="AO225" s="225"/>
      <c r="AP225" s="225"/>
      <c r="AQ225" s="225"/>
      <c r="AR225" s="225"/>
      <c r="AS225" s="225"/>
      <c r="AT225" s="226"/>
    </row>
    <row r="226" spans="2:46" ht="12.75" customHeight="1">
      <c r="B226" s="225"/>
      <c r="C226" s="225"/>
      <c r="D226" s="225"/>
      <c r="E226" s="225"/>
      <c r="F226" s="225"/>
      <c r="G226" s="225"/>
      <c r="H226" s="225"/>
      <c r="I226" s="225"/>
      <c r="J226" s="225"/>
      <c r="K226" s="225"/>
      <c r="L226" s="225"/>
      <c r="M226" s="225"/>
      <c r="N226" s="225"/>
      <c r="O226" s="225"/>
      <c r="P226" s="225"/>
      <c r="Q226" s="225"/>
      <c r="R226" s="225"/>
      <c r="S226" s="225"/>
      <c r="T226" s="225"/>
      <c r="U226" s="225"/>
      <c r="V226" s="226"/>
      <c r="X226" s="224"/>
      <c r="Y226" s="225"/>
      <c r="Z226" s="225"/>
      <c r="AA226" s="225"/>
      <c r="AB226" s="225"/>
      <c r="AC226" s="225"/>
      <c r="AD226" s="225"/>
      <c r="AE226" s="225"/>
      <c r="AF226" s="225"/>
      <c r="AG226" s="225"/>
      <c r="AH226" s="225"/>
      <c r="AI226" s="225"/>
      <c r="AJ226" s="225"/>
      <c r="AK226" s="225"/>
      <c r="AL226" s="225"/>
      <c r="AM226" s="225"/>
      <c r="AN226" s="225"/>
      <c r="AO226" s="225"/>
      <c r="AP226" s="225"/>
      <c r="AQ226" s="225"/>
      <c r="AR226" s="225"/>
      <c r="AS226" s="225"/>
      <c r="AT226" s="226"/>
    </row>
    <row r="227" spans="2:46" ht="12.75" customHeight="1">
      <c r="B227" s="225" t="s">
        <v>339</v>
      </c>
      <c r="C227" s="225"/>
      <c r="D227" s="225"/>
      <c r="E227" s="225"/>
      <c r="F227" s="225"/>
      <c r="G227" s="225"/>
      <c r="H227" s="225"/>
      <c r="I227" s="225" t="s">
        <v>340</v>
      </c>
      <c r="J227" s="259"/>
      <c r="K227" s="259"/>
      <c r="L227" s="259"/>
      <c r="M227" s="259"/>
      <c r="N227" s="259"/>
      <c r="O227" s="259"/>
      <c r="P227" s="259"/>
      <c r="Q227" s="260"/>
      <c r="R227" s="260"/>
      <c r="S227" s="260"/>
      <c r="T227" s="260"/>
      <c r="U227" s="225"/>
      <c r="V227" s="226"/>
      <c r="X227" s="224"/>
      <c r="Y227" s="225" t="s">
        <v>65</v>
      </c>
      <c r="Z227" s="225"/>
      <c r="AA227" s="225"/>
      <c r="AB227" s="225"/>
      <c r="AC227" s="225"/>
      <c r="AD227" s="225"/>
      <c r="AE227" s="225"/>
      <c r="AF227" s="225"/>
      <c r="AG227" s="225"/>
      <c r="AH227" s="225"/>
      <c r="AI227" s="225"/>
      <c r="AJ227" s="225"/>
      <c r="AK227" s="225"/>
      <c r="AL227" s="225"/>
      <c r="AM227" s="225"/>
      <c r="AN227" s="225"/>
      <c r="AO227" s="225"/>
      <c r="AP227" s="225" t="s">
        <v>341</v>
      </c>
      <c r="AQ227" s="225"/>
      <c r="AR227" s="225"/>
      <c r="AS227" s="225"/>
      <c r="AT227" s="226"/>
    </row>
    <row r="228" spans="2:46" ht="12.75" customHeight="1">
      <c r="B228" s="225"/>
      <c r="C228" s="225"/>
      <c r="D228" s="225"/>
      <c r="E228" s="225"/>
      <c r="F228" s="225"/>
      <c r="G228" s="225"/>
      <c r="H228" s="225"/>
      <c r="I228" s="225"/>
      <c r="J228" s="225"/>
      <c r="K228" s="225">
        <v>2728</v>
      </c>
      <c r="L228" s="225"/>
      <c r="M228" s="225"/>
      <c r="N228" s="225"/>
      <c r="O228" s="225"/>
      <c r="P228" s="225"/>
      <c r="Q228" s="225"/>
      <c r="R228" s="225"/>
      <c r="S228" s="225"/>
      <c r="T228" s="225"/>
      <c r="U228" s="225"/>
      <c r="V228" s="226"/>
      <c r="X228" s="224"/>
      <c r="Y228" s="225"/>
      <c r="Z228" s="225"/>
      <c r="AA228" s="225"/>
      <c r="AB228" s="225"/>
      <c r="AC228" s="225"/>
      <c r="AD228" s="225"/>
      <c r="AE228" s="225"/>
      <c r="AF228" s="225"/>
      <c r="AG228" s="225"/>
      <c r="AH228" s="225"/>
      <c r="AI228" s="225"/>
      <c r="AJ228" s="225"/>
      <c r="AK228" s="225"/>
      <c r="AL228" s="225"/>
      <c r="AM228" s="225"/>
      <c r="AN228" s="225"/>
      <c r="AO228" s="225"/>
      <c r="AP228" s="225"/>
      <c r="AQ228" s="225"/>
      <c r="AR228" s="225"/>
      <c r="AS228" s="225"/>
      <c r="AT228" s="226"/>
    </row>
    <row r="229" spans="2:46" ht="12.75" customHeight="1">
      <c r="B229" s="225"/>
      <c r="C229" s="225"/>
      <c r="D229" s="225"/>
      <c r="E229" s="225"/>
      <c r="F229" s="225"/>
      <c r="G229" s="225"/>
      <c r="H229" s="225"/>
      <c r="I229" s="225" t="s">
        <v>342</v>
      </c>
      <c r="J229" s="259"/>
      <c r="K229" s="259"/>
      <c r="L229" s="259"/>
      <c r="M229" s="259"/>
      <c r="N229" s="259"/>
      <c r="O229" s="259"/>
      <c r="P229" s="259"/>
      <c r="Q229" s="260"/>
      <c r="R229" s="260"/>
      <c r="S229" s="260"/>
      <c r="T229" s="260"/>
      <c r="U229" s="225"/>
      <c r="V229" s="226"/>
      <c r="X229" s="224"/>
      <c r="Y229" s="225"/>
      <c r="Z229" s="225"/>
      <c r="AA229" s="225" t="s">
        <v>343</v>
      </c>
      <c r="AB229" s="225"/>
      <c r="AC229" s="225"/>
      <c r="AD229" s="225"/>
      <c r="AE229" s="225"/>
      <c r="AF229" s="225"/>
      <c r="AG229" s="225"/>
      <c r="AH229" s="225"/>
      <c r="AI229" s="225"/>
      <c r="AJ229" s="225"/>
      <c r="AK229" s="225"/>
      <c r="AL229" s="225"/>
      <c r="AM229" s="225"/>
      <c r="AN229" s="225"/>
      <c r="AO229" s="225"/>
      <c r="AP229" s="225"/>
      <c r="AQ229" s="225"/>
      <c r="AR229" s="225"/>
      <c r="AS229" s="225"/>
      <c r="AT229" s="226"/>
    </row>
    <row r="230" spans="2:46" ht="12.75" customHeight="1">
      <c r="B230" s="225"/>
      <c r="C230" s="225"/>
      <c r="D230" s="225"/>
      <c r="E230" s="225"/>
      <c r="F230" s="225"/>
      <c r="G230" s="225"/>
      <c r="H230" s="225"/>
      <c r="I230" s="225"/>
      <c r="J230" s="227"/>
      <c r="K230" s="227">
        <v>479</v>
      </c>
      <c r="L230" s="227"/>
      <c r="M230" s="227"/>
      <c r="N230" s="227"/>
      <c r="O230" s="227"/>
      <c r="P230" s="227"/>
      <c r="Q230" s="227"/>
      <c r="R230" s="227"/>
      <c r="S230" s="227"/>
      <c r="T230" s="227"/>
      <c r="U230" s="225"/>
      <c r="V230" s="226"/>
      <c r="X230" s="224"/>
      <c r="Y230" s="225"/>
      <c r="Z230" s="225"/>
      <c r="AA230" s="225"/>
      <c r="AB230" s="225"/>
      <c r="AC230" s="225"/>
      <c r="AD230" s="225"/>
      <c r="AE230" s="225"/>
      <c r="AF230" s="225"/>
      <c r="AG230" s="225"/>
      <c r="AH230" s="225"/>
      <c r="AI230" s="225"/>
      <c r="AJ230" s="225"/>
      <c r="AK230" s="225"/>
      <c r="AL230" s="225"/>
      <c r="AM230" s="225"/>
      <c r="AN230" s="225"/>
      <c r="AO230" s="225"/>
      <c r="AP230" s="225"/>
      <c r="AQ230" s="225"/>
      <c r="AR230" s="225"/>
      <c r="AS230" s="225"/>
      <c r="AT230" s="226"/>
    </row>
    <row r="231" spans="2:46" ht="12.75" customHeight="1">
      <c r="B231" s="225"/>
      <c r="C231" s="225"/>
      <c r="D231" s="225"/>
      <c r="E231" s="225"/>
      <c r="F231" s="225"/>
      <c r="G231" s="225"/>
      <c r="H231" s="225"/>
      <c r="I231" s="225"/>
      <c r="J231" s="227"/>
      <c r="K231" s="227">
        <v>277</v>
      </c>
      <c r="L231" s="227"/>
      <c r="M231" s="227"/>
      <c r="N231" s="227"/>
      <c r="O231" s="227"/>
      <c r="P231" s="227"/>
      <c r="Q231" s="227"/>
      <c r="R231" s="227"/>
      <c r="S231" s="227"/>
      <c r="T231" s="227"/>
      <c r="U231" s="225"/>
      <c r="V231" s="226"/>
      <c r="X231" s="224"/>
      <c r="Y231" s="225"/>
      <c r="Z231" s="225"/>
      <c r="AA231" s="225"/>
      <c r="AB231" s="225"/>
      <c r="AC231" s="225"/>
      <c r="AD231" s="225"/>
      <c r="AE231" s="225"/>
      <c r="AF231" s="225"/>
      <c r="AG231" s="225"/>
      <c r="AH231" s="225"/>
      <c r="AI231" s="225"/>
      <c r="AJ231" s="225"/>
      <c r="AK231" s="225"/>
      <c r="AL231" s="225"/>
      <c r="AM231" s="225"/>
      <c r="AN231" s="225"/>
      <c r="AO231" s="225"/>
      <c r="AP231" s="225"/>
      <c r="AQ231" s="225"/>
      <c r="AR231" s="225"/>
      <c r="AS231" s="225"/>
      <c r="AT231" s="226"/>
    </row>
    <row r="232" spans="2:46" ht="12.75" customHeight="1">
      <c r="B232" s="225"/>
      <c r="C232" s="225"/>
      <c r="D232" s="225"/>
      <c r="E232" s="225"/>
      <c r="F232" s="225"/>
      <c r="G232" s="225"/>
      <c r="H232" s="225"/>
      <c r="I232" s="225"/>
      <c r="J232" s="227"/>
      <c r="K232" s="227"/>
      <c r="L232" s="227"/>
      <c r="M232" s="227"/>
      <c r="N232" s="227"/>
      <c r="O232" s="227"/>
      <c r="P232" s="227"/>
      <c r="Q232" s="227"/>
      <c r="R232" s="227"/>
      <c r="S232" s="227"/>
      <c r="T232" s="227"/>
      <c r="U232" s="225"/>
      <c r="V232" s="226"/>
      <c r="X232" s="224"/>
      <c r="Y232" s="225"/>
      <c r="Z232" s="225"/>
      <c r="AA232" s="225"/>
      <c r="AB232" s="225"/>
      <c r="AC232" s="225"/>
      <c r="AD232" s="225"/>
      <c r="AE232" s="225"/>
      <c r="AF232" s="225"/>
      <c r="AG232" s="225"/>
      <c r="AH232" s="225"/>
      <c r="AI232" s="225"/>
      <c r="AJ232" s="225"/>
      <c r="AK232" s="225"/>
      <c r="AL232" s="225"/>
      <c r="AM232" s="225"/>
      <c r="AN232" s="225"/>
      <c r="AO232" s="225"/>
      <c r="AP232" s="225"/>
      <c r="AQ232" s="225"/>
      <c r="AR232" s="225"/>
      <c r="AS232" s="225"/>
      <c r="AT232" s="226"/>
    </row>
    <row r="233" spans="2:46" ht="12.75" customHeight="1">
      <c r="B233" s="225"/>
      <c r="C233" s="225"/>
      <c r="D233" s="225"/>
      <c r="E233" s="225"/>
      <c r="F233" s="225"/>
      <c r="G233" s="225"/>
      <c r="H233" s="225"/>
      <c r="I233" s="225"/>
      <c r="J233" s="225"/>
      <c r="K233" s="225"/>
      <c r="L233" s="225"/>
      <c r="M233" s="225"/>
      <c r="N233" s="225"/>
      <c r="O233" s="225"/>
      <c r="P233" s="225"/>
      <c r="Q233" s="225"/>
      <c r="R233" s="225"/>
      <c r="S233" s="225"/>
      <c r="T233" s="225"/>
      <c r="U233" s="225"/>
      <c r="V233" s="226"/>
      <c r="X233" s="224"/>
      <c r="Y233" s="225"/>
      <c r="Z233" s="225" t="s">
        <v>344</v>
      </c>
      <c r="AA233" s="225"/>
      <c r="AB233" s="225"/>
      <c r="AC233" s="225"/>
      <c r="AD233" s="225"/>
      <c r="AE233" s="225"/>
      <c r="AF233" s="225"/>
      <c r="AG233" s="225"/>
      <c r="AH233" s="225"/>
      <c r="AI233" s="225"/>
      <c r="AJ233" s="225"/>
      <c r="AK233" s="225"/>
      <c r="AL233" s="225"/>
      <c r="AM233" s="225"/>
      <c r="AN233" s="225" t="s">
        <v>345</v>
      </c>
      <c r="AO233" s="225"/>
      <c r="AP233" s="225"/>
      <c r="AQ233" s="225"/>
      <c r="AR233" s="225"/>
      <c r="AS233" s="225"/>
      <c r="AT233" s="226"/>
    </row>
    <row r="234" spans="2:46" ht="12.75" customHeight="1">
      <c r="B234" s="225" t="s">
        <v>346</v>
      </c>
      <c r="C234" s="225"/>
      <c r="D234" s="225"/>
      <c r="E234" s="225"/>
      <c r="F234" s="225"/>
      <c r="G234" s="225"/>
      <c r="H234" s="225"/>
      <c r="I234" s="225"/>
      <c r="J234" s="225" t="s">
        <v>343</v>
      </c>
      <c r="K234" s="225"/>
      <c r="L234" s="225"/>
      <c r="M234" s="225"/>
      <c r="N234" s="225"/>
      <c r="O234" s="225"/>
      <c r="P234" s="225"/>
      <c r="Q234" s="225" t="s">
        <v>347</v>
      </c>
      <c r="R234" s="225"/>
      <c r="S234" s="225"/>
      <c r="T234" s="225"/>
      <c r="U234" s="225"/>
      <c r="V234" s="226"/>
      <c r="X234" s="224"/>
      <c r="Y234" s="225"/>
      <c r="Z234" s="225"/>
      <c r="AA234" s="225"/>
      <c r="AB234" s="225"/>
      <c r="AC234" s="225"/>
      <c r="AD234" s="225"/>
      <c r="AE234" s="225"/>
      <c r="AF234" s="225"/>
      <c r="AG234" s="225"/>
      <c r="AH234" s="225"/>
      <c r="AI234" s="225"/>
      <c r="AJ234" s="225"/>
      <c r="AK234" s="225"/>
      <c r="AL234" s="225"/>
      <c r="AM234" s="225"/>
      <c r="AN234" s="229" t="s">
        <v>348</v>
      </c>
      <c r="AO234" s="225"/>
      <c r="AP234" s="225"/>
      <c r="AQ234" s="225"/>
      <c r="AR234" s="225"/>
      <c r="AS234" s="225"/>
      <c r="AT234" s="226"/>
    </row>
    <row r="235" spans="2:46" ht="12.75" customHeight="1">
      <c r="B235" s="225"/>
      <c r="C235" s="225"/>
      <c r="D235" s="225"/>
      <c r="E235" s="225"/>
      <c r="F235" s="225"/>
      <c r="G235" s="225"/>
      <c r="H235" s="225"/>
      <c r="I235" s="225"/>
      <c r="J235" s="225"/>
      <c r="K235" s="225"/>
      <c r="L235" s="225"/>
      <c r="M235" s="225"/>
      <c r="N235" s="225"/>
      <c r="O235" s="225"/>
      <c r="P235" s="225"/>
      <c r="Q235" s="225"/>
      <c r="R235" s="225"/>
      <c r="S235" s="225"/>
      <c r="T235" s="225"/>
      <c r="U235" s="225"/>
      <c r="V235" s="226"/>
      <c r="X235" s="224"/>
      <c r="Y235" s="225"/>
      <c r="Z235" s="225"/>
      <c r="AA235" s="225"/>
      <c r="AB235" s="225"/>
      <c r="AC235" s="225"/>
      <c r="AD235" s="225"/>
      <c r="AE235" s="225"/>
      <c r="AF235" s="225"/>
      <c r="AG235" s="225"/>
      <c r="AH235" s="225"/>
      <c r="AI235" s="225"/>
      <c r="AJ235" s="225"/>
      <c r="AK235" s="225"/>
      <c r="AL235" s="225"/>
      <c r="AM235" s="225"/>
      <c r="AN235" s="225"/>
      <c r="AO235" s="225"/>
      <c r="AP235" s="225"/>
      <c r="AQ235" s="225"/>
      <c r="AR235" s="225"/>
      <c r="AS235" s="225"/>
      <c r="AT235" s="226"/>
    </row>
    <row r="236" spans="2:46" ht="12.75" customHeight="1">
      <c r="B236" s="225"/>
      <c r="C236" s="225"/>
      <c r="D236" s="225"/>
      <c r="E236" s="225"/>
      <c r="F236" s="225"/>
      <c r="G236" s="225"/>
      <c r="H236" s="225"/>
      <c r="I236" s="225"/>
      <c r="J236" s="225"/>
      <c r="K236" s="225"/>
      <c r="L236" s="225"/>
      <c r="M236" s="225"/>
      <c r="N236" s="225"/>
      <c r="O236" s="225"/>
      <c r="P236" s="225"/>
      <c r="Q236" s="225"/>
      <c r="R236" s="225"/>
      <c r="S236" s="225"/>
      <c r="T236" s="225"/>
      <c r="U236" s="225"/>
      <c r="V236" s="226"/>
      <c r="X236" s="224"/>
      <c r="Y236" s="225"/>
      <c r="Z236" s="225"/>
      <c r="AA236" s="225"/>
      <c r="AB236" s="225"/>
      <c r="AC236" s="225"/>
      <c r="AD236" s="225"/>
      <c r="AE236" s="225"/>
      <c r="AF236" s="225"/>
      <c r="AG236" s="225"/>
      <c r="AH236" s="225"/>
      <c r="AI236" s="225"/>
      <c r="AJ236" s="225"/>
      <c r="AK236" s="225"/>
      <c r="AL236" s="225"/>
      <c r="AM236" s="225"/>
      <c r="AN236" s="225"/>
      <c r="AO236" s="225"/>
      <c r="AP236" s="225"/>
      <c r="AQ236" s="225"/>
      <c r="AR236" s="225"/>
      <c r="AS236" s="225"/>
      <c r="AT236" s="226"/>
    </row>
    <row r="237" spans="2:46" ht="12.75" customHeight="1">
      <c r="B237" s="225"/>
      <c r="C237" s="225"/>
      <c r="D237" s="225"/>
      <c r="E237" s="225"/>
      <c r="F237" s="225"/>
      <c r="G237" s="225"/>
      <c r="H237" s="225"/>
      <c r="I237" s="225"/>
      <c r="J237" s="225"/>
      <c r="K237" s="225"/>
      <c r="L237" s="225"/>
      <c r="M237" s="225"/>
      <c r="N237" s="225"/>
      <c r="O237" s="225"/>
      <c r="P237" s="225"/>
      <c r="Q237" s="225"/>
      <c r="R237" s="225"/>
      <c r="S237" s="225"/>
      <c r="T237" s="225"/>
      <c r="U237" s="225"/>
      <c r="V237" s="226"/>
      <c r="X237" s="224"/>
      <c r="Y237" s="225"/>
      <c r="Z237" s="225"/>
      <c r="AA237" s="225"/>
      <c r="AB237" s="225"/>
      <c r="AC237" s="225"/>
      <c r="AD237" s="225"/>
      <c r="AE237" s="225"/>
      <c r="AF237" s="225"/>
      <c r="AG237" s="225"/>
      <c r="AH237" s="225"/>
      <c r="AI237" s="225"/>
      <c r="AJ237" s="225"/>
      <c r="AK237" s="225"/>
      <c r="AL237" s="225"/>
      <c r="AM237" s="225"/>
      <c r="AN237" s="225"/>
      <c r="AO237" s="225"/>
      <c r="AP237" s="225"/>
      <c r="AQ237" s="225"/>
      <c r="AR237" s="225"/>
      <c r="AS237" s="225"/>
      <c r="AT237" s="226"/>
    </row>
    <row r="238" spans="2:46" ht="12.75" customHeight="1">
      <c r="B238" s="225"/>
      <c r="C238" s="225"/>
      <c r="D238" s="225"/>
      <c r="E238" s="225"/>
      <c r="F238" s="225"/>
      <c r="G238" s="225"/>
      <c r="H238" s="225"/>
      <c r="I238" s="225"/>
      <c r="J238" s="225" t="s">
        <v>346</v>
      </c>
      <c r="K238" s="225"/>
      <c r="L238" s="225"/>
      <c r="M238" s="225"/>
      <c r="N238" s="225"/>
      <c r="O238" s="225"/>
      <c r="P238" s="225"/>
      <c r="Q238" s="225"/>
      <c r="R238" s="225"/>
      <c r="S238" s="225"/>
      <c r="T238" s="225"/>
      <c r="U238" s="225"/>
      <c r="V238" s="226"/>
      <c r="X238" s="224"/>
      <c r="Y238" s="225"/>
      <c r="Z238" s="225"/>
      <c r="AA238" s="225"/>
      <c r="AB238" s="225"/>
      <c r="AC238" s="225"/>
      <c r="AD238" s="225"/>
      <c r="AE238" s="225"/>
      <c r="AF238" s="225"/>
      <c r="AG238" s="225"/>
      <c r="AH238" s="225"/>
      <c r="AI238" s="225"/>
      <c r="AJ238" s="225"/>
      <c r="AK238" s="225"/>
      <c r="AL238" s="225"/>
      <c r="AM238" s="225"/>
      <c r="AN238" s="225"/>
      <c r="AO238" s="225"/>
      <c r="AP238" s="225"/>
      <c r="AQ238" s="225"/>
      <c r="AR238" s="225"/>
      <c r="AS238" s="225"/>
      <c r="AT238" s="226"/>
    </row>
    <row r="239" spans="2:46" ht="12.75" customHeight="1">
      <c r="B239" s="225"/>
      <c r="C239" s="261"/>
      <c r="D239" s="225"/>
      <c r="E239" s="225"/>
      <c r="F239" s="225"/>
      <c r="G239" s="225"/>
      <c r="H239" s="225"/>
      <c r="I239" s="225"/>
      <c r="J239" s="225"/>
      <c r="K239" s="225"/>
      <c r="L239" s="225"/>
      <c r="M239" s="225"/>
      <c r="N239" s="225"/>
      <c r="O239" s="225"/>
      <c r="P239" s="225"/>
      <c r="Q239" s="225"/>
      <c r="R239" s="225"/>
      <c r="S239" s="225"/>
      <c r="T239" s="225"/>
      <c r="U239" s="225"/>
      <c r="V239" s="226"/>
      <c r="X239" s="224"/>
      <c r="Y239" s="225"/>
      <c r="Z239" s="225"/>
      <c r="AA239" s="225"/>
      <c r="AB239" s="225"/>
      <c r="AC239" s="225"/>
      <c r="AD239" s="225"/>
      <c r="AE239" s="225"/>
      <c r="AF239" s="225"/>
      <c r="AG239" s="225"/>
      <c r="AH239" s="225"/>
      <c r="AI239" s="225"/>
      <c r="AJ239" s="225"/>
      <c r="AK239" s="225"/>
      <c r="AL239" s="225"/>
      <c r="AM239" s="225"/>
      <c r="AN239" s="225"/>
      <c r="AO239" s="225"/>
      <c r="AP239" s="225"/>
      <c r="AQ239" s="225"/>
      <c r="AR239" s="225"/>
      <c r="AS239" s="225"/>
      <c r="AT239" s="226"/>
    </row>
    <row r="240" spans="2:46" ht="12.75" customHeight="1">
      <c r="B240" s="231"/>
      <c r="C240" s="231"/>
      <c r="D240" s="231"/>
      <c r="E240" s="231"/>
      <c r="F240" s="231"/>
      <c r="G240" s="231"/>
      <c r="H240" s="231"/>
      <c r="I240" s="231"/>
      <c r="J240" s="231"/>
      <c r="K240" s="231"/>
      <c r="L240" s="231"/>
      <c r="M240" s="231"/>
      <c r="N240" s="231"/>
      <c r="O240" s="231"/>
      <c r="P240" s="231"/>
      <c r="Q240" s="231"/>
      <c r="R240" s="231"/>
      <c r="S240" s="231"/>
      <c r="T240" s="231"/>
      <c r="U240" s="231"/>
      <c r="V240" s="262"/>
      <c r="X240" s="230"/>
      <c r="Y240" s="231"/>
      <c r="Z240" s="231"/>
      <c r="AA240" s="231"/>
      <c r="AB240" s="231"/>
      <c r="AC240" s="231"/>
      <c r="AD240" s="231"/>
      <c r="AE240" s="231"/>
      <c r="AF240" s="231"/>
      <c r="AG240" s="231"/>
      <c r="AH240" s="231"/>
      <c r="AI240" s="231"/>
      <c r="AJ240" s="231"/>
      <c r="AK240" s="231"/>
      <c r="AL240" s="231"/>
      <c r="AM240" s="231"/>
      <c r="AN240" s="231"/>
      <c r="AO240" s="231"/>
      <c r="AP240" s="231"/>
      <c r="AQ240" s="231"/>
      <c r="AR240" s="231"/>
      <c r="AS240" s="231"/>
      <c r="AT240" s="262"/>
    </row>
    <row r="241" ht="12.75" customHeight="1"/>
    <row r="242" ht="12.75" customHeight="1"/>
    <row r="243" ht="12.75" customHeight="1"/>
  </sheetData>
  <sheetProtection/>
  <mergeCells count="201">
    <mergeCell ref="AO203:AS203"/>
    <mergeCell ref="AC203:AI203"/>
    <mergeCell ref="Y210:AF210"/>
    <mergeCell ref="AO155:AS155"/>
    <mergeCell ref="AC155:AI155"/>
    <mergeCell ref="Y162:AF162"/>
    <mergeCell ref="AP200:AS200"/>
    <mergeCell ref="AB200:AH200"/>
    <mergeCell ref="Y197:AT197"/>
    <mergeCell ref="AL164:AN164"/>
    <mergeCell ref="AO106:AS106"/>
    <mergeCell ref="AC106:AI106"/>
    <mergeCell ref="Y113:AF113"/>
    <mergeCell ref="AP152:AS152"/>
    <mergeCell ref="AB152:AH152"/>
    <mergeCell ref="Y149:AT149"/>
    <mergeCell ref="AG115:AI115"/>
    <mergeCell ref="AJ115:AK115"/>
    <mergeCell ref="AL115:AN115"/>
    <mergeCell ref="AQ115:AT115"/>
    <mergeCell ref="AC58:AI58"/>
    <mergeCell ref="Y65:AF65"/>
    <mergeCell ref="AP103:AS103"/>
    <mergeCell ref="AB103:AH103"/>
    <mergeCell ref="Y100:AT100"/>
    <mergeCell ref="X98:AT99"/>
    <mergeCell ref="AG67:AI67"/>
    <mergeCell ref="AJ67:AK67"/>
    <mergeCell ref="AL67:AN67"/>
    <mergeCell ref="AQ67:AT67"/>
    <mergeCell ref="Y3:AT3"/>
    <mergeCell ref="Y2:AT2"/>
    <mergeCell ref="AO9:AS9"/>
    <mergeCell ref="AC9:AI9"/>
    <mergeCell ref="Y16:AF16"/>
    <mergeCell ref="Y4:AS4"/>
    <mergeCell ref="D221:T221"/>
    <mergeCell ref="F223:J223"/>
    <mergeCell ref="L223:O223"/>
    <mergeCell ref="P223:T223"/>
    <mergeCell ref="AP6:AS6"/>
    <mergeCell ref="AB6:AH6"/>
    <mergeCell ref="AP55:AS55"/>
    <mergeCell ref="AB55:AH55"/>
    <mergeCell ref="Y52:AT52"/>
    <mergeCell ref="AO58:AS58"/>
    <mergeCell ref="AC214:AS214"/>
    <mergeCell ref="C219:G219"/>
    <mergeCell ref="H219:K219"/>
    <mergeCell ref="L219:O219"/>
    <mergeCell ref="P219:Q219"/>
    <mergeCell ref="R219:U219"/>
    <mergeCell ref="AG212:AI212"/>
    <mergeCell ref="AJ212:AK212"/>
    <mergeCell ref="AL212:AN212"/>
    <mergeCell ref="AQ212:AT212"/>
    <mergeCell ref="F213:I213"/>
    <mergeCell ref="L213:O213"/>
    <mergeCell ref="Q213:S213"/>
    <mergeCell ref="F207:J207"/>
    <mergeCell ref="K207:M207"/>
    <mergeCell ref="N207:V207"/>
    <mergeCell ref="F212:G212"/>
    <mergeCell ref="H212:I212"/>
    <mergeCell ref="N212:O212"/>
    <mergeCell ref="D201:I201"/>
    <mergeCell ref="D203:I203"/>
    <mergeCell ref="Q203:U203"/>
    <mergeCell ref="F205:I205"/>
    <mergeCell ref="O205:U205"/>
    <mergeCell ref="P199:U199"/>
    <mergeCell ref="D200:I200"/>
    <mergeCell ref="P200:U200"/>
    <mergeCell ref="F175:J175"/>
    <mergeCell ref="L175:O175"/>
    <mergeCell ref="P175:T175"/>
    <mergeCell ref="AC166:AS166"/>
    <mergeCell ref="C171:G171"/>
    <mergeCell ref="H171:K171"/>
    <mergeCell ref="L171:O171"/>
    <mergeCell ref="P171:Q171"/>
    <mergeCell ref="AQ164:AT164"/>
    <mergeCell ref="F165:I165"/>
    <mergeCell ref="L165:O165"/>
    <mergeCell ref="Q165:S165"/>
    <mergeCell ref="D173:T173"/>
    <mergeCell ref="F164:G164"/>
    <mergeCell ref="H164:I164"/>
    <mergeCell ref="N164:O164"/>
    <mergeCell ref="R171:U171"/>
    <mergeCell ref="AG164:AI164"/>
    <mergeCell ref="AJ164:AK164"/>
    <mergeCell ref="O157:U157"/>
    <mergeCell ref="P151:U151"/>
    <mergeCell ref="D152:I152"/>
    <mergeCell ref="P152:U152"/>
    <mergeCell ref="F159:J159"/>
    <mergeCell ref="K159:M159"/>
    <mergeCell ref="N159:V159"/>
    <mergeCell ref="D124:T124"/>
    <mergeCell ref="F126:J126"/>
    <mergeCell ref="L126:O126"/>
    <mergeCell ref="P126:T126"/>
    <mergeCell ref="C122:G122"/>
    <mergeCell ref="H122:K122"/>
    <mergeCell ref="L122:O122"/>
    <mergeCell ref="R122:U122"/>
    <mergeCell ref="F116:I116"/>
    <mergeCell ref="L116:O116"/>
    <mergeCell ref="Q116:S116"/>
    <mergeCell ref="F110:J110"/>
    <mergeCell ref="K110:M110"/>
    <mergeCell ref="N110:V110"/>
    <mergeCell ref="F115:G115"/>
    <mergeCell ref="H115:I115"/>
    <mergeCell ref="N115:O115"/>
    <mergeCell ref="D104:I104"/>
    <mergeCell ref="D106:I106"/>
    <mergeCell ref="Q106:U106"/>
    <mergeCell ref="F108:I108"/>
    <mergeCell ref="O108:U108"/>
    <mergeCell ref="P102:U102"/>
    <mergeCell ref="D103:I103"/>
    <mergeCell ref="P103:U103"/>
    <mergeCell ref="D76:T76"/>
    <mergeCell ref="F78:J78"/>
    <mergeCell ref="L78:O78"/>
    <mergeCell ref="P78:T78"/>
    <mergeCell ref="AC69:AS69"/>
    <mergeCell ref="C74:G74"/>
    <mergeCell ref="H74:K74"/>
    <mergeCell ref="L74:O74"/>
    <mergeCell ref="P74:Q74"/>
    <mergeCell ref="R74:U74"/>
    <mergeCell ref="F68:I68"/>
    <mergeCell ref="L68:O68"/>
    <mergeCell ref="Q68:S68"/>
    <mergeCell ref="F62:J62"/>
    <mergeCell ref="K62:M62"/>
    <mergeCell ref="N62:V62"/>
    <mergeCell ref="F67:G67"/>
    <mergeCell ref="H67:I67"/>
    <mergeCell ref="N67:O67"/>
    <mergeCell ref="D58:I58"/>
    <mergeCell ref="Q58:U58"/>
    <mergeCell ref="F60:I60"/>
    <mergeCell ref="O60:U60"/>
    <mergeCell ref="P54:U54"/>
    <mergeCell ref="D55:I55"/>
    <mergeCell ref="P55:U55"/>
    <mergeCell ref="D27:T27"/>
    <mergeCell ref="F29:J29"/>
    <mergeCell ref="L29:O29"/>
    <mergeCell ref="P29:T29"/>
    <mergeCell ref="P25:Q25"/>
    <mergeCell ref="AC20:AS20"/>
    <mergeCell ref="R25:U25"/>
    <mergeCell ref="D25:G25"/>
    <mergeCell ref="AG18:AI18"/>
    <mergeCell ref="AJ18:AK18"/>
    <mergeCell ref="AL18:AN18"/>
    <mergeCell ref="AQ18:AT18"/>
    <mergeCell ref="F19:I19"/>
    <mergeCell ref="L19:O19"/>
    <mergeCell ref="Q19:S19"/>
    <mergeCell ref="F13:J13"/>
    <mergeCell ref="K13:M13"/>
    <mergeCell ref="N13:V13"/>
    <mergeCell ref="F18:G18"/>
    <mergeCell ref="H18:I18"/>
    <mergeCell ref="N18:O18"/>
    <mergeCell ref="D7:I7"/>
    <mergeCell ref="D9:I9"/>
    <mergeCell ref="Q9:U9"/>
    <mergeCell ref="F11:I11"/>
    <mergeCell ref="O11:U11"/>
    <mergeCell ref="H3:O3"/>
    <mergeCell ref="P5:U5"/>
    <mergeCell ref="D6:I6"/>
    <mergeCell ref="P6:U6"/>
    <mergeCell ref="Y150:AS150"/>
    <mergeCell ref="Y198:AS198"/>
    <mergeCell ref="A196:V197"/>
    <mergeCell ref="Y195:AT196"/>
    <mergeCell ref="B148:U149"/>
    <mergeCell ref="Y147:AT148"/>
    <mergeCell ref="D153:I153"/>
    <mergeCell ref="D155:I155"/>
    <mergeCell ref="Q155:U155"/>
    <mergeCell ref="F157:I157"/>
    <mergeCell ref="B51:U52"/>
    <mergeCell ref="X50:AT51"/>
    <mergeCell ref="AA117:AS117"/>
    <mergeCell ref="Y53:AS53"/>
    <mergeCell ref="Y101:AS101"/>
    <mergeCell ref="B99:U100"/>
    <mergeCell ref="D56:I56"/>
  </mergeCells>
  <printOptions horizontalCentered="1"/>
  <pageMargins left="0.24" right="0.31496062992125984" top="0.78" bottom="0.76" header="0.46" footer="0.31496062992125984"/>
  <pageSetup horizontalDpi="600" verticalDpi="600" orientation="landscape" paperSize="9" scale="85" r:id="rId2"/>
  <rowBreaks count="2" manualBreakCount="2">
    <brk id="96" max="255" man="1"/>
    <brk id="193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selection activeCell="C8" sqref="C8:D8"/>
    </sheetView>
  </sheetViews>
  <sheetFormatPr defaultColWidth="0" defaultRowHeight="15" customHeight="1" zeroHeight="1"/>
  <cols>
    <col min="1" max="1" width="3.421875" style="49" customWidth="1"/>
    <col min="2" max="2" width="30.8515625" style="49" customWidth="1"/>
    <col min="3" max="3" width="15.7109375" style="49" customWidth="1"/>
    <col min="4" max="4" width="30.140625" style="49" customWidth="1"/>
    <col min="5" max="5" width="16.57421875" style="49" customWidth="1"/>
    <col min="6" max="6" width="9.140625" style="49" customWidth="1"/>
    <col min="7" max="16384" width="9.140625" style="49" hidden="1" customWidth="1"/>
  </cols>
  <sheetData>
    <row r="1" spans="1:10" ht="28.5" customHeight="1">
      <c r="A1" s="712" t="s">
        <v>349</v>
      </c>
      <c r="B1" s="712"/>
      <c r="C1" s="712"/>
      <c r="D1" s="712"/>
      <c r="E1" s="712"/>
      <c r="F1" s="263"/>
      <c r="G1" s="263"/>
      <c r="H1" s="263"/>
      <c r="I1" s="263"/>
      <c r="J1" s="263"/>
    </row>
    <row r="2" spans="1:10" ht="33" customHeight="1">
      <c r="A2" s="712"/>
      <c r="B2" s="712"/>
      <c r="C2" s="712"/>
      <c r="D2" s="712"/>
      <c r="E2" s="712"/>
      <c r="F2" s="263"/>
      <c r="G2" s="263"/>
      <c r="H2" s="263"/>
      <c r="I2" s="263"/>
      <c r="J2" s="263"/>
    </row>
    <row r="3" spans="1:5" ht="18.75">
      <c r="A3" s="714" t="str">
        <f>"For the Month of "</f>
        <v>For the Month of </v>
      </c>
      <c r="B3" s="714"/>
      <c r="C3" s="714"/>
      <c r="D3" s="360">
        <f>DATA!H11</f>
        <v>41989.981847916664</v>
      </c>
      <c r="E3" s="359"/>
    </row>
    <row r="4" spans="1:4" ht="15.75">
      <c r="A4" s="713" t="s">
        <v>10</v>
      </c>
      <c r="B4" s="713"/>
      <c r="C4" s="460" t="str">
        <f>DATA!H8</f>
        <v>07050308058</v>
      </c>
      <c r="D4" s="460"/>
    </row>
    <row r="5" spans="1:5" ht="15.75">
      <c r="A5" s="713" t="s">
        <v>350</v>
      </c>
      <c r="B5" s="713"/>
      <c r="C5" s="460" t="str">
        <f>DATA!D8</f>
        <v>HEAD MASTER</v>
      </c>
      <c r="D5" s="460"/>
      <c r="E5" s="358"/>
    </row>
    <row r="6" spans="1:4" ht="15.75">
      <c r="A6" s="713" t="s">
        <v>351</v>
      </c>
      <c r="B6" s="713"/>
      <c r="C6" s="460" t="str">
        <f>DATA!D9</f>
        <v>Z.P.H.S, MALLAMPETA</v>
      </c>
      <c r="D6" s="460"/>
    </row>
    <row r="7" spans="1:4" ht="15.75">
      <c r="A7" s="713" t="s">
        <v>5</v>
      </c>
      <c r="B7" s="713"/>
      <c r="C7" s="460" t="str">
        <f>DATA!D6</f>
        <v>DONAKONDA</v>
      </c>
      <c r="D7" s="460"/>
    </row>
    <row r="8" spans="1:4" ht="15.75">
      <c r="A8" s="715" t="s">
        <v>77</v>
      </c>
      <c r="B8" s="715"/>
      <c r="C8" s="460" t="s">
        <v>352</v>
      </c>
      <c r="D8" s="460"/>
    </row>
    <row r="9" ht="15"/>
    <row r="10" spans="1:5" ht="30">
      <c r="A10" s="264" t="s">
        <v>353</v>
      </c>
      <c r="B10" s="265" t="s">
        <v>354</v>
      </c>
      <c r="C10" s="265" t="s">
        <v>355</v>
      </c>
      <c r="D10" s="265" t="s">
        <v>356</v>
      </c>
      <c r="E10" s="265" t="s">
        <v>357</v>
      </c>
    </row>
    <row r="11" spans="1:5" ht="21" customHeight="1">
      <c r="A11" s="716">
        <v>1</v>
      </c>
      <c r="B11" s="723" t="str">
        <f>DATA!D4&amp;", "&amp;DATA!H4&amp;", "&amp;DATA!H5</f>
        <v>J.V.RAJAN, S.A(ENG), Z.P.H.SCHOOL, Y.D.PADU</v>
      </c>
      <c r="C11" s="716" t="str">
        <f>DATA!D5</f>
        <v>0742487</v>
      </c>
      <c r="D11" s="718" t="str">
        <f>DATA!H6</f>
        <v>______________</v>
      </c>
      <c r="E11" s="720">
        <f>DATA!G39</f>
        <v>0</v>
      </c>
    </row>
    <row r="12" spans="1:5" ht="26.25" customHeight="1">
      <c r="A12" s="717"/>
      <c r="B12" s="724"/>
      <c r="C12" s="717"/>
      <c r="D12" s="719"/>
      <c r="E12" s="721"/>
    </row>
    <row r="13" spans="1:5" ht="23.25" customHeight="1">
      <c r="A13" s="620" t="s">
        <v>358</v>
      </c>
      <c r="B13" s="621"/>
      <c r="C13" s="621"/>
      <c r="D13" s="622"/>
      <c r="E13" s="267">
        <f>E11</f>
        <v>0</v>
      </c>
    </row>
    <row r="14" ht="8.25" customHeight="1"/>
    <row r="15" spans="2:5" ht="23.25" customHeight="1">
      <c r="B15" s="722" t="str">
        <f>Words!D301</f>
        <v>(Rs In Words... Only.)</v>
      </c>
      <c r="C15" s="722"/>
      <c r="D15" s="722"/>
      <c r="E15" s="722"/>
    </row>
    <row r="16" ht="15"/>
    <row r="17" ht="15">
      <c r="A17" s="268" t="s">
        <v>359</v>
      </c>
    </row>
    <row r="18" spans="1:5" ht="15">
      <c r="A18" s="268" t="s">
        <v>360</v>
      </c>
      <c r="D18" s="563" t="s">
        <v>361</v>
      </c>
      <c r="E18" s="563"/>
    </row>
    <row r="19" ht="15"/>
    <row r="20" ht="15"/>
    <row r="21" spans="1:5" ht="28.5" customHeight="1">
      <c r="A21" s="712" t="s">
        <v>349</v>
      </c>
      <c r="B21" s="712"/>
      <c r="C21" s="712"/>
      <c r="D21" s="712"/>
      <c r="E21" s="712"/>
    </row>
    <row r="22" spans="1:5" ht="28.5" customHeight="1">
      <c r="A22" s="712"/>
      <c r="B22" s="712"/>
      <c r="C22" s="712"/>
      <c r="D22" s="712"/>
      <c r="E22" s="712"/>
    </row>
    <row r="23" spans="1:5" ht="18.75">
      <c r="A23" s="714" t="str">
        <f>"For the Month of "</f>
        <v>For the Month of </v>
      </c>
      <c r="B23" s="714"/>
      <c r="C23" s="714"/>
      <c r="D23" s="360">
        <f>D3</f>
        <v>41989.981847916664</v>
      </c>
      <c r="E23" s="359"/>
    </row>
    <row r="24" spans="1:4" ht="15.75">
      <c r="A24" s="713" t="s">
        <v>10</v>
      </c>
      <c r="B24" s="713"/>
      <c r="C24" s="460" t="str">
        <f>C4</f>
        <v>07050308058</v>
      </c>
      <c r="D24" s="460"/>
    </row>
    <row r="25" spans="1:4" ht="15.75">
      <c r="A25" s="713" t="s">
        <v>350</v>
      </c>
      <c r="B25" s="713"/>
      <c r="C25" s="460" t="str">
        <f>C5</f>
        <v>HEAD MASTER</v>
      </c>
      <c r="D25" s="460"/>
    </row>
    <row r="26" spans="1:4" ht="15.75">
      <c r="A26" s="713" t="s">
        <v>351</v>
      </c>
      <c r="B26" s="713"/>
      <c r="C26" s="460" t="str">
        <f>C6</f>
        <v>Z.P.H.S, MALLAMPETA</v>
      </c>
      <c r="D26" s="460"/>
    </row>
    <row r="27" spans="1:4" ht="15.75">
      <c r="A27" s="713" t="s">
        <v>5</v>
      </c>
      <c r="B27" s="713"/>
      <c r="C27" s="460" t="str">
        <f>C7</f>
        <v>DONAKONDA</v>
      </c>
      <c r="D27" s="460"/>
    </row>
    <row r="28" spans="1:4" ht="15.75">
      <c r="A28" s="715" t="s">
        <v>77</v>
      </c>
      <c r="B28" s="715"/>
      <c r="C28" s="460" t="str">
        <f>C8</f>
        <v>8342-00-117-00-04-001-000</v>
      </c>
      <c r="D28" s="460"/>
    </row>
    <row r="29" ht="15"/>
    <row r="30" spans="1:5" ht="30">
      <c r="A30" s="264" t="s">
        <v>353</v>
      </c>
      <c r="B30" s="265" t="s">
        <v>354</v>
      </c>
      <c r="C30" s="265" t="s">
        <v>355</v>
      </c>
      <c r="D30" s="265" t="s">
        <v>356</v>
      </c>
      <c r="E30" s="265" t="s">
        <v>357</v>
      </c>
    </row>
    <row r="31" spans="1:5" ht="21" customHeight="1">
      <c r="A31" s="725">
        <v>1</v>
      </c>
      <c r="B31" s="723" t="str">
        <f>B11</f>
        <v>J.V.RAJAN, S.A(ENG), Z.P.H.SCHOOL, Y.D.PADU</v>
      </c>
      <c r="C31" s="716" t="str">
        <f>C11</f>
        <v>0742487</v>
      </c>
      <c r="D31" s="718" t="str">
        <f>D11</f>
        <v>______________</v>
      </c>
      <c r="E31" s="720">
        <f>$E$11</f>
        <v>0</v>
      </c>
    </row>
    <row r="32" spans="1:5" ht="22.5" customHeight="1">
      <c r="A32" s="726"/>
      <c r="B32" s="724"/>
      <c r="C32" s="717"/>
      <c r="D32" s="719"/>
      <c r="E32" s="721"/>
    </row>
    <row r="33" spans="1:5" ht="25.5" customHeight="1">
      <c r="A33" s="620" t="s">
        <v>358</v>
      </c>
      <c r="B33" s="621"/>
      <c r="C33" s="621"/>
      <c r="D33" s="622"/>
      <c r="E33" s="267">
        <f>E31</f>
        <v>0</v>
      </c>
    </row>
    <row r="34" ht="15"/>
    <row r="35" spans="2:5" ht="15">
      <c r="B35" s="722" t="str">
        <f>$B$15</f>
        <v>(Rs In Words... Only.)</v>
      </c>
      <c r="C35" s="722"/>
      <c r="D35" s="722"/>
      <c r="E35" s="722"/>
    </row>
    <row r="36" ht="15"/>
    <row r="37" ht="15">
      <c r="A37" s="268" t="s">
        <v>359</v>
      </c>
    </row>
    <row r="38" spans="1:5" ht="15">
      <c r="A38" s="268" t="s">
        <v>360</v>
      </c>
      <c r="D38" s="563" t="s">
        <v>361</v>
      </c>
      <c r="E38" s="563"/>
    </row>
    <row r="39" ht="15"/>
    <row r="40" ht="15"/>
    <row r="41" ht="15"/>
  </sheetData>
  <sheetProtection/>
  <mergeCells count="40">
    <mergeCell ref="C31:C32"/>
    <mergeCell ref="D31:D32"/>
    <mergeCell ref="E31:E32"/>
    <mergeCell ref="A33:D33"/>
    <mergeCell ref="B35:E35"/>
    <mergeCell ref="D38:E38"/>
    <mergeCell ref="A31:A32"/>
    <mergeCell ref="B31:B32"/>
    <mergeCell ref="A26:B26"/>
    <mergeCell ref="C26:D26"/>
    <mergeCell ref="A27:B27"/>
    <mergeCell ref="C27:D27"/>
    <mergeCell ref="A28:B28"/>
    <mergeCell ref="C28:D28"/>
    <mergeCell ref="A21:E22"/>
    <mergeCell ref="A24:B24"/>
    <mergeCell ref="C24:D24"/>
    <mergeCell ref="A25:B25"/>
    <mergeCell ref="C25:D25"/>
    <mergeCell ref="A23:C23"/>
    <mergeCell ref="C11:C12"/>
    <mergeCell ref="D11:D12"/>
    <mergeCell ref="E11:E12"/>
    <mergeCell ref="A13:D13"/>
    <mergeCell ref="B15:E15"/>
    <mergeCell ref="D18:E18"/>
    <mergeCell ref="A11:A12"/>
    <mergeCell ref="B11:B12"/>
    <mergeCell ref="A6:B6"/>
    <mergeCell ref="C6:D6"/>
    <mergeCell ref="A7:B7"/>
    <mergeCell ref="C7:D7"/>
    <mergeCell ref="A8:B8"/>
    <mergeCell ref="C8:D8"/>
    <mergeCell ref="A1:E2"/>
    <mergeCell ref="A4:B4"/>
    <mergeCell ref="C4:D4"/>
    <mergeCell ref="A5:B5"/>
    <mergeCell ref="C5:D5"/>
    <mergeCell ref="A3:C3"/>
  </mergeCells>
  <printOptions horizontalCentered="1" verticalCentered="1"/>
  <pageMargins left="0.25" right="0.25" top="0.64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showGridLines="0" workbookViewId="0" topLeftCell="D1">
      <selection activeCell="D8" sqref="D8:F8"/>
    </sheetView>
  </sheetViews>
  <sheetFormatPr defaultColWidth="0" defaultRowHeight="19.5" customHeight="1" zeroHeight="1"/>
  <cols>
    <col min="1" max="1" width="3.7109375" style="1" customWidth="1"/>
    <col min="2" max="2" width="5.00390625" style="0" customWidth="1"/>
    <col min="3" max="3" width="43.7109375" style="0" customWidth="1"/>
    <col min="4" max="4" width="9.57421875" style="0" customWidth="1"/>
    <col min="5" max="5" width="9.7109375" style="0" customWidth="1"/>
    <col min="6" max="6" width="13.28125" style="0" customWidth="1"/>
    <col min="7" max="7" width="17.28125" style="0" customWidth="1"/>
    <col min="8" max="8" width="14.28125" style="0" customWidth="1"/>
    <col min="9" max="9" width="14.00390625" style="0" customWidth="1"/>
    <col min="10" max="10" width="16.57421875" style="0" customWidth="1"/>
    <col min="11" max="11" width="14.00390625" style="0" customWidth="1"/>
    <col min="12" max="12" width="12.00390625" style="0" customWidth="1"/>
    <col min="13" max="13" width="14.7109375" style="0" customWidth="1"/>
    <col min="14" max="14" width="10.57421875" style="0" hidden="1" customWidth="1"/>
    <col min="15" max="15" width="11.140625" style="0" hidden="1" customWidth="1"/>
    <col min="16" max="16" width="10.8515625" style="0" hidden="1" customWidth="1"/>
    <col min="17" max="17" width="10.57421875" style="0" hidden="1" customWidth="1"/>
    <col min="18" max="18" width="11.140625" style="0" hidden="1" customWidth="1"/>
    <col min="19" max="21" width="10.8515625" style="0" hidden="1" customWidth="1"/>
    <col min="22" max="16384" width="9.140625" style="0" hidden="1" customWidth="1"/>
  </cols>
  <sheetData>
    <row r="1" spans="2:15" ht="27.75" customHeight="1">
      <c r="B1" s="447" t="s">
        <v>555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2"/>
      <c r="O1" s="2"/>
    </row>
    <row r="2" spans="2:13" ht="21.75" customHeight="1">
      <c r="B2" s="1"/>
      <c r="C2" s="448" t="s">
        <v>0</v>
      </c>
      <c r="D2" s="448"/>
      <c r="E2" s="448"/>
      <c r="F2" s="448"/>
      <c r="G2" s="448"/>
      <c r="H2" s="448"/>
      <c r="I2" s="448"/>
      <c r="J2" s="448"/>
      <c r="K2" s="448"/>
      <c r="L2" s="448"/>
      <c r="M2" s="448"/>
    </row>
    <row r="3" spans="2:13" ht="26.25" customHeight="1">
      <c r="B3" s="1"/>
      <c r="C3" s="404" t="s">
        <v>425</v>
      </c>
      <c r="D3" s="405"/>
      <c r="E3" s="405"/>
      <c r="F3" s="405"/>
      <c r="G3" s="405"/>
      <c r="H3" s="405"/>
      <c r="I3" s="405"/>
      <c r="J3" s="405"/>
      <c r="K3" s="405"/>
      <c r="L3" s="405"/>
      <c r="M3" s="405"/>
    </row>
    <row r="4" spans="2:21" ht="19.5" customHeight="1">
      <c r="B4" s="400" t="s">
        <v>531</v>
      </c>
      <c r="C4" s="3" t="s">
        <v>1</v>
      </c>
      <c r="D4" s="431" t="s">
        <v>549</v>
      </c>
      <c r="E4" s="431"/>
      <c r="F4" s="431"/>
      <c r="G4" s="3" t="s">
        <v>2</v>
      </c>
      <c r="H4" s="449" t="s">
        <v>547</v>
      </c>
      <c r="I4" s="450"/>
      <c r="J4" s="349" t="s">
        <v>417</v>
      </c>
      <c r="K4" s="403" t="s">
        <v>234</v>
      </c>
      <c r="L4" s="403"/>
      <c r="M4" s="5"/>
      <c r="N4" s="6"/>
      <c r="O4" s="6"/>
      <c r="P4" s="6"/>
      <c r="Q4" s="6"/>
      <c r="R4" s="6"/>
      <c r="S4" s="6"/>
      <c r="T4" s="6"/>
      <c r="U4" s="6"/>
    </row>
    <row r="5" spans="2:21" ht="19.5" customHeight="1">
      <c r="B5" s="400"/>
      <c r="C5" s="3" t="s">
        <v>3</v>
      </c>
      <c r="D5" s="444" t="s">
        <v>550</v>
      </c>
      <c r="E5" s="431"/>
      <c r="F5" s="431"/>
      <c r="G5" s="3" t="s">
        <v>4</v>
      </c>
      <c r="H5" s="431" t="s">
        <v>553</v>
      </c>
      <c r="I5" s="431"/>
      <c r="J5" s="349" t="s">
        <v>420</v>
      </c>
      <c r="K5" s="403" t="s">
        <v>544</v>
      </c>
      <c r="L5" s="403"/>
      <c r="M5" s="5"/>
      <c r="N5" s="6"/>
      <c r="O5" s="6"/>
      <c r="P5" s="6"/>
      <c r="Q5" s="6"/>
      <c r="R5" s="6"/>
      <c r="S5" s="6"/>
      <c r="T5" s="6"/>
      <c r="U5" s="6"/>
    </row>
    <row r="6" spans="2:21" ht="19.5" customHeight="1">
      <c r="B6" s="400"/>
      <c r="C6" s="3" t="s">
        <v>5</v>
      </c>
      <c r="D6" s="431" t="s">
        <v>411</v>
      </c>
      <c r="E6" s="431"/>
      <c r="F6" s="431"/>
      <c r="G6" s="3" t="s">
        <v>6</v>
      </c>
      <c r="H6" s="452" t="s">
        <v>543</v>
      </c>
      <c r="I6" s="452"/>
      <c r="J6" s="349" t="s">
        <v>421</v>
      </c>
      <c r="K6" s="403" t="s">
        <v>422</v>
      </c>
      <c r="L6" s="403"/>
      <c r="M6" s="5"/>
      <c r="N6" s="6"/>
      <c r="O6" s="6"/>
      <c r="P6" s="6"/>
      <c r="Q6" s="6"/>
      <c r="R6" s="6"/>
      <c r="S6" s="6"/>
      <c r="T6" s="6"/>
      <c r="U6" s="6"/>
    </row>
    <row r="7" spans="2:21" ht="19.5" customHeight="1">
      <c r="B7" s="400"/>
      <c r="C7" s="3" t="s">
        <v>7</v>
      </c>
      <c r="D7" s="449" t="s">
        <v>551</v>
      </c>
      <c r="E7" s="453"/>
      <c r="F7" s="450"/>
      <c r="G7" s="8" t="s">
        <v>8</v>
      </c>
      <c r="H7" s="442" t="s">
        <v>543</v>
      </c>
      <c r="I7" s="443"/>
      <c r="J7" s="7"/>
      <c r="K7" s="7"/>
      <c r="L7" s="7"/>
      <c r="M7" s="5"/>
      <c r="N7" s="6"/>
      <c r="O7" s="6"/>
      <c r="P7" s="6"/>
      <c r="Q7" s="6"/>
      <c r="R7" s="6"/>
      <c r="S7" s="6"/>
      <c r="T7" s="6"/>
      <c r="U7" s="6"/>
    </row>
    <row r="8" spans="2:21" ht="19.5" customHeight="1">
      <c r="B8" s="400"/>
      <c r="C8" s="3" t="s">
        <v>9</v>
      </c>
      <c r="D8" s="431" t="s">
        <v>412</v>
      </c>
      <c r="E8" s="431"/>
      <c r="F8" s="431"/>
      <c r="G8" s="3" t="s">
        <v>10</v>
      </c>
      <c r="H8" s="444" t="s">
        <v>554</v>
      </c>
      <c r="I8" s="431"/>
      <c r="J8" s="4"/>
      <c r="K8" s="4"/>
      <c r="L8" s="4"/>
      <c r="M8" s="5"/>
      <c r="N8" s="6"/>
      <c r="O8" s="6"/>
      <c r="P8" s="6"/>
      <c r="Q8" s="6"/>
      <c r="R8" s="6"/>
      <c r="S8" s="6"/>
      <c r="T8" s="6"/>
      <c r="U8" s="6"/>
    </row>
    <row r="9" spans="2:21" ht="19.5" customHeight="1">
      <c r="B9" s="400"/>
      <c r="C9" s="3" t="s">
        <v>11</v>
      </c>
      <c r="D9" s="445" t="s">
        <v>541</v>
      </c>
      <c r="E9" s="445"/>
      <c r="F9" s="445"/>
      <c r="G9" s="3" t="s">
        <v>12</v>
      </c>
      <c r="H9" s="431" t="s">
        <v>552</v>
      </c>
      <c r="I9" s="431"/>
      <c r="J9" s="4"/>
      <c r="K9" s="4"/>
      <c r="L9" s="4"/>
      <c r="M9" s="5"/>
      <c r="N9" s="6"/>
      <c r="O9" s="6"/>
      <c r="P9" s="6"/>
      <c r="Q9" s="6"/>
      <c r="R9" s="6"/>
      <c r="S9" s="6"/>
      <c r="T9" s="6"/>
      <c r="U9" s="6"/>
    </row>
    <row r="10" spans="2:21" ht="19.5" customHeight="1">
      <c r="B10" s="400"/>
      <c r="C10" s="3" t="s">
        <v>13</v>
      </c>
      <c r="D10" s="446" t="s">
        <v>542</v>
      </c>
      <c r="E10" s="446"/>
      <c r="F10" s="446"/>
      <c r="G10" s="3" t="s">
        <v>14</v>
      </c>
      <c r="H10" s="431" t="s">
        <v>548</v>
      </c>
      <c r="I10" s="431"/>
      <c r="J10" s="4"/>
      <c r="K10" s="4"/>
      <c r="L10" s="4"/>
      <c r="M10" s="5"/>
      <c r="N10" s="6"/>
      <c r="O10" s="6"/>
      <c r="P10" s="6"/>
      <c r="Q10" s="6"/>
      <c r="R10" s="6"/>
      <c r="S10" s="6"/>
      <c r="T10" s="6"/>
      <c r="U10" s="6"/>
    </row>
    <row r="11" spans="2:21" ht="19.5" customHeight="1">
      <c r="B11" s="400"/>
      <c r="C11" s="3" t="s">
        <v>15</v>
      </c>
      <c r="D11" s="431" t="s">
        <v>413</v>
      </c>
      <c r="E11" s="431"/>
      <c r="F11" s="431"/>
      <c r="G11" s="3" t="s">
        <v>16</v>
      </c>
      <c r="H11" s="432">
        <f ca="1">NOW()</f>
        <v>41989.981847916664</v>
      </c>
      <c r="I11" s="432"/>
      <c r="J11" s="9"/>
      <c r="K11" s="9"/>
      <c r="L11" s="10"/>
      <c r="M11" s="11"/>
      <c r="N11" s="6"/>
      <c r="O11" s="6"/>
      <c r="P11" s="6"/>
      <c r="Q11" s="6"/>
      <c r="R11" s="6"/>
      <c r="S11" s="6"/>
      <c r="T11" s="6"/>
      <c r="U11" s="6"/>
    </row>
    <row r="12" spans="1:21" s="14" customFormat="1" ht="19.5" customHeight="1">
      <c r="A12" s="12"/>
      <c r="B12" s="400"/>
      <c r="C12" s="3" t="s">
        <v>17</v>
      </c>
      <c r="D12" s="433" t="s">
        <v>414</v>
      </c>
      <c r="E12" s="434"/>
      <c r="F12" s="435"/>
      <c r="G12" s="326"/>
      <c r="H12" s="436">
        <v>41791</v>
      </c>
      <c r="I12" s="437"/>
      <c r="J12" s="9"/>
      <c r="K12" s="9"/>
      <c r="L12" s="9"/>
      <c r="M12" s="9"/>
      <c r="N12" s="13"/>
      <c r="O12" s="13"/>
      <c r="P12" s="13"/>
      <c r="Q12" s="13"/>
      <c r="R12" s="13"/>
      <c r="S12" s="13"/>
      <c r="T12" s="13"/>
      <c r="U12" s="13"/>
    </row>
    <row r="13" spans="2:21" ht="19.5" customHeight="1">
      <c r="B13" s="451"/>
      <c r="C13" s="327" t="s">
        <v>410</v>
      </c>
      <c r="D13" s="328"/>
      <c r="E13" s="328"/>
      <c r="F13" s="15"/>
      <c r="G13" s="438" t="s">
        <v>19</v>
      </c>
      <c r="H13" s="438"/>
      <c r="I13" s="438"/>
      <c r="J13" s="9"/>
      <c r="K13" s="406" t="s">
        <v>18</v>
      </c>
      <c r="L13" s="407"/>
      <c r="M13" s="407"/>
      <c r="N13" s="16"/>
      <c r="O13" s="17"/>
      <c r="P13" s="18"/>
      <c r="Q13" s="16"/>
      <c r="R13" s="17"/>
      <c r="S13" s="18"/>
      <c r="T13" s="18"/>
      <c r="U13" s="18"/>
    </row>
    <row r="14" spans="2:24" ht="37.5" customHeight="1">
      <c r="B14" s="439" t="s">
        <v>20</v>
      </c>
      <c r="C14" s="440" t="s">
        <v>21</v>
      </c>
      <c r="D14" s="441" t="s">
        <v>22</v>
      </c>
      <c r="E14" s="441" t="s">
        <v>23</v>
      </c>
      <c r="F14" s="408" t="s">
        <v>530</v>
      </c>
      <c r="G14" s="409"/>
      <c r="H14" s="409"/>
      <c r="I14" s="410"/>
      <c r="J14" s="411" t="s">
        <v>28</v>
      </c>
      <c r="K14" s="411" t="s">
        <v>29</v>
      </c>
      <c r="L14" s="411" t="s">
        <v>30</v>
      </c>
      <c r="M14" s="411" t="s">
        <v>424</v>
      </c>
      <c r="N14" s="425" t="s">
        <v>31</v>
      </c>
      <c r="O14" s="425"/>
      <c r="P14" s="425"/>
      <c r="Q14" s="425" t="s">
        <v>32</v>
      </c>
      <c r="R14" s="425"/>
      <c r="S14" s="425"/>
      <c r="T14" s="426" t="s">
        <v>33</v>
      </c>
      <c r="U14" s="426" t="s">
        <v>34</v>
      </c>
      <c r="V14" s="428" t="s">
        <v>35</v>
      </c>
      <c r="W14" s="19" t="s">
        <v>64</v>
      </c>
      <c r="X14" s="430" t="s">
        <v>36</v>
      </c>
    </row>
    <row r="15" spans="2:24" ht="37.5" customHeight="1">
      <c r="B15" s="439"/>
      <c r="C15" s="440"/>
      <c r="D15" s="441"/>
      <c r="E15" s="441"/>
      <c r="F15" s="343" t="s">
        <v>24</v>
      </c>
      <c r="G15" s="343" t="s">
        <v>25</v>
      </c>
      <c r="H15" s="386" t="s">
        <v>26</v>
      </c>
      <c r="I15" s="386" t="s">
        <v>27</v>
      </c>
      <c r="J15" s="411"/>
      <c r="K15" s="411"/>
      <c r="L15" s="411"/>
      <c r="M15" s="411"/>
      <c r="N15" s="20" t="s">
        <v>37</v>
      </c>
      <c r="O15" s="21" t="s">
        <v>38</v>
      </c>
      <c r="P15" s="22" t="s">
        <v>39</v>
      </c>
      <c r="Q15" s="20" t="s">
        <v>37</v>
      </c>
      <c r="R15" s="21" t="s">
        <v>38</v>
      </c>
      <c r="S15" s="22" t="s">
        <v>39</v>
      </c>
      <c r="T15" s="427"/>
      <c r="U15" s="427"/>
      <c r="V15" s="429"/>
      <c r="W15" s="23">
        <f>H11</f>
        <v>41989.981847916664</v>
      </c>
      <c r="X15" s="430"/>
    </row>
    <row r="16" spans="2:24" ht="19.5" customHeight="1">
      <c r="B16" s="24">
        <v>1</v>
      </c>
      <c r="C16" s="25" t="s">
        <v>363</v>
      </c>
      <c r="D16" s="26">
        <v>0</v>
      </c>
      <c r="E16" s="26">
        <v>0</v>
      </c>
      <c r="F16" s="27">
        <v>0</v>
      </c>
      <c r="G16" s="332">
        <v>0</v>
      </c>
      <c r="H16" s="28">
        <f>IF(E16=0,ROUND(D16*0.1,0),D16*0)</f>
        <v>0</v>
      </c>
      <c r="I16" s="29">
        <f>D16-H16</f>
        <v>0</v>
      </c>
      <c r="J16" s="29">
        <f>IF(G16=0,0,((YEAR($H$11)-YEAR(G16))*12+MONTH($H$11)-MONTH(G16)))</f>
        <v>0</v>
      </c>
      <c r="K16" s="29">
        <f>ROUND((D16*J16*8)/(100*12),0)</f>
        <v>0</v>
      </c>
      <c r="L16" s="30">
        <f>IF(G16=0,0,((YEAR($H$12)-YEAR(G16))*12+MONTH($H$12)-MONTH(G16)))</f>
        <v>0</v>
      </c>
      <c r="M16" s="29">
        <f>ROUND((D16*L16*8)/(100*12),0)</f>
        <v>0</v>
      </c>
      <c r="N16" s="31">
        <f>ROUND(D16*0.4168,0)</f>
        <v>0</v>
      </c>
      <c r="O16" s="31">
        <v>0</v>
      </c>
      <c r="P16" s="32">
        <f>N16-O16</f>
        <v>0</v>
      </c>
      <c r="Q16" s="31">
        <f>ROUND(D16*0.5832,0)</f>
        <v>0</v>
      </c>
      <c r="R16" s="31">
        <f>H16</f>
        <v>0</v>
      </c>
      <c r="S16" s="32">
        <f>Q16-R16</f>
        <v>0</v>
      </c>
      <c r="T16" s="30">
        <f>IF($H$11=0,0,((YEAR($H$11)-YEAR($H$12))*12+MONTH($H$11)-MONTH($H$12)))</f>
        <v>6</v>
      </c>
      <c r="U16" s="32">
        <f>ROUND((D16*T16*8)/(100*12),0)</f>
        <v>0</v>
      </c>
      <c r="V16" s="33">
        <f>ROUND(M16*0.4168,0)</f>
        <v>0</v>
      </c>
      <c r="W16" s="32">
        <f>U15+X15</f>
        <v>0</v>
      </c>
      <c r="X16" s="33">
        <f>ROUND(M16*0.5832,0)</f>
        <v>0</v>
      </c>
    </row>
    <row r="17" spans="2:24" ht="19.5" customHeight="1">
      <c r="B17" s="24">
        <v>2</v>
      </c>
      <c r="C17" s="25" t="s">
        <v>364</v>
      </c>
      <c r="D17" s="26">
        <v>0</v>
      </c>
      <c r="E17" s="26">
        <v>0</v>
      </c>
      <c r="F17" s="27">
        <v>0</v>
      </c>
      <c r="G17" s="332">
        <v>0</v>
      </c>
      <c r="H17" s="28">
        <f aca="true" t="shared" si="0" ref="H17:H35">IF(E17=0,ROUND(D17*0.1,0),D17*0)</f>
        <v>0</v>
      </c>
      <c r="I17" s="29">
        <f aca="true" t="shared" si="1" ref="I17:I35">D17-H17</f>
        <v>0</v>
      </c>
      <c r="J17" s="29">
        <f aca="true" t="shared" si="2" ref="J17:J35">IF(G17=0,0,((YEAR($H$11)-YEAR(G17))*12+MONTH($H$11)-MONTH(G17)))</f>
        <v>0</v>
      </c>
      <c r="K17" s="29">
        <f aca="true" t="shared" si="3" ref="K17:K31">ROUND((D17*J17*8)/(100*12),0)</f>
        <v>0</v>
      </c>
      <c r="L17" s="30">
        <f aca="true" t="shared" si="4" ref="L17:L35">IF(G17=0,0,((YEAR($H$12)-YEAR(G17))*12+MONTH($H$12)-MONTH(G17)))</f>
        <v>0</v>
      </c>
      <c r="M17" s="29">
        <f aca="true" t="shared" si="5" ref="M17:M31">ROUND((D17*L17*8)/(100*12),0)</f>
        <v>0</v>
      </c>
      <c r="N17" s="31">
        <f aca="true" t="shared" si="6" ref="N17:N31">ROUND(D17*0.4168,0)</f>
        <v>0</v>
      </c>
      <c r="O17" s="31">
        <v>0</v>
      </c>
      <c r="P17" s="32">
        <f aca="true" t="shared" si="7" ref="P17:P35">N17-O17</f>
        <v>0</v>
      </c>
      <c r="Q17" s="31">
        <f aca="true" t="shared" si="8" ref="Q17:Q31">ROUND(D17*0.5832,0)</f>
        <v>0</v>
      </c>
      <c r="R17" s="31">
        <f aca="true" t="shared" si="9" ref="R17:R35">H17</f>
        <v>0</v>
      </c>
      <c r="S17" s="32">
        <f aca="true" t="shared" si="10" ref="S17:S35">Q17-R17</f>
        <v>0</v>
      </c>
      <c r="T17" s="30">
        <f aca="true" t="shared" si="11" ref="T17:T35">IF($H$11=0,0,((YEAR($H$11)-YEAR($H$12))*12+MONTH($H$11)-MONTH($H$12)))</f>
        <v>6</v>
      </c>
      <c r="U17" s="32">
        <f aca="true" t="shared" si="12" ref="U17:U35">ROUND((D17*T17*8)/(100*12),0)</f>
        <v>0</v>
      </c>
      <c r="V17" s="33">
        <f aca="true" t="shared" si="13" ref="V17:V35">ROUND(M17*0.4168,0)</f>
        <v>0</v>
      </c>
      <c r="W17" s="32">
        <f>U16+X16</f>
        <v>0</v>
      </c>
      <c r="X17" s="33">
        <f aca="true" t="shared" si="14" ref="X17:X35">ROUND(M17*0.5832,0)</f>
        <v>0</v>
      </c>
    </row>
    <row r="18" spans="2:24" ht="19.5" customHeight="1">
      <c r="B18" s="24">
        <v>3</v>
      </c>
      <c r="C18" s="25" t="s">
        <v>42</v>
      </c>
      <c r="D18" s="26">
        <v>0</v>
      </c>
      <c r="E18" s="26">
        <v>0</v>
      </c>
      <c r="F18" s="27">
        <v>0</v>
      </c>
      <c r="G18" s="332">
        <v>0</v>
      </c>
      <c r="H18" s="28">
        <f t="shared" si="0"/>
        <v>0</v>
      </c>
      <c r="I18" s="29">
        <f t="shared" si="1"/>
        <v>0</v>
      </c>
      <c r="J18" s="29">
        <f t="shared" si="2"/>
        <v>0</v>
      </c>
      <c r="K18" s="29">
        <f t="shared" si="3"/>
        <v>0</v>
      </c>
      <c r="L18" s="30">
        <f t="shared" si="4"/>
        <v>0</v>
      </c>
      <c r="M18" s="29">
        <f t="shared" si="5"/>
        <v>0</v>
      </c>
      <c r="N18" s="31">
        <f t="shared" si="6"/>
        <v>0</v>
      </c>
      <c r="O18" s="31">
        <v>0</v>
      </c>
      <c r="P18" s="32">
        <f t="shared" si="7"/>
        <v>0</v>
      </c>
      <c r="Q18" s="31">
        <f t="shared" si="8"/>
        <v>0</v>
      </c>
      <c r="R18" s="31">
        <f t="shared" si="9"/>
        <v>0</v>
      </c>
      <c r="S18" s="32">
        <f t="shared" si="10"/>
        <v>0</v>
      </c>
      <c r="T18" s="30">
        <f t="shared" si="11"/>
        <v>6</v>
      </c>
      <c r="U18" s="32">
        <f t="shared" si="12"/>
        <v>0</v>
      </c>
      <c r="V18" s="33">
        <f t="shared" si="13"/>
        <v>0</v>
      </c>
      <c r="W18" s="32">
        <f aca="true" t="shared" si="15" ref="W18:W35">U17+X17</f>
        <v>0</v>
      </c>
      <c r="X18" s="33">
        <f t="shared" si="14"/>
        <v>0</v>
      </c>
    </row>
    <row r="19" spans="2:24" ht="19.5" customHeight="1">
      <c r="B19" s="24">
        <v>4</v>
      </c>
      <c r="C19" s="25" t="s">
        <v>365</v>
      </c>
      <c r="D19" s="26">
        <v>0</v>
      </c>
      <c r="E19" s="26">
        <v>0</v>
      </c>
      <c r="F19" s="27">
        <v>0</v>
      </c>
      <c r="G19" s="332">
        <v>0</v>
      </c>
      <c r="H19" s="28">
        <f t="shared" si="0"/>
        <v>0</v>
      </c>
      <c r="I19" s="29">
        <f t="shared" si="1"/>
        <v>0</v>
      </c>
      <c r="J19" s="29">
        <f t="shared" si="2"/>
        <v>0</v>
      </c>
      <c r="K19" s="29">
        <f t="shared" si="3"/>
        <v>0</v>
      </c>
      <c r="L19" s="30">
        <f t="shared" si="4"/>
        <v>0</v>
      </c>
      <c r="M19" s="29">
        <f t="shared" si="5"/>
        <v>0</v>
      </c>
      <c r="N19" s="31">
        <f t="shared" si="6"/>
        <v>0</v>
      </c>
      <c r="O19" s="31">
        <v>0</v>
      </c>
      <c r="P19" s="32">
        <f t="shared" si="7"/>
        <v>0</v>
      </c>
      <c r="Q19" s="31">
        <f t="shared" si="8"/>
        <v>0</v>
      </c>
      <c r="R19" s="31">
        <f t="shared" si="9"/>
        <v>0</v>
      </c>
      <c r="S19" s="32">
        <f t="shared" si="10"/>
        <v>0</v>
      </c>
      <c r="T19" s="30">
        <f t="shared" si="11"/>
        <v>6</v>
      </c>
      <c r="U19" s="32">
        <f t="shared" si="12"/>
        <v>0</v>
      </c>
      <c r="V19" s="33">
        <f t="shared" si="13"/>
        <v>0</v>
      </c>
      <c r="W19" s="32">
        <f t="shared" si="15"/>
        <v>0</v>
      </c>
      <c r="X19" s="33">
        <f t="shared" si="14"/>
        <v>0</v>
      </c>
    </row>
    <row r="20" spans="2:24" ht="19.5" customHeight="1">
      <c r="B20" s="24">
        <v>5</v>
      </c>
      <c r="C20" s="25" t="s">
        <v>366</v>
      </c>
      <c r="D20" s="26">
        <v>0</v>
      </c>
      <c r="E20" s="26">
        <v>0</v>
      </c>
      <c r="F20" s="27">
        <v>0</v>
      </c>
      <c r="G20" s="332">
        <v>0</v>
      </c>
      <c r="H20" s="28">
        <f t="shared" si="0"/>
        <v>0</v>
      </c>
      <c r="I20" s="29">
        <f t="shared" si="1"/>
        <v>0</v>
      </c>
      <c r="J20" s="29">
        <f t="shared" si="2"/>
        <v>0</v>
      </c>
      <c r="K20" s="29">
        <f t="shared" si="3"/>
        <v>0</v>
      </c>
      <c r="L20" s="30">
        <f t="shared" si="4"/>
        <v>0</v>
      </c>
      <c r="M20" s="29">
        <f t="shared" si="5"/>
        <v>0</v>
      </c>
      <c r="N20" s="31">
        <f t="shared" si="6"/>
        <v>0</v>
      </c>
      <c r="O20" s="31">
        <v>0</v>
      </c>
      <c r="P20" s="32">
        <f t="shared" si="7"/>
        <v>0</v>
      </c>
      <c r="Q20" s="31">
        <f t="shared" si="8"/>
        <v>0</v>
      </c>
      <c r="R20" s="31">
        <f t="shared" si="9"/>
        <v>0</v>
      </c>
      <c r="S20" s="32">
        <f t="shared" si="10"/>
        <v>0</v>
      </c>
      <c r="T20" s="30">
        <f t="shared" si="11"/>
        <v>6</v>
      </c>
      <c r="U20" s="32">
        <f t="shared" si="12"/>
        <v>0</v>
      </c>
      <c r="V20" s="33">
        <f t="shared" si="13"/>
        <v>0</v>
      </c>
      <c r="W20" s="32">
        <f t="shared" si="15"/>
        <v>0</v>
      </c>
      <c r="X20" s="33">
        <f t="shared" si="14"/>
        <v>0</v>
      </c>
    </row>
    <row r="21" spans="2:24" ht="19.5" customHeight="1">
      <c r="B21" s="34">
        <v>6</v>
      </c>
      <c r="C21" s="25" t="s">
        <v>45</v>
      </c>
      <c r="D21" s="26">
        <v>0</v>
      </c>
      <c r="E21" s="26">
        <v>0</v>
      </c>
      <c r="F21" s="27">
        <v>0</v>
      </c>
      <c r="G21" s="332">
        <v>0</v>
      </c>
      <c r="H21" s="28">
        <f t="shared" si="0"/>
        <v>0</v>
      </c>
      <c r="I21" s="29">
        <f t="shared" si="1"/>
        <v>0</v>
      </c>
      <c r="J21" s="29">
        <f t="shared" si="2"/>
        <v>0</v>
      </c>
      <c r="K21" s="29">
        <f t="shared" si="3"/>
        <v>0</v>
      </c>
      <c r="L21" s="30">
        <f t="shared" si="4"/>
        <v>0</v>
      </c>
      <c r="M21" s="29">
        <f t="shared" si="5"/>
        <v>0</v>
      </c>
      <c r="N21" s="31">
        <f t="shared" si="6"/>
        <v>0</v>
      </c>
      <c r="O21" s="31">
        <v>0</v>
      </c>
      <c r="P21" s="32">
        <f t="shared" si="7"/>
        <v>0</v>
      </c>
      <c r="Q21" s="31">
        <f t="shared" si="8"/>
        <v>0</v>
      </c>
      <c r="R21" s="31">
        <f t="shared" si="9"/>
        <v>0</v>
      </c>
      <c r="S21" s="32">
        <f t="shared" si="10"/>
        <v>0</v>
      </c>
      <c r="T21" s="30">
        <f t="shared" si="11"/>
        <v>6</v>
      </c>
      <c r="U21" s="32">
        <f t="shared" si="12"/>
        <v>0</v>
      </c>
      <c r="V21" s="33">
        <f t="shared" si="13"/>
        <v>0</v>
      </c>
      <c r="W21" s="32">
        <f t="shared" si="15"/>
        <v>0</v>
      </c>
      <c r="X21" s="33">
        <f t="shared" si="14"/>
        <v>0</v>
      </c>
    </row>
    <row r="22" spans="2:24" ht="19.5" customHeight="1">
      <c r="B22" s="24">
        <v>7</v>
      </c>
      <c r="C22" s="25" t="s">
        <v>46</v>
      </c>
      <c r="D22" s="26">
        <v>0</v>
      </c>
      <c r="E22" s="26">
        <v>0</v>
      </c>
      <c r="F22" s="27">
        <v>0</v>
      </c>
      <c r="G22" s="332">
        <v>0</v>
      </c>
      <c r="H22" s="28">
        <f t="shared" si="0"/>
        <v>0</v>
      </c>
      <c r="I22" s="29">
        <f t="shared" si="1"/>
        <v>0</v>
      </c>
      <c r="J22" s="29">
        <f t="shared" si="2"/>
        <v>0</v>
      </c>
      <c r="K22" s="29">
        <f t="shared" si="3"/>
        <v>0</v>
      </c>
      <c r="L22" s="30">
        <f t="shared" si="4"/>
        <v>0</v>
      </c>
      <c r="M22" s="29">
        <f t="shared" si="5"/>
        <v>0</v>
      </c>
      <c r="N22" s="31">
        <f t="shared" si="6"/>
        <v>0</v>
      </c>
      <c r="O22" s="31">
        <v>0</v>
      </c>
      <c r="P22" s="32">
        <f t="shared" si="7"/>
        <v>0</v>
      </c>
      <c r="Q22" s="31">
        <f t="shared" si="8"/>
        <v>0</v>
      </c>
      <c r="R22" s="31">
        <f t="shared" si="9"/>
        <v>0</v>
      </c>
      <c r="S22" s="32">
        <f t="shared" si="10"/>
        <v>0</v>
      </c>
      <c r="T22" s="30">
        <f t="shared" si="11"/>
        <v>6</v>
      </c>
      <c r="U22" s="32">
        <f t="shared" si="12"/>
        <v>0</v>
      </c>
      <c r="V22" s="33">
        <f t="shared" si="13"/>
        <v>0</v>
      </c>
      <c r="W22" s="32">
        <f t="shared" si="15"/>
        <v>0</v>
      </c>
      <c r="X22" s="33">
        <f t="shared" si="14"/>
        <v>0</v>
      </c>
    </row>
    <row r="23" spans="2:24" ht="19.5" customHeight="1">
      <c r="B23" s="24">
        <v>8</v>
      </c>
      <c r="C23" s="25" t="s">
        <v>47</v>
      </c>
      <c r="D23" s="26">
        <v>0</v>
      </c>
      <c r="E23" s="26">
        <v>0</v>
      </c>
      <c r="F23" s="27">
        <v>0</v>
      </c>
      <c r="G23" s="332">
        <v>0</v>
      </c>
      <c r="H23" s="28">
        <f t="shared" si="0"/>
        <v>0</v>
      </c>
      <c r="I23" s="29">
        <f t="shared" si="1"/>
        <v>0</v>
      </c>
      <c r="J23" s="29">
        <f t="shared" si="2"/>
        <v>0</v>
      </c>
      <c r="K23" s="29">
        <f t="shared" si="3"/>
        <v>0</v>
      </c>
      <c r="L23" s="30">
        <f t="shared" si="4"/>
        <v>0</v>
      </c>
      <c r="M23" s="29">
        <f t="shared" si="5"/>
        <v>0</v>
      </c>
      <c r="N23" s="31">
        <f t="shared" si="6"/>
        <v>0</v>
      </c>
      <c r="O23" s="31">
        <v>0</v>
      </c>
      <c r="P23" s="32">
        <f t="shared" si="7"/>
        <v>0</v>
      </c>
      <c r="Q23" s="31">
        <f t="shared" si="8"/>
        <v>0</v>
      </c>
      <c r="R23" s="31">
        <f t="shared" si="9"/>
        <v>0</v>
      </c>
      <c r="S23" s="32">
        <f t="shared" si="10"/>
        <v>0</v>
      </c>
      <c r="T23" s="30">
        <f t="shared" si="11"/>
        <v>6</v>
      </c>
      <c r="U23" s="32">
        <f t="shared" si="12"/>
        <v>0</v>
      </c>
      <c r="V23" s="33">
        <f t="shared" si="13"/>
        <v>0</v>
      </c>
      <c r="W23" s="32">
        <f t="shared" si="15"/>
        <v>0</v>
      </c>
      <c r="X23" s="33">
        <f t="shared" si="14"/>
        <v>0</v>
      </c>
    </row>
    <row r="24" spans="2:24" ht="19.5" customHeight="1">
      <c r="B24" s="24">
        <v>9</v>
      </c>
      <c r="C24" s="25" t="s">
        <v>40</v>
      </c>
      <c r="D24" s="26">
        <v>0</v>
      </c>
      <c r="E24" s="26">
        <v>0</v>
      </c>
      <c r="F24" s="27">
        <v>0</v>
      </c>
      <c r="G24" s="332">
        <v>0</v>
      </c>
      <c r="H24" s="28">
        <f t="shared" si="0"/>
        <v>0</v>
      </c>
      <c r="I24" s="29">
        <f t="shared" si="1"/>
        <v>0</v>
      </c>
      <c r="J24" s="29">
        <f t="shared" si="2"/>
        <v>0</v>
      </c>
      <c r="K24" s="29">
        <f t="shared" si="3"/>
        <v>0</v>
      </c>
      <c r="L24" s="30">
        <f t="shared" si="4"/>
        <v>0</v>
      </c>
      <c r="M24" s="29">
        <f t="shared" si="5"/>
        <v>0</v>
      </c>
      <c r="N24" s="31">
        <f t="shared" si="6"/>
        <v>0</v>
      </c>
      <c r="O24" s="31">
        <v>0</v>
      </c>
      <c r="P24" s="32">
        <f t="shared" si="7"/>
        <v>0</v>
      </c>
      <c r="Q24" s="31">
        <f t="shared" si="8"/>
        <v>0</v>
      </c>
      <c r="R24" s="31">
        <f t="shared" si="9"/>
        <v>0</v>
      </c>
      <c r="S24" s="32">
        <f t="shared" si="10"/>
        <v>0</v>
      </c>
      <c r="T24" s="30">
        <f t="shared" si="11"/>
        <v>6</v>
      </c>
      <c r="U24" s="32">
        <f t="shared" si="12"/>
        <v>0</v>
      </c>
      <c r="V24" s="33">
        <f t="shared" si="13"/>
        <v>0</v>
      </c>
      <c r="W24" s="32">
        <f t="shared" si="15"/>
        <v>0</v>
      </c>
      <c r="X24" s="33"/>
    </row>
    <row r="25" spans="2:24" ht="19.5" customHeight="1">
      <c r="B25" s="24">
        <v>10</v>
      </c>
      <c r="C25" s="25" t="s">
        <v>41</v>
      </c>
      <c r="D25" s="26">
        <v>0</v>
      </c>
      <c r="E25" s="26">
        <v>0</v>
      </c>
      <c r="F25" s="27">
        <v>0</v>
      </c>
      <c r="G25" s="332">
        <v>0</v>
      </c>
      <c r="H25" s="28">
        <f t="shared" si="0"/>
        <v>0</v>
      </c>
      <c r="I25" s="29">
        <f t="shared" si="1"/>
        <v>0</v>
      </c>
      <c r="J25" s="29">
        <f t="shared" si="2"/>
        <v>0</v>
      </c>
      <c r="K25" s="29">
        <f t="shared" si="3"/>
        <v>0</v>
      </c>
      <c r="L25" s="30">
        <f t="shared" si="4"/>
        <v>0</v>
      </c>
      <c r="M25" s="29">
        <f t="shared" si="5"/>
        <v>0</v>
      </c>
      <c r="N25" s="31">
        <f t="shared" si="6"/>
        <v>0</v>
      </c>
      <c r="O25" s="31">
        <v>0</v>
      </c>
      <c r="P25" s="32">
        <f t="shared" si="7"/>
        <v>0</v>
      </c>
      <c r="Q25" s="31">
        <f t="shared" si="8"/>
        <v>0</v>
      </c>
      <c r="R25" s="31">
        <f t="shared" si="9"/>
        <v>0</v>
      </c>
      <c r="S25" s="32">
        <f t="shared" si="10"/>
        <v>0</v>
      </c>
      <c r="T25" s="30">
        <f t="shared" si="11"/>
        <v>6</v>
      </c>
      <c r="U25" s="32">
        <f t="shared" si="12"/>
        <v>0</v>
      </c>
      <c r="V25" s="33">
        <f t="shared" si="13"/>
        <v>0</v>
      </c>
      <c r="W25" s="32">
        <f t="shared" si="15"/>
        <v>0</v>
      </c>
      <c r="X25" s="33"/>
    </row>
    <row r="26" spans="2:24" ht="19.5" customHeight="1">
      <c r="B26" s="24">
        <v>11</v>
      </c>
      <c r="C26" s="25" t="s">
        <v>42</v>
      </c>
      <c r="D26" s="26">
        <v>0</v>
      </c>
      <c r="E26" s="26">
        <v>0</v>
      </c>
      <c r="F26" s="27">
        <v>0</v>
      </c>
      <c r="G26" s="332">
        <v>0</v>
      </c>
      <c r="H26" s="28">
        <f t="shared" si="0"/>
        <v>0</v>
      </c>
      <c r="I26" s="29">
        <f t="shared" si="1"/>
        <v>0</v>
      </c>
      <c r="J26" s="29">
        <f t="shared" si="2"/>
        <v>0</v>
      </c>
      <c r="K26" s="29">
        <f t="shared" si="3"/>
        <v>0</v>
      </c>
      <c r="L26" s="30">
        <f t="shared" si="4"/>
        <v>0</v>
      </c>
      <c r="M26" s="29">
        <f t="shared" si="5"/>
        <v>0</v>
      </c>
      <c r="N26" s="31">
        <f t="shared" si="6"/>
        <v>0</v>
      </c>
      <c r="O26" s="31">
        <v>0</v>
      </c>
      <c r="P26" s="32">
        <f t="shared" si="7"/>
        <v>0</v>
      </c>
      <c r="Q26" s="31">
        <f t="shared" si="8"/>
        <v>0</v>
      </c>
      <c r="R26" s="31">
        <f t="shared" si="9"/>
        <v>0</v>
      </c>
      <c r="S26" s="32">
        <f t="shared" si="10"/>
        <v>0</v>
      </c>
      <c r="T26" s="30">
        <f t="shared" si="11"/>
        <v>6</v>
      </c>
      <c r="U26" s="32">
        <f t="shared" si="12"/>
        <v>0</v>
      </c>
      <c r="V26" s="33">
        <f t="shared" si="13"/>
        <v>0</v>
      </c>
      <c r="W26" s="32">
        <f t="shared" si="15"/>
        <v>0</v>
      </c>
      <c r="X26" s="33"/>
    </row>
    <row r="27" spans="2:24" ht="19.5" customHeight="1">
      <c r="B27" s="24">
        <v>12</v>
      </c>
      <c r="C27" s="25" t="s">
        <v>43</v>
      </c>
      <c r="D27" s="26">
        <v>0</v>
      </c>
      <c r="E27" s="26">
        <v>0</v>
      </c>
      <c r="F27" s="27">
        <v>0</v>
      </c>
      <c r="G27" s="332">
        <v>0</v>
      </c>
      <c r="H27" s="28">
        <f t="shared" si="0"/>
        <v>0</v>
      </c>
      <c r="I27" s="29">
        <f t="shared" si="1"/>
        <v>0</v>
      </c>
      <c r="J27" s="29">
        <f t="shared" si="2"/>
        <v>0</v>
      </c>
      <c r="K27" s="29">
        <f t="shared" si="3"/>
        <v>0</v>
      </c>
      <c r="L27" s="30">
        <f t="shared" si="4"/>
        <v>0</v>
      </c>
      <c r="M27" s="29">
        <f t="shared" si="5"/>
        <v>0</v>
      </c>
      <c r="N27" s="31">
        <f t="shared" si="6"/>
        <v>0</v>
      </c>
      <c r="O27" s="31">
        <v>0</v>
      </c>
      <c r="P27" s="32">
        <f t="shared" si="7"/>
        <v>0</v>
      </c>
      <c r="Q27" s="31">
        <f t="shared" si="8"/>
        <v>0</v>
      </c>
      <c r="R27" s="31">
        <f t="shared" si="9"/>
        <v>0</v>
      </c>
      <c r="S27" s="32">
        <f t="shared" si="10"/>
        <v>0</v>
      </c>
      <c r="T27" s="30">
        <f t="shared" si="11"/>
        <v>6</v>
      </c>
      <c r="U27" s="32">
        <f t="shared" si="12"/>
        <v>0</v>
      </c>
      <c r="V27" s="33">
        <f t="shared" si="13"/>
        <v>0</v>
      </c>
      <c r="W27" s="32">
        <f t="shared" si="15"/>
        <v>0</v>
      </c>
      <c r="X27" s="33"/>
    </row>
    <row r="28" spans="2:24" ht="19.5" customHeight="1">
      <c r="B28" s="24">
        <v>13</v>
      </c>
      <c r="C28" s="25" t="s">
        <v>44</v>
      </c>
      <c r="D28" s="26">
        <v>0</v>
      </c>
      <c r="E28" s="26">
        <v>0</v>
      </c>
      <c r="F28" s="27">
        <v>0</v>
      </c>
      <c r="G28" s="332">
        <v>0</v>
      </c>
      <c r="H28" s="28">
        <f t="shared" si="0"/>
        <v>0</v>
      </c>
      <c r="I28" s="29">
        <f t="shared" si="1"/>
        <v>0</v>
      </c>
      <c r="J28" s="29">
        <f t="shared" si="2"/>
        <v>0</v>
      </c>
      <c r="K28" s="29">
        <f t="shared" si="3"/>
        <v>0</v>
      </c>
      <c r="L28" s="30">
        <f t="shared" si="4"/>
        <v>0</v>
      </c>
      <c r="M28" s="29">
        <f t="shared" si="5"/>
        <v>0</v>
      </c>
      <c r="N28" s="31">
        <f t="shared" si="6"/>
        <v>0</v>
      </c>
      <c r="O28" s="31">
        <v>0</v>
      </c>
      <c r="P28" s="32">
        <f t="shared" si="7"/>
        <v>0</v>
      </c>
      <c r="Q28" s="31">
        <f t="shared" si="8"/>
        <v>0</v>
      </c>
      <c r="R28" s="31">
        <f t="shared" si="9"/>
        <v>0</v>
      </c>
      <c r="S28" s="32">
        <f t="shared" si="10"/>
        <v>0</v>
      </c>
      <c r="T28" s="30">
        <f t="shared" si="11"/>
        <v>6</v>
      </c>
      <c r="U28" s="32">
        <f t="shared" si="12"/>
        <v>0</v>
      </c>
      <c r="V28" s="33">
        <f t="shared" si="13"/>
        <v>0</v>
      </c>
      <c r="W28" s="32">
        <f t="shared" si="15"/>
        <v>0</v>
      </c>
      <c r="X28" s="33"/>
    </row>
    <row r="29" spans="2:24" ht="19.5" customHeight="1">
      <c r="B29" s="34">
        <v>14</v>
      </c>
      <c r="C29" s="25" t="s">
        <v>45</v>
      </c>
      <c r="D29" s="26">
        <v>0</v>
      </c>
      <c r="E29" s="26">
        <v>0</v>
      </c>
      <c r="F29" s="27">
        <v>0</v>
      </c>
      <c r="G29" s="332">
        <v>0</v>
      </c>
      <c r="H29" s="28">
        <f t="shared" si="0"/>
        <v>0</v>
      </c>
      <c r="I29" s="29">
        <f t="shared" si="1"/>
        <v>0</v>
      </c>
      <c r="J29" s="29">
        <f t="shared" si="2"/>
        <v>0</v>
      </c>
      <c r="K29" s="29">
        <f t="shared" si="3"/>
        <v>0</v>
      </c>
      <c r="L29" s="30">
        <f t="shared" si="4"/>
        <v>0</v>
      </c>
      <c r="M29" s="29">
        <f t="shared" si="5"/>
        <v>0</v>
      </c>
      <c r="N29" s="31">
        <f t="shared" si="6"/>
        <v>0</v>
      </c>
      <c r="O29" s="31">
        <v>0</v>
      </c>
      <c r="P29" s="32">
        <f t="shared" si="7"/>
        <v>0</v>
      </c>
      <c r="Q29" s="31">
        <f t="shared" si="8"/>
        <v>0</v>
      </c>
      <c r="R29" s="31">
        <f t="shared" si="9"/>
        <v>0</v>
      </c>
      <c r="S29" s="32">
        <f t="shared" si="10"/>
        <v>0</v>
      </c>
      <c r="T29" s="30">
        <f t="shared" si="11"/>
        <v>6</v>
      </c>
      <c r="U29" s="32">
        <f t="shared" si="12"/>
        <v>0</v>
      </c>
      <c r="V29" s="33">
        <f t="shared" si="13"/>
        <v>0</v>
      </c>
      <c r="W29" s="32">
        <f t="shared" si="15"/>
        <v>0</v>
      </c>
      <c r="X29" s="33"/>
    </row>
    <row r="30" spans="2:24" ht="19.5" customHeight="1">
      <c r="B30" s="24">
        <v>15</v>
      </c>
      <c r="C30" s="25" t="s">
        <v>46</v>
      </c>
      <c r="D30" s="26">
        <v>0</v>
      </c>
      <c r="E30" s="26">
        <v>0</v>
      </c>
      <c r="F30" s="27">
        <v>0</v>
      </c>
      <c r="G30" s="332">
        <v>0</v>
      </c>
      <c r="H30" s="28">
        <f t="shared" si="0"/>
        <v>0</v>
      </c>
      <c r="I30" s="29">
        <f t="shared" si="1"/>
        <v>0</v>
      </c>
      <c r="J30" s="29">
        <f t="shared" si="2"/>
        <v>0</v>
      </c>
      <c r="K30" s="29">
        <f t="shared" si="3"/>
        <v>0</v>
      </c>
      <c r="L30" s="30">
        <f t="shared" si="4"/>
        <v>0</v>
      </c>
      <c r="M30" s="29">
        <f t="shared" si="5"/>
        <v>0</v>
      </c>
      <c r="N30" s="31">
        <f t="shared" si="6"/>
        <v>0</v>
      </c>
      <c r="O30" s="31">
        <v>0</v>
      </c>
      <c r="P30" s="32">
        <f t="shared" si="7"/>
        <v>0</v>
      </c>
      <c r="Q30" s="31">
        <f t="shared" si="8"/>
        <v>0</v>
      </c>
      <c r="R30" s="31">
        <f t="shared" si="9"/>
        <v>0</v>
      </c>
      <c r="S30" s="32">
        <f t="shared" si="10"/>
        <v>0</v>
      </c>
      <c r="T30" s="30">
        <f t="shared" si="11"/>
        <v>6</v>
      </c>
      <c r="U30" s="32">
        <f t="shared" si="12"/>
        <v>0</v>
      </c>
      <c r="V30" s="33">
        <f t="shared" si="13"/>
        <v>0</v>
      </c>
      <c r="W30" s="32">
        <f t="shared" si="15"/>
        <v>0</v>
      </c>
      <c r="X30" s="33"/>
    </row>
    <row r="31" spans="2:24" ht="19.5" customHeight="1">
      <c r="B31" s="24">
        <v>16</v>
      </c>
      <c r="C31" s="25" t="s">
        <v>47</v>
      </c>
      <c r="D31" s="26">
        <v>0</v>
      </c>
      <c r="E31" s="26">
        <v>0</v>
      </c>
      <c r="F31" s="27">
        <v>0</v>
      </c>
      <c r="G31" s="332">
        <v>0</v>
      </c>
      <c r="H31" s="28">
        <f t="shared" si="0"/>
        <v>0</v>
      </c>
      <c r="I31" s="29">
        <f t="shared" si="1"/>
        <v>0</v>
      </c>
      <c r="J31" s="29">
        <f t="shared" si="2"/>
        <v>0</v>
      </c>
      <c r="K31" s="29">
        <f t="shared" si="3"/>
        <v>0</v>
      </c>
      <c r="L31" s="30">
        <f t="shared" si="4"/>
        <v>0</v>
      </c>
      <c r="M31" s="29">
        <f t="shared" si="5"/>
        <v>0</v>
      </c>
      <c r="N31" s="31">
        <f t="shared" si="6"/>
        <v>0</v>
      </c>
      <c r="O31" s="31">
        <v>0</v>
      </c>
      <c r="P31" s="32">
        <f t="shared" si="7"/>
        <v>0</v>
      </c>
      <c r="Q31" s="31">
        <f t="shared" si="8"/>
        <v>0</v>
      </c>
      <c r="R31" s="31">
        <f t="shared" si="9"/>
        <v>0</v>
      </c>
      <c r="S31" s="32">
        <f t="shared" si="10"/>
        <v>0</v>
      </c>
      <c r="T31" s="30">
        <f t="shared" si="11"/>
        <v>6</v>
      </c>
      <c r="U31" s="32">
        <f t="shared" si="12"/>
        <v>0</v>
      </c>
      <c r="V31" s="33">
        <f t="shared" si="13"/>
        <v>0</v>
      </c>
      <c r="W31" s="32">
        <f t="shared" si="15"/>
        <v>0</v>
      </c>
      <c r="X31" s="33"/>
    </row>
    <row r="32" spans="2:24" ht="19.5" customHeight="1">
      <c r="B32" s="24">
        <v>17</v>
      </c>
      <c r="C32" s="25" t="s">
        <v>48</v>
      </c>
      <c r="D32" s="26">
        <v>0</v>
      </c>
      <c r="E32" s="26">
        <v>0</v>
      </c>
      <c r="F32" s="27">
        <v>0</v>
      </c>
      <c r="G32" s="332">
        <v>0</v>
      </c>
      <c r="H32" s="28">
        <f t="shared" si="0"/>
        <v>0</v>
      </c>
      <c r="I32" s="29">
        <f t="shared" si="1"/>
        <v>0</v>
      </c>
      <c r="J32" s="29">
        <f t="shared" si="2"/>
        <v>0</v>
      </c>
      <c r="K32" s="29">
        <f>ROUND((D32*J32*8)/(100*12),0)</f>
        <v>0</v>
      </c>
      <c r="L32" s="30">
        <f t="shared" si="4"/>
        <v>0</v>
      </c>
      <c r="M32" s="29">
        <f>ROUND((D32*L32*8)/(100*12),0)</f>
        <v>0</v>
      </c>
      <c r="N32" s="31">
        <f>ROUND(D32*0.4168,0)</f>
        <v>0</v>
      </c>
      <c r="O32" s="31">
        <f>H32</f>
        <v>0</v>
      </c>
      <c r="P32" s="32">
        <f t="shared" si="7"/>
        <v>0</v>
      </c>
      <c r="Q32" s="31">
        <f>ROUND(D32*0.5832,0)</f>
        <v>0</v>
      </c>
      <c r="R32" s="31">
        <f t="shared" si="9"/>
        <v>0</v>
      </c>
      <c r="S32" s="32">
        <f t="shared" si="10"/>
        <v>0</v>
      </c>
      <c r="T32" s="30">
        <f t="shared" si="11"/>
        <v>6</v>
      </c>
      <c r="U32" s="32">
        <f t="shared" si="12"/>
        <v>0</v>
      </c>
      <c r="V32" s="33">
        <f t="shared" si="13"/>
        <v>0</v>
      </c>
      <c r="W32" s="32">
        <f t="shared" si="15"/>
        <v>0</v>
      </c>
      <c r="X32" s="33">
        <f t="shared" si="14"/>
        <v>0</v>
      </c>
    </row>
    <row r="33" spans="2:24" ht="19.5" customHeight="1">
      <c r="B33" s="24">
        <v>18</v>
      </c>
      <c r="C33" s="25" t="s">
        <v>49</v>
      </c>
      <c r="D33" s="26">
        <v>0</v>
      </c>
      <c r="E33" s="26">
        <v>0</v>
      </c>
      <c r="F33" s="27">
        <v>0</v>
      </c>
      <c r="G33" s="332">
        <v>0</v>
      </c>
      <c r="H33" s="28">
        <f t="shared" si="0"/>
        <v>0</v>
      </c>
      <c r="I33" s="29">
        <f t="shared" si="1"/>
        <v>0</v>
      </c>
      <c r="J33" s="29">
        <f t="shared" si="2"/>
        <v>0</v>
      </c>
      <c r="K33" s="29">
        <f>ROUND((D33*J33*8)/(100*12),0)</f>
        <v>0</v>
      </c>
      <c r="L33" s="30">
        <f t="shared" si="4"/>
        <v>0</v>
      </c>
      <c r="M33" s="29">
        <f>ROUND((D33*L33*8)/(100*12),0)</f>
        <v>0</v>
      </c>
      <c r="N33" s="31">
        <f>ROUND(D33*0.4168,0)</f>
        <v>0</v>
      </c>
      <c r="O33" s="31">
        <f>H33</f>
        <v>0</v>
      </c>
      <c r="P33" s="32">
        <f t="shared" si="7"/>
        <v>0</v>
      </c>
      <c r="Q33" s="31">
        <f>ROUND(D33*0.5832,0)</f>
        <v>0</v>
      </c>
      <c r="R33" s="31">
        <f t="shared" si="9"/>
        <v>0</v>
      </c>
      <c r="S33" s="32">
        <f t="shared" si="10"/>
        <v>0</v>
      </c>
      <c r="T33" s="30">
        <f t="shared" si="11"/>
        <v>6</v>
      </c>
      <c r="U33" s="32">
        <f t="shared" si="12"/>
        <v>0</v>
      </c>
      <c r="V33" s="33">
        <f t="shared" si="13"/>
        <v>0</v>
      </c>
      <c r="W33" s="32">
        <f t="shared" si="15"/>
        <v>0</v>
      </c>
      <c r="X33" s="33">
        <f t="shared" si="14"/>
        <v>0</v>
      </c>
    </row>
    <row r="34" spans="2:24" ht="19.5" customHeight="1">
      <c r="B34" s="24">
        <v>19</v>
      </c>
      <c r="C34" s="25" t="s">
        <v>50</v>
      </c>
      <c r="D34" s="26">
        <v>677</v>
      </c>
      <c r="E34" s="26">
        <v>68</v>
      </c>
      <c r="F34" s="27">
        <v>13758</v>
      </c>
      <c r="G34" s="332">
        <v>40963</v>
      </c>
      <c r="H34" s="28">
        <f t="shared" si="0"/>
        <v>0</v>
      </c>
      <c r="I34" s="29">
        <f t="shared" si="1"/>
        <v>677</v>
      </c>
      <c r="J34" s="29">
        <f t="shared" si="2"/>
        <v>34</v>
      </c>
      <c r="K34" s="29">
        <f>ROUND((D34*J34*8)/(100*12),0)</f>
        <v>153</v>
      </c>
      <c r="L34" s="30">
        <f t="shared" si="4"/>
        <v>28</v>
      </c>
      <c r="M34" s="29">
        <f>ROUND((D34*L34*8)/(100*12),0)</f>
        <v>126</v>
      </c>
      <c r="N34" s="31">
        <f>ROUND(D34*0.4168,0)</f>
        <v>282</v>
      </c>
      <c r="O34" s="31">
        <f>H34</f>
        <v>0</v>
      </c>
      <c r="P34" s="32">
        <f t="shared" si="7"/>
        <v>282</v>
      </c>
      <c r="Q34" s="31">
        <f>ROUND(D34*0.5832,0)</f>
        <v>395</v>
      </c>
      <c r="R34" s="31">
        <f t="shared" si="9"/>
        <v>0</v>
      </c>
      <c r="S34" s="32">
        <f t="shared" si="10"/>
        <v>395</v>
      </c>
      <c r="T34" s="30">
        <f t="shared" si="11"/>
        <v>6</v>
      </c>
      <c r="U34" s="32">
        <f t="shared" si="12"/>
        <v>27</v>
      </c>
      <c r="V34" s="33">
        <f t="shared" si="13"/>
        <v>53</v>
      </c>
      <c r="W34" s="32">
        <f t="shared" si="15"/>
        <v>0</v>
      </c>
      <c r="X34" s="33">
        <f t="shared" si="14"/>
        <v>73</v>
      </c>
    </row>
    <row r="35" spans="2:24" ht="19.5" customHeight="1">
      <c r="B35" s="24">
        <v>20</v>
      </c>
      <c r="C35" s="25" t="s">
        <v>51</v>
      </c>
      <c r="D35" s="26">
        <v>3954</v>
      </c>
      <c r="E35" s="26">
        <v>396</v>
      </c>
      <c r="F35" s="27">
        <v>3070</v>
      </c>
      <c r="G35" s="332">
        <v>41106</v>
      </c>
      <c r="H35" s="28">
        <f t="shared" si="0"/>
        <v>0</v>
      </c>
      <c r="I35" s="29">
        <f t="shared" si="1"/>
        <v>3954</v>
      </c>
      <c r="J35" s="29">
        <f t="shared" si="2"/>
        <v>29</v>
      </c>
      <c r="K35" s="29">
        <f>ROUND((D35*J35*8)/(100*12),0)</f>
        <v>764</v>
      </c>
      <c r="L35" s="30">
        <f t="shared" si="4"/>
        <v>23</v>
      </c>
      <c r="M35" s="29">
        <f>ROUND((D35*L35*8)/(100*12),0)</f>
        <v>606</v>
      </c>
      <c r="N35" s="31">
        <f>ROUND(D35*0.4168,0)</f>
        <v>1648</v>
      </c>
      <c r="O35" s="31">
        <f>H35</f>
        <v>0</v>
      </c>
      <c r="P35" s="32">
        <f t="shared" si="7"/>
        <v>1648</v>
      </c>
      <c r="Q35" s="31">
        <f>ROUND(D35*0.5832,0)</f>
        <v>2306</v>
      </c>
      <c r="R35" s="31">
        <f t="shared" si="9"/>
        <v>0</v>
      </c>
      <c r="S35" s="32">
        <f t="shared" si="10"/>
        <v>2306</v>
      </c>
      <c r="T35" s="35">
        <f t="shared" si="11"/>
        <v>6</v>
      </c>
      <c r="U35" s="32">
        <f t="shared" si="12"/>
        <v>158</v>
      </c>
      <c r="V35" s="33">
        <f t="shared" si="13"/>
        <v>253</v>
      </c>
      <c r="W35" s="32">
        <f t="shared" si="15"/>
        <v>100</v>
      </c>
      <c r="X35" s="33">
        <f t="shared" si="14"/>
        <v>353</v>
      </c>
    </row>
    <row r="36" spans="2:24" ht="19.5" customHeight="1">
      <c r="B36" s="422" t="s">
        <v>52</v>
      </c>
      <c r="C36" s="422"/>
      <c r="D36" s="36">
        <f>SUM(D16:D35)</f>
        <v>4631</v>
      </c>
      <c r="E36" s="36">
        <f>SUM(E16:E35)</f>
        <v>464</v>
      </c>
      <c r="F36" s="1"/>
      <c r="G36" s="1"/>
      <c r="H36" s="37">
        <f>SUM(H16:H35)</f>
        <v>0</v>
      </c>
      <c r="I36" s="38">
        <f>SUM(I16:I35)</f>
        <v>4631</v>
      </c>
      <c r="J36" s="39"/>
      <c r="K36" s="38">
        <f>SUM(K16:K35)</f>
        <v>917</v>
      </c>
      <c r="L36" s="40"/>
      <c r="M36" s="38">
        <f aca="true" t="shared" si="16" ref="M36:S36">SUM(M16:M35)</f>
        <v>732</v>
      </c>
      <c r="N36" s="41">
        <f t="shared" si="16"/>
        <v>1930</v>
      </c>
      <c r="O36" s="42">
        <f t="shared" si="16"/>
        <v>0</v>
      </c>
      <c r="P36" s="43">
        <f t="shared" si="16"/>
        <v>1930</v>
      </c>
      <c r="Q36" s="41">
        <f t="shared" si="16"/>
        <v>2701</v>
      </c>
      <c r="R36" s="42">
        <f t="shared" si="16"/>
        <v>0</v>
      </c>
      <c r="S36" s="43">
        <f t="shared" si="16"/>
        <v>2701</v>
      </c>
      <c r="T36" s="44"/>
      <c r="U36" s="45">
        <f>SUM(U16:U35)</f>
        <v>185</v>
      </c>
      <c r="V36" s="45">
        <f>SUM(V16:V35)</f>
        <v>306</v>
      </c>
      <c r="W36" s="45">
        <f>SUM(W16:W35)</f>
        <v>100</v>
      </c>
      <c r="X36" s="45">
        <f>SUM(X16:X35)</f>
        <v>426</v>
      </c>
    </row>
    <row r="37" spans="2:13" ht="19.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4" ht="19.5" customHeight="1">
      <c r="B38" s="46" t="s">
        <v>53</v>
      </c>
      <c r="C38" s="47" t="s">
        <v>54</v>
      </c>
      <c r="D38" s="47" t="s">
        <v>55</v>
      </c>
      <c r="E38" s="423" t="s">
        <v>37</v>
      </c>
      <c r="F38" s="423"/>
      <c r="G38" s="423" t="s">
        <v>56</v>
      </c>
      <c r="H38" s="423"/>
      <c r="I38" s="424" t="s">
        <v>57</v>
      </c>
      <c r="J38" s="424"/>
      <c r="K38" s="424"/>
      <c r="L38" s="424"/>
      <c r="M38" s="48"/>
      <c r="N38" s="49"/>
    </row>
    <row r="39" spans="2:14" ht="19.5" customHeight="1">
      <c r="B39" s="50">
        <v>1</v>
      </c>
      <c r="C39" s="51" t="s">
        <v>60</v>
      </c>
      <c r="D39" s="52" t="s">
        <v>59</v>
      </c>
      <c r="E39" s="419">
        <f>Q36</f>
        <v>2701</v>
      </c>
      <c r="F39" s="419"/>
      <c r="G39" s="420">
        <f>H36</f>
        <v>0</v>
      </c>
      <c r="H39" s="420"/>
      <c r="I39" s="412">
        <f>S36</f>
        <v>2701</v>
      </c>
      <c r="J39" s="413"/>
      <c r="K39" s="413"/>
      <c r="L39" s="414"/>
      <c r="M39" s="48"/>
      <c r="N39" s="49"/>
    </row>
    <row r="40" spans="2:14" ht="19.5" customHeight="1">
      <c r="B40" s="50">
        <v>2</v>
      </c>
      <c r="C40" s="51" t="s">
        <v>58</v>
      </c>
      <c r="D40" s="52" t="s">
        <v>59</v>
      </c>
      <c r="E40" s="417">
        <f>N36</f>
        <v>1930</v>
      </c>
      <c r="F40" s="418"/>
      <c r="G40" s="415">
        <v>0</v>
      </c>
      <c r="H40" s="416"/>
      <c r="I40" s="412">
        <f>P36</f>
        <v>1930</v>
      </c>
      <c r="J40" s="413"/>
      <c r="K40" s="413"/>
      <c r="L40" s="414"/>
      <c r="M40" s="48"/>
      <c r="N40" s="49"/>
    </row>
    <row r="41" spans="2:14" ht="19.5" customHeight="1">
      <c r="B41" s="50">
        <v>3</v>
      </c>
      <c r="C41" s="51" t="s">
        <v>63</v>
      </c>
      <c r="D41" s="52" t="s">
        <v>61</v>
      </c>
      <c r="E41" s="419">
        <f>$X$36</f>
        <v>426</v>
      </c>
      <c r="F41" s="419"/>
      <c r="G41" s="420">
        <v>0</v>
      </c>
      <c r="H41" s="420"/>
      <c r="I41" s="412">
        <f>E41-G41</f>
        <v>426</v>
      </c>
      <c r="J41" s="413"/>
      <c r="K41" s="413"/>
      <c r="L41" s="414"/>
      <c r="M41" s="48"/>
      <c r="N41" s="49"/>
    </row>
    <row r="42" spans="2:14" ht="19.5" customHeight="1">
      <c r="B42" s="50">
        <v>4</v>
      </c>
      <c r="C42" s="56" t="s">
        <v>62</v>
      </c>
      <c r="D42" s="52" t="s">
        <v>61</v>
      </c>
      <c r="E42" s="417">
        <f>V36</f>
        <v>306</v>
      </c>
      <c r="F42" s="418"/>
      <c r="G42" s="415">
        <v>0</v>
      </c>
      <c r="H42" s="416"/>
      <c r="I42" s="412">
        <f>E42-G42</f>
        <v>306</v>
      </c>
      <c r="J42" s="413"/>
      <c r="K42" s="413"/>
      <c r="L42" s="414"/>
      <c r="M42" s="48"/>
      <c r="N42" s="49"/>
    </row>
    <row r="43" spans="2:13" ht="19.5" customHeight="1">
      <c r="B43" s="55">
        <v>5</v>
      </c>
      <c r="C43" s="53" t="s">
        <v>362</v>
      </c>
      <c r="D43" s="52" t="s">
        <v>61</v>
      </c>
      <c r="E43" s="417">
        <f>U36</f>
        <v>185</v>
      </c>
      <c r="F43" s="418"/>
      <c r="G43" s="415">
        <v>0</v>
      </c>
      <c r="H43" s="416"/>
      <c r="I43" s="412">
        <f>E43-G43</f>
        <v>185</v>
      </c>
      <c r="J43" s="413"/>
      <c r="K43" s="413"/>
      <c r="L43" s="414"/>
      <c r="M43" s="1"/>
    </row>
    <row r="44" spans="2:14" ht="19.5" customHeight="1">
      <c r="B44" s="48"/>
      <c r="C44" s="54" t="s">
        <v>52</v>
      </c>
      <c r="D44" s="48"/>
      <c r="E44" s="421">
        <f>SUM(E39:E43)</f>
        <v>5548</v>
      </c>
      <c r="F44" s="421"/>
      <c r="G44" s="421">
        <f>SUM(G39:G43)</f>
        <v>0</v>
      </c>
      <c r="H44" s="421"/>
      <c r="I44" s="421">
        <f>SUM(I39:I43)</f>
        <v>5548</v>
      </c>
      <c r="J44" s="421"/>
      <c r="K44" s="421"/>
      <c r="L44" s="421"/>
      <c r="M44" s="48"/>
      <c r="N44" s="49"/>
    </row>
    <row r="45" spans="2:14" ht="19.5" customHeight="1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9"/>
    </row>
    <row r="46" spans="2:14" ht="19.5" customHeight="1" hidden="1"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2:14" ht="19.5" customHeight="1" hidden="1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2:14" ht="19.5" customHeight="1" hidden="1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="1" customFormat="1" ht="19.5" customHeight="1"/>
    <row r="50" s="1" customFormat="1" ht="19.5" customHeight="1"/>
  </sheetData>
  <sheetProtection/>
  <mergeCells count="64">
    <mergeCell ref="B1:M1"/>
    <mergeCell ref="C2:M2"/>
    <mergeCell ref="D4:F4"/>
    <mergeCell ref="H4:I4"/>
    <mergeCell ref="D5:F5"/>
    <mergeCell ref="H5:I5"/>
    <mergeCell ref="B4:B13"/>
    <mergeCell ref="D6:F6"/>
    <mergeCell ref="H6:I6"/>
    <mergeCell ref="D7:F7"/>
    <mergeCell ref="H7:I7"/>
    <mergeCell ref="D8:F8"/>
    <mergeCell ref="H8:I8"/>
    <mergeCell ref="D9:F9"/>
    <mergeCell ref="H9:I9"/>
    <mergeCell ref="D10:F10"/>
    <mergeCell ref="H10:I10"/>
    <mergeCell ref="D11:F11"/>
    <mergeCell ref="H11:I11"/>
    <mergeCell ref="D12:F12"/>
    <mergeCell ref="H12:I12"/>
    <mergeCell ref="G13:I13"/>
    <mergeCell ref="B14:B15"/>
    <mergeCell ref="C14:C15"/>
    <mergeCell ref="D14:D15"/>
    <mergeCell ref="E14:E15"/>
    <mergeCell ref="N14:P14"/>
    <mergeCell ref="Q14:S14"/>
    <mergeCell ref="T14:T15"/>
    <mergeCell ref="U14:U15"/>
    <mergeCell ref="V14:V15"/>
    <mergeCell ref="X14:X15"/>
    <mergeCell ref="E39:F39"/>
    <mergeCell ref="G39:H39"/>
    <mergeCell ref="I39:L39"/>
    <mergeCell ref="B36:C36"/>
    <mergeCell ref="E38:F38"/>
    <mergeCell ref="G38:H38"/>
    <mergeCell ref="I38:L38"/>
    <mergeCell ref="E44:F44"/>
    <mergeCell ref="G44:H44"/>
    <mergeCell ref="I44:L44"/>
    <mergeCell ref="E43:F43"/>
    <mergeCell ref="G43:H43"/>
    <mergeCell ref="I43:L43"/>
    <mergeCell ref="I42:L42"/>
    <mergeCell ref="G42:H42"/>
    <mergeCell ref="E42:F42"/>
    <mergeCell ref="I40:L40"/>
    <mergeCell ref="G40:H40"/>
    <mergeCell ref="E40:F40"/>
    <mergeCell ref="E41:F41"/>
    <mergeCell ref="G41:H41"/>
    <mergeCell ref="I41:L41"/>
    <mergeCell ref="K4:L4"/>
    <mergeCell ref="K5:L5"/>
    <mergeCell ref="K6:L6"/>
    <mergeCell ref="C3:M3"/>
    <mergeCell ref="K13:M13"/>
    <mergeCell ref="F14:I14"/>
    <mergeCell ref="J14:J15"/>
    <mergeCell ref="K14:K15"/>
    <mergeCell ref="L14:L15"/>
    <mergeCell ref="M14:M15"/>
  </mergeCells>
  <hyperlinks>
    <hyperlink ref="K13" r:id="rId1" display="ashokkumar.vemula@gmail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M70"/>
  <sheetViews>
    <sheetView showGridLines="0" workbookViewId="0" topLeftCell="A29">
      <selection activeCell="B23" sqref="B23"/>
    </sheetView>
  </sheetViews>
  <sheetFormatPr defaultColWidth="0" defaultRowHeight="15" customHeight="1" zeroHeight="1"/>
  <cols>
    <col min="1" max="1" width="2.7109375" style="49" customWidth="1"/>
    <col min="2" max="2" width="4.421875" style="49" customWidth="1"/>
    <col min="3" max="3" width="11.421875" style="49" customWidth="1"/>
    <col min="4" max="4" width="24.7109375" style="49" customWidth="1"/>
    <col min="5" max="5" width="7.57421875" style="49" customWidth="1"/>
    <col min="6" max="6" width="9.421875" style="49" customWidth="1"/>
    <col min="7" max="7" width="8.7109375" style="49" customWidth="1"/>
    <col min="8" max="8" width="9.00390625" style="49" customWidth="1"/>
    <col min="9" max="9" width="8.421875" style="49" customWidth="1"/>
    <col min="10" max="11" width="8.28125" style="49" customWidth="1"/>
    <col min="12" max="12" width="8.421875" style="49" customWidth="1"/>
    <col min="13" max="13" width="5.140625" style="49" customWidth="1"/>
    <col min="14" max="14" width="4.140625" style="49" customWidth="1"/>
    <col min="15" max="16384" width="9.140625" style="49" hidden="1" customWidth="1"/>
  </cols>
  <sheetData>
    <row r="1" ht="15" customHeight="1">
      <c r="G1" s="344" t="s">
        <v>529</v>
      </c>
    </row>
    <row r="2" spans="2:13" ht="18.75">
      <c r="B2" s="469" t="str">
        <f>"PROCEEDING FROM THE "&amp;DATA!D8&amp;", "&amp;DATA!D9</f>
        <v>PROCEEDING FROM THE HEAD MASTER, Z.P.H.S, MALLAMPETA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335">
        <v>1</v>
      </c>
    </row>
    <row r="3" spans="2:13" ht="15">
      <c r="B3" s="470" t="str">
        <f>"Present: Sri "&amp;DATA!D7&amp;","&amp;DATA!H7</f>
        <v>Present: Sri Ch.MALLIKHARJUN,______________</v>
      </c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336">
        <v>1</v>
      </c>
    </row>
    <row r="4" spans="2:13" ht="15">
      <c r="B4" s="330" t="s">
        <v>426</v>
      </c>
      <c r="J4" s="330" t="str">
        <f>"Date: "&amp;TEXT(DATA!H11-1,"dd-mmm-yyyy")</f>
        <v>Date: 15-Dec-2014</v>
      </c>
      <c r="K4" s="361"/>
      <c r="L4" s="362"/>
      <c r="M4" s="337">
        <v>1</v>
      </c>
    </row>
    <row r="5" ht="15">
      <c r="M5" s="338">
        <v>1</v>
      </c>
    </row>
    <row r="6" spans="3:13" ht="16.5" customHeight="1">
      <c r="C6" s="49" t="s">
        <v>66</v>
      </c>
      <c r="D6" s="471" t="s">
        <v>415</v>
      </c>
      <c r="E6" s="471"/>
      <c r="F6" s="471"/>
      <c r="G6" s="471"/>
      <c r="H6" s="471"/>
      <c r="I6" s="471"/>
      <c r="J6" s="471"/>
      <c r="K6" s="471"/>
      <c r="L6" s="471"/>
      <c r="M6" s="339">
        <v>1</v>
      </c>
    </row>
    <row r="7" spans="4:13" ht="15" customHeight="1">
      <c r="D7" s="471"/>
      <c r="E7" s="471"/>
      <c r="F7" s="471"/>
      <c r="G7" s="471"/>
      <c r="H7" s="471"/>
      <c r="I7" s="471"/>
      <c r="J7" s="471"/>
      <c r="K7" s="471"/>
      <c r="L7" s="471"/>
      <c r="M7" s="339">
        <v>1</v>
      </c>
    </row>
    <row r="8" ht="8.25" customHeight="1">
      <c r="M8" s="338">
        <v>1</v>
      </c>
    </row>
    <row r="9" spans="3:13" ht="15">
      <c r="C9" s="49" t="s">
        <v>67</v>
      </c>
      <c r="D9" s="49" t="s">
        <v>68</v>
      </c>
      <c r="M9" s="338">
        <v>1</v>
      </c>
    </row>
    <row r="10" spans="4:13" ht="15">
      <c r="D10" s="49" t="s">
        <v>69</v>
      </c>
      <c r="M10" s="338">
        <v>1</v>
      </c>
    </row>
    <row r="11" spans="4:13" ht="15">
      <c r="D11" s="49" t="s">
        <v>70</v>
      </c>
      <c r="M11" s="338">
        <v>1</v>
      </c>
    </row>
    <row r="12" spans="4:13" ht="15">
      <c r="D12" s="49" t="s">
        <v>71</v>
      </c>
      <c r="M12" s="338">
        <v>1</v>
      </c>
    </row>
    <row r="13" spans="4:13" ht="15">
      <c r="D13" s="49" t="s">
        <v>72</v>
      </c>
      <c r="K13" s="72" t="s">
        <v>531</v>
      </c>
      <c r="M13" s="338">
        <v>1</v>
      </c>
    </row>
    <row r="14" spans="3:13" ht="15" customHeight="1">
      <c r="C14" s="49" t="s">
        <v>73</v>
      </c>
      <c r="F14" s="57"/>
      <c r="G14" s="57"/>
      <c r="H14" s="57"/>
      <c r="I14" s="57"/>
      <c r="J14" s="57"/>
      <c r="K14" s="57"/>
      <c r="L14" s="57"/>
      <c r="M14" s="340">
        <v>1</v>
      </c>
    </row>
    <row r="15" spans="3:13" ht="18.75" customHeight="1">
      <c r="C15" s="471" t="s">
        <v>74</v>
      </c>
      <c r="D15" s="471"/>
      <c r="E15" s="471"/>
      <c r="F15" s="471"/>
      <c r="G15" s="471"/>
      <c r="H15" s="471"/>
      <c r="I15" s="471"/>
      <c r="J15" s="471"/>
      <c r="K15" s="471"/>
      <c r="L15" s="471"/>
      <c r="M15" s="339">
        <v>1</v>
      </c>
    </row>
    <row r="16" spans="3:13" ht="18.75" customHeight="1"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339">
        <v>1</v>
      </c>
    </row>
    <row r="17" spans="3:13" ht="18.75" customHeight="1">
      <c r="C17" s="471"/>
      <c r="D17" s="471"/>
      <c r="E17" s="471"/>
      <c r="F17" s="471"/>
      <c r="G17" s="471"/>
      <c r="H17" s="471"/>
      <c r="I17" s="471"/>
      <c r="J17" s="471"/>
      <c r="K17" s="471"/>
      <c r="L17" s="471"/>
      <c r="M17" s="339">
        <v>1</v>
      </c>
    </row>
    <row r="18" spans="3:13" ht="18.75" customHeight="1"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339">
        <v>1</v>
      </c>
    </row>
    <row r="19" spans="3:13" ht="18.75" customHeight="1"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339">
        <v>1</v>
      </c>
    </row>
    <row r="20" spans="3:13" ht="15">
      <c r="C20" s="472" t="str">
        <f>"                     Salary Statement of Sri/Smt/Kum."&amp;DATA!D4&amp;","&amp;DATA!H4&amp;","&amp;DATA!H5&amp;", Mandal "&amp;DATA!D6&amp;" Who's arrears amount creditted into the CSS Account eariler, the Perticulers Shown Below"</f>
        <v>                     Salary Statement of Sri/Smt/Kum.J.V.RAJAN,S.A(ENG),Z.P.H.SCHOOL, Y.D.PADU, Mandal DONAKONDA Who's arrears amount creditted into the CSS Account eariler, the Perticulers Shown Below</v>
      </c>
      <c r="D20" s="472"/>
      <c r="E20" s="472"/>
      <c r="F20" s="472"/>
      <c r="G20" s="472"/>
      <c r="H20" s="472"/>
      <c r="I20" s="472"/>
      <c r="J20" s="472"/>
      <c r="K20" s="472"/>
      <c r="L20" s="472"/>
      <c r="M20" s="339">
        <v>1</v>
      </c>
    </row>
    <row r="21" spans="3:13" ht="15">
      <c r="C21" s="472"/>
      <c r="D21" s="472"/>
      <c r="E21" s="472"/>
      <c r="F21" s="472"/>
      <c r="G21" s="472"/>
      <c r="H21" s="472"/>
      <c r="I21" s="472"/>
      <c r="J21" s="472"/>
      <c r="K21" s="472"/>
      <c r="L21" s="472"/>
      <c r="M21" s="339">
        <v>1</v>
      </c>
    </row>
    <row r="22" spans="3:13" ht="15">
      <c r="C22" s="472"/>
      <c r="D22" s="472"/>
      <c r="E22" s="472"/>
      <c r="F22" s="472"/>
      <c r="G22" s="472"/>
      <c r="H22" s="472"/>
      <c r="I22" s="472"/>
      <c r="J22" s="472"/>
      <c r="K22" s="472"/>
      <c r="L22" s="472"/>
      <c r="M22" s="339">
        <v>1</v>
      </c>
    </row>
    <row r="23" spans="2:13" ht="59.25" customHeight="1">
      <c r="B23" s="58" t="str">
        <f>DATA!B14</f>
        <v>S.No.</v>
      </c>
      <c r="C23" s="463" t="str">
        <f>DATA!C14</f>
        <v>Particulars of Arrears</v>
      </c>
      <c r="D23" s="463"/>
      <c r="E23" s="58" t="str">
        <f>DATA!D14</f>
        <v>Already Creditted  CSS Amount</v>
      </c>
      <c r="F23" s="58" t="str">
        <f>DATA!E14</f>
        <v>Already Creditted  CPS Amount</v>
      </c>
      <c r="G23" s="58" t="str">
        <f>DATA!F15</f>
        <v>Trans Id</v>
      </c>
      <c r="H23" s="58" t="str">
        <f>DATA!G15</f>
        <v>Bill Passed in the Month &amp; Year</v>
      </c>
      <c r="I23" s="58" t="str">
        <f>DATA!H15</f>
        <v>CPS 10% Amount to be Creditted</v>
      </c>
      <c r="J23" s="58" t="str">
        <f>DATA!I15</f>
        <v>CSS Amount Paid in Cash Now</v>
      </c>
      <c r="K23" s="58" t="str">
        <f>DATA!J14</f>
        <v>Period of Time up to Bill date in Months </v>
      </c>
      <c r="L23" s="58" t="str">
        <f>DATA!K14</f>
        <v>Intrest Calculated at 8% P.A till Bill Date</v>
      </c>
      <c r="M23" s="341">
        <v>1</v>
      </c>
    </row>
    <row r="24" spans="2:13" ht="15">
      <c r="B24" s="59">
        <f>IF(H24="",0,1)</f>
        <v>0</v>
      </c>
      <c r="C24" s="466" t="str">
        <f>DATA!C16</f>
        <v>January,Feb&amp;Marh-2005 (DA 35.796%  Arrears )</v>
      </c>
      <c r="D24" s="467"/>
      <c r="E24" s="59">
        <f>DATA!D16</f>
        <v>0</v>
      </c>
      <c r="F24" s="59">
        <f>DATA!E16</f>
        <v>0</v>
      </c>
      <c r="G24" s="59">
        <f>DATA!F16</f>
        <v>0</v>
      </c>
      <c r="H24" s="351">
        <f>IF(DATA!G16=0,"",DATA!G16)</f>
      </c>
      <c r="I24" s="59">
        <f>DATA!H16</f>
        <v>0</v>
      </c>
      <c r="J24" s="59">
        <f>DATA!I16</f>
        <v>0</v>
      </c>
      <c r="K24" s="59">
        <f>DATA!J16</f>
        <v>0</v>
      </c>
      <c r="L24" s="59">
        <f>DATA!K16</f>
        <v>0</v>
      </c>
      <c r="M24" s="342">
        <f>IF(H24="",0,1)</f>
        <v>0</v>
      </c>
    </row>
    <row r="25" spans="2:13" ht="15">
      <c r="B25" s="59">
        <f>IF(H25="",0,B24+1)</f>
        <v>0</v>
      </c>
      <c r="C25" s="68" t="str">
        <f>DATA!C17</f>
        <v>July,Aug,Sep,Oct-2006 (DA 42.390%  Arrears)</v>
      </c>
      <c r="D25" s="69"/>
      <c r="E25" s="59">
        <f>DATA!D17</f>
        <v>0</v>
      </c>
      <c r="F25" s="59">
        <f>DATA!E17</f>
        <v>0</v>
      </c>
      <c r="G25" s="59">
        <f>DATA!F17</f>
        <v>0</v>
      </c>
      <c r="H25" s="351">
        <f>IF(DATA!G17=0,"",DATA!G17)</f>
      </c>
      <c r="I25" s="59">
        <f>DATA!H17</f>
        <v>0</v>
      </c>
      <c r="J25" s="59">
        <f>DATA!I17</f>
        <v>0</v>
      </c>
      <c r="K25" s="59">
        <f>DATA!J17</f>
        <v>0</v>
      </c>
      <c r="L25" s="59">
        <f>DATA!K17</f>
        <v>0</v>
      </c>
      <c r="M25" s="342">
        <f aca="true" t="shared" si="0" ref="M25:M43">IF(H25="",0,1)</f>
        <v>0</v>
      </c>
    </row>
    <row r="26" spans="2:13" ht="15">
      <c r="B26" s="59">
        <f>IF(H26="",0,MAX($B$24:B25)+1)</f>
        <v>0</v>
      </c>
      <c r="C26" s="68" t="str">
        <f>DATA!C18</f>
        <v>(IR arrears) Jan,Feb,March-2009 </v>
      </c>
      <c r="D26" s="69"/>
      <c r="E26" s="59">
        <f>DATA!D18</f>
        <v>0</v>
      </c>
      <c r="F26" s="59">
        <f>DATA!E18</f>
        <v>0</v>
      </c>
      <c r="G26" s="59">
        <f>DATA!F18</f>
        <v>0</v>
      </c>
      <c r="H26" s="351">
        <f>IF(DATA!G18=0,"",DATA!G18)</f>
      </c>
      <c r="I26" s="59">
        <f>DATA!H18</f>
        <v>0</v>
      </c>
      <c r="J26" s="59">
        <f>DATA!I18</f>
        <v>0</v>
      </c>
      <c r="K26" s="59">
        <f>DATA!J18</f>
        <v>0</v>
      </c>
      <c r="L26" s="59">
        <f>DATA!K18</f>
        <v>0</v>
      </c>
      <c r="M26" s="342">
        <f t="shared" si="0"/>
        <v>0</v>
      </c>
    </row>
    <row r="27" spans="2:13" ht="15">
      <c r="B27" s="59">
        <f>IF(H27="",0,MAX($B$24:B26)+1)</f>
        <v>0</v>
      </c>
      <c r="C27" s="68" t="str">
        <f>DATA!C19</f>
        <v>January,Feb&amp;Marh-2007 (DA 51.81%  Arrears )</v>
      </c>
      <c r="D27" s="69"/>
      <c r="E27" s="59">
        <f>DATA!D19</f>
        <v>0</v>
      </c>
      <c r="F27" s="59">
        <f>DATA!E19</f>
        <v>0</v>
      </c>
      <c r="G27" s="59">
        <f>DATA!F19</f>
        <v>0</v>
      </c>
      <c r="H27" s="351">
        <f>IF(DATA!G19=0,"",DATA!G19)</f>
      </c>
      <c r="I27" s="59">
        <f>DATA!H19</f>
        <v>0</v>
      </c>
      <c r="J27" s="59">
        <f>DATA!I19</f>
        <v>0</v>
      </c>
      <c r="K27" s="59">
        <f>DATA!J19</f>
        <v>0</v>
      </c>
      <c r="L27" s="59">
        <f>DATA!K19</f>
        <v>0</v>
      </c>
      <c r="M27" s="342">
        <f t="shared" si="0"/>
        <v>0</v>
      </c>
    </row>
    <row r="28" spans="2:13" ht="15">
      <c r="B28" s="59">
        <f>IF(H28="",0,MAX($B$24:B27)+1)</f>
        <v>0</v>
      </c>
      <c r="C28" s="68" t="str">
        <f>DATA!C20</f>
        <v>July,Aug,Sep,Oct-2008  ( DA 60.288%  Arrears)</v>
      </c>
      <c r="D28" s="69"/>
      <c r="E28" s="59">
        <f>DATA!D20</f>
        <v>0</v>
      </c>
      <c r="F28" s="59">
        <f>DATA!E20</f>
        <v>0</v>
      </c>
      <c r="G28" s="59">
        <f>DATA!F20</f>
        <v>0</v>
      </c>
      <c r="H28" s="351">
        <f>IF(DATA!G20=0,"",DATA!G20)</f>
      </c>
      <c r="I28" s="59">
        <f>DATA!H20</f>
        <v>0</v>
      </c>
      <c r="J28" s="59">
        <f>DATA!I20</f>
        <v>0</v>
      </c>
      <c r="K28" s="59">
        <f>DATA!J20</f>
        <v>0</v>
      </c>
      <c r="L28" s="59">
        <f>DATA!K20</f>
        <v>0</v>
      </c>
      <c r="M28" s="342">
        <f t="shared" si="0"/>
        <v>0</v>
      </c>
    </row>
    <row r="29" spans="2:13" ht="15">
      <c r="B29" s="59">
        <f>IF(H29="",0,MAX($B$24:B28)+1)</f>
        <v>0</v>
      </c>
      <c r="C29" s="68" t="str">
        <f>DATA!C21</f>
        <v>PRC-2010 Arrears</v>
      </c>
      <c r="D29" s="69"/>
      <c r="E29" s="59">
        <f>DATA!D21</f>
        <v>0</v>
      </c>
      <c r="F29" s="59">
        <f>DATA!E21</f>
        <v>0</v>
      </c>
      <c r="G29" s="59">
        <f>DATA!F21</f>
        <v>0</v>
      </c>
      <c r="H29" s="351">
        <f>IF(DATA!G21=0,"",DATA!G21)</f>
      </c>
      <c r="I29" s="59">
        <f>DATA!H21</f>
        <v>0</v>
      </c>
      <c r="J29" s="59">
        <f>DATA!I21</f>
        <v>0</v>
      </c>
      <c r="K29" s="59">
        <f>DATA!J21</f>
        <v>0</v>
      </c>
      <c r="L29" s="59">
        <f>DATA!K21</f>
        <v>0</v>
      </c>
      <c r="M29" s="342">
        <f t="shared" si="0"/>
        <v>0</v>
      </c>
    </row>
    <row r="30" spans="2:13" ht="15">
      <c r="B30" s="59">
        <f>IF(H30="",0,MAX($B$24:B29)+1)</f>
        <v>0</v>
      </c>
      <c r="C30" s="68" t="str">
        <f>DATA!C22</f>
        <v>Notional Increment arrears</v>
      </c>
      <c r="D30" s="69"/>
      <c r="E30" s="59">
        <f>DATA!D22</f>
        <v>0</v>
      </c>
      <c r="F30" s="59">
        <f>DATA!E22</f>
        <v>0</v>
      </c>
      <c r="G30" s="59">
        <f>DATA!F22</f>
        <v>0</v>
      </c>
      <c r="H30" s="351">
        <f>IF(DATA!G22=0,"",DATA!G22)</f>
      </c>
      <c r="I30" s="59">
        <f>DATA!H22</f>
        <v>0</v>
      </c>
      <c r="J30" s="59">
        <f>DATA!I22</f>
        <v>0</v>
      </c>
      <c r="K30" s="59">
        <f>DATA!J22</f>
        <v>0</v>
      </c>
      <c r="L30" s="59">
        <f>DATA!K22</f>
        <v>0</v>
      </c>
      <c r="M30" s="342">
        <f t="shared" si="0"/>
        <v>0</v>
      </c>
    </row>
    <row r="31" spans="2:13" ht="15">
      <c r="B31" s="59">
        <f>IF(H31="",0,MAX($B$24:B30)+1)</f>
        <v>0</v>
      </c>
      <c r="C31" s="68" t="str">
        <f>DATA!C23</f>
        <v>January to June-2010  ( DA 73.476% (16.264%)  Arrears)</v>
      </c>
      <c r="D31" s="69"/>
      <c r="E31" s="59">
        <f>DATA!D23</f>
        <v>0</v>
      </c>
      <c r="F31" s="59">
        <f>DATA!E23</f>
        <v>0</v>
      </c>
      <c r="G31" s="59">
        <f>DATA!F23</f>
        <v>0</v>
      </c>
      <c r="H31" s="351">
        <f>IF(DATA!G23=0,"",DATA!G23)</f>
      </c>
      <c r="I31" s="59">
        <f>DATA!H23</f>
        <v>0</v>
      </c>
      <c r="J31" s="59">
        <f>DATA!I23</f>
        <v>0</v>
      </c>
      <c r="K31" s="59">
        <f>DATA!J23</f>
        <v>0</v>
      </c>
      <c r="L31" s="59">
        <f>DATA!K23</f>
        <v>0</v>
      </c>
      <c r="M31" s="342">
        <f t="shared" si="0"/>
        <v>0</v>
      </c>
    </row>
    <row r="32" spans="2:13" ht="15">
      <c r="B32" s="59">
        <f>IF(H32="",0,MAX($B$24:B31)+1)</f>
        <v>0</v>
      </c>
      <c r="C32" s="68" t="str">
        <f>DATA!C24</f>
        <v>January,Feb&amp;Marh-2008 (DA 35.796%  Arrears )</v>
      </c>
      <c r="D32" s="69"/>
      <c r="E32" s="59">
        <f>DATA!D24</f>
        <v>0</v>
      </c>
      <c r="F32" s="59">
        <f>DATA!E24</f>
        <v>0</v>
      </c>
      <c r="G32" s="59">
        <f>DATA!F24</f>
        <v>0</v>
      </c>
      <c r="H32" s="351">
        <f>IF(DATA!G24=0,"",DATA!G24)</f>
      </c>
      <c r="I32" s="59">
        <f>DATA!H24</f>
        <v>0</v>
      </c>
      <c r="J32" s="59">
        <f>DATA!I24</f>
        <v>0</v>
      </c>
      <c r="K32" s="59">
        <f>DATA!J24</f>
        <v>0</v>
      </c>
      <c r="L32" s="59">
        <f>DATA!K24</f>
        <v>0</v>
      </c>
      <c r="M32" s="342">
        <f t="shared" si="0"/>
        <v>0</v>
      </c>
    </row>
    <row r="33" spans="2:13" ht="15">
      <c r="B33" s="59">
        <f>IF(H33="",0,MAX($B$24:B32)+1)</f>
        <v>0</v>
      </c>
      <c r="C33" s="466" t="str">
        <f>DATA!C25</f>
        <v>July,Aug,Sep,Oct-2008 (DA 42.390%  Arrears)</v>
      </c>
      <c r="D33" s="467"/>
      <c r="E33" s="59">
        <f>DATA!D25</f>
        <v>0</v>
      </c>
      <c r="F33" s="59">
        <f>DATA!E25</f>
        <v>0</v>
      </c>
      <c r="G33" s="59">
        <f>DATA!F25</f>
        <v>0</v>
      </c>
      <c r="H33" s="351">
        <f>IF(DATA!G25=0,"",DATA!G25)</f>
      </c>
      <c r="I33" s="59">
        <f>DATA!H25</f>
        <v>0</v>
      </c>
      <c r="J33" s="59">
        <f>DATA!I25</f>
        <v>0</v>
      </c>
      <c r="K33" s="59">
        <f>DATA!J25</f>
        <v>0</v>
      </c>
      <c r="L33" s="59">
        <f>DATA!K25</f>
        <v>0</v>
      </c>
      <c r="M33" s="342">
        <f t="shared" si="0"/>
        <v>0</v>
      </c>
    </row>
    <row r="34" spans="2:13" ht="15">
      <c r="B34" s="59">
        <f>IF(H34="",0,MAX($B$24:B33)+1)</f>
        <v>0</v>
      </c>
      <c r="C34" s="466" t="str">
        <f>DATA!C26</f>
        <v>(IR arrears) Jan,Feb,March-2009 </v>
      </c>
      <c r="D34" s="467"/>
      <c r="E34" s="59">
        <f>DATA!D26</f>
        <v>0</v>
      </c>
      <c r="F34" s="59">
        <f>DATA!E26</f>
        <v>0</v>
      </c>
      <c r="G34" s="59">
        <f>DATA!F26</f>
        <v>0</v>
      </c>
      <c r="H34" s="351">
        <f>IF(DATA!G26=0,"",DATA!G26)</f>
      </c>
      <c r="I34" s="59">
        <f>DATA!H26</f>
        <v>0</v>
      </c>
      <c r="J34" s="59">
        <f>DATA!I26</f>
        <v>0</v>
      </c>
      <c r="K34" s="59">
        <f>DATA!J26</f>
        <v>0</v>
      </c>
      <c r="L34" s="59">
        <f>DATA!K26</f>
        <v>0</v>
      </c>
      <c r="M34" s="342">
        <f t="shared" si="0"/>
        <v>0</v>
      </c>
    </row>
    <row r="35" spans="2:13" ht="15">
      <c r="B35" s="59">
        <f>IF(H35="",0,MAX($B$24:B34)+1)</f>
        <v>0</v>
      </c>
      <c r="C35" s="466" t="str">
        <f>DATA!C27</f>
        <v>January,Feb&amp;Marh-2009 (DA 51.81%  Arrears )</v>
      </c>
      <c r="D35" s="467"/>
      <c r="E35" s="59">
        <f>DATA!D27</f>
        <v>0</v>
      </c>
      <c r="F35" s="59">
        <f>DATA!E27</f>
        <v>0</v>
      </c>
      <c r="G35" s="59">
        <f>DATA!F27</f>
        <v>0</v>
      </c>
      <c r="H35" s="351">
        <f>IF(DATA!G27=0,"",DATA!G27)</f>
      </c>
      <c r="I35" s="59">
        <f>DATA!H27</f>
        <v>0</v>
      </c>
      <c r="J35" s="59">
        <f>DATA!I27</f>
        <v>0</v>
      </c>
      <c r="K35" s="59">
        <f>DATA!J27</f>
        <v>0</v>
      </c>
      <c r="L35" s="59">
        <f>DATA!K27</f>
        <v>0</v>
      </c>
      <c r="M35" s="342">
        <f t="shared" si="0"/>
        <v>0</v>
      </c>
    </row>
    <row r="36" spans="2:13" ht="15">
      <c r="B36" s="59">
        <f>IF(H36="",0,MAX($B$24:B35)+1)</f>
        <v>0</v>
      </c>
      <c r="C36" s="466" t="str">
        <f>DATA!C28</f>
        <v>July,Aug,Sep,Oct-2009  ( DA 60.288%  Arrears)</v>
      </c>
      <c r="D36" s="467"/>
      <c r="E36" s="59">
        <f>DATA!D28</f>
        <v>0</v>
      </c>
      <c r="F36" s="59">
        <f>DATA!E28</f>
        <v>0</v>
      </c>
      <c r="G36" s="59">
        <f>DATA!F28</f>
        <v>0</v>
      </c>
      <c r="H36" s="351">
        <f>IF(DATA!G28=0,"",DATA!G28)</f>
      </c>
      <c r="I36" s="59">
        <f>DATA!H28</f>
        <v>0</v>
      </c>
      <c r="J36" s="59">
        <f>DATA!I28</f>
        <v>0</v>
      </c>
      <c r="K36" s="59">
        <f>DATA!J28</f>
        <v>0</v>
      </c>
      <c r="L36" s="59">
        <f>DATA!K28</f>
        <v>0</v>
      </c>
      <c r="M36" s="342">
        <f t="shared" si="0"/>
        <v>0</v>
      </c>
    </row>
    <row r="37" spans="2:13" ht="15">
      <c r="B37" s="59">
        <f>IF(H37="",0,MAX($B$24:B36)+1)</f>
        <v>0</v>
      </c>
      <c r="C37" s="466" t="str">
        <f>DATA!C29</f>
        <v>PRC-2010 Arrears</v>
      </c>
      <c r="D37" s="467"/>
      <c r="E37" s="59">
        <f>DATA!D29</f>
        <v>0</v>
      </c>
      <c r="F37" s="59">
        <f>DATA!E29</f>
        <v>0</v>
      </c>
      <c r="G37" s="59">
        <f>DATA!F29</f>
        <v>0</v>
      </c>
      <c r="H37" s="351">
        <f>IF(DATA!G29=0,"",DATA!G29)</f>
      </c>
      <c r="I37" s="59">
        <f>DATA!H29</f>
        <v>0</v>
      </c>
      <c r="J37" s="59">
        <f>DATA!I29</f>
        <v>0</v>
      </c>
      <c r="K37" s="59">
        <f>DATA!J29</f>
        <v>0</v>
      </c>
      <c r="L37" s="59">
        <f>DATA!K29</f>
        <v>0</v>
      </c>
      <c r="M37" s="342">
        <f t="shared" si="0"/>
        <v>0</v>
      </c>
    </row>
    <row r="38" spans="2:13" ht="15">
      <c r="B38" s="59">
        <f>IF(H38="",0,MAX($B$24:B37)+1)</f>
        <v>0</v>
      </c>
      <c r="C38" s="466" t="str">
        <f>DATA!C30</f>
        <v>Notional Increment arrears</v>
      </c>
      <c r="D38" s="467"/>
      <c r="E38" s="59">
        <f>DATA!D30</f>
        <v>0</v>
      </c>
      <c r="F38" s="59">
        <f>DATA!E30</f>
        <v>0</v>
      </c>
      <c r="G38" s="59">
        <f>DATA!F30</f>
        <v>0</v>
      </c>
      <c r="H38" s="351">
        <f>IF(DATA!G30=0,"",DATA!G30)</f>
      </c>
      <c r="I38" s="59">
        <f>DATA!H30</f>
        <v>0</v>
      </c>
      <c r="J38" s="59">
        <f>DATA!I30</f>
        <v>0</v>
      </c>
      <c r="K38" s="59">
        <f>DATA!J30</f>
        <v>0</v>
      </c>
      <c r="L38" s="59">
        <f>DATA!K30</f>
        <v>0</v>
      </c>
      <c r="M38" s="342">
        <f t="shared" si="0"/>
        <v>0</v>
      </c>
    </row>
    <row r="39" spans="2:13" ht="15">
      <c r="B39" s="59">
        <f>IF(H39="",0,MAX($B$24:B38)+1)</f>
        <v>0</v>
      </c>
      <c r="C39" s="466" t="str">
        <f>DATA!C31</f>
        <v>January to June-2010  ( DA 73.476% (16.264%)  Arrears)</v>
      </c>
      <c r="D39" s="467"/>
      <c r="E39" s="59">
        <f>DATA!D31</f>
        <v>0</v>
      </c>
      <c r="F39" s="59">
        <f>DATA!E31</f>
        <v>0</v>
      </c>
      <c r="G39" s="59">
        <f>DATA!F31</f>
        <v>0</v>
      </c>
      <c r="H39" s="351">
        <f>IF(DATA!G31=0,"",DATA!G31)</f>
      </c>
      <c r="I39" s="59">
        <f>DATA!H31</f>
        <v>0</v>
      </c>
      <c r="J39" s="59">
        <f>DATA!I31</f>
        <v>0</v>
      </c>
      <c r="K39" s="59">
        <f>DATA!J31</f>
        <v>0</v>
      </c>
      <c r="L39" s="59">
        <f>DATA!K31</f>
        <v>0</v>
      </c>
      <c r="M39" s="342">
        <f t="shared" si="0"/>
        <v>0</v>
      </c>
    </row>
    <row r="40" spans="2:13" ht="15">
      <c r="B40" s="59">
        <f>IF(H40="",0,MAX($B$24:B39)+1)</f>
        <v>0</v>
      </c>
      <c r="C40" s="466" t="str">
        <f>DATA!C32</f>
        <v>July to November-2010  ( DA 24.824 %  Arrears)</v>
      </c>
      <c r="D40" s="467"/>
      <c r="E40" s="59">
        <f>DATA!D32</f>
        <v>0</v>
      </c>
      <c r="F40" s="59">
        <f>DATA!E32</f>
        <v>0</v>
      </c>
      <c r="G40" s="59">
        <f>DATA!F32</f>
        <v>0</v>
      </c>
      <c r="H40" s="351">
        <f>IF(DATA!G32=0,"",DATA!G32)</f>
      </c>
      <c r="I40" s="59">
        <f>DATA!H32</f>
        <v>0</v>
      </c>
      <c r="J40" s="59">
        <f>DATA!I32</f>
        <v>0</v>
      </c>
      <c r="K40" s="59">
        <f>DATA!J32</f>
        <v>0</v>
      </c>
      <c r="L40" s="59">
        <f>DATA!K32</f>
        <v>0</v>
      </c>
      <c r="M40" s="342">
        <f t="shared" si="0"/>
        <v>0</v>
      </c>
    </row>
    <row r="41" spans="2:13" ht="15">
      <c r="B41" s="59">
        <f>IF(H41="",0,MAX($B$24:B40)+1)</f>
        <v>0</v>
      </c>
      <c r="C41" s="466" t="str">
        <f>DATA!C33</f>
        <v>January to Marh-2011  ( DA 29.96 %  Arrears)</v>
      </c>
      <c r="D41" s="467"/>
      <c r="E41" s="59">
        <f>DATA!D33</f>
        <v>0</v>
      </c>
      <c r="F41" s="59">
        <f>DATA!E33</f>
        <v>0</v>
      </c>
      <c r="G41" s="59">
        <f>DATA!F33</f>
        <v>0</v>
      </c>
      <c r="H41" s="351">
        <f>IF(DATA!G33=0,"",DATA!G33)</f>
      </c>
      <c r="I41" s="59">
        <f>DATA!H33</f>
        <v>0</v>
      </c>
      <c r="J41" s="59">
        <f>DATA!I33</f>
        <v>0</v>
      </c>
      <c r="K41" s="59">
        <f>DATA!J33</f>
        <v>0</v>
      </c>
      <c r="L41" s="59">
        <f>DATA!K33</f>
        <v>0</v>
      </c>
      <c r="M41" s="342">
        <f t="shared" si="0"/>
        <v>0</v>
      </c>
    </row>
    <row r="42" spans="2:13" ht="15">
      <c r="B42" s="59">
        <f>IF(H42="",0,MAX($B$24:B41)+1)</f>
        <v>1</v>
      </c>
      <c r="C42" s="466" t="str">
        <f>DATA!C34</f>
        <v>July,Aug,Sept,Oct-2011 (DA 35.952 %  Arrears)</v>
      </c>
      <c r="D42" s="467"/>
      <c r="E42" s="59">
        <f>DATA!D34</f>
        <v>677</v>
      </c>
      <c r="F42" s="59">
        <f>DATA!E34</f>
        <v>68</v>
      </c>
      <c r="G42" s="59">
        <f>DATA!F34</f>
        <v>13758</v>
      </c>
      <c r="H42" s="351">
        <f>IF(DATA!G34=0,"",DATA!G34)</f>
        <v>40963</v>
      </c>
      <c r="I42" s="59">
        <f>DATA!H34</f>
        <v>0</v>
      </c>
      <c r="J42" s="59">
        <f>DATA!I34</f>
        <v>677</v>
      </c>
      <c r="K42" s="59">
        <f>DATA!J34</f>
        <v>34</v>
      </c>
      <c r="L42" s="59">
        <f>DATA!K34</f>
        <v>153</v>
      </c>
      <c r="M42" s="342">
        <f t="shared" si="0"/>
        <v>1</v>
      </c>
    </row>
    <row r="43" spans="2:13" ht="15">
      <c r="B43" s="59">
        <f>IF(H43="",0,MAX($B$24:B42)+1)</f>
        <v>2</v>
      </c>
      <c r="C43" s="466" t="str">
        <f>DATA!C35</f>
        <v>January to June-2012  (DA 41.944 %  Arrears)</v>
      </c>
      <c r="D43" s="467"/>
      <c r="E43" s="59">
        <f>DATA!D35</f>
        <v>3954</v>
      </c>
      <c r="F43" s="59">
        <f>DATA!E35</f>
        <v>396</v>
      </c>
      <c r="G43" s="59">
        <f>DATA!F35</f>
        <v>3070</v>
      </c>
      <c r="H43" s="351">
        <f>IF(DATA!G35=0,"",DATA!G35)</f>
        <v>41106</v>
      </c>
      <c r="I43" s="59">
        <f>DATA!H35</f>
        <v>0</v>
      </c>
      <c r="J43" s="59">
        <f>DATA!I35</f>
        <v>3954</v>
      </c>
      <c r="K43" s="59">
        <f>DATA!J35</f>
        <v>29</v>
      </c>
      <c r="L43" s="59">
        <f>DATA!K35</f>
        <v>764</v>
      </c>
      <c r="M43" s="342">
        <f t="shared" si="0"/>
        <v>1</v>
      </c>
    </row>
    <row r="44" spans="2:13" ht="15">
      <c r="B44" s="468" t="str">
        <f>DATA!B36</f>
        <v>TOTAL</v>
      </c>
      <c r="C44" s="468"/>
      <c r="D44" s="468"/>
      <c r="E44" s="59">
        <f>DATA!D36</f>
        <v>4631</v>
      </c>
      <c r="F44" s="59">
        <f>DATA!E36</f>
        <v>464</v>
      </c>
      <c r="G44" s="60"/>
      <c r="H44" s="60"/>
      <c r="I44" s="59">
        <f>DATA!H36</f>
        <v>0</v>
      </c>
      <c r="J44" s="59">
        <f>DATA!I36</f>
        <v>4631</v>
      </c>
      <c r="K44" s="60"/>
      <c r="L44" s="59">
        <f>DATA!K36</f>
        <v>917</v>
      </c>
      <c r="M44" s="70"/>
    </row>
    <row r="45" spans="4:13" ht="17.25" customHeight="1">
      <c r="D45" s="61" t="s">
        <v>75</v>
      </c>
      <c r="M45" s="338">
        <v>1</v>
      </c>
    </row>
    <row r="46" spans="3:13" ht="15.75" customHeight="1">
      <c r="C46" s="49" t="s">
        <v>76</v>
      </c>
      <c r="M46" s="338">
        <v>1</v>
      </c>
    </row>
    <row r="47" spans="4:13" ht="17.25" customHeight="1">
      <c r="D47" s="49" t="s">
        <v>78</v>
      </c>
      <c r="J47" s="72" t="s">
        <v>531</v>
      </c>
      <c r="M47" s="338">
        <v>1</v>
      </c>
    </row>
    <row r="48" spans="3:13" ht="21.75" customHeight="1">
      <c r="C48" s="62" t="s">
        <v>79</v>
      </c>
      <c r="M48" s="338">
        <v>1</v>
      </c>
    </row>
    <row r="49" spans="2:13" ht="21.75" customHeight="1">
      <c r="B49" s="63" t="s">
        <v>53</v>
      </c>
      <c r="C49" s="64" t="s">
        <v>54</v>
      </c>
      <c r="D49" s="64" t="s">
        <v>55</v>
      </c>
      <c r="E49" s="464" t="s">
        <v>77</v>
      </c>
      <c r="F49" s="465"/>
      <c r="G49" s="462" t="s">
        <v>37</v>
      </c>
      <c r="H49" s="462"/>
      <c r="I49" s="462" t="s">
        <v>56</v>
      </c>
      <c r="J49" s="462"/>
      <c r="K49" s="463" t="s">
        <v>57</v>
      </c>
      <c r="L49" s="463"/>
      <c r="M49" s="338">
        <v>1</v>
      </c>
    </row>
    <row r="50" spans="2:13" ht="15">
      <c r="B50" s="65">
        <v>1</v>
      </c>
      <c r="C50" s="59" t="s">
        <v>80</v>
      </c>
      <c r="D50" s="66" t="s">
        <v>60</v>
      </c>
      <c r="E50" s="455" t="s">
        <v>85</v>
      </c>
      <c r="F50" s="456"/>
      <c r="G50" s="457">
        <f>DATA!E39</f>
        <v>2701</v>
      </c>
      <c r="H50" s="457"/>
      <c r="I50" s="458">
        <f>DATA!G39</f>
        <v>0</v>
      </c>
      <c r="J50" s="459"/>
      <c r="K50" s="454">
        <f>DATA!I39</f>
        <v>2701</v>
      </c>
      <c r="L50" s="454"/>
      <c r="M50" s="338">
        <v>1</v>
      </c>
    </row>
    <row r="51" spans="2:13" ht="15">
      <c r="B51" s="65">
        <v>2</v>
      </c>
      <c r="C51" s="59" t="s">
        <v>80</v>
      </c>
      <c r="D51" s="66" t="s">
        <v>58</v>
      </c>
      <c r="E51" s="455" t="s">
        <v>84</v>
      </c>
      <c r="F51" s="456"/>
      <c r="G51" s="457">
        <f>DATA!E40</f>
        <v>1930</v>
      </c>
      <c r="H51" s="457"/>
      <c r="I51" s="458">
        <f>DATA!G40</f>
        <v>0</v>
      </c>
      <c r="J51" s="459"/>
      <c r="K51" s="454">
        <f>DATA!I40</f>
        <v>1930</v>
      </c>
      <c r="L51" s="454"/>
      <c r="M51" s="338">
        <v>1</v>
      </c>
    </row>
    <row r="52" spans="2:13" ht="15">
      <c r="B52" s="65">
        <v>3</v>
      </c>
      <c r="C52" s="65" t="s">
        <v>81</v>
      </c>
      <c r="D52" s="66" t="s">
        <v>60</v>
      </c>
      <c r="E52" s="461" t="s">
        <v>83</v>
      </c>
      <c r="F52" s="461"/>
      <c r="G52" s="457">
        <f>DATA!E41</f>
        <v>426</v>
      </c>
      <c r="H52" s="457"/>
      <c r="I52" s="458">
        <f>DATA!G41</f>
        <v>0</v>
      </c>
      <c r="J52" s="459"/>
      <c r="K52" s="454">
        <f>DATA!I41</f>
        <v>426</v>
      </c>
      <c r="L52" s="454"/>
      <c r="M52" s="338">
        <v>1</v>
      </c>
    </row>
    <row r="53" spans="2:13" ht="15">
      <c r="B53" s="65">
        <v>4</v>
      </c>
      <c r="C53" s="65" t="s">
        <v>81</v>
      </c>
      <c r="D53" s="66" t="s">
        <v>58</v>
      </c>
      <c r="E53" s="455" t="s">
        <v>84</v>
      </c>
      <c r="F53" s="456"/>
      <c r="G53" s="457">
        <f>DATA!E42</f>
        <v>306</v>
      </c>
      <c r="H53" s="457"/>
      <c r="I53" s="458">
        <f>DATA!G42</f>
        <v>0</v>
      </c>
      <c r="J53" s="459"/>
      <c r="K53" s="454">
        <f>DATA!I42</f>
        <v>306</v>
      </c>
      <c r="L53" s="454"/>
      <c r="M53" s="338">
        <v>1</v>
      </c>
    </row>
    <row r="54" spans="2:13" ht="15">
      <c r="B54" s="65">
        <v>5</v>
      </c>
      <c r="C54" s="65" t="s">
        <v>81</v>
      </c>
      <c r="D54" s="85" t="s">
        <v>82</v>
      </c>
      <c r="E54" s="461" t="s">
        <v>83</v>
      </c>
      <c r="F54" s="461"/>
      <c r="G54" s="457">
        <f>DATA!E43</f>
        <v>185</v>
      </c>
      <c r="H54" s="457"/>
      <c r="I54" s="458">
        <f>DATA!G43</f>
        <v>0</v>
      </c>
      <c r="J54" s="459"/>
      <c r="K54" s="454">
        <f>DATA!I43</f>
        <v>185</v>
      </c>
      <c r="L54" s="454"/>
      <c r="M54" s="338">
        <v>1</v>
      </c>
    </row>
    <row r="55" ht="15">
      <c r="M55" s="338">
        <v>1</v>
      </c>
    </row>
    <row r="56" ht="15">
      <c r="M56" s="338">
        <v>1</v>
      </c>
    </row>
    <row r="57" ht="15">
      <c r="M57" s="338">
        <v>1</v>
      </c>
    </row>
    <row r="58" spans="9:13" ht="15">
      <c r="I58" s="460" t="str">
        <f>DATA!$D$8</f>
        <v>HEAD MASTER</v>
      </c>
      <c r="J58" s="460"/>
      <c r="K58" s="460"/>
      <c r="L58" s="460"/>
      <c r="M58" s="338">
        <v>1</v>
      </c>
    </row>
    <row r="59" spans="9:13" ht="15">
      <c r="I59" s="460" t="str">
        <f>IF(MID(DATA!D8,1,1)="H",DATA!H5,DATA!D6)</f>
        <v>Z.P.H.SCHOOL, Y.D.PADU</v>
      </c>
      <c r="J59" s="460"/>
      <c r="K59" s="460"/>
      <c r="L59" s="460"/>
      <c r="M59" s="338">
        <v>1</v>
      </c>
    </row>
    <row r="60" ht="15">
      <c r="M60" s="338">
        <v>1</v>
      </c>
    </row>
    <row r="61" ht="15">
      <c r="M61" s="338">
        <v>1</v>
      </c>
    </row>
    <row r="62" ht="15">
      <c r="M62" s="338">
        <v>1</v>
      </c>
    </row>
    <row r="63" ht="15" customHeight="1">
      <c r="M63" s="338">
        <v>1</v>
      </c>
    </row>
    <row r="64" ht="15" customHeight="1">
      <c r="M64" s="338">
        <v>1</v>
      </c>
    </row>
    <row r="65" ht="15" customHeight="1">
      <c r="M65" s="338">
        <v>1</v>
      </c>
    </row>
    <row r="66" ht="15" customHeight="1">
      <c r="M66" s="338">
        <v>1</v>
      </c>
    </row>
    <row r="67" ht="15" customHeight="1">
      <c r="M67" s="338">
        <v>1</v>
      </c>
    </row>
    <row r="68" ht="15" customHeight="1">
      <c r="M68" s="338">
        <v>1</v>
      </c>
    </row>
    <row r="69" ht="15" customHeight="1">
      <c r="M69" s="338">
        <v>1</v>
      </c>
    </row>
    <row r="70" ht="15" customHeight="1">
      <c r="M70" s="338">
        <v>1</v>
      </c>
    </row>
  </sheetData>
  <sheetProtection/>
  <autoFilter ref="M1:M70"/>
  <mergeCells count="45">
    <mergeCell ref="I59:L59"/>
    <mergeCell ref="B2:L2"/>
    <mergeCell ref="B3:L3"/>
    <mergeCell ref="D6:L7"/>
    <mergeCell ref="C15:L19"/>
    <mergeCell ref="C20:L22"/>
    <mergeCell ref="C23:D23"/>
    <mergeCell ref="C24:D24"/>
    <mergeCell ref="C33:D33"/>
    <mergeCell ref="C34:D34"/>
    <mergeCell ref="C35:D35"/>
    <mergeCell ref="C36:D36"/>
    <mergeCell ref="C43:D43"/>
    <mergeCell ref="B44:D44"/>
    <mergeCell ref="C37:D37"/>
    <mergeCell ref="C38:D38"/>
    <mergeCell ref="C39:D39"/>
    <mergeCell ref="C40:D40"/>
    <mergeCell ref="C41:D41"/>
    <mergeCell ref="C42:D42"/>
    <mergeCell ref="G49:H49"/>
    <mergeCell ref="I49:J49"/>
    <mergeCell ref="K49:L49"/>
    <mergeCell ref="E52:F52"/>
    <mergeCell ref="G51:H51"/>
    <mergeCell ref="I51:J51"/>
    <mergeCell ref="E49:F49"/>
    <mergeCell ref="E50:F50"/>
    <mergeCell ref="K50:L50"/>
    <mergeCell ref="K51:L51"/>
    <mergeCell ref="G50:H50"/>
    <mergeCell ref="I50:J50"/>
    <mergeCell ref="E54:F54"/>
    <mergeCell ref="G54:H54"/>
    <mergeCell ref="I54:J54"/>
    <mergeCell ref="E53:F53"/>
    <mergeCell ref="G53:H53"/>
    <mergeCell ref="I53:J53"/>
    <mergeCell ref="K52:L52"/>
    <mergeCell ref="K53:L53"/>
    <mergeCell ref="E51:F51"/>
    <mergeCell ref="G52:H52"/>
    <mergeCell ref="I52:J52"/>
    <mergeCell ref="I58:L58"/>
    <mergeCell ref="K54:L54"/>
  </mergeCells>
  <conditionalFormatting sqref="B24:B43">
    <cfRule type="cellIs" priority="1" dxfId="6" operator="equal" stopIfTrue="1">
      <formula>0</formula>
    </cfRule>
  </conditionalFormatting>
  <printOptions horizontalCentered="1" verticalCentered="1"/>
  <pageMargins left="0.15748031496063" right="0.15748031496063" top="0.354330708661417" bottom="0.354330708661417" header="0.31496062992126" footer="0.31496062992126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R66"/>
  <sheetViews>
    <sheetView showGridLines="0" view="pageBreakPreview" zoomScale="75" zoomScaleNormal="72" zoomScaleSheetLayoutView="75" zoomScalePageLayoutView="0" workbookViewId="0" topLeftCell="A28">
      <selection activeCell="AF22" sqref="AF22"/>
    </sheetView>
  </sheetViews>
  <sheetFormatPr defaultColWidth="0" defaultRowHeight="15" customHeight="1" zeroHeight="1"/>
  <cols>
    <col min="1" max="1" width="1.421875" style="49" customWidth="1"/>
    <col min="2" max="2" width="4.8515625" style="49" customWidth="1"/>
    <col min="3" max="3" width="4.00390625" style="49" customWidth="1"/>
    <col min="4" max="5" width="9.140625" style="49" customWidth="1"/>
    <col min="6" max="8" width="5.421875" style="49" customWidth="1"/>
    <col min="9" max="9" width="9.140625" style="49" customWidth="1"/>
    <col min="10" max="16" width="6.7109375" style="49" customWidth="1"/>
    <col min="17" max="17" width="2.8515625" style="49" customWidth="1"/>
    <col min="18" max="18" width="0.5625" style="49" hidden="1" customWidth="1"/>
    <col min="19" max="19" width="3.57421875" style="49" customWidth="1"/>
    <col min="20" max="20" width="5.28125" style="49" customWidth="1"/>
    <col min="21" max="21" width="1.7109375" style="49" customWidth="1"/>
    <col min="22" max="22" width="3.7109375" style="49" customWidth="1"/>
    <col min="23" max="23" width="9.140625" style="49" customWidth="1"/>
    <col min="24" max="30" width="2.57421875" style="49" customWidth="1"/>
    <col min="31" max="31" width="3.140625" style="49" customWidth="1"/>
    <col min="32" max="32" width="7.7109375" style="49" customWidth="1"/>
    <col min="33" max="33" width="3.57421875" style="49" customWidth="1"/>
    <col min="34" max="34" width="2.28125" style="49" customWidth="1"/>
    <col min="35" max="35" width="8.7109375" style="49" customWidth="1"/>
    <col min="36" max="36" width="3.28125" style="49" customWidth="1"/>
    <col min="37" max="37" width="6.57421875" style="49" customWidth="1"/>
    <col min="38" max="38" width="5.57421875" style="49" customWidth="1"/>
    <col min="39" max="40" width="2.28125" style="49" customWidth="1"/>
    <col min="41" max="41" width="4.28125" style="49" customWidth="1"/>
    <col min="42" max="42" width="10.00390625" style="49" customWidth="1"/>
    <col min="43" max="43" width="9.140625" style="49" customWidth="1"/>
    <col min="44" max="16384" width="9.140625" style="49" hidden="1" customWidth="1"/>
  </cols>
  <sheetData>
    <row r="1" spans="2:42" ht="18" customHeight="1">
      <c r="B1" s="477" t="s">
        <v>186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9"/>
      <c r="P1" s="86"/>
      <c r="R1" s="87"/>
      <c r="S1" s="480" t="str">
        <f>"CSS 90% Arrears  Bill of "&amp;"Emp Id: "&amp;DATA!D5&amp;","&amp;DATA!D4&amp;", "&amp;DATA!H4&amp;", "&amp;DATA!H5&amp;",Mandal: "&amp;DATA!D6</f>
        <v>CSS 90% Arrears  Bill of Emp Id: 0742487,J.V.RAJAN, S.A(ENG), Z.P.H.SCHOOL, Y.D.PADU,Mandal: DONAKONDA</v>
      </c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E1" s="481"/>
      <c r="AF1" s="481"/>
      <c r="AG1" s="481"/>
      <c r="AH1" s="481"/>
      <c r="AI1" s="481"/>
      <c r="AJ1" s="481"/>
      <c r="AK1" s="481"/>
      <c r="AL1" s="481"/>
      <c r="AM1" s="481"/>
      <c r="AN1" s="481"/>
      <c r="AO1" s="481"/>
      <c r="AP1" s="482"/>
    </row>
    <row r="2" spans="2:42" ht="15">
      <c r="B2" s="483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  <c r="P2" s="86"/>
      <c r="R2" s="87"/>
      <c r="S2" s="484" t="s">
        <v>282</v>
      </c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  <c r="AJ2" s="485"/>
      <c r="AK2" s="485"/>
      <c r="AL2" s="485"/>
      <c r="AM2" s="485"/>
      <c r="AN2" s="485"/>
      <c r="AO2" s="485"/>
      <c r="AP2" s="486"/>
    </row>
    <row r="3" spans="2:42" ht="26.25">
      <c r="B3" s="483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  <c r="P3" s="90"/>
      <c r="R3" s="87"/>
      <c r="S3" s="91"/>
      <c r="T3" s="487" t="s">
        <v>276</v>
      </c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488"/>
      <c r="AH3" s="488"/>
      <c r="AI3" s="488"/>
      <c r="AJ3" s="488"/>
      <c r="AK3" s="488"/>
      <c r="AL3" s="488"/>
      <c r="AM3" s="488"/>
      <c r="AN3" s="488"/>
      <c r="AO3" s="488"/>
      <c r="AP3" s="489"/>
    </row>
    <row r="4" spans="2:42" ht="17.25" thickBot="1">
      <c r="B4" s="483"/>
      <c r="C4" s="92"/>
      <c r="D4" s="92"/>
      <c r="E4" s="92"/>
      <c r="F4" s="92"/>
      <c r="G4" s="92"/>
      <c r="H4" s="92"/>
      <c r="I4" s="92"/>
      <c r="J4" s="92"/>
      <c r="K4" s="92"/>
      <c r="L4" s="93"/>
      <c r="M4" s="93"/>
      <c r="N4" s="93"/>
      <c r="O4" s="94"/>
      <c r="P4" s="93"/>
      <c r="S4" s="95"/>
      <c r="T4" s="96"/>
      <c r="U4" s="97"/>
      <c r="V4" s="97"/>
      <c r="W4" s="97"/>
      <c r="X4" s="97"/>
      <c r="Y4" s="97"/>
      <c r="Z4" s="97"/>
      <c r="AA4" s="97"/>
      <c r="AB4" s="97"/>
      <c r="AC4" s="97"/>
      <c r="AD4" s="97" t="s">
        <v>277</v>
      </c>
      <c r="AE4" s="98"/>
      <c r="AF4" s="97"/>
      <c r="AG4" s="97"/>
      <c r="AH4" s="97"/>
      <c r="AI4" s="97"/>
      <c r="AJ4" s="99" t="s">
        <v>187</v>
      </c>
      <c r="AK4" s="99"/>
      <c r="AL4" s="490" t="str">
        <f>DATA!D11</f>
        <v>STO, DARSI</v>
      </c>
      <c r="AM4" s="490"/>
      <c r="AN4" s="490"/>
      <c r="AO4" s="490"/>
      <c r="AP4" s="491"/>
    </row>
    <row r="5" spans="2:42" ht="15">
      <c r="B5" s="483"/>
      <c r="C5" s="492"/>
      <c r="D5" s="100"/>
      <c r="E5" s="100"/>
      <c r="F5" s="100"/>
      <c r="G5" s="100"/>
      <c r="H5" s="100"/>
      <c r="I5" s="100"/>
      <c r="J5" s="100"/>
      <c r="K5" s="100"/>
      <c r="L5" s="93"/>
      <c r="M5" s="93"/>
      <c r="N5" s="93"/>
      <c r="O5" s="94"/>
      <c r="P5" s="93"/>
      <c r="S5" s="95"/>
      <c r="T5" s="96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101"/>
      <c r="AJ5" s="102" t="s">
        <v>188</v>
      </c>
      <c r="AK5" s="102"/>
      <c r="AL5" s="102"/>
      <c r="AM5" s="102"/>
      <c r="AN5" s="102"/>
      <c r="AO5" s="102"/>
      <c r="AP5" s="103"/>
    </row>
    <row r="6" spans="2:42" ht="15">
      <c r="B6" s="483"/>
      <c r="C6" s="492"/>
      <c r="D6" s="100"/>
      <c r="E6" s="100"/>
      <c r="F6" s="100"/>
      <c r="G6" s="100"/>
      <c r="H6" s="100"/>
      <c r="I6" s="100"/>
      <c r="J6" s="100"/>
      <c r="K6" s="100"/>
      <c r="L6" s="93"/>
      <c r="M6" s="93"/>
      <c r="N6" s="93"/>
      <c r="O6" s="94"/>
      <c r="P6" s="93"/>
      <c r="S6" s="493" t="str">
        <f>"("&amp;Num2Txt!G13&amp;"/-)"&amp;"  Under Rs. "&amp;Num2Txt!D21</f>
        <v>(2702/-)  Under Rs.  TWO  THOUSAND SEVEN  HUNDRED TWO  RUPEES  ONLY.</v>
      </c>
      <c r="T6" s="104" t="s">
        <v>189</v>
      </c>
      <c r="U6" s="98"/>
      <c r="V6" s="98"/>
      <c r="W6" s="98"/>
      <c r="X6" s="98"/>
      <c r="Y6" s="98"/>
      <c r="Z6" s="98"/>
      <c r="AA6" s="345" t="str">
        <f>MID(MONTH(DATA!H11),1,1)</f>
        <v>1</v>
      </c>
      <c r="AB6" s="345" t="str">
        <f>MID(MONTH(DATA!H11),2,1)</f>
        <v>2</v>
      </c>
      <c r="AC6" s="346"/>
      <c r="AD6" s="345" t="str">
        <f>MID(YEAR(DATA!H11),1,1)</f>
        <v>2</v>
      </c>
      <c r="AE6" s="345" t="str">
        <f>MID(YEAR(DATA!H11),2,1)</f>
        <v>0</v>
      </c>
      <c r="AF6" s="345" t="str">
        <f>MID(YEAR(DATA!H11),3,1)</f>
        <v>1</v>
      </c>
      <c r="AG6" s="345" t="str">
        <f>MID(YEAR(DATA!H11),4,1)</f>
        <v>4</v>
      </c>
      <c r="AH6" s="105"/>
      <c r="AI6" s="98"/>
      <c r="AJ6" s="95" t="s">
        <v>190</v>
      </c>
      <c r="AK6" s="98"/>
      <c r="AL6" s="98"/>
      <c r="AM6" s="98"/>
      <c r="AN6" s="98"/>
      <c r="AO6" s="98"/>
      <c r="AP6" s="101"/>
    </row>
    <row r="7" spans="2:42" ht="15" customHeight="1">
      <c r="B7" s="483"/>
      <c r="C7" s="492"/>
      <c r="D7" s="494" t="s">
        <v>191</v>
      </c>
      <c r="E7" s="494"/>
      <c r="F7" s="494"/>
      <c r="G7" s="494"/>
      <c r="H7" s="494"/>
      <c r="I7" s="107" t="s">
        <v>192</v>
      </c>
      <c r="J7" s="494" t="s">
        <v>193</v>
      </c>
      <c r="K7" s="494"/>
      <c r="L7" s="93"/>
      <c r="M7" s="93"/>
      <c r="N7" s="93"/>
      <c r="O7" s="94"/>
      <c r="P7" s="93"/>
      <c r="R7" s="87"/>
      <c r="S7" s="493"/>
      <c r="T7" s="96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5"/>
      <c r="AK7" s="98"/>
      <c r="AL7" s="98"/>
      <c r="AM7" s="98"/>
      <c r="AN7" s="108"/>
      <c r="AO7" s="98"/>
      <c r="AP7" s="101"/>
    </row>
    <row r="8" spans="2:42" ht="15">
      <c r="B8" s="483"/>
      <c r="C8" s="492"/>
      <c r="D8" s="106"/>
      <c r="E8" s="106"/>
      <c r="F8" s="106"/>
      <c r="G8" s="106"/>
      <c r="H8" s="106"/>
      <c r="I8" s="106"/>
      <c r="J8" s="106"/>
      <c r="K8" s="106"/>
      <c r="L8" s="93"/>
      <c r="M8" s="93"/>
      <c r="N8" s="93"/>
      <c r="O8" s="94"/>
      <c r="P8" s="93"/>
      <c r="S8" s="493"/>
      <c r="T8" s="109" t="s">
        <v>194</v>
      </c>
      <c r="U8" s="100"/>
      <c r="V8" s="100"/>
      <c r="W8" s="98"/>
      <c r="X8" s="98"/>
      <c r="Y8" s="98"/>
      <c r="Z8" s="98"/>
      <c r="AA8" s="495" t="str">
        <f>DATA!D12</f>
        <v>0705</v>
      </c>
      <c r="AB8" s="496"/>
      <c r="AC8" s="496"/>
      <c r="AD8" s="497"/>
      <c r="AE8" s="110"/>
      <c r="AF8" s="98"/>
      <c r="AG8" s="98"/>
      <c r="AH8" s="98"/>
      <c r="AI8" s="98"/>
      <c r="AJ8" s="95" t="s">
        <v>195</v>
      </c>
      <c r="AK8" s="98"/>
      <c r="AL8" s="98"/>
      <c r="AM8" s="111"/>
      <c r="AN8" s="112"/>
      <c r="AO8" s="112"/>
      <c r="AP8" s="113"/>
    </row>
    <row r="9" spans="2:42" ht="6.75" customHeight="1" thickBot="1">
      <c r="B9" s="483"/>
      <c r="C9" s="492"/>
      <c r="D9" s="498"/>
      <c r="E9" s="498"/>
      <c r="F9" s="498"/>
      <c r="G9" s="498"/>
      <c r="H9" s="498"/>
      <c r="I9" s="498"/>
      <c r="J9" s="498"/>
      <c r="K9" s="498"/>
      <c r="L9" s="93"/>
      <c r="M9" s="93"/>
      <c r="N9" s="93"/>
      <c r="O9" s="94"/>
      <c r="P9" s="93"/>
      <c r="S9" s="493"/>
      <c r="T9" s="96"/>
      <c r="U9" s="98"/>
      <c r="V9" s="98"/>
      <c r="W9" s="98"/>
      <c r="X9" s="98"/>
      <c r="Y9" s="98"/>
      <c r="Z9" s="98"/>
      <c r="AA9" s="115"/>
      <c r="AB9" s="115"/>
      <c r="AC9" s="115"/>
      <c r="AD9" s="115"/>
      <c r="AE9" s="98"/>
      <c r="AF9" s="98"/>
      <c r="AG9" s="98"/>
      <c r="AH9" s="98"/>
      <c r="AI9" s="98"/>
      <c r="AJ9" s="116"/>
      <c r="AK9" s="117"/>
      <c r="AL9" s="117"/>
      <c r="AM9" s="117"/>
      <c r="AN9" s="117"/>
      <c r="AO9" s="117"/>
      <c r="AP9" s="118"/>
    </row>
    <row r="10" spans="2:42" ht="15">
      <c r="B10" s="483"/>
      <c r="C10" s="492"/>
      <c r="D10" s="114"/>
      <c r="E10" s="114"/>
      <c r="F10" s="114"/>
      <c r="G10" s="114"/>
      <c r="H10" s="114"/>
      <c r="I10" s="114"/>
      <c r="J10" s="114"/>
      <c r="K10" s="114"/>
      <c r="L10" s="93"/>
      <c r="M10" s="93"/>
      <c r="N10" s="93"/>
      <c r="O10" s="94"/>
      <c r="P10" s="93"/>
      <c r="S10" s="493"/>
      <c r="T10" s="104" t="s">
        <v>196</v>
      </c>
      <c r="U10" s="98"/>
      <c r="V10" s="98"/>
      <c r="W10" s="98"/>
      <c r="X10" s="499" t="str">
        <f>DATA!H8</f>
        <v>07050308058</v>
      </c>
      <c r="Y10" s="500"/>
      <c r="Z10" s="500"/>
      <c r="AA10" s="500"/>
      <c r="AB10" s="500"/>
      <c r="AC10" s="500"/>
      <c r="AD10" s="500"/>
      <c r="AE10" s="500"/>
      <c r="AF10" s="500"/>
      <c r="AG10" s="500"/>
      <c r="AH10" s="501"/>
      <c r="AJ10" s="119" t="s">
        <v>197</v>
      </c>
      <c r="AK10" s="502" t="str">
        <f>DATA!H9</f>
        <v>GUNTUR</v>
      </c>
      <c r="AL10" s="502"/>
      <c r="AM10" s="502"/>
      <c r="AN10" s="502"/>
      <c r="AO10" s="502"/>
      <c r="AP10" s="101"/>
    </row>
    <row r="11" spans="2:42" ht="15">
      <c r="B11" s="483"/>
      <c r="C11" s="492"/>
      <c r="D11" s="494" t="s">
        <v>198</v>
      </c>
      <c r="E11" s="494"/>
      <c r="F11" s="494"/>
      <c r="G11" s="494"/>
      <c r="H11" s="494"/>
      <c r="I11" s="107" t="s">
        <v>192</v>
      </c>
      <c r="J11" s="503">
        <f>AC43</f>
        <v>2701</v>
      </c>
      <c r="K11" s="503"/>
      <c r="L11" s="93"/>
      <c r="M11" s="93"/>
      <c r="N11" s="93"/>
      <c r="O11" s="94"/>
      <c r="P11" s="93"/>
      <c r="S11" s="493"/>
      <c r="T11" s="96"/>
      <c r="U11" s="98"/>
      <c r="V11" s="504"/>
      <c r="W11" s="504"/>
      <c r="X11" s="504"/>
      <c r="Y11" s="504"/>
      <c r="Z11" s="504"/>
      <c r="AA11" s="504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101"/>
    </row>
    <row r="12" spans="2:42" ht="15">
      <c r="B12" s="483"/>
      <c r="C12" s="492"/>
      <c r="D12" s="114"/>
      <c r="E12" s="114"/>
      <c r="F12" s="114"/>
      <c r="G12" s="114"/>
      <c r="H12" s="114"/>
      <c r="I12" s="114"/>
      <c r="J12" s="114"/>
      <c r="K12" s="114"/>
      <c r="L12" s="93"/>
      <c r="M12" s="93"/>
      <c r="N12" s="93"/>
      <c r="O12" s="87"/>
      <c r="P12" s="86"/>
      <c r="S12" s="493"/>
      <c r="T12" s="104" t="s">
        <v>199</v>
      </c>
      <c r="U12" s="98"/>
      <c r="V12" s="98"/>
      <c r="W12" s="98"/>
      <c r="X12" s="505" t="str">
        <f>DATA!D8</f>
        <v>HEAD MASTER</v>
      </c>
      <c r="Y12" s="505"/>
      <c r="Z12" s="505"/>
      <c r="AA12" s="505"/>
      <c r="AB12" s="505"/>
      <c r="AC12" s="505"/>
      <c r="AD12" s="505"/>
      <c r="AE12" s="505"/>
      <c r="AF12" s="505"/>
      <c r="AG12" s="505"/>
      <c r="AH12" s="98"/>
      <c r="AI12" s="120" t="s">
        <v>200</v>
      </c>
      <c r="AJ12" s="121"/>
      <c r="AK12" s="506" t="str">
        <f>DATA!D9</f>
        <v>Z.P.H.S, MALLAMPETA</v>
      </c>
      <c r="AL12" s="506"/>
      <c r="AM12" s="506"/>
      <c r="AN12" s="506"/>
      <c r="AO12" s="506"/>
      <c r="AP12" s="507"/>
    </row>
    <row r="13" spans="2:42" ht="15">
      <c r="B13" s="483"/>
      <c r="C13" s="492"/>
      <c r="D13" s="494" t="s">
        <v>201</v>
      </c>
      <c r="E13" s="494"/>
      <c r="F13" s="494"/>
      <c r="G13" s="494"/>
      <c r="H13" s="494"/>
      <c r="I13" s="107" t="s">
        <v>192</v>
      </c>
      <c r="J13" s="494" t="s">
        <v>193</v>
      </c>
      <c r="K13" s="494"/>
      <c r="L13" s="93"/>
      <c r="M13" s="93"/>
      <c r="N13" s="93"/>
      <c r="O13" s="94"/>
      <c r="P13" s="93"/>
      <c r="S13" s="493"/>
      <c r="T13" s="96"/>
      <c r="U13" s="98"/>
      <c r="V13" s="98"/>
      <c r="W13" s="98"/>
      <c r="X13" s="98"/>
      <c r="Y13" s="10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108"/>
      <c r="AM13" s="98"/>
      <c r="AN13" s="98"/>
      <c r="AO13" s="98"/>
      <c r="AP13" s="101"/>
    </row>
    <row r="14" spans="2:42" ht="15">
      <c r="B14" s="483"/>
      <c r="C14" s="492"/>
      <c r="D14" s="122"/>
      <c r="E14" s="122"/>
      <c r="F14" s="122"/>
      <c r="G14" s="122"/>
      <c r="H14" s="122"/>
      <c r="I14" s="122"/>
      <c r="J14" s="122"/>
      <c r="K14" s="122"/>
      <c r="L14" s="123"/>
      <c r="M14" s="123"/>
      <c r="N14" s="123"/>
      <c r="O14" s="124"/>
      <c r="P14" s="123"/>
      <c r="S14" s="493"/>
      <c r="T14" s="96" t="s">
        <v>202</v>
      </c>
      <c r="U14" s="98"/>
      <c r="V14" s="98"/>
      <c r="W14" s="98"/>
      <c r="X14" s="508" t="str">
        <f>DATA!H10</f>
        <v>_______</v>
      </c>
      <c r="Y14" s="509"/>
      <c r="Z14" s="509"/>
      <c r="AA14" s="509"/>
      <c r="AB14" s="510"/>
      <c r="AE14" s="98"/>
      <c r="AG14" s="98"/>
      <c r="AH14" s="98"/>
      <c r="AI14" s="125" t="s">
        <v>203</v>
      </c>
      <c r="AJ14" s="72"/>
      <c r="AK14" s="511" t="str">
        <f>DATA!D10</f>
        <v>____________</v>
      </c>
      <c r="AL14" s="511"/>
      <c r="AM14" s="511"/>
      <c r="AN14" s="511"/>
      <c r="AO14" s="511"/>
      <c r="AP14" s="512"/>
    </row>
    <row r="15" spans="2:42" ht="15" customHeight="1">
      <c r="B15" s="483"/>
      <c r="C15" s="492"/>
      <c r="D15" s="100"/>
      <c r="E15" s="100"/>
      <c r="F15" s="100"/>
      <c r="G15" s="100"/>
      <c r="H15" s="100"/>
      <c r="I15" s="100"/>
      <c r="J15" s="100"/>
      <c r="K15" s="513"/>
      <c r="L15" s="513"/>
      <c r="M15" s="513"/>
      <c r="N15" s="513"/>
      <c r="O15" s="126"/>
      <c r="P15" s="127"/>
      <c r="S15" s="493"/>
      <c r="T15" s="96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101"/>
    </row>
    <row r="16" spans="2:42" ht="15" customHeight="1">
      <c r="B16" s="483"/>
      <c r="C16" s="492"/>
      <c r="D16" s="521" t="str">
        <f>K16</f>
        <v>DDO SIGNATURE</v>
      </c>
      <c r="E16" s="521"/>
      <c r="F16" s="521"/>
      <c r="G16" s="128"/>
      <c r="H16" s="128"/>
      <c r="I16" s="128"/>
      <c r="J16" s="128"/>
      <c r="K16" s="514" t="s">
        <v>416</v>
      </c>
      <c r="L16" s="514"/>
      <c r="M16" s="514"/>
      <c r="N16" s="514"/>
      <c r="O16" s="94"/>
      <c r="P16" s="93"/>
      <c r="S16" s="493"/>
      <c r="T16" s="96" t="s">
        <v>204</v>
      </c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 t="s">
        <v>205</v>
      </c>
      <c r="AM16" s="98"/>
      <c r="AN16" s="86"/>
      <c r="AO16" s="98"/>
      <c r="AP16" s="101"/>
    </row>
    <row r="17" spans="2:44" ht="15">
      <c r="B17" s="483"/>
      <c r="C17" s="492"/>
      <c r="D17" s="100"/>
      <c r="E17" s="100"/>
      <c r="F17" s="100"/>
      <c r="G17" s="100"/>
      <c r="I17" s="129"/>
      <c r="J17" s="130"/>
      <c r="K17" s="130"/>
      <c r="L17" s="130"/>
      <c r="M17" s="130"/>
      <c r="N17" s="130"/>
      <c r="O17" s="131"/>
      <c r="P17" s="130"/>
      <c r="S17" s="493"/>
      <c r="T17" s="132" t="s">
        <v>206</v>
      </c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33"/>
      <c r="AG17" s="112"/>
      <c r="AH17" s="112"/>
      <c r="AI17" s="134" t="s">
        <v>207</v>
      </c>
      <c r="AJ17" s="112"/>
      <c r="AK17" s="112"/>
      <c r="AL17" s="112"/>
      <c r="AM17" s="112"/>
      <c r="AN17" s="112"/>
      <c r="AO17" s="112"/>
      <c r="AP17" s="113"/>
      <c r="AQ17" s="72"/>
      <c r="AR17" s="72"/>
    </row>
    <row r="18" spans="2:42" ht="15">
      <c r="B18" s="483"/>
      <c r="C18" s="492"/>
      <c r="D18" s="114"/>
      <c r="E18" s="100"/>
      <c r="F18" s="100"/>
      <c r="G18" s="100"/>
      <c r="H18" s="100"/>
      <c r="I18" s="100"/>
      <c r="J18" s="100"/>
      <c r="K18" s="100"/>
      <c r="L18" s="93"/>
      <c r="M18" s="93"/>
      <c r="N18" s="93"/>
      <c r="O18" s="94"/>
      <c r="P18" s="93"/>
      <c r="S18" s="493"/>
      <c r="T18" s="96" t="s">
        <v>208</v>
      </c>
      <c r="U18" s="98"/>
      <c r="V18" s="98"/>
      <c r="W18" s="98"/>
      <c r="X18" s="135">
        <v>8</v>
      </c>
      <c r="Y18" s="135">
        <v>0</v>
      </c>
      <c r="Z18" s="135">
        <v>0</v>
      </c>
      <c r="AA18" s="135">
        <v>9</v>
      </c>
      <c r="AB18" s="473" t="s">
        <v>209</v>
      </c>
      <c r="AC18" s="473"/>
      <c r="AD18" s="473"/>
      <c r="AE18" s="473"/>
      <c r="AF18" s="474"/>
      <c r="AG18" s="98">
        <v>1</v>
      </c>
      <c r="AH18" s="98"/>
      <c r="AI18" s="98" t="s">
        <v>210</v>
      </c>
      <c r="AJ18" s="98"/>
      <c r="AK18" s="98"/>
      <c r="AL18" s="98"/>
      <c r="AM18" s="98"/>
      <c r="AN18" s="98"/>
      <c r="AO18" s="98" t="s">
        <v>192</v>
      </c>
      <c r="AP18" s="137">
        <v>0</v>
      </c>
    </row>
    <row r="19" spans="2:42" ht="15.75" customHeight="1">
      <c r="B19" s="483"/>
      <c r="C19" s="492"/>
      <c r="D19" s="100"/>
      <c r="E19" s="100"/>
      <c r="F19" s="100"/>
      <c r="G19" s="100"/>
      <c r="H19" s="100"/>
      <c r="I19" s="100"/>
      <c r="J19" s="100"/>
      <c r="K19" s="100"/>
      <c r="L19" s="93"/>
      <c r="M19" s="93"/>
      <c r="N19" s="93"/>
      <c r="O19" s="94"/>
      <c r="P19" s="93"/>
      <c r="S19" s="493"/>
      <c r="T19" s="96"/>
      <c r="U19" s="98"/>
      <c r="V19" s="98"/>
      <c r="W19" s="98"/>
      <c r="X19" s="108"/>
      <c r="Y19" s="108"/>
      <c r="Z19" s="108"/>
      <c r="AA19" s="108"/>
      <c r="AB19" s="475"/>
      <c r="AC19" s="475"/>
      <c r="AD19" s="475"/>
      <c r="AE19" s="475"/>
      <c r="AF19" s="476"/>
      <c r="AG19" s="98">
        <v>2</v>
      </c>
      <c r="AH19" s="98"/>
      <c r="AI19" s="98" t="s">
        <v>211</v>
      </c>
      <c r="AJ19" s="98"/>
      <c r="AK19" s="98"/>
      <c r="AL19" s="98"/>
      <c r="AM19" s="98"/>
      <c r="AN19" s="98"/>
      <c r="AO19" s="98" t="s">
        <v>192</v>
      </c>
      <c r="AP19" s="137">
        <v>0</v>
      </c>
    </row>
    <row r="20" spans="2:42" ht="15">
      <c r="B20" s="483"/>
      <c r="C20" s="492"/>
      <c r="D20" s="515" t="s">
        <v>212</v>
      </c>
      <c r="E20" s="515"/>
      <c r="F20" s="138"/>
      <c r="G20" s="516">
        <f>AC43</f>
        <v>2701</v>
      </c>
      <c r="H20" s="517"/>
      <c r="I20" s="517"/>
      <c r="J20" s="517"/>
      <c r="K20" s="517"/>
      <c r="L20" s="93"/>
      <c r="M20" s="93"/>
      <c r="N20" s="93"/>
      <c r="O20" s="94"/>
      <c r="P20" s="93"/>
      <c r="S20" s="493"/>
      <c r="T20" s="96" t="s">
        <v>213</v>
      </c>
      <c r="U20" s="98"/>
      <c r="V20" s="98"/>
      <c r="W20" s="98"/>
      <c r="X20" s="139">
        <v>0</v>
      </c>
      <c r="Y20" s="139">
        <v>1</v>
      </c>
      <c r="Z20" s="98"/>
      <c r="AA20" s="348" t="s">
        <v>214</v>
      </c>
      <c r="AB20" s="98"/>
      <c r="AC20" s="98"/>
      <c r="AD20" s="98"/>
      <c r="AE20" s="98"/>
      <c r="AF20" s="136"/>
      <c r="AG20" s="98">
        <v>3</v>
      </c>
      <c r="AH20" s="98"/>
      <c r="AI20" s="98" t="s">
        <v>215</v>
      </c>
      <c r="AJ20" s="98"/>
      <c r="AK20" s="98"/>
      <c r="AL20" s="98"/>
      <c r="AM20" s="98"/>
      <c r="AN20" s="98"/>
      <c r="AO20" s="98" t="s">
        <v>192</v>
      </c>
      <c r="AP20" s="137">
        <v>0</v>
      </c>
    </row>
    <row r="21" spans="2:42" ht="15" customHeight="1">
      <c r="B21" s="483"/>
      <c r="C21" s="492"/>
      <c r="D21" s="518" t="s">
        <v>216</v>
      </c>
      <c r="E21" s="518"/>
      <c r="F21" s="518"/>
      <c r="G21" s="518"/>
      <c r="H21" s="518"/>
      <c r="I21" s="518"/>
      <c r="J21" s="518"/>
      <c r="K21" s="518"/>
      <c r="L21" s="93"/>
      <c r="M21" s="93"/>
      <c r="N21" s="93"/>
      <c r="O21" s="94"/>
      <c r="P21" s="93"/>
      <c r="S21" s="493"/>
      <c r="T21" s="96"/>
      <c r="U21" s="98"/>
      <c r="V21" s="98"/>
      <c r="W21" s="98"/>
      <c r="X21" s="108"/>
      <c r="Y21" s="108"/>
      <c r="Z21" s="108"/>
      <c r="AA21" s="108"/>
      <c r="AB21" s="98"/>
      <c r="AC21" s="98"/>
      <c r="AD21" s="98"/>
      <c r="AE21" s="98"/>
      <c r="AF21" s="136"/>
      <c r="AG21" s="98">
        <v>4</v>
      </c>
      <c r="AH21" s="98"/>
      <c r="AI21" s="98" t="s">
        <v>217</v>
      </c>
      <c r="AJ21" s="98"/>
      <c r="AK21" s="98"/>
      <c r="AL21" s="98"/>
      <c r="AM21" s="98"/>
      <c r="AN21" s="98"/>
      <c r="AO21" s="98" t="s">
        <v>192</v>
      </c>
      <c r="AP21" s="137">
        <v>0</v>
      </c>
    </row>
    <row r="22" spans="2:42" ht="15">
      <c r="B22" s="483"/>
      <c r="C22" s="492"/>
      <c r="D22" s="141"/>
      <c r="E22" s="141"/>
      <c r="F22" s="141"/>
      <c r="G22" s="141"/>
      <c r="H22" s="141"/>
      <c r="I22" s="141"/>
      <c r="J22" s="141"/>
      <c r="K22" s="141"/>
      <c r="L22" s="93"/>
      <c r="M22" s="93"/>
      <c r="N22" s="93"/>
      <c r="O22" s="94"/>
      <c r="P22" s="93"/>
      <c r="S22" s="493"/>
      <c r="T22" s="96" t="s">
        <v>218</v>
      </c>
      <c r="U22" s="98"/>
      <c r="V22" s="98"/>
      <c r="W22" s="98"/>
      <c r="X22" s="139">
        <v>1</v>
      </c>
      <c r="Y22" s="139">
        <v>0</v>
      </c>
      <c r="Z22" s="139">
        <v>1</v>
      </c>
      <c r="AA22" s="142" t="s">
        <v>219</v>
      </c>
      <c r="AB22" s="98"/>
      <c r="AC22" s="108"/>
      <c r="AD22" s="98"/>
      <c r="AE22" s="98"/>
      <c r="AF22" s="136"/>
      <c r="AG22" s="98">
        <v>5</v>
      </c>
      <c r="AH22" s="98"/>
      <c r="AI22" s="98" t="s">
        <v>220</v>
      </c>
      <c r="AJ22" s="98"/>
      <c r="AK22" s="98"/>
      <c r="AL22" s="98"/>
      <c r="AM22" s="98"/>
      <c r="AN22" s="98"/>
      <c r="AO22" s="98" t="s">
        <v>192</v>
      </c>
      <c r="AP22" s="137">
        <v>0</v>
      </c>
    </row>
    <row r="23" spans="2:42" ht="11.25" customHeight="1">
      <c r="B23" s="483"/>
      <c r="C23" s="492"/>
      <c r="D23" s="519" t="str">
        <f>U46</f>
        <v> TWO  THOUSAND SEVEN  HUNDRED ONE RUPEE  ONLY.</v>
      </c>
      <c r="E23" s="519"/>
      <c r="F23" s="519"/>
      <c r="G23" s="519"/>
      <c r="H23" s="519"/>
      <c r="I23" s="519"/>
      <c r="J23" s="519"/>
      <c r="K23" s="519"/>
      <c r="L23" s="519"/>
      <c r="M23" s="519"/>
      <c r="N23" s="519"/>
      <c r="O23" s="520"/>
      <c r="P23" s="93"/>
      <c r="S23" s="493"/>
      <c r="T23" s="96"/>
      <c r="U23" s="98"/>
      <c r="V23" s="98"/>
      <c r="W23" s="98"/>
      <c r="X23" s="108"/>
      <c r="Y23" s="108"/>
      <c r="Z23" s="108"/>
      <c r="AA23" s="140"/>
      <c r="AB23" s="98"/>
      <c r="AC23" s="108"/>
      <c r="AD23" s="98"/>
      <c r="AE23" s="98"/>
      <c r="AF23" s="136"/>
      <c r="AG23" s="98">
        <v>6</v>
      </c>
      <c r="AH23" s="98"/>
      <c r="AI23" s="98" t="s">
        <v>221</v>
      </c>
      <c r="AJ23" s="98"/>
      <c r="AK23" s="98"/>
      <c r="AL23" s="98"/>
      <c r="AM23" s="98"/>
      <c r="AN23" s="98"/>
      <c r="AO23" s="98" t="s">
        <v>192</v>
      </c>
      <c r="AP23" s="137">
        <v>0</v>
      </c>
    </row>
    <row r="24" spans="2:42" ht="15">
      <c r="B24" s="483"/>
      <c r="C24" s="492"/>
      <c r="D24" s="519"/>
      <c r="E24" s="519"/>
      <c r="F24" s="519"/>
      <c r="G24" s="519"/>
      <c r="H24" s="519"/>
      <c r="I24" s="519"/>
      <c r="J24" s="519"/>
      <c r="K24" s="519"/>
      <c r="L24" s="519"/>
      <c r="M24" s="519"/>
      <c r="N24" s="519"/>
      <c r="O24" s="520"/>
      <c r="P24" s="93"/>
      <c r="S24" s="493"/>
      <c r="T24" s="96" t="s">
        <v>222</v>
      </c>
      <c r="U24" s="98"/>
      <c r="V24" s="98"/>
      <c r="W24" s="98"/>
      <c r="X24" s="108"/>
      <c r="Y24" s="143">
        <v>0</v>
      </c>
      <c r="Z24" s="144">
        <v>0</v>
      </c>
      <c r="AB24" s="98"/>
      <c r="AC24" s="98"/>
      <c r="AD24" s="98"/>
      <c r="AE24" s="98"/>
      <c r="AF24" s="136"/>
      <c r="AG24" s="98"/>
      <c r="AH24" s="98"/>
      <c r="AI24" s="98" t="s">
        <v>223</v>
      </c>
      <c r="AJ24" s="98"/>
      <c r="AK24" s="98"/>
      <c r="AL24" s="98"/>
      <c r="AM24" s="98"/>
      <c r="AN24" s="98"/>
      <c r="AO24" s="98" t="s">
        <v>192</v>
      </c>
      <c r="AP24" s="137">
        <v>0</v>
      </c>
    </row>
    <row r="25" spans="2:42" ht="13.5" customHeight="1">
      <c r="B25" s="483"/>
      <c r="C25" s="492"/>
      <c r="D25" s="145"/>
      <c r="E25" s="145"/>
      <c r="F25" s="145"/>
      <c r="G25" s="145"/>
      <c r="H25" s="145"/>
      <c r="I25" s="145"/>
      <c r="J25" s="145"/>
      <c r="K25" s="145"/>
      <c r="L25" s="93"/>
      <c r="M25" s="93"/>
      <c r="N25" s="93"/>
      <c r="O25" s="94"/>
      <c r="P25" s="93"/>
      <c r="S25" s="493"/>
      <c r="T25" s="96"/>
      <c r="U25" s="98"/>
      <c r="V25" s="98"/>
      <c r="W25" s="98"/>
      <c r="X25" s="108"/>
      <c r="Y25" s="108"/>
      <c r="Z25" s="108"/>
      <c r="AA25" s="108"/>
      <c r="AB25" s="98"/>
      <c r="AC25" s="98"/>
      <c r="AD25" s="98"/>
      <c r="AE25" s="98"/>
      <c r="AF25" s="136"/>
      <c r="AG25" s="98">
        <v>7</v>
      </c>
      <c r="AH25" s="98"/>
      <c r="AI25" s="98" t="s">
        <v>224</v>
      </c>
      <c r="AJ25" s="98"/>
      <c r="AK25" s="98"/>
      <c r="AL25" s="98"/>
      <c r="AM25" s="98"/>
      <c r="AN25" s="98"/>
      <c r="AO25" s="98" t="s">
        <v>192</v>
      </c>
      <c r="AP25" s="137">
        <v>0</v>
      </c>
    </row>
    <row r="26" spans="2:42" ht="15">
      <c r="B26" s="483"/>
      <c r="C26" s="492"/>
      <c r="D26" s="145"/>
      <c r="E26" s="145"/>
      <c r="F26" s="145"/>
      <c r="G26" s="145"/>
      <c r="H26" s="145"/>
      <c r="I26" s="145"/>
      <c r="J26" s="145"/>
      <c r="K26" s="145"/>
      <c r="L26" s="146"/>
      <c r="M26" s="146"/>
      <c r="N26" s="146"/>
      <c r="O26" s="147"/>
      <c r="P26" s="146"/>
      <c r="S26" s="493"/>
      <c r="T26" s="96" t="s">
        <v>225</v>
      </c>
      <c r="U26" s="98"/>
      <c r="V26" s="98"/>
      <c r="W26" s="98"/>
      <c r="X26" s="139">
        <v>0</v>
      </c>
      <c r="Y26" s="139">
        <v>3</v>
      </c>
      <c r="Z26" s="108"/>
      <c r="AA26" s="347" t="s">
        <v>226</v>
      </c>
      <c r="AB26" s="98"/>
      <c r="AC26" s="108"/>
      <c r="AD26" s="98"/>
      <c r="AE26" s="98"/>
      <c r="AF26" s="136"/>
      <c r="AG26" s="98">
        <v>8</v>
      </c>
      <c r="AH26" s="98"/>
      <c r="AI26" s="98" t="s">
        <v>227</v>
      </c>
      <c r="AJ26" s="98"/>
      <c r="AK26" s="98"/>
      <c r="AL26" s="98"/>
      <c r="AM26" s="98"/>
      <c r="AN26" s="98"/>
      <c r="AO26" s="98" t="s">
        <v>192</v>
      </c>
      <c r="AP26" s="137">
        <v>0</v>
      </c>
    </row>
    <row r="27" spans="2:42" ht="12" customHeight="1">
      <c r="B27" s="483"/>
      <c r="C27" s="492"/>
      <c r="D27" s="145"/>
      <c r="E27" s="145"/>
      <c r="F27" s="145"/>
      <c r="G27" s="145"/>
      <c r="H27" s="145"/>
      <c r="I27" s="145"/>
      <c r="J27" s="145"/>
      <c r="K27" s="145"/>
      <c r="L27" s="93"/>
      <c r="M27" s="93"/>
      <c r="N27" s="93"/>
      <c r="O27" s="94"/>
      <c r="P27" s="93"/>
      <c r="S27" s="493"/>
      <c r="T27" s="96"/>
      <c r="U27" s="98"/>
      <c r="V27" s="98"/>
      <c r="W27" s="98"/>
      <c r="X27" s="108"/>
      <c r="Y27" s="108"/>
      <c r="Z27" s="108"/>
      <c r="AA27" s="140"/>
      <c r="AB27" s="98"/>
      <c r="AC27" s="108"/>
      <c r="AD27" s="98"/>
      <c r="AE27" s="98"/>
      <c r="AF27" s="136"/>
      <c r="AG27" s="98">
        <v>9</v>
      </c>
      <c r="AH27" s="98"/>
      <c r="AI27" s="108" t="s">
        <v>228</v>
      </c>
      <c r="AJ27" s="98"/>
      <c r="AK27" s="98"/>
      <c r="AL27" s="98"/>
      <c r="AM27" s="98"/>
      <c r="AN27" s="98"/>
      <c r="AO27" s="98" t="s">
        <v>192</v>
      </c>
      <c r="AP27" s="137">
        <v>0</v>
      </c>
    </row>
    <row r="28" spans="2:42" ht="15">
      <c r="B28" s="483"/>
      <c r="C28" s="492"/>
      <c r="D28" s="492"/>
      <c r="E28" s="492"/>
      <c r="F28" s="492"/>
      <c r="G28" s="492"/>
      <c r="H28" s="522"/>
      <c r="I28" s="522"/>
      <c r="J28" s="149"/>
      <c r="K28" s="149"/>
      <c r="L28" s="150"/>
      <c r="M28" s="150"/>
      <c r="N28" s="150"/>
      <c r="O28" s="151"/>
      <c r="P28" s="150"/>
      <c r="S28" s="493"/>
      <c r="T28" s="96" t="s">
        <v>229</v>
      </c>
      <c r="U28" s="98"/>
      <c r="V28" s="98"/>
      <c r="W28" s="98"/>
      <c r="X28" s="139">
        <v>0</v>
      </c>
      <c r="Y28" s="139">
        <v>0</v>
      </c>
      <c r="Z28" s="139">
        <v>0</v>
      </c>
      <c r="AA28" s="148"/>
      <c r="AB28" s="98"/>
      <c r="AC28" s="108"/>
      <c r="AD28" s="98"/>
      <c r="AE28" s="98"/>
      <c r="AF28" s="136"/>
      <c r="AG28" s="98">
        <v>10</v>
      </c>
      <c r="AH28" s="98"/>
      <c r="AI28" s="98" t="s">
        <v>230</v>
      </c>
      <c r="AJ28" s="98"/>
      <c r="AK28" s="98"/>
      <c r="AL28" s="98"/>
      <c r="AM28" s="98"/>
      <c r="AN28" s="98"/>
      <c r="AO28" s="98" t="s">
        <v>192</v>
      </c>
      <c r="AP28" s="137">
        <v>0</v>
      </c>
    </row>
    <row r="29" spans="2:42" ht="15">
      <c r="B29" s="483"/>
      <c r="C29" s="492"/>
      <c r="D29" s="100"/>
      <c r="E29" s="100"/>
      <c r="F29" s="100"/>
      <c r="G29" s="100"/>
      <c r="H29" s="100"/>
      <c r="I29" s="100"/>
      <c r="J29" s="100"/>
      <c r="K29" s="513"/>
      <c r="L29" s="513"/>
      <c r="M29" s="513"/>
      <c r="N29" s="513"/>
      <c r="O29" s="151"/>
      <c r="P29" s="150"/>
      <c r="S29" s="493"/>
      <c r="T29" s="152"/>
      <c r="U29" s="153"/>
      <c r="V29" s="153"/>
      <c r="W29" s="153"/>
      <c r="X29" s="154"/>
      <c r="Y29" s="154"/>
      <c r="Z29" s="154"/>
      <c r="AA29" s="155"/>
      <c r="AB29" s="156"/>
      <c r="AC29" s="153"/>
      <c r="AD29" s="153"/>
      <c r="AE29" s="153"/>
      <c r="AF29" s="157"/>
      <c r="AG29" s="98">
        <v>11</v>
      </c>
      <c r="AH29" s="98"/>
      <c r="AI29" s="98" t="s">
        <v>231</v>
      </c>
      <c r="AJ29" s="98"/>
      <c r="AK29" s="98"/>
      <c r="AL29" s="98"/>
      <c r="AM29" s="98"/>
      <c r="AN29" s="98"/>
      <c r="AO29" s="98" t="s">
        <v>192</v>
      </c>
      <c r="AP29" s="137">
        <v>0</v>
      </c>
    </row>
    <row r="30" spans="2:42" ht="15">
      <c r="B30" s="483"/>
      <c r="C30" s="492"/>
      <c r="D30" s="100"/>
      <c r="E30" s="100"/>
      <c r="F30" s="100"/>
      <c r="G30" s="100"/>
      <c r="H30" s="100"/>
      <c r="I30" s="158"/>
      <c r="J30" s="158"/>
      <c r="K30" s="514" t="str">
        <f>K16</f>
        <v>DDO SIGNATURE</v>
      </c>
      <c r="L30" s="514"/>
      <c r="M30" s="514"/>
      <c r="N30" s="514"/>
      <c r="O30" s="151"/>
      <c r="P30" s="150"/>
      <c r="S30" s="493"/>
      <c r="T30" s="96"/>
      <c r="U30" s="98"/>
      <c r="V30" s="98"/>
      <c r="W30" s="98"/>
      <c r="X30" s="108"/>
      <c r="Y30" s="108"/>
      <c r="Z30" s="108"/>
      <c r="AA30" s="108"/>
      <c r="AB30" s="98"/>
      <c r="AC30" s="98"/>
      <c r="AD30" s="98"/>
      <c r="AE30" s="98"/>
      <c r="AF30" s="136"/>
      <c r="AG30" s="98">
        <v>12</v>
      </c>
      <c r="AH30" s="98"/>
      <c r="AI30" s="98" t="s">
        <v>232</v>
      </c>
      <c r="AJ30" s="98"/>
      <c r="AK30" s="98"/>
      <c r="AL30" s="98"/>
      <c r="AM30" s="98"/>
      <c r="AN30" s="98"/>
      <c r="AO30" s="98" t="s">
        <v>192</v>
      </c>
      <c r="AP30" s="137">
        <v>0</v>
      </c>
    </row>
    <row r="31" spans="2:42" ht="15">
      <c r="B31" s="483"/>
      <c r="C31" s="492"/>
      <c r="D31" s="100"/>
      <c r="E31" s="100"/>
      <c r="F31" s="100"/>
      <c r="G31" s="100"/>
      <c r="H31" s="100"/>
      <c r="I31" s="159"/>
      <c r="J31" s="159"/>
      <c r="K31" s="159"/>
      <c r="L31" s="159"/>
      <c r="M31" s="160"/>
      <c r="N31" s="160"/>
      <c r="O31" s="151"/>
      <c r="P31" s="150"/>
      <c r="S31" s="493"/>
      <c r="T31" s="96" t="s">
        <v>233</v>
      </c>
      <c r="U31" s="98"/>
      <c r="V31" s="98"/>
      <c r="W31" s="98"/>
      <c r="X31" s="108"/>
      <c r="Y31" s="161" t="str">
        <f>DATA!K4</f>
        <v>N</v>
      </c>
      <c r="Z31" s="108"/>
      <c r="AA31" s="98" t="s">
        <v>235</v>
      </c>
      <c r="AB31" s="98"/>
      <c r="AC31" s="98"/>
      <c r="AD31" s="98"/>
      <c r="AE31" s="161" t="s">
        <v>236</v>
      </c>
      <c r="AF31" s="136"/>
      <c r="AG31" s="98">
        <v>13</v>
      </c>
      <c r="AH31" s="98"/>
      <c r="AI31" s="98" t="s">
        <v>237</v>
      </c>
      <c r="AJ31" s="98"/>
      <c r="AK31" s="98"/>
      <c r="AL31" s="98"/>
      <c r="AM31" s="98"/>
      <c r="AN31" s="98"/>
      <c r="AO31" s="98" t="s">
        <v>192</v>
      </c>
      <c r="AP31" s="137">
        <v>0</v>
      </c>
    </row>
    <row r="32" spans="2:42" ht="15">
      <c r="B32" s="483"/>
      <c r="C32" s="492"/>
      <c r="D32" s="100"/>
      <c r="E32" s="100"/>
      <c r="F32" s="100"/>
      <c r="G32" s="100"/>
      <c r="H32" s="100"/>
      <c r="L32" s="162"/>
      <c r="M32" s="162"/>
      <c r="N32" s="162"/>
      <c r="O32" s="163"/>
      <c r="P32" s="162"/>
      <c r="S32" s="493"/>
      <c r="T32" s="96"/>
      <c r="U32" s="98"/>
      <c r="V32" s="98"/>
      <c r="W32" s="98"/>
      <c r="X32" s="98"/>
      <c r="Y32" s="98"/>
      <c r="Z32" s="98"/>
      <c r="AA32" s="98" t="s">
        <v>238</v>
      </c>
      <c r="AB32" s="98"/>
      <c r="AC32" s="98"/>
      <c r="AD32" s="98"/>
      <c r="AE32" s="98"/>
      <c r="AF32" s="136"/>
      <c r="AG32" s="98">
        <v>14</v>
      </c>
      <c r="AH32" s="98"/>
      <c r="AI32" s="98" t="s">
        <v>239</v>
      </c>
      <c r="AJ32" s="98"/>
      <c r="AK32" s="98"/>
      <c r="AL32" s="98"/>
      <c r="AM32" s="98"/>
      <c r="AN32" s="98"/>
      <c r="AO32" s="98" t="s">
        <v>192</v>
      </c>
      <c r="AP32" s="137">
        <v>0</v>
      </c>
    </row>
    <row r="33" spans="2:42" ht="15">
      <c r="B33" s="483"/>
      <c r="C33" s="492"/>
      <c r="D33" s="523"/>
      <c r="E33" s="523"/>
      <c r="F33" s="523"/>
      <c r="G33" s="523"/>
      <c r="H33" s="523"/>
      <c r="I33" s="523"/>
      <c r="J33" s="523"/>
      <c r="K33" s="523"/>
      <c r="L33" s="150"/>
      <c r="M33" s="150"/>
      <c r="N33" s="150"/>
      <c r="O33" s="151"/>
      <c r="P33" s="150"/>
      <c r="S33" s="493"/>
      <c r="T33" s="524" t="s">
        <v>240</v>
      </c>
      <c r="U33" s="525"/>
      <c r="V33" s="525"/>
      <c r="W33" s="525"/>
      <c r="X33" s="525"/>
      <c r="Y33" s="526">
        <v>2</v>
      </c>
      <c r="Z33" s="526">
        <v>2</v>
      </c>
      <c r="AA33" s="526">
        <v>0</v>
      </c>
      <c r="AB33" s="526">
        <v>2</v>
      </c>
      <c r="AC33" s="98"/>
      <c r="AD33" s="98"/>
      <c r="AE33" s="98"/>
      <c r="AF33" s="136"/>
      <c r="AG33" s="98">
        <v>15</v>
      </c>
      <c r="AH33" s="98"/>
      <c r="AI33" s="98" t="s">
        <v>241</v>
      </c>
      <c r="AJ33" s="98"/>
      <c r="AK33" s="98"/>
      <c r="AL33" s="98"/>
      <c r="AM33" s="98"/>
      <c r="AN33" s="98"/>
      <c r="AO33" s="98" t="s">
        <v>192</v>
      </c>
      <c r="AP33" s="137">
        <v>0</v>
      </c>
    </row>
    <row r="34" spans="2:42" ht="15">
      <c r="B34" s="483"/>
      <c r="C34" s="165"/>
      <c r="D34" s="527"/>
      <c r="E34" s="527"/>
      <c r="F34" s="527"/>
      <c r="G34" s="527"/>
      <c r="H34" s="527"/>
      <c r="I34" s="527"/>
      <c r="J34" s="527"/>
      <c r="K34" s="527"/>
      <c r="L34" s="166"/>
      <c r="M34" s="166"/>
      <c r="N34" s="166"/>
      <c r="O34" s="167"/>
      <c r="P34" s="166"/>
      <c r="S34" s="493"/>
      <c r="T34" s="524"/>
      <c r="U34" s="525"/>
      <c r="V34" s="525"/>
      <c r="W34" s="525"/>
      <c r="X34" s="525"/>
      <c r="Y34" s="526"/>
      <c r="Z34" s="526"/>
      <c r="AA34" s="526"/>
      <c r="AB34" s="526"/>
      <c r="AC34" s="98"/>
      <c r="AD34" s="98"/>
      <c r="AE34" s="98"/>
      <c r="AF34" s="136"/>
      <c r="AG34" s="98">
        <v>16</v>
      </c>
      <c r="AH34" s="98"/>
      <c r="AI34" s="98" t="s">
        <v>242</v>
      </c>
      <c r="AJ34" s="98"/>
      <c r="AK34" s="98"/>
      <c r="AL34" s="98"/>
      <c r="AM34" s="98"/>
      <c r="AN34" s="98"/>
      <c r="AO34" s="98" t="s">
        <v>192</v>
      </c>
      <c r="AP34" s="137">
        <v>0</v>
      </c>
    </row>
    <row r="35" spans="2:42" ht="15">
      <c r="B35" s="483"/>
      <c r="C35" s="165"/>
      <c r="D35" s="528"/>
      <c r="E35" s="528"/>
      <c r="F35" s="528"/>
      <c r="G35" s="528"/>
      <c r="H35" s="528"/>
      <c r="I35" s="528"/>
      <c r="J35" s="528"/>
      <c r="K35" s="528"/>
      <c r="L35" s="168"/>
      <c r="M35" s="168"/>
      <c r="N35" s="168"/>
      <c r="O35" s="169"/>
      <c r="P35" s="168"/>
      <c r="S35" s="493"/>
      <c r="T35" s="170" t="s">
        <v>243</v>
      </c>
      <c r="U35" s="98"/>
      <c r="V35" s="98" t="s">
        <v>244</v>
      </c>
      <c r="W35" s="98"/>
      <c r="X35" s="98"/>
      <c r="Y35" s="98"/>
      <c r="Z35" s="98"/>
      <c r="AA35" s="98" t="s">
        <v>192</v>
      </c>
      <c r="AB35" s="98"/>
      <c r="AC35" s="529"/>
      <c r="AD35" s="529"/>
      <c r="AE35" s="529"/>
      <c r="AF35" s="530"/>
      <c r="AG35" s="98">
        <v>17</v>
      </c>
      <c r="AH35" s="98"/>
      <c r="AI35" s="98" t="s">
        <v>245</v>
      </c>
      <c r="AJ35" s="98"/>
      <c r="AK35" s="98"/>
      <c r="AL35" s="98"/>
      <c r="AM35" s="98"/>
      <c r="AN35" s="98"/>
      <c r="AO35" s="98" t="s">
        <v>192</v>
      </c>
      <c r="AP35" s="137">
        <v>0</v>
      </c>
    </row>
    <row r="36" spans="2:42" ht="15" customHeight="1">
      <c r="B36" s="483"/>
      <c r="C36" s="531" t="s">
        <v>246</v>
      </c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2"/>
      <c r="O36" s="533"/>
      <c r="P36" s="86"/>
      <c r="S36" s="493"/>
      <c r="T36" s="170" t="s">
        <v>247</v>
      </c>
      <c r="U36" s="98"/>
      <c r="V36" s="98" t="s">
        <v>248</v>
      </c>
      <c r="W36" s="98"/>
      <c r="X36" s="98"/>
      <c r="Y36" s="98"/>
      <c r="Z36" s="98"/>
      <c r="AA36" s="98" t="s">
        <v>192</v>
      </c>
      <c r="AB36" s="98"/>
      <c r="AC36" s="534"/>
      <c r="AD36" s="534"/>
      <c r="AE36" s="534"/>
      <c r="AF36" s="535"/>
      <c r="AG36" s="98">
        <v>18</v>
      </c>
      <c r="AH36" s="98"/>
      <c r="AI36" s="98" t="s">
        <v>249</v>
      </c>
      <c r="AJ36" s="98"/>
      <c r="AK36" s="98"/>
      <c r="AL36" s="98"/>
      <c r="AM36" s="98"/>
      <c r="AN36" s="98"/>
      <c r="AO36" s="98" t="s">
        <v>192</v>
      </c>
      <c r="AP36" s="137">
        <v>0</v>
      </c>
    </row>
    <row r="37" spans="2:42" ht="15">
      <c r="B37" s="483"/>
      <c r="C37" s="165"/>
      <c r="D37" s="171"/>
      <c r="E37" s="171"/>
      <c r="F37" s="171"/>
      <c r="G37" s="171"/>
      <c r="H37" s="171"/>
      <c r="I37" s="171"/>
      <c r="J37" s="171"/>
      <c r="K37" s="171"/>
      <c r="L37" s="86"/>
      <c r="M37" s="86"/>
      <c r="N37" s="86"/>
      <c r="O37" s="87"/>
      <c r="P37" s="86"/>
      <c r="S37" s="493"/>
      <c r="T37" s="170" t="s">
        <v>250</v>
      </c>
      <c r="U37" s="98"/>
      <c r="V37" s="98" t="s">
        <v>251</v>
      </c>
      <c r="W37" s="98"/>
      <c r="X37" s="98"/>
      <c r="Y37" s="98"/>
      <c r="Z37" s="98"/>
      <c r="AA37" s="98" t="s">
        <v>192</v>
      </c>
      <c r="AB37" s="98"/>
      <c r="AC37" s="534">
        <f>DATA!E39</f>
        <v>2701</v>
      </c>
      <c r="AD37" s="534"/>
      <c r="AE37" s="534"/>
      <c r="AF37" s="535"/>
      <c r="AG37" s="98">
        <v>19</v>
      </c>
      <c r="AH37" s="98"/>
      <c r="AI37" s="98" t="s">
        <v>252</v>
      </c>
      <c r="AJ37" s="98"/>
      <c r="AK37" s="98"/>
      <c r="AL37" s="98"/>
      <c r="AM37" s="98"/>
      <c r="AN37" s="98"/>
      <c r="AO37" s="98" t="s">
        <v>192</v>
      </c>
      <c r="AP37" s="137">
        <v>0</v>
      </c>
    </row>
    <row r="38" spans="2:42" ht="15" customHeight="1">
      <c r="B38" s="483"/>
      <c r="C38" s="536" t="s">
        <v>253</v>
      </c>
      <c r="D38" s="537"/>
      <c r="E38" s="537"/>
      <c r="F38" s="537"/>
      <c r="G38" s="537"/>
      <c r="H38" s="537"/>
      <c r="I38" s="537"/>
      <c r="J38" s="537"/>
      <c r="K38" s="537"/>
      <c r="L38" s="537"/>
      <c r="M38" s="537"/>
      <c r="N38" s="537"/>
      <c r="O38" s="538"/>
      <c r="P38" s="86"/>
      <c r="S38" s="493"/>
      <c r="T38" s="170" t="s">
        <v>254</v>
      </c>
      <c r="U38" s="98"/>
      <c r="V38" s="98" t="s">
        <v>255</v>
      </c>
      <c r="W38" s="98"/>
      <c r="X38" s="98"/>
      <c r="Y38" s="98"/>
      <c r="Z38" s="98"/>
      <c r="AA38" s="98" t="s">
        <v>192</v>
      </c>
      <c r="AB38" s="98"/>
      <c r="AC38" s="534"/>
      <c r="AD38" s="534"/>
      <c r="AE38" s="534"/>
      <c r="AF38" s="535"/>
      <c r="AG38" s="98">
        <v>20</v>
      </c>
      <c r="AH38" s="98"/>
      <c r="AI38" s="98" t="s">
        <v>256</v>
      </c>
      <c r="AJ38" s="98"/>
      <c r="AK38" s="98"/>
      <c r="AL38" s="98"/>
      <c r="AM38" s="98"/>
      <c r="AN38" s="98"/>
      <c r="AO38" s="98" t="s">
        <v>192</v>
      </c>
      <c r="AP38" s="137">
        <v>0</v>
      </c>
    </row>
    <row r="39" spans="2:42" ht="15" customHeight="1">
      <c r="B39" s="483"/>
      <c r="C39" s="539" t="s">
        <v>257</v>
      </c>
      <c r="D39" s="540"/>
      <c r="E39" s="540"/>
      <c r="F39" s="540"/>
      <c r="G39" s="540"/>
      <c r="H39" s="540"/>
      <c r="I39" s="540"/>
      <c r="J39" s="540"/>
      <c r="K39" s="540"/>
      <c r="L39" s="540"/>
      <c r="M39" s="540"/>
      <c r="N39" s="540"/>
      <c r="O39" s="541"/>
      <c r="P39" s="173"/>
      <c r="S39" s="493"/>
      <c r="T39" s="170" t="s">
        <v>258</v>
      </c>
      <c r="U39" s="98"/>
      <c r="V39" s="98" t="s">
        <v>259</v>
      </c>
      <c r="W39" s="98"/>
      <c r="X39" s="98"/>
      <c r="Y39" s="98"/>
      <c r="Z39" s="98"/>
      <c r="AA39" s="98" t="s">
        <v>192</v>
      </c>
      <c r="AB39" s="98"/>
      <c r="AC39" s="534">
        <v>0</v>
      </c>
      <c r="AD39" s="534"/>
      <c r="AE39" s="534"/>
      <c r="AF39" s="535"/>
      <c r="AG39" s="98">
        <v>21</v>
      </c>
      <c r="AH39" s="98"/>
      <c r="AI39" s="98" t="s">
        <v>260</v>
      </c>
      <c r="AJ39" s="98"/>
      <c r="AK39" s="98"/>
      <c r="AL39" s="98"/>
      <c r="AM39" s="98"/>
      <c r="AN39" s="98"/>
      <c r="AO39" s="98" t="s">
        <v>192</v>
      </c>
      <c r="AP39" s="174">
        <f>DATA!G39</f>
        <v>0</v>
      </c>
    </row>
    <row r="40" spans="2:42" ht="15">
      <c r="B40" s="483"/>
      <c r="C40" s="171"/>
      <c r="D40" s="175"/>
      <c r="E40" s="527"/>
      <c r="F40" s="527"/>
      <c r="G40" s="527"/>
      <c r="H40" s="527"/>
      <c r="I40" s="527"/>
      <c r="J40" s="527"/>
      <c r="K40" s="527"/>
      <c r="L40" s="86"/>
      <c r="M40" s="86"/>
      <c r="N40" s="86"/>
      <c r="O40" s="87"/>
      <c r="P40" s="86"/>
      <c r="S40" s="493"/>
      <c r="T40" s="96"/>
      <c r="U40" s="98"/>
      <c r="V40" s="98"/>
      <c r="W40" s="98"/>
      <c r="X40" s="98"/>
      <c r="Y40" s="98"/>
      <c r="Z40" s="98"/>
      <c r="AA40" s="98"/>
      <c r="AB40" s="98"/>
      <c r="AC40" s="542"/>
      <c r="AD40" s="542"/>
      <c r="AE40" s="542"/>
      <c r="AF40" s="543"/>
      <c r="AG40" s="112" t="s">
        <v>261</v>
      </c>
      <c r="AH40" s="112"/>
      <c r="AI40" s="112"/>
      <c r="AJ40" s="112"/>
      <c r="AK40" s="112"/>
      <c r="AL40" s="112"/>
      <c r="AM40" s="112"/>
      <c r="AN40" s="112"/>
      <c r="AO40" s="112" t="s">
        <v>192</v>
      </c>
      <c r="AP40" s="176">
        <f>SUM(AP18:AP39)</f>
        <v>0</v>
      </c>
    </row>
    <row r="41" spans="2:42" ht="15" customHeight="1">
      <c r="B41" s="483"/>
      <c r="C41" s="544" t="s">
        <v>262</v>
      </c>
      <c r="D41" s="527"/>
      <c r="E41" s="527"/>
      <c r="F41" s="527"/>
      <c r="G41" s="527"/>
      <c r="H41" s="527"/>
      <c r="I41" s="527"/>
      <c r="J41" s="527"/>
      <c r="K41" s="527"/>
      <c r="L41" s="527"/>
      <c r="M41" s="527"/>
      <c r="N41" s="527"/>
      <c r="O41" s="545"/>
      <c r="P41" s="86"/>
      <c r="S41" s="493"/>
      <c r="T41" s="96"/>
      <c r="U41" s="98"/>
      <c r="V41" s="98" t="s">
        <v>263</v>
      </c>
      <c r="W41" s="98"/>
      <c r="X41" s="98"/>
      <c r="Y41" s="98"/>
      <c r="Z41" s="98"/>
      <c r="AA41" s="98" t="s">
        <v>192</v>
      </c>
      <c r="AB41" s="98"/>
      <c r="AC41" s="546">
        <f>AC35+AC36+AC37+AC38+AC39</f>
        <v>2701</v>
      </c>
      <c r="AD41" s="546"/>
      <c r="AE41" s="546"/>
      <c r="AF41" s="547"/>
      <c r="AG41" s="98"/>
      <c r="AH41" s="98"/>
      <c r="AI41" s="98"/>
      <c r="AJ41" s="98"/>
      <c r="AK41" s="98"/>
      <c r="AL41" s="98"/>
      <c r="AM41" s="98"/>
      <c r="AN41" s="98"/>
      <c r="AO41" s="177"/>
      <c r="AP41" s="178"/>
    </row>
    <row r="42" spans="2:42" ht="15">
      <c r="B42" s="483"/>
      <c r="C42" s="165"/>
      <c r="D42" s="175"/>
      <c r="E42" s="171"/>
      <c r="F42" s="172"/>
      <c r="G42" s="171"/>
      <c r="H42" s="171"/>
      <c r="I42" s="171"/>
      <c r="J42" s="171"/>
      <c r="K42" s="171"/>
      <c r="L42" s="86"/>
      <c r="M42" s="86"/>
      <c r="N42" s="86"/>
      <c r="O42" s="87"/>
      <c r="P42" s="86"/>
      <c r="S42" s="493"/>
      <c r="T42" s="96"/>
      <c r="U42" s="98"/>
      <c r="V42" s="98" t="s">
        <v>264</v>
      </c>
      <c r="W42" s="98"/>
      <c r="X42" s="98"/>
      <c r="Y42" s="98"/>
      <c r="Z42" s="98"/>
      <c r="AA42" s="98" t="s">
        <v>192</v>
      </c>
      <c r="AB42" s="98"/>
      <c r="AC42" s="534">
        <f>AP39</f>
        <v>0</v>
      </c>
      <c r="AD42" s="534"/>
      <c r="AE42" s="534"/>
      <c r="AF42" s="535"/>
      <c r="AG42" s="98"/>
      <c r="AH42" s="98"/>
      <c r="AI42" s="98"/>
      <c r="AJ42" s="98"/>
      <c r="AK42" s="179"/>
      <c r="AL42" s="179"/>
      <c r="AM42" s="179"/>
      <c r="AN42" s="179"/>
      <c r="AO42" s="98"/>
      <c r="AP42" s="180"/>
    </row>
    <row r="43" spans="2:42" ht="15">
      <c r="B43" s="483"/>
      <c r="C43" s="165"/>
      <c r="D43" s="175"/>
      <c r="E43" s="171"/>
      <c r="F43" s="172"/>
      <c r="G43" s="171"/>
      <c r="H43" s="171"/>
      <c r="I43" s="171"/>
      <c r="J43" s="171"/>
      <c r="K43" s="548"/>
      <c r="L43" s="548"/>
      <c r="M43" s="548"/>
      <c r="N43" s="548"/>
      <c r="O43" s="87"/>
      <c r="P43" s="86"/>
      <c r="S43" s="493"/>
      <c r="T43" s="96"/>
      <c r="U43" s="98"/>
      <c r="V43" s="98" t="s">
        <v>265</v>
      </c>
      <c r="W43" s="98"/>
      <c r="X43" s="98"/>
      <c r="Y43" s="98"/>
      <c r="Z43" s="98"/>
      <c r="AA43" s="98" t="s">
        <v>192</v>
      </c>
      <c r="AB43" s="98"/>
      <c r="AC43" s="546">
        <f>AC41-AC42</f>
        <v>2701</v>
      </c>
      <c r="AD43" s="546"/>
      <c r="AE43" s="546"/>
      <c r="AF43" s="547"/>
      <c r="AG43" s="98"/>
      <c r="AH43" s="98"/>
      <c r="AI43" s="98"/>
      <c r="AJ43" s="98"/>
      <c r="AK43" s="98"/>
      <c r="AL43" s="98"/>
      <c r="AM43" s="98"/>
      <c r="AN43" s="98"/>
      <c r="AO43" s="98"/>
      <c r="AP43" s="101"/>
    </row>
    <row r="44" spans="2:42" ht="3" customHeight="1">
      <c r="B44" s="483"/>
      <c r="C44" s="165"/>
      <c r="D44" s="175"/>
      <c r="E44" s="171"/>
      <c r="F44" s="172"/>
      <c r="G44" s="171"/>
      <c r="H44" s="171"/>
      <c r="I44" s="171"/>
      <c r="J44" s="171"/>
      <c r="K44" s="171"/>
      <c r="L44" s="86"/>
      <c r="M44" s="86"/>
      <c r="N44" s="86"/>
      <c r="O44" s="87"/>
      <c r="P44" s="86"/>
      <c r="S44" s="493"/>
      <c r="T44" s="96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136"/>
      <c r="AG44" s="98"/>
      <c r="AH44" s="98"/>
      <c r="AI44" s="98"/>
      <c r="AJ44" s="98"/>
      <c r="AK44" s="98"/>
      <c r="AL44" s="98"/>
      <c r="AM44" s="98"/>
      <c r="AN44" s="98"/>
      <c r="AO44" s="98"/>
      <c r="AP44" s="101"/>
    </row>
    <row r="45" spans="2:42" ht="15">
      <c r="B45" s="483"/>
      <c r="C45" s="165"/>
      <c r="D45" s="175"/>
      <c r="E45" s="171"/>
      <c r="F45" s="172"/>
      <c r="G45" s="171"/>
      <c r="H45" s="181"/>
      <c r="I45" s="181"/>
      <c r="J45" s="181"/>
      <c r="K45" s="549" t="str">
        <f>K30</f>
        <v>DDO SIGNATURE</v>
      </c>
      <c r="L45" s="549"/>
      <c r="M45" s="549"/>
      <c r="N45" s="549"/>
      <c r="O45" s="87"/>
      <c r="P45" s="86"/>
      <c r="S45" s="493"/>
      <c r="T45" s="96"/>
      <c r="U45" s="98" t="s">
        <v>266</v>
      </c>
      <c r="V45" s="98"/>
      <c r="W45" s="98"/>
      <c r="X45" s="98"/>
      <c r="Y45" s="98"/>
      <c r="Z45" s="98"/>
      <c r="AA45" s="98"/>
      <c r="AB45" s="98"/>
      <c r="AC45" s="182"/>
      <c r="AD45" s="98"/>
      <c r="AE45" s="98"/>
      <c r="AF45" s="136"/>
      <c r="AG45" s="98"/>
      <c r="AH45" s="98"/>
      <c r="AI45" s="98"/>
      <c r="AJ45" s="98"/>
      <c r="AK45" s="98"/>
      <c r="AL45" s="98"/>
      <c r="AM45" s="98"/>
      <c r="AN45" s="98"/>
      <c r="AO45" s="98"/>
      <c r="AP45" s="101"/>
    </row>
    <row r="46" spans="2:42" ht="15" customHeight="1">
      <c r="B46" s="483"/>
      <c r="C46" s="183"/>
      <c r="D46" s="171"/>
      <c r="E46" s="172"/>
      <c r="F46" s="172"/>
      <c r="G46" s="172"/>
      <c r="H46" s="528"/>
      <c r="I46" s="528"/>
      <c r="J46" s="528"/>
      <c r="K46" s="528"/>
      <c r="L46" s="86"/>
      <c r="M46" s="86"/>
      <c r="N46" s="86"/>
      <c r="O46" s="87"/>
      <c r="P46" s="86"/>
      <c r="S46" s="493"/>
      <c r="T46" s="96"/>
      <c r="U46" s="550" t="str">
        <f>Num2Txt!D11</f>
        <v> TWO  THOUSAND SEVEN  HUNDRED ONE RUPEE  ONLY.</v>
      </c>
      <c r="V46" s="550"/>
      <c r="W46" s="550"/>
      <c r="X46" s="550"/>
      <c r="Y46" s="550"/>
      <c r="Z46" s="550"/>
      <c r="AA46" s="550"/>
      <c r="AB46" s="550"/>
      <c r="AC46" s="550"/>
      <c r="AD46" s="550"/>
      <c r="AE46" s="550"/>
      <c r="AF46" s="551"/>
      <c r="AG46" s="98"/>
      <c r="AH46" s="98"/>
      <c r="AI46" s="554"/>
      <c r="AJ46" s="554"/>
      <c r="AK46" s="554"/>
      <c r="AL46" s="554"/>
      <c r="AM46" s="554"/>
      <c r="AN46" s="554"/>
      <c r="AO46" s="554"/>
      <c r="AP46" s="555"/>
    </row>
    <row r="47" spans="2:42" ht="15">
      <c r="B47" s="483"/>
      <c r="C47" s="556" t="s">
        <v>267</v>
      </c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  <c r="O47" s="558"/>
      <c r="P47" s="86"/>
      <c r="S47" s="493"/>
      <c r="T47" s="96"/>
      <c r="U47" s="550"/>
      <c r="V47" s="550"/>
      <c r="W47" s="550"/>
      <c r="X47" s="550"/>
      <c r="Y47" s="550"/>
      <c r="Z47" s="550"/>
      <c r="AA47" s="550"/>
      <c r="AB47" s="550"/>
      <c r="AC47" s="550"/>
      <c r="AD47" s="550"/>
      <c r="AE47" s="550"/>
      <c r="AF47" s="551"/>
      <c r="AG47" s="98"/>
      <c r="AH47" s="98"/>
      <c r="AI47" s="559" t="s">
        <v>268</v>
      </c>
      <c r="AJ47" s="559"/>
      <c r="AK47" s="559"/>
      <c r="AL47" s="559"/>
      <c r="AM47" s="559"/>
      <c r="AN47" s="559"/>
      <c r="AO47" s="559"/>
      <c r="AP47" s="560"/>
    </row>
    <row r="48" spans="2:42" ht="15">
      <c r="B48" s="483"/>
      <c r="C48" s="184"/>
      <c r="D48" s="183"/>
      <c r="E48" s="183"/>
      <c r="F48" s="183"/>
      <c r="G48" s="183"/>
      <c r="H48" s="183"/>
      <c r="I48" s="183"/>
      <c r="J48" s="183"/>
      <c r="K48" s="183"/>
      <c r="L48" s="86"/>
      <c r="M48" s="86"/>
      <c r="N48" s="86"/>
      <c r="O48" s="87"/>
      <c r="P48" s="86"/>
      <c r="S48" s="493"/>
      <c r="T48" s="152"/>
      <c r="U48" s="552"/>
      <c r="V48" s="552"/>
      <c r="W48" s="552"/>
      <c r="X48" s="552"/>
      <c r="Y48" s="552"/>
      <c r="Z48" s="552"/>
      <c r="AA48" s="552"/>
      <c r="AB48" s="552"/>
      <c r="AC48" s="552"/>
      <c r="AD48" s="552"/>
      <c r="AE48" s="552"/>
      <c r="AF48" s="5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85"/>
    </row>
    <row r="49" spans="2:42" ht="15">
      <c r="B49" s="483"/>
      <c r="C49" s="183"/>
      <c r="D49" s="183"/>
      <c r="E49" s="183"/>
      <c r="F49" s="183"/>
      <c r="G49" s="183"/>
      <c r="H49" s="183"/>
      <c r="I49" s="183"/>
      <c r="J49" s="183"/>
      <c r="K49" s="183"/>
      <c r="L49" s="86"/>
      <c r="M49" s="86"/>
      <c r="N49" s="86"/>
      <c r="O49" s="87"/>
      <c r="P49" s="86"/>
      <c r="S49" s="493"/>
      <c r="T49" s="96"/>
      <c r="U49" s="554" t="s">
        <v>269</v>
      </c>
      <c r="V49" s="554"/>
      <c r="W49" s="554"/>
      <c r="X49" s="554"/>
      <c r="Y49" s="554"/>
      <c r="Z49" s="554"/>
      <c r="AA49" s="554"/>
      <c r="AB49" s="554"/>
      <c r="AC49" s="554"/>
      <c r="AD49" s="554"/>
      <c r="AE49" s="554"/>
      <c r="AF49" s="554"/>
      <c r="AG49" s="554"/>
      <c r="AH49" s="554"/>
      <c r="AI49" s="554"/>
      <c r="AJ49" s="554"/>
      <c r="AK49" s="554"/>
      <c r="AL49" s="554"/>
      <c r="AM49" s="554"/>
      <c r="AN49" s="554"/>
      <c r="AO49" s="554"/>
      <c r="AP49" s="555"/>
    </row>
    <row r="50" spans="2:42" ht="15">
      <c r="B50" s="483"/>
      <c r="C50" s="183"/>
      <c r="D50" s="183"/>
      <c r="E50" s="183"/>
      <c r="F50" s="183"/>
      <c r="G50" s="183"/>
      <c r="H50" s="183"/>
      <c r="I50" s="183"/>
      <c r="J50" s="183"/>
      <c r="K50" s="183"/>
      <c r="L50" s="86"/>
      <c r="M50" s="86"/>
      <c r="N50" s="86"/>
      <c r="O50" s="87"/>
      <c r="P50" s="86"/>
      <c r="S50" s="493"/>
      <c r="T50" s="96"/>
      <c r="U50" s="98" t="s">
        <v>270</v>
      </c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101"/>
    </row>
    <row r="51" spans="2:42" ht="15">
      <c r="B51" s="483"/>
      <c r="C51" s="183"/>
      <c r="D51" s="183"/>
      <c r="E51" s="183"/>
      <c r="F51" s="183"/>
      <c r="G51" s="183"/>
      <c r="H51" s="183"/>
      <c r="I51" s="183"/>
      <c r="J51" s="183"/>
      <c r="K51" s="183"/>
      <c r="L51" s="86"/>
      <c r="M51" s="86"/>
      <c r="N51" s="86"/>
      <c r="O51" s="87"/>
      <c r="P51" s="86"/>
      <c r="S51" s="493"/>
      <c r="T51" s="96"/>
      <c r="U51" s="98" t="s">
        <v>271</v>
      </c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101"/>
    </row>
    <row r="52" spans="2:42" ht="15">
      <c r="B52" s="483"/>
      <c r="C52" s="183"/>
      <c r="D52" s="183"/>
      <c r="E52" s="183"/>
      <c r="F52" s="183"/>
      <c r="G52" s="183"/>
      <c r="H52" s="183"/>
      <c r="I52" s="183"/>
      <c r="J52" s="183"/>
      <c r="K52" s="183"/>
      <c r="L52" s="86"/>
      <c r="M52" s="86"/>
      <c r="N52" s="86"/>
      <c r="O52" s="87"/>
      <c r="P52" s="86"/>
      <c r="S52" s="493"/>
      <c r="T52" s="96"/>
      <c r="U52" s="98" t="s">
        <v>272</v>
      </c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101"/>
    </row>
    <row r="53" spans="2:42" ht="15">
      <c r="B53" s="483"/>
      <c r="C53" s="183"/>
      <c r="D53" s="183"/>
      <c r="E53" s="183"/>
      <c r="F53" s="183"/>
      <c r="G53" s="183"/>
      <c r="H53" s="183"/>
      <c r="I53" s="183"/>
      <c r="J53" s="183"/>
      <c r="K53" s="183"/>
      <c r="L53" s="86"/>
      <c r="M53" s="86"/>
      <c r="N53" s="86"/>
      <c r="O53" s="87"/>
      <c r="P53" s="86"/>
      <c r="S53" s="493"/>
      <c r="T53" s="96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101"/>
    </row>
    <row r="54" spans="2:42" ht="15">
      <c r="B54" s="483"/>
      <c r="C54" s="183"/>
      <c r="D54" s="183"/>
      <c r="E54" s="183"/>
      <c r="F54" s="183"/>
      <c r="G54" s="183"/>
      <c r="H54" s="183"/>
      <c r="I54" s="183"/>
      <c r="J54" s="183"/>
      <c r="K54" s="183"/>
      <c r="L54" s="86"/>
      <c r="M54" s="86"/>
      <c r="N54" s="86"/>
      <c r="O54" s="87"/>
      <c r="P54" s="86"/>
      <c r="S54" s="493"/>
      <c r="T54" s="96"/>
      <c r="U54" s="98"/>
      <c r="V54" s="98"/>
      <c r="W54" s="98"/>
      <c r="X54" s="98"/>
      <c r="Y54" s="98"/>
      <c r="Z54" s="98"/>
      <c r="AA54" s="98">
        <v>1</v>
      </c>
      <c r="AB54" s="98"/>
      <c r="AC54" s="525" t="s">
        <v>273</v>
      </c>
      <c r="AD54" s="525"/>
      <c r="AE54" s="525"/>
      <c r="AF54" s="525"/>
      <c r="AG54" s="525"/>
      <c r="AH54" s="525"/>
      <c r="AI54" s="525"/>
      <c r="AJ54" s="525"/>
      <c r="AK54" s="525"/>
      <c r="AL54" s="525"/>
      <c r="AM54" s="525"/>
      <c r="AN54" s="525"/>
      <c r="AO54" s="525"/>
      <c r="AP54" s="561"/>
    </row>
    <row r="55" spans="2:42" ht="15">
      <c r="B55" s="483"/>
      <c r="C55" s="183"/>
      <c r="D55" s="183"/>
      <c r="E55" s="183"/>
      <c r="F55" s="183"/>
      <c r="G55" s="183"/>
      <c r="H55" s="183"/>
      <c r="I55" s="183"/>
      <c r="J55" s="183"/>
      <c r="K55" s="183"/>
      <c r="L55" s="86"/>
      <c r="M55" s="86"/>
      <c r="N55" s="86"/>
      <c r="O55" s="87"/>
      <c r="P55" s="86"/>
      <c r="S55" s="493"/>
      <c r="T55" s="96"/>
      <c r="U55" s="98"/>
      <c r="V55" s="98"/>
      <c r="W55" s="98"/>
      <c r="X55" s="98"/>
      <c r="Y55" s="98"/>
      <c r="Z55" s="98"/>
      <c r="AA55" s="98"/>
      <c r="AB55" s="98"/>
      <c r="AC55" s="525"/>
      <c r="AD55" s="525"/>
      <c r="AE55" s="525"/>
      <c r="AF55" s="525"/>
      <c r="AG55" s="525"/>
      <c r="AH55" s="525"/>
      <c r="AI55" s="525"/>
      <c r="AJ55" s="525"/>
      <c r="AK55" s="525"/>
      <c r="AL55" s="525"/>
      <c r="AM55" s="525"/>
      <c r="AN55" s="525"/>
      <c r="AO55" s="525"/>
      <c r="AP55" s="561"/>
    </row>
    <row r="56" spans="2:42" ht="15">
      <c r="B56" s="483"/>
      <c r="C56" s="183"/>
      <c r="D56" s="183"/>
      <c r="E56" s="183"/>
      <c r="F56" s="183"/>
      <c r="G56" s="183"/>
      <c r="H56" s="183"/>
      <c r="I56" s="183"/>
      <c r="J56" s="183"/>
      <c r="K56" s="183"/>
      <c r="L56" s="86"/>
      <c r="M56" s="86"/>
      <c r="N56" s="86"/>
      <c r="O56" s="87"/>
      <c r="P56" s="86"/>
      <c r="S56" s="493"/>
      <c r="T56" s="96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101"/>
    </row>
    <row r="57" spans="2:42" ht="15">
      <c r="B57" s="483"/>
      <c r="C57" s="183"/>
      <c r="D57" s="183"/>
      <c r="E57" s="183"/>
      <c r="F57" s="183"/>
      <c r="G57" s="183"/>
      <c r="H57" s="183"/>
      <c r="I57" s="183"/>
      <c r="J57" s="183"/>
      <c r="K57" s="183"/>
      <c r="L57" s="86"/>
      <c r="M57" s="86"/>
      <c r="N57" s="86"/>
      <c r="O57" s="87"/>
      <c r="P57" s="86"/>
      <c r="S57" s="493"/>
      <c r="T57" s="96"/>
      <c r="U57" s="98"/>
      <c r="V57" s="98"/>
      <c r="W57" s="98"/>
      <c r="X57" s="98"/>
      <c r="Y57" s="98"/>
      <c r="Z57" s="98"/>
      <c r="AA57" s="98">
        <v>2</v>
      </c>
      <c r="AB57" s="98"/>
      <c r="AC57" s="525" t="s">
        <v>274</v>
      </c>
      <c r="AD57" s="525"/>
      <c r="AE57" s="525"/>
      <c r="AF57" s="525"/>
      <c r="AG57" s="525"/>
      <c r="AH57" s="525"/>
      <c r="AI57" s="525"/>
      <c r="AJ57" s="525"/>
      <c r="AK57" s="525"/>
      <c r="AL57" s="525"/>
      <c r="AM57" s="525"/>
      <c r="AN57" s="525"/>
      <c r="AO57" s="525"/>
      <c r="AP57" s="561"/>
    </row>
    <row r="58" spans="2:42" ht="15">
      <c r="B58" s="483"/>
      <c r="C58" s="183"/>
      <c r="D58" s="183"/>
      <c r="E58" s="183"/>
      <c r="F58" s="183"/>
      <c r="G58" s="183"/>
      <c r="H58" s="183"/>
      <c r="I58" s="183"/>
      <c r="J58" s="183"/>
      <c r="K58" s="183"/>
      <c r="L58" s="86"/>
      <c r="M58" s="86"/>
      <c r="N58" s="86"/>
      <c r="O58" s="87"/>
      <c r="P58" s="86"/>
      <c r="S58" s="95"/>
      <c r="T58" s="96"/>
      <c r="U58" s="98"/>
      <c r="V58" s="98"/>
      <c r="W58" s="98"/>
      <c r="X58" s="98"/>
      <c r="Y58" s="98"/>
      <c r="Z58" s="98"/>
      <c r="AA58" s="98"/>
      <c r="AB58" s="98"/>
      <c r="AC58" s="525"/>
      <c r="AD58" s="525"/>
      <c r="AE58" s="525"/>
      <c r="AF58" s="525"/>
      <c r="AG58" s="525"/>
      <c r="AH58" s="525"/>
      <c r="AI58" s="525"/>
      <c r="AJ58" s="525"/>
      <c r="AK58" s="525"/>
      <c r="AL58" s="525"/>
      <c r="AM58" s="525"/>
      <c r="AN58" s="525"/>
      <c r="AO58" s="525"/>
      <c r="AP58" s="561"/>
    </row>
    <row r="59" spans="2:42" ht="15">
      <c r="B59" s="483"/>
      <c r="C59" s="183"/>
      <c r="D59" s="183"/>
      <c r="E59" s="183"/>
      <c r="F59" s="183"/>
      <c r="G59" s="183"/>
      <c r="H59" s="183"/>
      <c r="I59" s="183"/>
      <c r="J59" s="183"/>
      <c r="K59" s="183"/>
      <c r="L59" s="86"/>
      <c r="M59" s="86"/>
      <c r="N59" s="86"/>
      <c r="O59" s="87"/>
      <c r="P59" s="86"/>
      <c r="S59" s="95"/>
      <c r="T59" s="96"/>
      <c r="U59" s="98"/>
      <c r="V59" s="98"/>
      <c r="W59" s="98"/>
      <c r="X59" s="98"/>
      <c r="Y59" s="98"/>
      <c r="Z59" s="98"/>
      <c r="AA59" s="98"/>
      <c r="AB59" s="98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86"/>
    </row>
    <row r="60" spans="2:42" ht="15">
      <c r="B60" s="483"/>
      <c r="C60" s="183"/>
      <c r="D60" s="183"/>
      <c r="E60" s="183"/>
      <c r="F60" s="183"/>
      <c r="G60" s="183"/>
      <c r="H60" s="183"/>
      <c r="I60" s="183"/>
      <c r="J60" s="183"/>
      <c r="K60" s="183"/>
      <c r="L60" s="86"/>
      <c r="M60" s="86"/>
      <c r="N60" s="86"/>
      <c r="O60" s="87"/>
      <c r="P60" s="86"/>
      <c r="S60" s="95"/>
      <c r="T60" s="96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108" t="s">
        <v>275</v>
      </c>
      <c r="AG60" s="98"/>
      <c r="AH60" s="98"/>
      <c r="AI60" s="98"/>
      <c r="AJ60" s="98"/>
      <c r="AK60" s="98"/>
      <c r="AL60" s="98"/>
      <c r="AM60" s="98"/>
      <c r="AN60" s="98"/>
      <c r="AO60" s="98"/>
      <c r="AP60" s="101"/>
    </row>
    <row r="61" spans="2:42" ht="9" customHeight="1" thickBot="1"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9"/>
      <c r="P61" s="86"/>
      <c r="S61" s="116"/>
      <c r="T61" s="190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8"/>
    </row>
    <row r="62" spans="2:16" ht="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 ht="15" hidden="1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 ht="15" hidden="1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ht="15" hidden="1"/>
    <row r="66" ht="15" hidden="1">
      <c r="J66" s="86"/>
    </row>
  </sheetData>
  <sheetProtection/>
  <mergeCells count="67">
    <mergeCell ref="AI46:AP46"/>
    <mergeCell ref="C47:O47"/>
    <mergeCell ref="AI47:AP47"/>
    <mergeCell ref="U49:AP49"/>
    <mergeCell ref="AC54:AP55"/>
    <mergeCell ref="AC57:AP58"/>
    <mergeCell ref="AC42:AF42"/>
    <mergeCell ref="K43:N43"/>
    <mergeCell ref="AC43:AF43"/>
    <mergeCell ref="K45:N45"/>
    <mergeCell ref="H46:K46"/>
    <mergeCell ref="U46:AF48"/>
    <mergeCell ref="C39:O39"/>
    <mergeCell ref="AC39:AF39"/>
    <mergeCell ref="E40:K40"/>
    <mergeCell ref="AC40:AF40"/>
    <mergeCell ref="C41:O41"/>
    <mergeCell ref="AC41:AF41"/>
    <mergeCell ref="AC35:AF35"/>
    <mergeCell ref="C36:O36"/>
    <mergeCell ref="AC36:AF36"/>
    <mergeCell ref="AC37:AF37"/>
    <mergeCell ref="C38:O38"/>
    <mergeCell ref="AC38:AF38"/>
    <mergeCell ref="Y33:Y34"/>
    <mergeCell ref="Z33:Z34"/>
    <mergeCell ref="AA33:AA34"/>
    <mergeCell ref="AB33:AB34"/>
    <mergeCell ref="D34:K34"/>
    <mergeCell ref="D35:K35"/>
    <mergeCell ref="D28:G28"/>
    <mergeCell ref="H28:I28"/>
    <mergeCell ref="K29:N29"/>
    <mergeCell ref="K30:N30"/>
    <mergeCell ref="D33:K33"/>
    <mergeCell ref="T33:X34"/>
    <mergeCell ref="K15:N15"/>
    <mergeCell ref="K16:N16"/>
    <mergeCell ref="D20:E20"/>
    <mergeCell ref="G20:K20"/>
    <mergeCell ref="D21:K21"/>
    <mergeCell ref="D23:O24"/>
    <mergeCell ref="D16:F16"/>
    <mergeCell ref="X12:AG12"/>
    <mergeCell ref="AK12:AP12"/>
    <mergeCell ref="D13:H13"/>
    <mergeCell ref="J13:K13"/>
    <mergeCell ref="X14:AB14"/>
    <mergeCell ref="AK14:AP14"/>
    <mergeCell ref="J7:K7"/>
    <mergeCell ref="AA8:AD8"/>
    <mergeCell ref="D9:K9"/>
    <mergeCell ref="X10:AH10"/>
    <mergeCell ref="AK10:AO10"/>
    <mergeCell ref="D11:H11"/>
    <mergeCell ref="J11:K11"/>
    <mergeCell ref="V11:AA11"/>
    <mergeCell ref="AB18:AF19"/>
    <mergeCell ref="B1:O1"/>
    <mergeCell ref="S1:AP1"/>
    <mergeCell ref="B2:B60"/>
    <mergeCell ref="S2:AP2"/>
    <mergeCell ref="T3:AP3"/>
    <mergeCell ref="AL4:AP4"/>
    <mergeCell ref="C5:C33"/>
    <mergeCell ref="S6:S57"/>
    <mergeCell ref="D7:H7"/>
  </mergeCells>
  <printOptions/>
  <pageMargins left="0.67" right="0.31496062992125984" top="0.46" bottom="0.35433070866141736" header="0.31496062992125984" footer="0.31496062992125984"/>
  <pageSetup horizontalDpi="600" verticalDpi="600" orientation="portrait" paperSize="9" scale="90" r:id="rId1"/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M37"/>
  <sheetViews>
    <sheetView showGridLines="0" zoomScalePageLayoutView="0" workbookViewId="0" topLeftCell="A1">
      <selection activeCell="N4" sqref="N4"/>
    </sheetView>
  </sheetViews>
  <sheetFormatPr defaultColWidth="0" defaultRowHeight="15" customHeight="1" zeroHeight="1"/>
  <cols>
    <col min="1" max="1" width="4.421875" style="49" customWidth="1"/>
    <col min="2" max="2" width="5.421875" style="49" customWidth="1"/>
    <col min="3" max="3" width="44.57421875" style="49" customWidth="1"/>
    <col min="4" max="4" width="10.7109375" style="49" customWidth="1"/>
    <col min="5" max="5" width="9.7109375" style="49" customWidth="1"/>
    <col min="6" max="6" width="10.7109375" style="49" customWidth="1"/>
    <col min="7" max="7" width="12.57421875" style="49" customWidth="1"/>
    <col min="8" max="8" width="10.140625" style="49" customWidth="1"/>
    <col min="9" max="9" width="12.28125" style="49" customWidth="1"/>
    <col min="10" max="10" width="10.8515625" style="49" customWidth="1"/>
    <col min="11" max="11" width="9.140625" style="49" customWidth="1"/>
    <col min="12" max="12" width="12.28125" style="49" customWidth="1"/>
    <col min="13" max="15" width="9.140625" style="49" customWidth="1"/>
    <col min="16" max="16384" width="9.140625" style="49" hidden="1" customWidth="1"/>
  </cols>
  <sheetData>
    <row r="1" ht="15">
      <c r="H1" s="344" t="s">
        <v>529</v>
      </c>
    </row>
    <row r="2" spans="2:13" ht="15.75">
      <c r="B2" s="562" t="s">
        <v>278</v>
      </c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338">
        <v>1</v>
      </c>
    </row>
    <row r="3" spans="2:13" ht="15">
      <c r="B3" s="563" t="s">
        <v>279</v>
      </c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338">
        <v>1</v>
      </c>
    </row>
    <row r="4" spans="2:13" ht="15">
      <c r="B4" s="460" t="str">
        <f>"Emp Id: "&amp;DATA!D5&amp;","&amp;DATA!D4&amp;", "&amp;DATA!H4&amp;", "&amp;DATA!H5&amp;",Mandal: "&amp;DATA!D6&amp;". PRAN No. "&amp;DATA!H6</f>
        <v>Emp Id: 0742487,J.V.RAJAN, S.A(ENG), Z.P.H.SCHOOL, Y.D.PADU,Mandal: DONAKONDA. PRAN No. ______________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338">
        <v>1</v>
      </c>
    </row>
    <row r="5" ht="15">
      <c r="M5" s="338">
        <v>1</v>
      </c>
    </row>
    <row r="6" spans="2:13" ht="31.5" customHeight="1">
      <c r="B6" s="564" t="s">
        <v>20</v>
      </c>
      <c r="C6" s="565" t="s">
        <v>21</v>
      </c>
      <c r="D6" s="566" t="s">
        <v>22</v>
      </c>
      <c r="E6" s="567" t="s">
        <v>23</v>
      </c>
      <c r="F6" s="567" t="s">
        <v>24</v>
      </c>
      <c r="G6" s="567" t="s">
        <v>25</v>
      </c>
      <c r="H6" s="566" t="s">
        <v>26</v>
      </c>
      <c r="I6" s="566" t="s">
        <v>27</v>
      </c>
      <c r="J6" s="568" t="str">
        <f>DATA!Q14</f>
        <v>Andhrapradesh Share (58.32%)</v>
      </c>
      <c r="K6" s="569"/>
      <c r="L6" s="570"/>
      <c r="M6" s="338">
        <v>1</v>
      </c>
    </row>
    <row r="7" spans="2:13" ht="31.5" customHeight="1">
      <c r="B7" s="564"/>
      <c r="C7" s="565"/>
      <c r="D7" s="566"/>
      <c r="E7" s="567"/>
      <c r="F7" s="567"/>
      <c r="G7" s="567"/>
      <c r="H7" s="566"/>
      <c r="I7" s="566"/>
      <c r="J7" s="191" t="str">
        <f>DATA!Q15</f>
        <v>Gross Amount</v>
      </c>
      <c r="K7" s="192" t="str">
        <f>DATA!R15</f>
        <v>CPS Deduction</v>
      </c>
      <c r="L7" s="192" t="str">
        <f>DATA!S15</f>
        <v>Net Amount Paid in Cash</v>
      </c>
      <c r="M7" s="338">
        <v>1</v>
      </c>
    </row>
    <row r="8" spans="2:13" ht="15">
      <c r="B8" s="193">
        <f>Proceeding!B24</f>
        <v>0</v>
      </c>
      <c r="C8" s="194" t="str">
        <f>DATA!C16</f>
        <v>January,Feb&amp;Marh-2005 (DA 35.796%  Arrears )</v>
      </c>
      <c r="D8" s="195">
        <f>DATA!D16</f>
        <v>0</v>
      </c>
      <c r="E8" s="196">
        <f>DATA!E16</f>
        <v>0</v>
      </c>
      <c r="F8" s="197">
        <f>DATA!F16</f>
        <v>0</v>
      </c>
      <c r="G8" s="350">
        <f>IF(DATA!G16=0,"",DATA!G16)</f>
      </c>
      <c r="H8" s="199">
        <f>DATA!H16</f>
        <v>0</v>
      </c>
      <c r="I8" s="199">
        <f>DATA!I16</f>
        <v>0</v>
      </c>
      <c r="J8" s="197">
        <f>DATA!Q16</f>
        <v>0</v>
      </c>
      <c r="K8" s="32">
        <f>DATA!R16</f>
        <v>0</v>
      </c>
      <c r="L8" s="32">
        <f>DATA!S16</f>
        <v>0</v>
      </c>
      <c r="M8" s="338">
        <f aca="true" t="shared" si="0" ref="M8:M16">IF(G8="",0,1)</f>
        <v>0</v>
      </c>
    </row>
    <row r="9" spans="2:13" ht="15">
      <c r="B9" s="193">
        <f>Proceeding!B25</f>
        <v>0</v>
      </c>
      <c r="C9" s="194" t="str">
        <f>DATA!C17</f>
        <v>July,Aug,Sep,Oct-2006 (DA 42.390%  Arrears)</v>
      </c>
      <c r="D9" s="195">
        <f>DATA!D17</f>
        <v>0</v>
      </c>
      <c r="E9" s="196">
        <f>DATA!E17</f>
        <v>0</v>
      </c>
      <c r="F9" s="197">
        <f>DATA!F17</f>
        <v>0</v>
      </c>
      <c r="G9" s="350">
        <f>IF(DATA!G17=0,"",DATA!G17)</f>
      </c>
      <c r="H9" s="199">
        <f>DATA!H17</f>
        <v>0</v>
      </c>
      <c r="I9" s="199">
        <f>DATA!I17</f>
        <v>0</v>
      </c>
      <c r="J9" s="197">
        <f>DATA!Q17</f>
        <v>0</v>
      </c>
      <c r="K9" s="32">
        <f>DATA!R17</f>
        <v>0</v>
      </c>
      <c r="L9" s="32">
        <f>DATA!S17</f>
        <v>0</v>
      </c>
      <c r="M9" s="338">
        <f t="shared" si="0"/>
        <v>0</v>
      </c>
    </row>
    <row r="10" spans="2:13" ht="15">
      <c r="B10" s="193">
        <f>Proceeding!B26</f>
        <v>0</v>
      </c>
      <c r="C10" s="194" t="str">
        <f>DATA!C18</f>
        <v>(IR arrears) Jan,Feb,March-2009 </v>
      </c>
      <c r="D10" s="195">
        <f>DATA!D18</f>
        <v>0</v>
      </c>
      <c r="E10" s="196">
        <f>DATA!E18</f>
        <v>0</v>
      </c>
      <c r="F10" s="197">
        <f>DATA!F18</f>
        <v>0</v>
      </c>
      <c r="G10" s="350">
        <f>IF(DATA!G18=0,"",DATA!G18)</f>
      </c>
      <c r="H10" s="199">
        <f>DATA!H18</f>
        <v>0</v>
      </c>
      <c r="I10" s="199">
        <f>DATA!I18</f>
        <v>0</v>
      </c>
      <c r="J10" s="197">
        <f>DATA!Q18</f>
        <v>0</v>
      </c>
      <c r="K10" s="32">
        <f>DATA!R18</f>
        <v>0</v>
      </c>
      <c r="L10" s="32">
        <f>DATA!S18</f>
        <v>0</v>
      </c>
      <c r="M10" s="338">
        <f t="shared" si="0"/>
        <v>0</v>
      </c>
    </row>
    <row r="11" spans="2:13" ht="15">
      <c r="B11" s="193">
        <f>Proceeding!B27</f>
        <v>0</v>
      </c>
      <c r="C11" s="194" t="str">
        <f>DATA!C19</f>
        <v>January,Feb&amp;Marh-2007 (DA 51.81%  Arrears )</v>
      </c>
      <c r="D11" s="195">
        <f>DATA!D19</f>
        <v>0</v>
      </c>
      <c r="E11" s="196">
        <f>DATA!E19</f>
        <v>0</v>
      </c>
      <c r="F11" s="197">
        <f>DATA!F19</f>
        <v>0</v>
      </c>
      <c r="G11" s="350">
        <f>IF(DATA!G19=0,"",DATA!G19)</f>
      </c>
      <c r="H11" s="199">
        <f>DATA!H19</f>
        <v>0</v>
      </c>
      <c r="I11" s="199">
        <f>DATA!I19</f>
        <v>0</v>
      </c>
      <c r="J11" s="197">
        <f>DATA!Q19</f>
        <v>0</v>
      </c>
      <c r="K11" s="32">
        <f>DATA!R19</f>
        <v>0</v>
      </c>
      <c r="L11" s="32">
        <f>DATA!S19</f>
        <v>0</v>
      </c>
      <c r="M11" s="338">
        <f t="shared" si="0"/>
        <v>0</v>
      </c>
    </row>
    <row r="12" spans="2:13" ht="15">
      <c r="B12" s="193">
        <f>Proceeding!B28</f>
        <v>0</v>
      </c>
      <c r="C12" s="194" t="str">
        <f>DATA!C20</f>
        <v>July,Aug,Sep,Oct-2008  ( DA 60.288%  Arrears)</v>
      </c>
      <c r="D12" s="195">
        <f>DATA!D20</f>
        <v>0</v>
      </c>
      <c r="E12" s="196">
        <f>DATA!E20</f>
        <v>0</v>
      </c>
      <c r="F12" s="197">
        <f>DATA!F20</f>
        <v>0</v>
      </c>
      <c r="G12" s="350">
        <f>IF(DATA!G20=0,"",DATA!G20)</f>
      </c>
      <c r="H12" s="199">
        <f>DATA!H20</f>
        <v>0</v>
      </c>
      <c r="I12" s="199">
        <f>DATA!I20</f>
        <v>0</v>
      </c>
      <c r="J12" s="197">
        <f>DATA!Q20</f>
        <v>0</v>
      </c>
      <c r="K12" s="32">
        <f>DATA!R20</f>
        <v>0</v>
      </c>
      <c r="L12" s="32">
        <f>DATA!S20</f>
        <v>0</v>
      </c>
      <c r="M12" s="338">
        <f t="shared" si="0"/>
        <v>0</v>
      </c>
    </row>
    <row r="13" spans="2:13" ht="15">
      <c r="B13" s="193">
        <f>Proceeding!B29</f>
        <v>0</v>
      </c>
      <c r="C13" s="194" t="str">
        <f>DATA!C21</f>
        <v>PRC-2010 Arrears</v>
      </c>
      <c r="D13" s="195">
        <f>DATA!D21</f>
        <v>0</v>
      </c>
      <c r="E13" s="196">
        <f>DATA!E21</f>
        <v>0</v>
      </c>
      <c r="F13" s="197">
        <f>DATA!F21</f>
        <v>0</v>
      </c>
      <c r="G13" s="350">
        <f>IF(DATA!G21=0,"",DATA!G21)</f>
      </c>
      <c r="H13" s="199">
        <f>DATA!H21</f>
        <v>0</v>
      </c>
      <c r="I13" s="199">
        <f>DATA!I21</f>
        <v>0</v>
      </c>
      <c r="J13" s="197">
        <f>DATA!Q21</f>
        <v>0</v>
      </c>
      <c r="K13" s="32">
        <f>DATA!R21</f>
        <v>0</v>
      </c>
      <c r="L13" s="32">
        <f>DATA!S21</f>
        <v>0</v>
      </c>
      <c r="M13" s="338">
        <f t="shared" si="0"/>
        <v>0</v>
      </c>
    </row>
    <row r="14" spans="2:13" ht="15">
      <c r="B14" s="193">
        <f>Proceeding!B30</f>
        <v>0</v>
      </c>
      <c r="C14" s="194" t="str">
        <f>DATA!C22</f>
        <v>Notional Increment arrears</v>
      </c>
      <c r="D14" s="195">
        <f>DATA!D22</f>
        <v>0</v>
      </c>
      <c r="E14" s="196">
        <f>DATA!E22</f>
        <v>0</v>
      </c>
      <c r="F14" s="197">
        <f>DATA!F22</f>
        <v>0</v>
      </c>
      <c r="G14" s="350">
        <f>IF(DATA!G22=0,"",DATA!G22)</f>
      </c>
      <c r="H14" s="199">
        <f>DATA!H22</f>
        <v>0</v>
      </c>
      <c r="I14" s="199">
        <f>DATA!I22</f>
        <v>0</v>
      </c>
      <c r="J14" s="197">
        <f>DATA!Q22</f>
        <v>0</v>
      </c>
      <c r="K14" s="32">
        <f>DATA!R22</f>
        <v>0</v>
      </c>
      <c r="L14" s="32">
        <f>DATA!S22</f>
        <v>0</v>
      </c>
      <c r="M14" s="338">
        <f t="shared" si="0"/>
        <v>0</v>
      </c>
    </row>
    <row r="15" spans="2:13" ht="15">
      <c r="B15" s="193">
        <f>Proceeding!B31</f>
        <v>0</v>
      </c>
      <c r="C15" s="194" t="str">
        <f>DATA!C23</f>
        <v>January to June-2010  ( DA 73.476% (16.264%)  Arrears)</v>
      </c>
      <c r="D15" s="195">
        <f>DATA!D23</f>
        <v>0</v>
      </c>
      <c r="E15" s="196">
        <f>DATA!E23</f>
        <v>0</v>
      </c>
      <c r="F15" s="197">
        <f>DATA!F23</f>
        <v>0</v>
      </c>
      <c r="G15" s="350">
        <f>IF(DATA!G23=0,"",DATA!G23)</f>
      </c>
      <c r="H15" s="199">
        <f>DATA!H23</f>
        <v>0</v>
      </c>
      <c r="I15" s="199">
        <f>DATA!I23</f>
        <v>0</v>
      </c>
      <c r="J15" s="197">
        <f>DATA!Q23</f>
        <v>0</v>
      </c>
      <c r="K15" s="32">
        <f>DATA!R23</f>
        <v>0</v>
      </c>
      <c r="L15" s="32">
        <f>DATA!S23</f>
        <v>0</v>
      </c>
      <c r="M15" s="338">
        <f t="shared" si="0"/>
        <v>0</v>
      </c>
    </row>
    <row r="16" spans="2:13" ht="15">
      <c r="B16" s="193">
        <f>Proceeding!B32</f>
        <v>0</v>
      </c>
      <c r="C16" s="194" t="str">
        <f>DATA!C24</f>
        <v>January,Feb&amp;Marh-2008 (DA 35.796%  Arrears )</v>
      </c>
      <c r="D16" s="195">
        <f>DATA!D24</f>
        <v>0</v>
      </c>
      <c r="E16" s="196">
        <f>DATA!E24</f>
        <v>0</v>
      </c>
      <c r="F16" s="197">
        <f>DATA!F24</f>
        <v>0</v>
      </c>
      <c r="G16" s="350">
        <f>IF(DATA!G24=0,"",DATA!G24)</f>
      </c>
      <c r="H16" s="199">
        <f>DATA!H24</f>
        <v>0</v>
      </c>
      <c r="I16" s="199">
        <f>DATA!I24</f>
        <v>0</v>
      </c>
      <c r="J16" s="197">
        <f>DATA!Q24</f>
        <v>0</v>
      </c>
      <c r="K16" s="32">
        <f>DATA!R24</f>
        <v>0</v>
      </c>
      <c r="L16" s="32">
        <f>DATA!S24</f>
        <v>0</v>
      </c>
      <c r="M16" s="338">
        <f t="shared" si="0"/>
        <v>0</v>
      </c>
    </row>
    <row r="17" spans="2:13" ht="15">
      <c r="B17" s="193">
        <f>Proceeding!B33</f>
        <v>0</v>
      </c>
      <c r="C17" s="194" t="str">
        <f>DATA!C25</f>
        <v>July,Aug,Sep,Oct-2008 (DA 42.390%  Arrears)</v>
      </c>
      <c r="D17" s="195">
        <f>DATA!D25</f>
        <v>0</v>
      </c>
      <c r="E17" s="196">
        <f>DATA!E25</f>
        <v>0</v>
      </c>
      <c r="F17" s="197">
        <f>DATA!F25</f>
        <v>0</v>
      </c>
      <c r="G17" s="350">
        <f>IF(DATA!G25=0,"",DATA!G25)</f>
      </c>
      <c r="H17" s="199">
        <f>DATA!H25</f>
        <v>0</v>
      </c>
      <c r="I17" s="199">
        <f>DATA!I25</f>
        <v>0</v>
      </c>
      <c r="J17" s="197">
        <f>DATA!Q25</f>
        <v>0</v>
      </c>
      <c r="K17" s="32">
        <f>DATA!R25</f>
        <v>0</v>
      </c>
      <c r="L17" s="32">
        <f>DATA!S25</f>
        <v>0</v>
      </c>
      <c r="M17" s="338">
        <f aca="true" t="shared" si="1" ref="M17:M26">IF(G17="",0,1)</f>
        <v>0</v>
      </c>
    </row>
    <row r="18" spans="2:13" ht="15">
      <c r="B18" s="193">
        <f>Proceeding!B34</f>
        <v>0</v>
      </c>
      <c r="C18" s="194" t="str">
        <f>DATA!C26</f>
        <v>(IR arrears) Jan,Feb,March-2009 </v>
      </c>
      <c r="D18" s="195">
        <f>DATA!D26</f>
        <v>0</v>
      </c>
      <c r="E18" s="196">
        <f>DATA!E26</f>
        <v>0</v>
      </c>
      <c r="F18" s="197">
        <f>DATA!F26</f>
        <v>0</v>
      </c>
      <c r="G18" s="350">
        <f>IF(DATA!G26=0,"",DATA!G26)</f>
      </c>
      <c r="H18" s="199">
        <f>DATA!H26</f>
        <v>0</v>
      </c>
      <c r="I18" s="199">
        <f>DATA!I26</f>
        <v>0</v>
      </c>
      <c r="J18" s="197">
        <f>DATA!Q26</f>
        <v>0</v>
      </c>
      <c r="K18" s="32">
        <f>DATA!R26</f>
        <v>0</v>
      </c>
      <c r="L18" s="32">
        <f>DATA!S26</f>
        <v>0</v>
      </c>
      <c r="M18" s="338">
        <f t="shared" si="1"/>
        <v>0</v>
      </c>
    </row>
    <row r="19" spans="2:13" ht="15">
      <c r="B19" s="193">
        <f>Proceeding!B35</f>
        <v>0</v>
      </c>
      <c r="C19" s="194" t="str">
        <f>DATA!C27</f>
        <v>January,Feb&amp;Marh-2009 (DA 51.81%  Arrears )</v>
      </c>
      <c r="D19" s="195">
        <f>DATA!D27</f>
        <v>0</v>
      </c>
      <c r="E19" s="196">
        <f>DATA!E27</f>
        <v>0</v>
      </c>
      <c r="F19" s="197">
        <f>DATA!F27</f>
        <v>0</v>
      </c>
      <c r="G19" s="350">
        <f>IF(DATA!G27=0,"",DATA!G27)</f>
      </c>
      <c r="H19" s="199">
        <f>DATA!H27</f>
        <v>0</v>
      </c>
      <c r="I19" s="199">
        <f>DATA!I27</f>
        <v>0</v>
      </c>
      <c r="J19" s="197">
        <f>DATA!Q27</f>
        <v>0</v>
      </c>
      <c r="K19" s="32">
        <f>DATA!R27</f>
        <v>0</v>
      </c>
      <c r="L19" s="32">
        <f>DATA!S27</f>
        <v>0</v>
      </c>
      <c r="M19" s="338">
        <f t="shared" si="1"/>
        <v>0</v>
      </c>
    </row>
    <row r="20" spans="2:13" ht="15">
      <c r="B20" s="193">
        <f>Proceeding!B36</f>
        <v>0</v>
      </c>
      <c r="C20" s="194" t="str">
        <f>DATA!C28</f>
        <v>July,Aug,Sep,Oct-2009  ( DA 60.288%  Arrears)</v>
      </c>
      <c r="D20" s="195">
        <f>DATA!D28</f>
        <v>0</v>
      </c>
      <c r="E20" s="196">
        <f>DATA!E28</f>
        <v>0</v>
      </c>
      <c r="F20" s="197">
        <f>DATA!F28</f>
        <v>0</v>
      </c>
      <c r="G20" s="350">
        <f>IF(DATA!G28=0,"",DATA!G28)</f>
      </c>
      <c r="H20" s="199">
        <f>DATA!H28</f>
        <v>0</v>
      </c>
      <c r="I20" s="199">
        <f>DATA!I28</f>
        <v>0</v>
      </c>
      <c r="J20" s="197">
        <f>DATA!Q28</f>
        <v>0</v>
      </c>
      <c r="K20" s="32">
        <f>DATA!R28</f>
        <v>0</v>
      </c>
      <c r="L20" s="32">
        <f>DATA!S28</f>
        <v>0</v>
      </c>
      <c r="M20" s="338">
        <f t="shared" si="1"/>
        <v>0</v>
      </c>
    </row>
    <row r="21" spans="2:13" ht="15">
      <c r="B21" s="193">
        <f>Proceeding!B37</f>
        <v>0</v>
      </c>
      <c r="C21" s="194" t="str">
        <f>DATA!C29</f>
        <v>PRC-2010 Arrears</v>
      </c>
      <c r="D21" s="195">
        <f>DATA!D29</f>
        <v>0</v>
      </c>
      <c r="E21" s="196">
        <f>DATA!E29</f>
        <v>0</v>
      </c>
      <c r="F21" s="197">
        <f>DATA!F29</f>
        <v>0</v>
      </c>
      <c r="G21" s="350">
        <f>IF(DATA!G29=0,"",DATA!G29)</f>
      </c>
      <c r="H21" s="199">
        <f>DATA!H29</f>
        <v>0</v>
      </c>
      <c r="I21" s="199">
        <f>DATA!I29</f>
        <v>0</v>
      </c>
      <c r="J21" s="197">
        <f>DATA!Q29</f>
        <v>0</v>
      </c>
      <c r="K21" s="32">
        <f>DATA!R29</f>
        <v>0</v>
      </c>
      <c r="L21" s="32">
        <f>DATA!S29</f>
        <v>0</v>
      </c>
      <c r="M21" s="338">
        <f t="shared" si="1"/>
        <v>0</v>
      </c>
    </row>
    <row r="22" spans="2:13" ht="15">
      <c r="B22" s="193">
        <f>Proceeding!B38</f>
        <v>0</v>
      </c>
      <c r="C22" s="194" t="str">
        <f>DATA!C30</f>
        <v>Notional Increment arrears</v>
      </c>
      <c r="D22" s="195">
        <f>DATA!D30</f>
        <v>0</v>
      </c>
      <c r="E22" s="196">
        <f>DATA!E30</f>
        <v>0</v>
      </c>
      <c r="F22" s="197">
        <f>DATA!F30</f>
        <v>0</v>
      </c>
      <c r="G22" s="350">
        <f>IF(DATA!G30=0,"",DATA!G30)</f>
      </c>
      <c r="H22" s="199">
        <f>DATA!H30</f>
        <v>0</v>
      </c>
      <c r="I22" s="199">
        <f>DATA!I30</f>
        <v>0</v>
      </c>
      <c r="J22" s="197">
        <f>DATA!Q30</f>
        <v>0</v>
      </c>
      <c r="K22" s="32">
        <f>DATA!R30</f>
        <v>0</v>
      </c>
      <c r="L22" s="32">
        <f>DATA!S30</f>
        <v>0</v>
      </c>
      <c r="M22" s="338">
        <f t="shared" si="1"/>
        <v>0</v>
      </c>
    </row>
    <row r="23" spans="2:13" ht="15">
      <c r="B23" s="193">
        <f>Proceeding!B39</f>
        <v>0</v>
      </c>
      <c r="C23" s="194" t="str">
        <f>DATA!C31</f>
        <v>January to June-2010  ( DA 73.476% (16.264%)  Arrears)</v>
      </c>
      <c r="D23" s="195">
        <f>DATA!D31</f>
        <v>0</v>
      </c>
      <c r="E23" s="196">
        <f>DATA!E31</f>
        <v>0</v>
      </c>
      <c r="F23" s="197">
        <f>DATA!F31</f>
        <v>0</v>
      </c>
      <c r="G23" s="350">
        <f>IF(DATA!G31=0,"",DATA!G31)</f>
      </c>
      <c r="H23" s="199">
        <f>DATA!H31</f>
        <v>0</v>
      </c>
      <c r="I23" s="199">
        <f>DATA!I31</f>
        <v>0</v>
      </c>
      <c r="J23" s="197">
        <f>DATA!Q31</f>
        <v>0</v>
      </c>
      <c r="K23" s="32">
        <f>DATA!R31</f>
        <v>0</v>
      </c>
      <c r="L23" s="32">
        <f>DATA!S31</f>
        <v>0</v>
      </c>
      <c r="M23" s="338">
        <f t="shared" si="1"/>
        <v>0</v>
      </c>
    </row>
    <row r="24" spans="2:13" ht="15">
      <c r="B24" s="193">
        <f>Proceeding!B40</f>
        <v>0</v>
      </c>
      <c r="C24" s="194" t="str">
        <f>DATA!C32</f>
        <v>July to November-2010  ( DA 24.824 %  Arrears)</v>
      </c>
      <c r="D24" s="195">
        <f>DATA!D32</f>
        <v>0</v>
      </c>
      <c r="E24" s="196">
        <f>DATA!E32</f>
        <v>0</v>
      </c>
      <c r="F24" s="197">
        <f>DATA!F32</f>
        <v>0</v>
      </c>
      <c r="G24" s="350">
        <f>IF(DATA!G32=0,"",DATA!G32)</f>
      </c>
      <c r="H24" s="199">
        <f>DATA!H32</f>
        <v>0</v>
      </c>
      <c r="I24" s="199">
        <f>DATA!I32</f>
        <v>0</v>
      </c>
      <c r="J24" s="197">
        <f>DATA!Q32</f>
        <v>0</v>
      </c>
      <c r="K24" s="32">
        <f>DATA!R32</f>
        <v>0</v>
      </c>
      <c r="L24" s="32">
        <f>DATA!S32</f>
        <v>0</v>
      </c>
      <c r="M24" s="338">
        <f t="shared" si="1"/>
        <v>0</v>
      </c>
    </row>
    <row r="25" spans="2:13" ht="15">
      <c r="B25" s="193">
        <f>Proceeding!B41</f>
        <v>0</v>
      </c>
      <c r="C25" s="194" t="str">
        <f>DATA!C33</f>
        <v>January to Marh-2011  ( DA 29.96 %  Arrears)</v>
      </c>
      <c r="D25" s="195">
        <f>DATA!D33</f>
        <v>0</v>
      </c>
      <c r="E25" s="196">
        <f>DATA!E33</f>
        <v>0</v>
      </c>
      <c r="F25" s="197">
        <f>DATA!F33</f>
        <v>0</v>
      </c>
      <c r="G25" s="350">
        <f>IF(DATA!G33=0,"",DATA!G33)</f>
      </c>
      <c r="H25" s="199">
        <f>DATA!H33</f>
        <v>0</v>
      </c>
      <c r="I25" s="199">
        <f>DATA!I33</f>
        <v>0</v>
      </c>
      <c r="J25" s="197">
        <f>DATA!Q33</f>
        <v>0</v>
      </c>
      <c r="K25" s="32">
        <f>DATA!R33</f>
        <v>0</v>
      </c>
      <c r="L25" s="32">
        <f>DATA!S33</f>
        <v>0</v>
      </c>
      <c r="M25" s="338">
        <f t="shared" si="1"/>
        <v>0</v>
      </c>
    </row>
    <row r="26" spans="2:13" ht="15">
      <c r="B26" s="193">
        <f>Proceeding!B42</f>
        <v>1</v>
      </c>
      <c r="C26" s="194" t="str">
        <f>DATA!C34</f>
        <v>July,Aug,Sept,Oct-2011 (DA 35.952 %  Arrears)</v>
      </c>
      <c r="D26" s="195">
        <f>DATA!D34</f>
        <v>677</v>
      </c>
      <c r="E26" s="196">
        <f>DATA!E34</f>
        <v>68</v>
      </c>
      <c r="F26" s="197">
        <f>DATA!F34</f>
        <v>13758</v>
      </c>
      <c r="G26" s="350">
        <f>IF(DATA!G34=0,"",DATA!G34)</f>
        <v>40963</v>
      </c>
      <c r="H26" s="199">
        <f>DATA!H34</f>
        <v>0</v>
      </c>
      <c r="I26" s="199">
        <f>DATA!I34</f>
        <v>677</v>
      </c>
      <c r="J26" s="197">
        <f>DATA!Q34</f>
        <v>395</v>
      </c>
      <c r="K26" s="32">
        <f>DATA!R34</f>
        <v>0</v>
      </c>
      <c r="L26" s="32">
        <f>DATA!S34</f>
        <v>395</v>
      </c>
      <c r="M26" s="338">
        <f t="shared" si="1"/>
        <v>1</v>
      </c>
    </row>
    <row r="27" spans="2:13" ht="15">
      <c r="B27" s="193">
        <f>Proceeding!B43</f>
        <v>2</v>
      </c>
      <c r="C27" s="194" t="str">
        <f>DATA!C35</f>
        <v>January to June-2012  (DA 41.944 %  Arrears)</v>
      </c>
      <c r="D27" s="195">
        <f>DATA!D35</f>
        <v>3954</v>
      </c>
      <c r="E27" s="196">
        <f>DATA!E35</f>
        <v>396</v>
      </c>
      <c r="F27" s="197">
        <f>DATA!F35</f>
        <v>3070</v>
      </c>
      <c r="G27" s="350">
        <f>IF(DATA!G35=0,"",DATA!G35)</f>
        <v>41106</v>
      </c>
      <c r="H27" s="199">
        <f>DATA!H35</f>
        <v>0</v>
      </c>
      <c r="I27" s="199">
        <f>DATA!I35</f>
        <v>3954</v>
      </c>
      <c r="J27" s="197">
        <f>DATA!Q35</f>
        <v>2306</v>
      </c>
      <c r="K27" s="32">
        <f>DATA!R35</f>
        <v>0</v>
      </c>
      <c r="L27" s="32">
        <f>DATA!S35</f>
        <v>2306</v>
      </c>
      <c r="M27" s="338">
        <f>IF(G27="",0,1)</f>
        <v>1</v>
      </c>
    </row>
    <row r="28" spans="2:13" ht="15.75">
      <c r="B28" s="571" t="str">
        <f>DATA!B36</f>
        <v>TOTAL</v>
      </c>
      <c r="C28" s="571"/>
      <c r="D28" s="200">
        <f>DATA!D36</f>
        <v>4631</v>
      </c>
      <c r="E28" s="43">
        <f>DATA!E36</f>
        <v>464</v>
      </c>
      <c r="F28" s="201"/>
      <c r="G28" s="201"/>
      <c r="H28" s="202">
        <f>DATA!H36</f>
        <v>0</v>
      </c>
      <c r="I28" s="202">
        <f>DATA!I36</f>
        <v>4631</v>
      </c>
      <c r="J28" s="203">
        <f>DATA!Q36</f>
        <v>2701</v>
      </c>
      <c r="K28" s="43">
        <f>DATA!R36</f>
        <v>0</v>
      </c>
      <c r="L28" s="43">
        <f>DATA!S36</f>
        <v>2701</v>
      </c>
      <c r="M28" s="338">
        <v>1</v>
      </c>
    </row>
    <row r="29" ht="15">
      <c r="M29" s="338">
        <v>1</v>
      </c>
    </row>
    <row r="30" spans="3:13" ht="15">
      <c r="C30" s="572" t="s">
        <v>280</v>
      </c>
      <c r="D30" s="572"/>
      <c r="E30" s="572"/>
      <c r="H30" s="573" t="str">
        <f>"Net to be paid in Words "&amp;Num2Txt!D11</f>
        <v>Net to be paid in Words  TWO  THOUSAND SEVEN  HUNDRED ONE RUPEE  ONLY.</v>
      </c>
      <c r="I30" s="573"/>
      <c r="J30" s="573"/>
      <c r="K30" s="573"/>
      <c r="L30" s="573"/>
      <c r="M30" s="338">
        <v>1</v>
      </c>
    </row>
    <row r="31" spans="3:13" ht="15">
      <c r="C31" s="574" t="s">
        <v>281</v>
      </c>
      <c r="D31" s="575"/>
      <c r="E31" s="575"/>
      <c r="H31" s="573"/>
      <c r="I31" s="573"/>
      <c r="J31" s="573"/>
      <c r="K31" s="573"/>
      <c r="L31" s="573"/>
      <c r="M31" s="338">
        <v>1</v>
      </c>
    </row>
    <row r="32" spans="3:13" ht="15">
      <c r="C32" s="575"/>
      <c r="D32" s="575"/>
      <c r="E32" s="575"/>
      <c r="H32" s="573"/>
      <c r="I32" s="573"/>
      <c r="J32" s="573"/>
      <c r="K32" s="573"/>
      <c r="L32" s="573"/>
      <c r="M32" s="338">
        <v>1</v>
      </c>
    </row>
    <row r="33" spans="3:13" ht="15">
      <c r="C33" s="575"/>
      <c r="D33" s="575"/>
      <c r="E33" s="575"/>
      <c r="M33" s="338">
        <v>1</v>
      </c>
    </row>
    <row r="34" ht="15">
      <c r="M34" s="338">
        <v>1</v>
      </c>
    </row>
    <row r="35" ht="15">
      <c r="M35" s="338">
        <v>1</v>
      </c>
    </row>
    <row r="36" spans="3:13" ht="15">
      <c r="C36" s="204" t="str">
        <f>Proceeding!I58</f>
        <v>HEAD MASTER</v>
      </c>
      <c r="I36" s="460" t="str">
        <f>C36</f>
        <v>HEAD MASTER</v>
      </c>
      <c r="J36" s="460"/>
      <c r="K36" s="460"/>
      <c r="M36" s="338">
        <v>1</v>
      </c>
    </row>
    <row r="37" spans="3:13" ht="15">
      <c r="C37" s="204" t="str">
        <f>Proceeding!I59</f>
        <v>Z.P.H.SCHOOL, Y.D.PADU</v>
      </c>
      <c r="I37" s="460" t="str">
        <f>C37</f>
        <v>Z.P.H.SCHOOL, Y.D.PADU</v>
      </c>
      <c r="J37" s="460"/>
      <c r="K37" s="460"/>
      <c r="M37" s="338">
        <v>1</v>
      </c>
    </row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 customHeight="1"/>
    <row r="58" ht="15" customHeight="1"/>
  </sheetData>
  <sheetProtection/>
  <autoFilter ref="M1:M56"/>
  <mergeCells count="18">
    <mergeCell ref="I36:K36"/>
    <mergeCell ref="I37:K37"/>
    <mergeCell ref="I6:I7"/>
    <mergeCell ref="J6:L6"/>
    <mergeCell ref="B28:C28"/>
    <mergeCell ref="C30:E30"/>
    <mergeCell ref="H30:L32"/>
    <mergeCell ref="C31:E33"/>
    <mergeCell ref="B2:L2"/>
    <mergeCell ref="B3:L3"/>
    <mergeCell ref="B4:L4"/>
    <mergeCell ref="B6:B7"/>
    <mergeCell ref="C6:C7"/>
    <mergeCell ref="D6:D7"/>
    <mergeCell ref="E6:E7"/>
    <mergeCell ref="F6:F7"/>
    <mergeCell ref="G6:G7"/>
    <mergeCell ref="H6:H7"/>
  </mergeCells>
  <conditionalFormatting sqref="B8:B27">
    <cfRule type="cellIs" priority="1" dxfId="6" operator="equal" stopIfTrue="1">
      <formula>0</formula>
    </cfRule>
  </conditionalFormatting>
  <printOptions/>
  <pageMargins left="0.7" right="0.7" top="0.54" bottom="0.63" header="0.3" footer="0.3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02"/>
  <sheetViews>
    <sheetView zoomScalePageLayoutView="0" workbookViewId="0" topLeftCell="A15">
      <selection activeCell="M38" sqref="M38"/>
    </sheetView>
  </sheetViews>
  <sheetFormatPr defaultColWidth="9.140625" defaultRowHeight="15"/>
  <cols>
    <col min="1" max="1" width="3.57421875" style="0" customWidth="1"/>
    <col min="2" max="2" width="5.140625" style="0" customWidth="1"/>
    <col min="3" max="3" width="20.7109375" style="0" customWidth="1"/>
    <col min="4" max="5" width="8.8515625" style="0" customWidth="1"/>
    <col min="6" max="7" width="14.421875" style="0" customWidth="1"/>
    <col min="13" max="13" width="3.7109375" style="0" customWidth="1"/>
  </cols>
  <sheetData>
    <row r="1" ht="18" customHeight="1"/>
    <row r="2" spans="2:12" ht="20.25">
      <c r="B2" s="578" t="s">
        <v>427</v>
      </c>
      <c r="C2" s="579"/>
      <c r="D2" s="580" t="s">
        <v>527</v>
      </c>
      <c r="E2" s="580"/>
      <c r="F2" s="580"/>
      <c r="G2" s="580"/>
      <c r="H2" s="580"/>
      <c r="I2" s="580"/>
      <c r="J2" s="580"/>
      <c r="K2" s="580"/>
      <c r="L2" s="581"/>
    </row>
    <row r="3" spans="2:7" ht="15">
      <c r="B3" s="372">
        <v>0</v>
      </c>
      <c r="C3" s="375">
        <f>T(C1)</f>
      </c>
      <c r="D3" s="378" t="str">
        <f>DATA!C39</f>
        <v>Andhrapradesh Share(58.32%)</v>
      </c>
      <c r="E3" s="379"/>
      <c r="F3" s="379"/>
      <c r="G3" s="380">
        <f>DATA!I39</f>
        <v>2701</v>
      </c>
    </row>
    <row r="4" spans="2:12" ht="15">
      <c r="B4" s="373">
        <v>1</v>
      </c>
      <c r="C4" s="376" t="s">
        <v>428</v>
      </c>
      <c r="D4" s="387">
        <f>IF(LEN(G3)&gt;7,RIGHT(QUOTIENT(G3,10000000),2),T(G3))</f>
      </c>
      <c r="E4" s="388"/>
      <c r="F4" s="388">
        <f>IF(LEN(G3)&gt;7,LOOKUP(VALUE(D4),$B$3:$C$102,$C$3:$C$103),T(G3))</f>
      </c>
      <c r="G4" s="381">
        <f>IF(LEN(G3)&gt;7,IF(VALUE(D4)=0,T(G3),IF(VALUE(D4)=1," CRORE"," CRORES")),T(G3))</f>
      </c>
      <c r="H4" s="371"/>
      <c r="I4" s="371"/>
      <c r="J4" s="371"/>
      <c r="K4" s="371"/>
      <c r="L4" s="371"/>
    </row>
    <row r="5" spans="2:12" ht="15">
      <c r="B5" s="373">
        <v>2</v>
      </c>
      <c r="C5" s="376" t="s">
        <v>429</v>
      </c>
      <c r="D5" s="387">
        <f>IF(LEN(G3)&gt;5,RIGHT(QUOTIENT(G3,100000),2),T(G3))</f>
      </c>
      <c r="E5" s="388"/>
      <c r="F5" s="388">
        <f>IF(LEN(G3)&gt;5,LOOKUP(VALUE(D5),$B$3:$C$102,$C$3:$C$103),T(G3))</f>
      </c>
      <c r="G5" s="382">
        <f>IF(LEN(G3)&gt;5,IF(VALUE(D5)=0,T(G3),IF(VALUE(D5)=1," LAKH"," LAKHS")),T(G3))</f>
      </c>
      <c r="H5" s="371"/>
      <c r="I5" s="371"/>
      <c r="J5" s="371"/>
      <c r="K5" s="371"/>
      <c r="L5" s="371"/>
    </row>
    <row r="6" spans="2:12" ht="15">
      <c r="B6" s="373">
        <v>3</v>
      </c>
      <c r="C6" s="376" t="s">
        <v>430</v>
      </c>
      <c r="D6" s="387" t="str">
        <f>IF(LEN(G3)&gt;3,RIGHT(QUOTIENT(G3,1000),2),T(G3))</f>
        <v>2</v>
      </c>
      <c r="E6" s="388"/>
      <c r="F6" s="388" t="str">
        <f>IF(LEN(G3)&gt;3,LOOKUP(VALUE(D6),$B$3:$C$102,$C$3:$C$103),T(G3))</f>
        <v> TWO </v>
      </c>
      <c r="G6" s="382" t="str">
        <f>IF(LEN(G3)&gt;3,IF(VALUE(D6)=0,T(G3),IF(VALUE(D6)=1," THOUSAND"," THOUSAND")),T(G3))</f>
        <v> THOUSAND</v>
      </c>
      <c r="H6" s="371"/>
      <c r="I6" s="371"/>
      <c r="J6" s="371"/>
      <c r="K6" s="371"/>
      <c r="L6" s="371"/>
    </row>
    <row r="7" spans="2:12" ht="15">
      <c r="B7" s="373">
        <v>4</v>
      </c>
      <c r="C7" s="376" t="s">
        <v>431</v>
      </c>
      <c r="D7" s="387" t="str">
        <f>IF(LEN(G3)&gt;2,RIGHT(QUOTIENT(G3,100),1),T(G3))</f>
        <v>7</v>
      </c>
      <c r="E7" s="388"/>
      <c r="F7" s="388" t="str">
        <f>IF(LEN(G3)&gt;1,LOOKUP(VALUE(D7),$B$3:$C$102,$C$3:$C$103),T(G3))</f>
        <v> SEVEN </v>
      </c>
      <c r="G7" s="382" t="str">
        <f>IF(LEN(G3)&gt;2,IF(VALUE(D7)=0,T(G3),IF(VALUE(D7)=1," HUNDRED"," HUNDRED")),T(G3))</f>
        <v> HUNDRED</v>
      </c>
      <c r="H7" s="371"/>
      <c r="I7" s="371"/>
      <c r="J7" s="371"/>
      <c r="K7" s="371"/>
      <c r="L7" s="371"/>
    </row>
    <row r="8" spans="2:12" ht="15">
      <c r="B8" s="373">
        <v>5</v>
      </c>
      <c r="C8" s="376" t="s">
        <v>432</v>
      </c>
      <c r="D8" s="387"/>
      <c r="E8" s="388"/>
      <c r="F8" s="388"/>
      <c r="G8" s="382"/>
      <c r="H8" s="371"/>
      <c r="I8" s="371"/>
      <c r="J8" s="371"/>
      <c r="K8" s="371"/>
      <c r="L8" s="371"/>
    </row>
    <row r="9" spans="2:12" ht="15">
      <c r="B9" s="373">
        <v>6</v>
      </c>
      <c r="C9" s="376" t="s">
        <v>433</v>
      </c>
      <c r="D9" s="387" t="str">
        <f>IF(LEN(G3)&gt;0,RIGHT(QUOTIENT(G3,1),2),T(G3))</f>
        <v>01</v>
      </c>
      <c r="E9" s="388"/>
      <c r="F9" s="388" t="str">
        <f>IF(LEN(G3)&gt;0,LOOKUP(VALUE(D9),$B$3:$C$102,$C$3:$C$103),T(G3))</f>
        <v> ONE</v>
      </c>
      <c r="G9" s="382" t="str">
        <f>IF(LEN(G3)&gt;0,IF(VALUE(D9)=0,T(G3),IF(VALUE(D9)=1," RUPEE "," RUPEES ")),T(G3))</f>
        <v> RUPEE </v>
      </c>
      <c r="H9" s="371"/>
      <c r="I9" s="371"/>
      <c r="J9" s="371"/>
      <c r="K9" s="371"/>
      <c r="L9" s="371"/>
    </row>
    <row r="10" spans="2:12" ht="15">
      <c r="B10" s="373">
        <v>7</v>
      </c>
      <c r="C10" s="376" t="s">
        <v>434</v>
      </c>
      <c r="D10" s="387"/>
      <c r="E10" s="388"/>
      <c r="F10" s="388"/>
      <c r="G10" s="383" t="s">
        <v>435</v>
      </c>
      <c r="H10" s="371"/>
      <c r="I10" s="371"/>
      <c r="J10" s="371"/>
      <c r="K10" s="371"/>
      <c r="L10" s="371"/>
    </row>
    <row r="11" spans="2:12" ht="15">
      <c r="B11" s="373">
        <v>8</v>
      </c>
      <c r="C11" s="376" t="s">
        <v>436</v>
      </c>
      <c r="D11" s="576" t="str">
        <f>CONCATENATE(F4,G4,F5,G5,F6,G6,F7,G7,G8,F9,G9,G10,".")</f>
        <v> TWO  THOUSAND SEVEN  HUNDRED ONE RUPEE  ONLY.</v>
      </c>
      <c r="E11" s="576"/>
      <c r="F11" s="576"/>
      <c r="G11" s="576"/>
      <c r="H11" s="576"/>
      <c r="I11" s="576"/>
      <c r="J11" s="576"/>
      <c r="K11" s="576"/>
      <c r="L11" s="577"/>
    </row>
    <row r="12" spans="2:7" ht="15">
      <c r="B12" s="373">
        <v>9</v>
      </c>
      <c r="C12" s="376" t="s">
        <v>437</v>
      </c>
      <c r="D12" s="363"/>
      <c r="E12" s="363"/>
      <c r="F12" s="363"/>
      <c r="G12" s="363"/>
    </row>
    <row r="13" spans="2:7" ht="15">
      <c r="B13" s="373">
        <v>10</v>
      </c>
      <c r="C13" s="376" t="s">
        <v>438</v>
      </c>
      <c r="D13" s="378" t="str">
        <f>D3&amp;" Under Rs "</f>
        <v>Andhrapradesh Share(58.32%) Under Rs </v>
      </c>
      <c r="E13" s="379"/>
      <c r="F13" s="379"/>
      <c r="G13" s="380">
        <f>G3+1</f>
        <v>2702</v>
      </c>
    </row>
    <row r="14" spans="2:12" ht="15">
      <c r="B14" s="373">
        <v>11</v>
      </c>
      <c r="C14" s="376" t="s">
        <v>439</v>
      </c>
      <c r="D14" s="387">
        <f>IF(LEN(G13)&gt;7,RIGHT(QUOTIENT(G13,10000000),2),T(G13))</f>
      </c>
      <c r="E14" s="388"/>
      <c r="F14" s="388">
        <f>IF(LEN(G13)&gt;7,LOOKUP(VALUE(D14),$B$3:$C$102,$C$3:$C$103),T(G13))</f>
      </c>
      <c r="G14" s="381">
        <f>IF(LEN(G13)&gt;7,IF(VALUE(D14)=0,T(G13),IF(VALUE(D14)=1," CRORE"," CRORES")),T(G13))</f>
      </c>
      <c r="H14" s="371"/>
      <c r="I14" s="371"/>
      <c r="J14" s="371"/>
      <c r="K14" s="371"/>
      <c r="L14" s="371"/>
    </row>
    <row r="15" spans="2:12" ht="15">
      <c r="B15" s="373">
        <v>12</v>
      </c>
      <c r="C15" s="376" t="s">
        <v>440</v>
      </c>
      <c r="D15" s="387">
        <f>IF(LEN(G13)&gt;5,RIGHT(QUOTIENT(G13,100000),2),T(G13))</f>
      </c>
      <c r="E15" s="388"/>
      <c r="F15" s="388">
        <f>IF(LEN(G13)&gt;5,LOOKUP(VALUE(D15),$B$3:$C$102,$C$3:$C$103),T(G13))</f>
      </c>
      <c r="G15" s="382">
        <f>IF(LEN(G13)&gt;5,IF(VALUE(D15)=0,T(G13),IF(VALUE(D15)=1," LAKH"," LAKHS")),T(G13))</f>
      </c>
      <c r="H15" s="371"/>
      <c r="I15" s="371"/>
      <c r="J15" s="371"/>
      <c r="K15" s="371"/>
      <c r="L15" s="371"/>
    </row>
    <row r="16" spans="2:12" ht="15">
      <c r="B16" s="373">
        <v>13</v>
      </c>
      <c r="C16" s="376" t="s">
        <v>441</v>
      </c>
      <c r="D16" s="387" t="str">
        <f>IF(LEN(G13)&gt;3,RIGHT(QUOTIENT(G13,1000),2),T(G13))</f>
        <v>2</v>
      </c>
      <c r="E16" s="388"/>
      <c r="F16" s="388" t="str">
        <f>IF(LEN(G13)&gt;3,LOOKUP(VALUE(D16),$B$3:$C$102,$C$3:$C$103),T(G13))</f>
        <v> TWO </v>
      </c>
      <c r="G16" s="382" t="str">
        <f>IF(LEN(G13)&gt;3,IF(VALUE(D16)=0,T(G13),IF(VALUE(D16)=1," THOUSAND"," THOUSAND")),T(G13))</f>
        <v> THOUSAND</v>
      </c>
      <c r="H16" s="371"/>
      <c r="I16" s="371"/>
      <c r="J16" s="371"/>
      <c r="K16" s="371"/>
      <c r="L16" s="371"/>
    </row>
    <row r="17" spans="2:12" ht="15">
      <c r="B17" s="373">
        <v>14</v>
      </c>
      <c r="C17" s="376" t="s">
        <v>442</v>
      </c>
      <c r="D17" s="387" t="str">
        <f>IF(LEN(G13)&gt;2,RIGHT(QUOTIENT(G13,100),1),T(G13))</f>
        <v>7</v>
      </c>
      <c r="E17" s="388"/>
      <c r="F17" s="388" t="str">
        <f>IF(LEN(G13)&gt;1,LOOKUP(VALUE(D17),$B$3:$C$102,$C$3:$C$103),T(G13))</f>
        <v> SEVEN </v>
      </c>
      <c r="G17" s="382" t="str">
        <f>IF(LEN(G13)&gt;2,IF(VALUE(D17)=0,T(G13),IF(VALUE(D17)=1," HUNDRED"," HUNDRED")),T(G13))</f>
        <v> HUNDRED</v>
      </c>
      <c r="H17" s="371"/>
      <c r="I17" s="371"/>
      <c r="J17" s="371"/>
      <c r="K17" s="371"/>
      <c r="L17" s="371"/>
    </row>
    <row r="18" spans="2:12" ht="15">
      <c r="B18" s="373">
        <v>15</v>
      </c>
      <c r="C18" s="376" t="s">
        <v>443</v>
      </c>
      <c r="D18" s="387"/>
      <c r="E18" s="388"/>
      <c r="F18" s="388"/>
      <c r="G18" s="382"/>
      <c r="H18" s="371"/>
      <c r="I18" s="371"/>
      <c r="J18" s="371"/>
      <c r="K18" s="371"/>
      <c r="L18" s="371"/>
    </row>
    <row r="19" spans="2:12" ht="15">
      <c r="B19" s="373">
        <v>16</v>
      </c>
      <c r="C19" s="376" t="s">
        <v>444</v>
      </c>
      <c r="D19" s="387" t="str">
        <f>IF(LEN(G13)&gt;0,RIGHT(QUOTIENT(G13,1),2),T(G13))</f>
        <v>02</v>
      </c>
      <c r="E19" s="388"/>
      <c r="F19" s="388" t="str">
        <f>IF(LEN(G13)&gt;0,LOOKUP(VALUE(D19),$B$3:$C$102,$C$3:$C$103),T(G13))</f>
        <v> TWO </v>
      </c>
      <c r="G19" s="382" t="str">
        <f>IF(LEN(G13)&gt;0,IF(VALUE(D19)=0,T(G13),IF(VALUE(D19)=1," RUPEE "," RUPEES ")),T(G13))</f>
        <v> RUPEES </v>
      </c>
      <c r="H19" s="371"/>
      <c r="I19" s="371"/>
      <c r="J19" s="371"/>
      <c r="K19" s="371"/>
      <c r="L19" s="371"/>
    </row>
    <row r="20" spans="2:12" ht="15">
      <c r="B20" s="373">
        <v>17</v>
      </c>
      <c r="C20" s="376" t="s">
        <v>445</v>
      </c>
      <c r="D20" s="387"/>
      <c r="E20" s="388"/>
      <c r="F20" s="388"/>
      <c r="G20" s="383" t="s">
        <v>435</v>
      </c>
      <c r="H20" s="371"/>
      <c r="I20" s="371"/>
      <c r="J20" s="371"/>
      <c r="K20" s="371"/>
      <c r="L20" s="371"/>
    </row>
    <row r="21" spans="2:12" ht="15">
      <c r="B21" s="373">
        <v>18</v>
      </c>
      <c r="C21" s="376" t="s">
        <v>446</v>
      </c>
      <c r="D21" s="576" t="str">
        <f>CONCATENATE(F14,G14,F15,G15,F16,G16,F17,G17,G18,F19,G19,G20,".")</f>
        <v> TWO  THOUSAND SEVEN  HUNDRED TWO  RUPEES  ONLY.</v>
      </c>
      <c r="E21" s="576"/>
      <c r="F21" s="576"/>
      <c r="G21" s="576"/>
      <c r="H21" s="576"/>
      <c r="I21" s="576"/>
      <c r="J21" s="576"/>
      <c r="K21" s="576"/>
      <c r="L21" s="577"/>
    </row>
    <row r="22" spans="2:7" ht="15">
      <c r="B22" s="373">
        <v>19</v>
      </c>
      <c r="C22" s="376" t="s">
        <v>447</v>
      </c>
      <c r="D22" s="364"/>
      <c r="E22" s="363"/>
      <c r="F22" s="363"/>
      <c r="G22" s="363"/>
    </row>
    <row r="23" spans="2:7" ht="15">
      <c r="B23" s="373">
        <v>20</v>
      </c>
      <c r="C23" s="376" t="s">
        <v>448</v>
      </c>
      <c r="D23" s="378" t="str">
        <f>DATA!C40</f>
        <v>Telangana Share(41.68%)</v>
      </c>
      <c r="E23" s="379"/>
      <c r="F23" s="379"/>
      <c r="G23" s="380">
        <f>DATA!I40</f>
        <v>1930</v>
      </c>
    </row>
    <row r="24" spans="2:12" ht="15">
      <c r="B24" s="373">
        <v>21</v>
      </c>
      <c r="C24" s="376" t="s">
        <v>449</v>
      </c>
      <c r="D24" s="387">
        <f>IF(LEN(G23)&gt;7,RIGHT(QUOTIENT(G23,10000000),2),T(G23))</f>
      </c>
      <c r="E24" s="388"/>
      <c r="F24" s="388">
        <f>IF(LEN(G23)&gt;7,LOOKUP(VALUE(D24),$B$3:$C$102,$C$3:$C$103),T(G23))</f>
      </c>
      <c r="G24" s="381">
        <f>IF(LEN(G23)&gt;7,IF(VALUE(D24)=0,T(G23),IF(VALUE(D24)=1," CRORE"," CRORES")),T(G23))</f>
      </c>
      <c r="H24" s="371"/>
      <c r="I24" s="371"/>
      <c r="J24" s="371"/>
      <c r="K24" s="371"/>
      <c r="L24" s="371"/>
    </row>
    <row r="25" spans="2:12" ht="15">
      <c r="B25" s="373">
        <v>22</v>
      </c>
      <c r="C25" s="376" t="s">
        <v>450</v>
      </c>
      <c r="D25" s="387">
        <f>IF(LEN(G23)&gt;5,RIGHT(QUOTIENT(G23,100000),2),T(G23))</f>
      </c>
      <c r="E25" s="388"/>
      <c r="F25" s="388">
        <f>IF(LEN(G23)&gt;5,LOOKUP(VALUE(D25),$B$3:$C$102,$C$3:$C$103),T(G23))</f>
      </c>
      <c r="G25" s="382">
        <f>IF(LEN(G23)&gt;5,IF(VALUE(D25)=0,T(G23),IF(VALUE(D25)=1," LAKH"," LAKHS")),T(G23))</f>
      </c>
      <c r="H25" s="371"/>
      <c r="I25" s="371"/>
      <c r="J25" s="371"/>
      <c r="K25" s="371"/>
      <c r="L25" s="371"/>
    </row>
    <row r="26" spans="2:12" ht="15">
      <c r="B26" s="373">
        <v>23</v>
      </c>
      <c r="C26" s="376" t="s">
        <v>451</v>
      </c>
      <c r="D26" s="387" t="str">
        <f>IF(LEN(G23)&gt;3,RIGHT(QUOTIENT(G23,1000),2),T(G23))</f>
        <v>1</v>
      </c>
      <c r="E26" s="388"/>
      <c r="F26" s="388" t="str">
        <f>IF(LEN(G23)&gt;3,LOOKUP(VALUE(D26),$B$3:$C$102,$C$3:$C$103),T(G23))</f>
        <v> ONE</v>
      </c>
      <c r="G26" s="382" t="str">
        <f>IF(LEN(G23)&gt;3,IF(VALUE(D26)=0,T(G23),IF(VALUE(D26)=1," THOUSAND"," THOUSAND")),T(G23))</f>
        <v> THOUSAND</v>
      </c>
      <c r="H26" s="371"/>
      <c r="I26" s="371"/>
      <c r="J26" s="371"/>
      <c r="K26" s="371"/>
      <c r="L26" s="371"/>
    </row>
    <row r="27" spans="2:12" ht="15">
      <c r="B27" s="373">
        <v>24</v>
      </c>
      <c r="C27" s="376" t="s">
        <v>452</v>
      </c>
      <c r="D27" s="387" t="str">
        <f>IF(LEN(G23)&gt;2,RIGHT(QUOTIENT(G23,100),1),T(G23))</f>
        <v>9</v>
      </c>
      <c r="E27" s="388"/>
      <c r="F27" s="388" t="str">
        <f>IF(LEN(G23)&gt;1,LOOKUP(VALUE(D27),$B$3:$C$102,$C$3:$C$103),T(G23))</f>
        <v> NINE </v>
      </c>
      <c r="G27" s="382" t="str">
        <f>IF(LEN(G23)&gt;2,IF(VALUE(D27)=0,T(G23),IF(VALUE(D27)=1," HUNDRED"," HUNDRED")),T(G23))</f>
        <v> HUNDRED</v>
      </c>
      <c r="H27" s="371"/>
      <c r="I27" s="371"/>
      <c r="J27" s="371"/>
      <c r="K27" s="371"/>
      <c r="L27" s="371"/>
    </row>
    <row r="28" spans="2:12" ht="15">
      <c r="B28" s="373">
        <v>25</v>
      </c>
      <c r="C28" s="376" t="s">
        <v>453</v>
      </c>
      <c r="D28" s="387"/>
      <c r="E28" s="388"/>
      <c r="F28" s="388"/>
      <c r="G28" s="382"/>
      <c r="H28" s="371"/>
      <c r="I28" s="371"/>
      <c r="J28" s="371"/>
      <c r="K28" s="371"/>
      <c r="L28" s="371"/>
    </row>
    <row r="29" spans="2:12" ht="15">
      <c r="B29" s="373">
        <v>26</v>
      </c>
      <c r="C29" s="376" t="s">
        <v>454</v>
      </c>
      <c r="D29" s="387" t="str">
        <f>IF(LEN(G23)&gt;0,RIGHT(QUOTIENT(G23,1),2),T(G23))</f>
        <v>30</v>
      </c>
      <c r="E29" s="388"/>
      <c r="F29" s="388" t="str">
        <f>IF(LEN(G23)&gt;0,LOOKUP(VALUE(D29),$B$3:$C$102,$C$3:$C$103),T(G23))</f>
        <v> THIRTY </v>
      </c>
      <c r="G29" s="382" t="str">
        <f>IF(LEN(G23)&gt;0,IF(VALUE(D29)=0,T(G23),IF(VALUE(D29)=1," RUPEE "," RUPEES ")),T(G23))</f>
        <v> RUPEES </v>
      </c>
      <c r="H29" s="371"/>
      <c r="I29" s="371"/>
      <c r="J29" s="371"/>
      <c r="K29" s="371"/>
      <c r="L29" s="371"/>
    </row>
    <row r="30" spans="2:12" ht="15">
      <c r="B30" s="373">
        <v>27</v>
      </c>
      <c r="C30" s="376" t="s">
        <v>455</v>
      </c>
      <c r="D30" s="387"/>
      <c r="E30" s="388"/>
      <c r="F30" s="388"/>
      <c r="G30" s="383" t="s">
        <v>435</v>
      </c>
      <c r="H30" s="371"/>
      <c r="I30" s="371"/>
      <c r="J30" s="371"/>
      <c r="K30" s="371"/>
      <c r="L30" s="371"/>
    </row>
    <row r="31" spans="2:12" ht="15">
      <c r="B31" s="373">
        <v>28</v>
      </c>
      <c r="C31" s="376" t="s">
        <v>456</v>
      </c>
      <c r="D31" s="576" t="str">
        <f>CONCATENATE(F24,G24,F25,G25,F26,G26,F27,G27,G28,F29,G29,G30,".")</f>
        <v> ONE THOUSAND NINE  HUNDRED THIRTY  RUPEES  ONLY.</v>
      </c>
      <c r="E31" s="576"/>
      <c r="F31" s="576"/>
      <c r="G31" s="576"/>
      <c r="H31" s="576"/>
      <c r="I31" s="576"/>
      <c r="J31" s="576"/>
      <c r="K31" s="576"/>
      <c r="L31" s="577"/>
    </row>
    <row r="32" spans="2:7" ht="15">
      <c r="B32" s="373">
        <v>29</v>
      </c>
      <c r="C32" s="376" t="s">
        <v>457</v>
      </c>
      <c r="D32" s="364"/>
      <c r="E32" s="363"/>
      <c r="F32" s="363"/>
      <c r="G32" s="363"/>
    </row>
    <row r="33" spans="2:7" ht="15">
      <c r="B33" s="373">
        <v>30</v>
      </c>
      <c r="C33" s="376" t="s">
        <v>458</v>
      </c>
      <c r="D33" s="378" t="str">
        <f>D23&amp;" Under Rs"</f>
        <v>Telangana Share(41.68%) Under Rs</v>
      </c>
      <c r="E33" s="379"/>
      <c r="F33" s="379"/>
      <c r="G33" s="380">
        <f>G23+1</f>
        <v>1931</v>
      </c>
    </row>
    <row r="34" spans="2:12" ht="15">
      <c r="B34" s="373">
        <v>31</v>
      </c>
      <c r="C34" s="376" t="s">
        <v>459</v>
      </c>
      <c r="D34" s="387">
        <f>IF(LEN(G33)&gt;7,RIGHT(QUOTIENT(G33,10000000),2),T(G33))</f>
      </c>
      <c r="E34" s="388"/>
      <c r="F34" s="388">
        <f>IF(LEN(G33)&gt;7,LOOKUP(VALUE(D34),$B$3:$C$102,$C$3:$C$103),T(G33))</f>
      </c>
      <c r="G34" s="381">
        <f>IF(LEN(G33)&gt;7,IF(VALUE(D34)=0,T(G33),IF(VALUE(D34)=1," CRORE"," CRORES")),T(G33))</f>
      </c>
      <c r="H34" s="371"/>
      <c r="I34" s="371"/>
      <c r="J34" s="371"/>
      <c r="K34" s="371"/>
      <c r="L34" s="371"/>
    </row>
    <row r="35" spans="2:12" ht="15">
      <c r="B35" s="373">
        <v>32</v>
      </c>
      <c r="C35" s="376" t="s">
        <v>546</v>
      </c>
      <c r="D35" s="387">
        <f>IF(LEN(G33)&gt;5,RIGHT(QUOTIENT(G33,100000),2),T(G33))</f>
      </c>
      <c r="E35" s="388"/>
      <c r="F35" s="388">
        <f>IF(LEN(G33)&gt;5,LOOKUP(VALUE(D35),$B$3:$C$102,$C$3:$C$103),T(G33))</f>
      </c>
      <c r="G35" s="382">
        <f>IF(LEN(G33)&gt;5,IF(VALUE(D35)=0,T(G33),IF(VALUE(D35)=1," LAKH"," LAKHS")),T(G33))</f>
      </c>
      <c r="H35" s="371"/>
      <c r="I35" s="371"/>
      <c r="J35" s="371"/>
      <c r="K35" s="371"/>
      <c r="L35" s="371"/>
    </row>
    <row r="36" spans="2:12" ht="15">
      <c r="B36" s="373">
        <v>33</v>
      </c>
      <c r="C36" s="376" t="s">
        <v>460</v>
      </c>
      <c r="D36" s="387" t="str">
        <f>IF(LEN(G33)&gt;3,RIGHT(QUOTIENT(G33,1000),2),T(G33))</f>
        <v>1</v>
      </c>
      <c r="E36" s="388"/>
      <c r="F36" s="388" t="str">
        <f>IF(LEN(G33)&gt;3,LOOKUP(VALUE(D36),$B$3:$C$102,$C$3:$C$103),T(G33))</f>
        <v> ONE</v>
      </c>
      <c r="G36" s="382" t="str">
        <f>IF(LEN(G33)&gt;3,IF(VALUE(D36)=0,T(G33),IF(VALUE(D36)=1," THOUSAND"," THOUSAND")),T(G33))</f>
        <v> THOUSAND</v>
      </c>
      <c r="H36" s="371"/>
      <c r="I36" s="371"/>
      <c r="J36" s="371"/>
      <c r="K36" s="371"/>
      <c r="L36" s="371"/>
    </row>
    <row r="37" spans="2:12" ht="15">
      <c r="B37" s="373">
        <v>34</v>
      </c>
      <c r="C37" s="376" t="s">
        <v>461</v>
      </c>
      <c r="D37" s="387" t="str">
        <f>IF(LEN(G33)&gt;2,RIGHT(QUOTIENT(G33,100),1),T(G33))</f>
        <v>9</v>
      </c>
      <c r="E37" s="388"/>
      <c r="F37" s="388" t="str">
        <f>IF(LEN(G33)&gt;1,LOOKUP(VALUE(D37),$B$3:$C$102,$C$3:$C$103),T(G33))</f>
        <v> NINE </v>
      </c>
      <c r="G37" s="382" t="str">
        <f>IF(LEN(G33)&gt;2,IF(VALUE(D37)=0,T(G33),IF(VALUE(D37)=1," HUNDRED"," HUNDRED")),T(G33))</f>
        <v> HUNDRED</v>
      </c>
      <c r="H37" s="371"/>
      <c r="I37" s="371"/>
      <c r="J37" s="371"/>
      <c r="K37" s="371"/>
      <c r="L37" s="371"/>
    </row>
    <row r="38" spans="2:12" ht="15">
      <c r="B38" s="373">
        <v>35</v>
      </c>
      <c r="C38" s="376" t="s">
        <v>462</v>
      </c>
      <c r="D38" s="387"/>
      <c r="E38" s="388"/>
      <c r="F38" s="388"/>
      <c r="G38" s="382"/>
      <c r="H38" s="371"/>
      <c r="I38" s="371"/>
      <c r="J38" s="371"/>
      <c r="K38" s="371"/>
      <c r="L38" s="371"/>
    </row>
    <row r="39" spans="2:12" ht="15">
      <c r="B39" s="373">
        <v>36</v>
      </c>
      <c r="C39" s="376" t="s">
        <v>463</v>
      </c>
      <c r="D39" s="387" t="str">
        <f>IF(LEN(G33)&gt;0,RIGHT(QUOTIENT(G33,1),2),T(G33))</f>
        <v>31</v>
      </c>
      <c r="E39" s="388"/>
      <c r="F39" s="388" t="str">
        <f>IF(LEN(G33)&gt;0,LOOKUP(VALUE(D39),$B$3:$C$102,$C$3:$C$103),T(G33))</f>
        <v> THIRTY ONE</v>
      </c>
      <c r="G39" s="382" t="str">
        <f>IF(LEN(G33)&gt;0,IF(VALUE(D39)=0,T(G33),IF(VALUE(D39)=1," RUPEE "," RUPEES ")),T(G33))</f>
        <v> RUPEES </v>
      </c>
      <c r="H39" s="371"/>
      <c r="I39" s="371"/>
      <c r="J39" s="371"/>
      <c r="K39" s="371"/>
      <c r="L39" s="371"/>
    </row>
    <row r="40" spans="2:12" ht="15">
      <c r="B40" s="373">
        <v>37</v>
      </c>
      <c r="C40" s="376" t="s">
        <v>464</v>
      </c>
      <c r="D40" s="387"/>
      <c r="E40" s="388"/>
      <c r="F40" s="388"/>
      <c r="G40" s="383" t="s">
        <v>435</v>
      </c>
      <c r="H40" s="371"/>
      <c r="I40" s="371"/>
      <c r="J40" s="371"/>
      <c r="K40" s="371"/>
      <c r="L40" s="371"/>
    </row>
    <row r="41" spans="2:12" ht="15">
      <c r="B41" s="373">
        <v>38</v>
      </c>
      <c r="C41" s="376" t="s">
        <v>465</v>
      </c>
      <c r="D41" s="576" t="str">
        <f>CONCATENATE(F34,G34,F35,G35,F36,G36,F37,G37,G38,F39,G39,G40,".")</f>
        <v> ONE THOUSAND NINE  HUNDRED THIRTY ONE RUPEES  ONLY.</v>
      </c>
      <c r="E41" s="576"/>
      <c r="F41" s="576"/>
      <c r="G41" s="576"/>
      <c r="H41" s="576"/>
      <c r="I41" s="576"/>
      <c r="J41" s="576"/>
      <c r="K41" s="576"/>
      <c r="L41" s="577"/>
    </row>
    <row r="42" spans="2:7" ht="15">
      <c r="B42" s="373">
        <v>39</v>
      </c>
      <c r="C42" s="376" t="s">
        <v>466</v>
      </c>
      <c r="D42" s="365"/>
      <c r="E42" s="366"/>
      <c r="F42" s="366"/>
      <c r="G42" s="368"/>
    </row>
    <row r="43" spans="2:7" ht="15">
      <c r="B43" s="373">
        <v>40</v>
      </c>
      <c r="C43" s="376" t="s">
        <v>467</v>
      </c>
      <c r="D43" s="378" t="str">
        <f>DATA!C41</f>
        <v>AP Share(58.32%)  Interst up to 01-06-2014</v>
      </c>
      <c r="E43" s="379"/>
      <c r="F43" s="379"/>
      <c r="G43" s="380">
        <f>DATA!I41</f>
        <v>426</v>
      </c>
    </row>
    <row r="44" spans="2:12" ht="15">
      <c r="B44" s="373">
        <v>41</v>
      </c>
      <c r="C44" s="376" t="s">
        <v>468</v>
      </c>
      <c r="D44" s="387">
        <f>IF(LEN(G43)&gt;7,RIGHT(QUOTIENT(G43,10000000),2),T(G43))</f>
      </c>
      <c r="E44" s="388"/>
      <c r="F44" s="388">
        <f>IF(LEN(G43)&gt;7,LOOKUP(VALUE(D44),$B$3:$C$102,$C$3:$C$103),T(G43))</f>
      </c>
      <c r="G44" s="381">
        <f>IF(LEN(G43)&gt;7,IF(VALUE(D44)=0,T(G43),IF(VALUE(D44)=1," CRORE"," CRORES")),T(G43))</f>
      </c>
      <c r="H44" s="371"/>
      <c r="I44" s="371"/>
      <c r="J44" s="371"/>
      <c r="K44" s="371"/>
      <c r="L44" s="371"/>
    </row>
    <row r="45" spans="2:12" ht="15">
      <c r="B45" s="373">
        <v>42</v>
      </c>
      <c r="C45" s="376" t="s">
        <v>469</v>
      </c>
      <c r="D45" s="387">
        <f>IF(LEN(G43)&gt;5,RIGHT(QUOTIENT(G43,100000),2),T(G43))</f>
      </c>
      <c r="E45" s="388"/>
      <c r="F45" s="388">
        <f>IF(LEN(G43)&gt;5,LOOKUP(VALUE(D45),$B$3:$C$102,$C$3:$C$103),T(G43))</f>
      </c>
      <c r="G45" s="382">
        <f>IF(LEN(G43)&gt;5,IF(VALUE(D45)=0,T(G43),IF(VALUE(D45)=1," LAKH"," LAKHS")),T(G43))</f>
      </c>
      <c r="H45" s="371"/>
      <c r="I45" s="371"/>
      <c r="J45" s="371"/>
      <c r="K45" s="371"/>
      <c r="L45" s="371"/>
    </row>
    <row r="46" spans="2:12" ht="15">
      <c r="B46" s="373">
        <v>43</v>
      </c>
      <c r="C46" s="376" t="s">
        <v>470</v>
      </c>
      <c r="D46" s="387">
        <f>IF(LEN(G43)&gt;3,RIGHT(QUOTIENT(G43,1000),2),T(G43))</f>
      </c>
      <c r="E46" s="388"/>
      <c r="F46" s="388">
        <f>IF(LEN(G43)&gt;3,LOOKUP(VALUE(D46),$B$3:$C$102,$C$3:$C$103),T(G43))</f>
      </c>
      <c r="G46" s="382">
        <f>IF(LEN(G43)&gt;3,IF(VALUE(D46)=0,T(G43),IF(VALUE(D46)=1," THOUSAND"," THOUSAND")),T(G43))</f>
      </c>
      <c r="H46" s="371"/>
      <c r="I46" s="371"/>
      <c r="J46" s="371"/>
      <c r="K46" s="371"/>
      <c r="L46" s="371"/>
    </row>
    <row r="47" spans="2:12" ht="15">
      <c r="B47" s="373">
        <v>44</v>
      </c>
      <c r="C47" s="376" t="s">
        <v>471</v>
      </c>
      <c r="D47" s="387" t="str">
        <f>IF(LEN(G43)&gt;2,RIGHT(QUOTIENT(G43,100),1),T(G43))</f>
        <v>4</v>
      </c>
      <c r="E47" s="388"/>
      <c r="F47" s="388" t="str">
        <f>IF(LEN(G43)&gt;1,LOOKUP(VALUE(D47),$B$3:$C$102,$C$3:$C$103),T(G43))</f>
        <v> FOUR </v>
      </c>
      <c r="G47" s="382" t="str">
        <f>IF(LEN(G43)&gt;2,IF(VALUE(D47)=0,T(G43),IF(VALUE(D47)=1," HUNDRED"," HUNDRED")),T(G43))</f>
        <v> HUNDRED</v>
      </c>
      <c r="H47" s="371"/>
      <c r="I47" s="371"/>
      <c r="J47" s="371"/>
      <c r="K47" s="371"/>
      <c r="L47" s="371"/>
    </row>
    <row r="48" spans="2:12" ht="15">
      <c r="B48" s="373">
        <v>45</v>
      </c>
      <c r="C48" s="376" t="s">
        <v>472</v>
      </c>
      <c r="D48" s="387"/>
      <c r="E48" s="388"/>
      <c r="F48" s="388"/>
      <c r="G48" s="382"/>
      <c r="H48" s="371"/>
      <c r="I48" s="371"/>
      <c r="J48" s="371"/>
      <c r="K48" s="371"/>
      <c r="L48" s="371"/>
    </row>
    <row r="49" spans="2:12" ht="15">
      <c r="B49" s="373">
        <v>46</v>
      </c>
      <c r="C49" s="376" t="s">
        <v>473</v>
      </c>
      <c r="D49" s="387" t="str">
        <f>IF(LEN(G43)&gt;0,RIGHT(QUOTIENT(G43,1),2),T(G43))</f>
        <v>26</v>
      </c>
      <c r="E49" s="388"/>
      <c r="F49" s="388" t="str">
        <f>IF(LEN(G43)&gt;0,LOOKUP(VALUE(D49),$B$3:$C$102,$C$3:$C$103),T(G43))</f>
        <v> TWENTY SIX</v>
      </c>
      <c r="G49" s="382" t="str">
        <f>IF(LEN(G43)&gt;0,IF(VALUE(D49)=0,T(G43),IF(VALUE(D49)=1," RUPEE "," RUPEES ")),T(G43))</f>
        <v> RUPEES </v>
      </c>
      <c r="H49" s="371"/>
      <c r="I49" s="371"/>
      <c r="J49" s="371"/>
      <c r="K49" s="371"/>
      <c r="L49" s="371"/>
    </row>
    <row r="50" spans="2:12" ht="15">
      <c r="B50" s="373">
        <v>47</v>
      </c>
      <c r="C50" s="376" t="s">
        <v>474</v>
      </c>
      <c r="D50" s="387"/>
      <c r="E50" s="388"/>
      <c r="F50" s="388"/>
      <c r="G50" s="383" t="s">
        <v>435</v>
      </c>
      <c r="H50" s="371"/>
      <c r="I50" s="371"/>
      <c r="J50" s="371"/>
      <c r="K50" s="371"/>
      <c r="L50" s="371"/>
    </row>
    <row r="51" spans="2:12" ht="15">
      <c r="B51" s="373">
        <v>48</v>
      </c>
      <c r="C51" s="376" t="s">
        <v>475</v>
      </c>
      <c r="D51" s="576" t="str">
        <f>CONCATENATE(F44,G44,F45,G45,F46,G46,F47,G47,G48,F49,G49,G50,".")</f>
        <v> FOUR  HUNDRED TWENTY SIX RUPEES  ONLY.</v>
      </c>
      <c r="E51" s="576"/>
      <c r="F51" s="576"/>
      <c r="G51" s="576"/>
      <c r="H51" s="576"/>
      <c r="I51" s="576"/>
      <c r="J51" s="576"/>
      <c r="K51" s="576"/>
      <c r="L51" s="577"/>
    </row>
    <row r="52" spans="2:7" ht="15">
      <c r="B52" s="373">
        <v>49</v>
      </c>
      <c r="C52" s="376" t="s">
        <v>476</v>
      </c>
      <c r="D52" s="365"/>
      <c r="E52" s="366"/>
      <c r="F52" s="366"/>
      <c r="G52" s="367"/>
    </row>
    <row r="53" spans="2:7" ht="15">
      <c r="B53" s="373">
        <v>50</v>
      </c>
      <c r="C53" s="376" t="s">
        <v>477</v>
      </c>
      <c r="D53" s="378" t="str">
        <f>D43&amp;" Under Rs"</f>
        <v>AP Share(58.32%)  Interst up to 01-06-2014 Under Rs</v>
      </c>
      <c r="E53" s="379"/>
      <c r="F53" s="379"/>
      <c r="G53" s="380">
        <f>G43+1</f>
        <v>427</v>
      </c>
    </row>
    <row r="54" spans="2:12" ht="15">
      <c r="B54" s="373">
        <v>51</v>
      </c>
      <c r="C54" s="376" t="s">
        <v>478</v>
      </c>
      <c r="D54" s="387">
        <f>IF(LEN(G53)&gt;7,RIGHT(QUOTIENT(G53,10000000),2),T(G53))</f>
      </c>
      <c r="E54" s="388"/>
      <c r="F54" s="388">
        <f>IF(LEN(G53)&gt;7,LOOKUP(VALUE(D54),$B$3:$C$102,$C$3:$C$103),T(G53))</f>
      </c>
      <c r="G54" s="381">
        <f>IF(LEN(G53)&gt;7,IF(VALUE(D54)=0,T(G53),IF(VALUE(D54)=1," CRORE"," CRORES")),T(G53))</f>
      </c>
      <c r="H54" s="371"/>
      <c r="I54" s="371"/>
      <c r="J54" s="371"/>
      <c r="K54" s="371"/>
      <c r="L54" s="371"/>
    </row>
    <row r="55" spans="2:12" ht="15">
      <c r="B55" s="373">
        <v>52</v>
      </c>
      <c r="C55" s="376" t="s">
        <v>479</v>
      </c>
      <c r="D55" s="387">
        <f>IF(LEN(G53)&gt;5,RIGHT(QUOTIENT(G53,100000),2),T(G53))</f>
      </c>
      <c r="E55" s="388"/>
      <c r="F55" s="388">
        <f>IF(LEN(G53)&gt;5,LOOKUP(VALUE(D55),$B$3:$C$102,$C$3:$C$103),T(G53))</f>
      </c>
      <c r="G55" s="382">
        <f>IF(LEN(G53)&gt;5,IF(VALUE(D55)=0,T(G53),IF(VALUE(D55)=1," LAKH"," LAKHS")),T(G53))</f>
      </c>
      <c r="H55" s="371"/>
      <c r="I55" s="371"/>
      <c r="J55" s="371"/>
      <c r="K55" s="371"/>
      <c r="L55" s="371"/>
    </row>
    <row r="56" spans="2:12" ht="15">
      <c r="B56" s="373">
        <v>53</v>
      </c>
      <c r="C56" s="376" t="s">
        <v>480</v>
      </c>
      <c r="D56" s="387">
        <f>IF(LEN(G53)&gt;3,RIGHT(QUOTIENT(G53,1000),2),T(G53))</f>
      </c>
      <c r="E56" s="388"/>
      <c r="F56" s="388">
        <f>IF(LEN(G53)&gt;3,LOOKUP(VALUE(D56),$B$3:$C$102,$C$3:$C$103),T(G53))</f>
      </c>
      <c r="G56" s="382">
        <f>IF(LEN(G53)&gt;3,IF(VALUE(D56)=0,T(G53),IF(VALUE(D56)=1," THOUSAND"," THOUSAND")),T(G53))</f>
      </c>
      <c r="H56" s="371"/>
      <c r="I56" s="371"/>
      <c r="J56" s="371"/>
      <c r="K56" s="371"/>
      <c r="L56" s="371"/>
    </row>
    <row r="57" spans="2:12" ht="15">
      <c r="B57" s="373">
        <v>54</v>
      </c>
      <c r="C57" s="376" t="s">
        <v>481</v>
      </c>
      <c r="D57" s="387" t="str">
        <f>IF(LEN(G53)&gt;2,RIGHT(QUOTIENT(G53,100),1),T(G53))</f>
        <v>4</v>
      </c>
      <c r="E57" s="388"/>
      <c r="F57" s="388" t="str">
        <f>IF(LEN(G53)&gt;1,LOOKUP(VALUE(D57),$B$3:$C$102,$C$3:$C$103),T(G53))</f>
        <v> FOUR </v>
      </c>
      <c r="G57" s="382" t="str">
        <f>IF(LEN(G53)&gt;2,IF(VALUE(D57)=0,T(G53),IF(VALUE(D57)=1," HUNDRED"," HUNDRED")),T(G53))</f>
        <v> HUNDRED</v>
      </c>
      <c r="H57" s="371"/>
      <c r="I57" s="371"/>
      <c r="J57" s="371"/>
      <c r="K57" s="371"/>
      <c r="L57" s="371"/>
    </row>
    <row r="58" spans="2:12" ht="15">
      <c r="B58" s="373">
        <v>55</v>
      </c>
      <c r="C58" s="376" t="s">
        <v>482</v>
      </c>
      <c r="D58" s="387"/>
      <c r="E58" s="388"/>
      <c r="F58" s="388"/>
      <c r="G58" s="382"/>
      <c r="H58" s="371"/>
      <c r="I58" s="371"/>
      <c r="J58" s="371"/>
      <c r="K58" s="371"/>
      <c r="L58" s="371"/>
    </row>
    <row r="59" spans="2:12" ht="15">
      <c r="B59" s="373">
        <v>56</v>
      </c>
      <c r="C59" s="376" t="s">
        <v>483</v>
      </c>
      <c r="D59" s="387" t="str">
        <f>IF(LEN(G53)&gt;0,RIGHT(QUOTIENT(G53,1),2),T(G53))</f>
        <v>27</v>
      </c>
      <c r="E59" s="388"/>
      <c r="F59" s="388" t="str">
        <f>IF(LEN(G53)&gt;0,LOOKUP(VALUE(D59),$B$3:$C$102,$C$3:$C$103),T(G53))</f>
        <v> TWENTY SEVEN </v>
      </c>
      <c r="G59" s="382" t="str">
        <f>IF(LEN(G53)&gt;0,IF(VALUE(D59)=0,T(G53),IF(VALUE(D59)=1," RUPEE "," RUPEES ")),T(G53))</f>
        <v> RUPEES </v>
      </c>
      <c r="H59" s="371"/>
      <c r="I59" s="371"/>
      <c r="J59" s="371"/>
      <c r="K59" s="371"/>
      <c r="L59" s="371"/>
    </row>
    <row r="60" spans="2:12" ht="15">
      <c r="B60" s="373">
        <v>57</v>
      </c>
      <c r="C60" s="376" t="s">
        <v>484</v>
      </c>
      <c r="D60" s="387"/>
      <c r="E60" s="388"/>
      <c r="F60" s="388"/>
      <c r="G60" s="383" t="s">
        <v>435</v>
      </c>
      <c r="H60" s="371"/>
      <c r="I60" s="371"/>
      <c r="J60" s="371"/>
      <c r="K60" s="371"/>
      <c r="L60" s="371"/>
    </row>
    <row r="61" spans="2:12" ht="15">
      <c r="B61" s="373">
        <v>58</v>
      </c>
      <c r="C61" s="376" t="s">
        <v>485</v>
      </c>
      <c r="D61" s="576" t="str">
        <f>CONCATENATE(F54,G54,F55,G55,F56,G56,F57,G57,G58,F59,G59,G60,".")</f>
        <v> FOUR  HUNDRED TWENTY SEVEN  RUPEES  ONLY.</v>
      </c>
      <c r="E61" s="576"/>
      <c r="F61" s="576"/>
      <c r="G61" s="576"/>
      <c r="H61" s="576"/>
      <c r="I61" s="576"/>
      <c r="J61" s="576"/>
      <c r="K61" s="576"/>
      <c r="L61" s="577"/>
    </row>
    <row r="62" spans="2:7" ht="15">
      <c r="B62" s="373">
        <v>59</v>
      </c>
      <c r="C62" s="376" t="s">
        <v>486</v>
      </c>
      <c r="D62" s="365"/>
      <c r="E62" s="366"/>
      <c r="F62" s="366"/>
      <c r="G62" s="367"/>
    </row>
    <row r="63" spans="2:7" ht="15">
      <c r="B63" s="373">
        <v>60</v>
      </c>
      <c r="C63" s="376" t="s">
        <v>487</v>
      </c>
      <c r="D63" s="378" t="str">
        <f>DATA!C42</f>
        <v>Telangana Share(41.68%)  Interst up to 01-06-2014</v>
      </c>
      <c r="E63" s="379"/>
      <c r="F63" s="379"/>
      <c r="G63" s="380">
        <f>DATA!I42</f>
        <v>306</v>
      </c>
    </row>
    <row r="64" spans="2:12" ht="15">
      <c r="B64" s="373">
        <v>61</v>
      </c>
      <c r="C64" s="376" t="s">
        <v>488</v>
      </c>
      <c r="D64" s="387">
        <f>IF(LEN(G63)&gt;7,RIGHT(QUOTIENT(G63,10000000),2),T(G63))</f>
      </c>
      <c r="E64" s="388"/>
      <c r="F64" s="388">
        <f>IF(LEN(G63)&gt;7,LOOKUP(VALUE(D64),$B$3:$C$102,$C$3:$C$103),T(G63))</f>
      </c>
      <c r="G64" s="381">
        <f>IF(LEN(G63)&gt;7,IF(VALUE(D64)=0,T(G63),IF(VALUE(D64)=1," CRORE"," CRORES")),T(G63))</f>
      </c>
      <c r="H64" s="371"/>
      <c r="I64" s="371"/>
      <c r="J64" s="371"/>
      <c r="K64" s="371"/>
      <c r="L64" s="371"/>
    </row>
    <row r="65" spans="2:12" ht="15">
      <c r="B65" s="373">
        <v>62</v>
      </c>
      <c r="C65" s="376" t="s">
        <v>489</v>
      </c>
      <c r="D65" s="387">
        <f>IF(LEN(G63)&gt;5,RIGHT(QUOTIENT(G63,100000),2),T(G63))</f>
      </c>
      <c r="E65" s="388"/>
      <c r="F65" s="388">
        <f>IF(LEN(G63)&gt;5,LOOKUP(VALUE(D65),$B$3:$C$102,$C$3:$C$103),T(G63))</f>
      </c>
      <c r="G65" s="382">
        <f>IF(LEN(G63)&gt;5,IF(VALUE(D65)=0,T(G63),IF(VALUE(D65)=1," LAKH"," LAKHS")),T(G63))</f>
      </c>
      <c r="H65" s="371"/>
      <c r="I65" s="371"/>
      <c r="J65" s="371"/>
      <c r="K65" s="371"/>
      <c r="L65" s="371"/>
    </row>
    <row r="66" spans="2:12" ht="15">
      <c r="B66" s="373">
        <v>63</v>
      </c>
      <c r="C66" s="376" t="s">
        <v>490</v>
      </c>
      <c r="D66" s="387">
        <f>IF(LEN(G63)&gt;3,RIGHT(QUOTIENT(G63,1000),2),T(G63))</f>
      </c>
      <c r="E66" s="388"/>
      <c r="F66" s="388">
        <f>IF(LEN(G63)&gt;3,LOOKUP(VALUE(D66),$B$3:$C$102,$C$3:$C$103),T(G63))</f>
      </c>
      <c r="G66" s="382">
        <f>IF(LEN(G63)&gt;3,IF(VALUE(D66)=0,T(G63),IF(VALUE(D66)=1," THOUSAND"," THOUSAND")),T(G63))</f>
      </c>
      <c r="H66" s="371"/>
      <c r="I66" s="371"/>
      <c r="J66" s="371"/>
      <c r="K66" s="371"/>
      <c r="L66" s="371"/>
    </row>
    <row r="67" spans="2:12" ht="15">
      <c r="B67" s="373">
        <v>64</v>
      </c>
      <c r="C67" s="376" t="s">
        <v>491</v>
      </c>
      <c r="D67" s="387" t="str">
        <f>IF(LEN(G63)&gt;2,RIGHT(QUOTIENT(G63,100),1),T(G63))</f>
        <v>3</v>
      </c>
      <c r="E67" s="388"/>
      <c r="F67" s="388" t="str">
        <f>IF(LEN(G63)&gt;1,LOOKUP(VALUE(D67),$B$3:$C$102,$C$3:$C$103),T(G63))</f>
        <v> THREE </v>
      </c>
      <c r="G67" s="382" t="str">
        <f>IF(LEN(G63)&gt;2,IF(VALUE(D67)=0,T(G63),IF(VALUE(D67)=1," HUNDRED"," HUNDRED")),T(G63))</f>
        <v> HUNDRED</v>
      </c>
      <c r="H67" s="371"/>
      <c r="I67" s="371"/>
      <c r="J67" s="371"/>
      <c r="K67" s="371"/>
      <c r="L67" s="371"/>
    </row>
    <row r="68" spans="2:12" ht="15">
      <c r="B68" s="373">
        <v>65</v>
      </c>
      <c r="C68" s="376" t="s">
        <v>492</v>
      </c>
      <c r="D68" s="387"/>
      <c r="E68" s="388"/>
      <c r="F68" s="388"/>
      <c r="G68" s="382"/>
      <c r="H68" s="371"/>
      <c r="I68" s="371"/>
      <c r="J68" s="371"/>
      <c r="K68" s="371"/>
      <c r="L68" s="371"/>
    </row>
    <row r="69" spans="2:12" ht="15">
      <c r="B69" s="373">
        <v>66</v>
      </c>
      <c r="C69" s="376" t="s">
        <v>493</v>
      </c>
      <c r="D69" s="387" t="str">
        <f>IF(LEN(G63)&gt;0,RIGHT(QUOTIENT(G63,1),2),T(G63))</f>
        <v>06</v>
      </c>
      <c r="E69" s="388"/>
      <c r="F69" s="388" t="str">
        <f>IF(LEN(G63)&gt;0,LOOKUP(VALUE(D69),$B$3:$C$102,$C$3:$C$103),T(G63))</f>
        <v> SIX </v>
      </c>
      <c r="G69" s="382" t="str">
        <f>IF(LEN(G63)&gt;0,IF(VALUE(D69)=0,T(G63),IF(VALUE(D69)=1," RUPEE "," RUPEES ")),T(G63))</f>
        <v> RUPEES </v>
      </c>
      <c r="H69" s="371"/>
      <c r="I69" s="371"/>
      <c r="J69" s="371"/>
      <c r="K69" s="371"/>
      <c r="L69" s="371"/>
    </row>
    <row r="70" spans="2:12" ht="15">
      <c r="B70" s="373">
        <v>67</v>
      </c>
      <c r="C70" s="376" t="s">
        <v>494</v>
      </c>
      <c r="D70" s="387"/>
      <c r="E70" s="388"/>
      <c r="F70" s="388"/>
      <c r="G70" s="383" t="s">
        <v>435</v>
      </c>
      <c r="H70" s="371"/>
      <c r="I70" s="371"/>
      <c r="J70" s="371"/>
      <c r="K70" s="371"/>
      <c r="L70" s="371"/>
    </row>
    <row r="71" spans="2:12" ht="15">
      <c r="B71" s="373">
        <v>68</v>
      </c>
      <c r="C71" s="376" t="s">
        <v>495</v>
      </c>
      <c r="D71" s="576" t="str">
        <f>CONCATENATE(F64,G64,F65,G65,F66,G66,F67,G67,G68,F69,G69,G70,".")</f>
        <v> THREE  HUNDRED SIX  RUPEES  ONLY.</v>
      </c>
      <c r="E71" s="576"/>
      <c r="F71" s="576"/>
      <c r="G71" s="576"/>
      <c r="H71" s="576"/>
      <c r="I71" s="576"/>
      <c r="J71" s="576"/>
      <c r="K71" s="576"/>
      <c r="L71" s="577"/>
    </row>
    <row r="72" spans="2:7" ht="15">
      <c r="B72" s="373">
        <v>69</v>
      </c>
      <c r="C72" s="376" t="s">
        <v>496</v>
      </c>
      <c r="D72" s="365"/>
      <c r="E72" s="366"/>
      <c r="F72" s="366"/>
      <c r="G72" s="363"/>
    </row>
    <row r="73" spans="2:7" ht="15">
      <c r="B73" s="373">
        <v>70</v>
      </c>
      <c r="C73" s="376" t="s">
        <v>497</v>
      </c>
      <c r="D73" s="378" t="str">
        <f>D63&amp;" Under Rs"</f>
        <v>Telangana Share(41.68%)  Interst up to 01-06-2014 Under Rs</v>
      </c>
      <c r="E73" s="379"/>
      <c r="F73" s="379"/>
      <c r="G73" s="380">
        <f>G63+1</f>
        <v>307</v>
      </c>
    </row>
    <row r="74" spans="2:12" ht="15">
      <c r="B74" s="373">
        <v>71</v>
      </c>
      <c r="C74" s="376" t="s">
        <v>498</v>
      </c>
      <c r="D74" s="387">
        <f>IF(LEN(G73)&gt;7,RIGHT(QUOTIENT(G73,10000000),2),T(G73))</f>
      </c>
      <c r="E74" s="388"/>
      <c r="F74" s="388">
        <f>IF(LEN(G73)&gt;7,LOOKUP(VALUE(D74),$B$3:$C$102,$C$3:$C$103),T(G73))</f>
      </c>
      <c r="G74" s="381">
        <f>IF(LEN(G73)&gt;7,IF(VALUE(D74)=0,T(G73),IF(VALUE(D74)=1," CRORE"," CRORES")),T(G73))</f>
      </c>
      <c r="H74" s="371"/>
      <c r="I74" s="371"/>
      <c r="J74" s="371"/>
      <c r="K74" s="371"/>
      <c r="L74" s="371"/>
    </row>
    <row r="75" spans="2:12" ht="15">
      <c r="B75" s="373">
        <v>72</v>
      </c>
      <c r="C75" s="376" t="s">
        <v>499</v>
      </c>
      <c r="D75" s="387">
        <f>IF(LEN(G73)&gt;5,RIGHT(QUOTIENT(G73,100000),2),T(G73))</f>
      </c>
      <c r="E75" s="388"/>
      <c r="F75" s="388">
        <f>IF(LEN(G73)&gt;5,LOOKUP(VALUE(D75),$B$3:$C$102,$C$3:$C$103),T(G73))</f>
      </c>
      <c r="G75" s="382">
        <f>IF(LEN(G73)&gt;5,IF(VALUE(D75)=0,T(G73),IF(VALUE(D75)=1," LAKH"," LAKHS")),T(G73))</f>
      </c>
      <c r="H75" s="371"/>
      <c r="I75" s="371"/>
      <c r="J75" s="371"/>
      <c r="K75" s="371"/>
      <c r="L75" s="371"/>
    </row>
    <row r="76" spans="2:12" ht="15">
      <c r="B76" s="373">
        <v>73</v>
      </c>
      <c r="C76" s="376" t="s">
        <v>500</v>
      </c>
      <c r="D76" s="387">
        <f>IF(LEN(G73)&gt;3,RIGHT(QUOTIENT(G73,1000),2),T(G73))</f>
      </c>
      <c r="E76" s="388"/>
      <c r="F76" s="388">
        <f>IF(LEN(G73)&gt;3,LOOKUP(VALUE(D76),$B$3:$C$102,$C$3:$C$103),T(G73))</f>
      </c>
      <c r="G76" s="382">
        <f>IF(LEN(G73)&gt;3,IF(VALUE(D76)=0,T(G73),IF(VALUE(D76)=1," THOUSAND"," THOUSAND")),T(G73))</f>
      </c>
      <c r="H76" s="371"/>
      <c r="I76" s="371"/>
      <c r="J76" s="371"/>
      <c r="K76" s="371"/>
      <c r="L76" s="371"/>
    </row>
    <row r="77" spans="2:12" ht="15">
      <c r="B77" s="373">
        <v>74</v>
      </c>
      <c r="C77" s="376" t="s">
        <v>501</v>
      </c>
      <c r="D77" s="387" t="str">
        <f>IF(LEN(G73)&gt;2,RIGHT(QUOTIENT(G73,100),1),T(G73))</f>
        <v>3</v>
      </c>
      <c r="E77" s="388"/>
      <c r="F77" s="388" t="str">
        <f>IF(LEN(G73)&gt;1,LOOKUP(VALUE(D77),$B$3:$C$102,$C$3:$C$103),T(G73))</f>
        <v> THREE </v>
      </c>
      <c r="G77" s="382" t="str">
        <f>IF(LEN(G73)&gt;2,IF(VALUE(D77)=0,T(G73),IF(VALUE(D77)=1," HUNDRED"," HUNDRED")),T(G73))</f>
        <v> HUNDRED</v>
      </c>
      <c r="H77" s="371"/>
      <c r="I77" s="371"/>
      <c r="J77" s="371"/>
      <c r="K77" s="371"/>
      <c r="L77" s="371"/>
    </row>
    <row r="78" spans="2:12" ht="15">
      <c r="B78" s="373">
        <v>75</v>
      </c>
      <c r="C78" s="376" t="s">
        <v>502</v>
      </c>
      <c r="D78" s="387"/>
      <c r="E78" s="388"/>
      <c r="F78" s="388"/>
      <c r="G78" s="382"/>
      <c r="H78" s="371"/>
      <c r="I78" s="371"/>
      <c r="J78" s="371"/>
      <c r="K78" s="371"/>
      <c r="L78" s="371"/>
    </row>
    <row r="79" spans="2:12" ht="15">
      <c r="B79" s="373">
        <v>76</v>
      </c>
      <c r="C79" s="376" t="s">
        <v>503</v>
      </c>
      <c r="D79" s="387" t="str">
        <f>IF(LEN(G73)&gt;0,RIGHT(QUOTIENT(G73,1),2),T(G73))</f>
        <v>07</v>
      </c>
      <c r="E79" s="388"/>
      <c r="F79" s="388" t="str">
        <f>IF(LEN(G73)&gt;0,LOOKUP(VALUE(D79),$B$3:$C$102,$C$3:$C$103),T(G73))</f>
        <v> SEVEN </v>
      </c>
      <c r="G79" s="382" t="str">
        <f>IF(LEN(G73)&gt;0,IF(VALUE(D79)=0,T(G73),IF(VALUE(D79)=1," RUPEE "," RUPEES ")),T(G73))</f>
        <v> RUPEES </v>
      </c>
      <c r="H79" s="371"/>
      <c r="I79" s="371"/>
      <c r="J79" s="371"/>
      <c r="K79" s="371"/>
      <c r="L79" s="371"/>
    </row>
    <row r="80" spans="2:12" ht="15">
      <c r="B80" s="373">
        <v>77</v>
      </c>
      <c r="C80" s="376" t="s">
        <v>504</v>
      </c>
      <c r="D80" s="387"/>
      <c r="E80" s="388"/>
      <c r="F80" s="388"/>
      <c r="G80" s="383" t="s">
        <v>435</v>
      </c>
      <c r="H80" s="371"/>
      <c r="I80" s="371"/>
      <c r="J80" s="371"/>
      <c r="K80" s="371"/>
      <c r="L80" s="371"/>
    </row>
    <row r="81" spans="2:12" ht="15">
      <c r="B81" s="373">
        <v>78</v>
      </c>
      <c r="C81" s="376" t="s">
        <v>505</v>
      </c>
      <c r="D81" s="576" t="str">
        <f>CONCATENATE(F74,G74,F75,G75,F76,G76,F77,G77,G78,F79,G79,G80,".")</f>
        <v> THREE  HUNDRED SEVEN  RUPEES  ONLY.</v>
      </c>
      <c r="E81" s="576"/>
      <c r="F81" s="576"/>
      <c r="G81" s="576"/>
      <c r="H81" s="576"/>
      <c r="I81" s="576"/>
      <c r="J81" s="576"/>
      <c r="K81" s="576"/>
      <c r="L81" s="577"/>
    </row>
    <row r="82" spans="2:7" ht="15">
      <c r="B82" s="373">
        <v>79</v>
      </c>
      <c r="C82" s="376" t="s">
        <v>506</v>
      </c>
      <c r="D82" s="364"/>
      <c r="E82" s="370"/>
      <c r="F82" s="369"/>
      <c r="G82" s="369"/>
    </row>
    <row r="83" spans="2:7" ht="15">
      <c r="B83" s="373">
        <v>80</v>
      </c>
      <c r="C83" s="376" t="s">
        <v>507</v>
      </c>
      <c r="D83" s="378" t="str">
        <f>DATA!C43</f>
        <v>Interst From to 02-06-2014 to Bill Date</v>
      </c>
      <c r="E83" s="379"/>
      <c r="F83" s="379"/>
      <c r="G83" s="380">
        <f>DATA!I43</f>
        <v>185</v>
      </c>
    </row>
    <row r="84" spans="2:12" ht="15">
      <c r="B84" s="373">
        <v>81</v>
      </c>
      <c r="C84" s="376" t="s">
        <v>508</v>
      </c>
      <c r="D84" s="387">
        <f>IF(LEN(G83)&gt;7,RIGHT(QUOTIENT(G83,10000000),2),T(G83))</f>
      </c>
      <c r="E84" s="388"/>
      <c r="F84" s="388">
        <f>IF(LEN(G83)&gt;7,LOOKUP(VALUE(D84),$B$3:$C$102,$C$3:$C$103),T(G83))</f>
      </c>
      <c r="G84" s="381">
        <f>IF(LEN(G83)&gt;7,IF(VALUE(D84)=0,T(G83),IF(VALUE(D84)=1," CRORE"," CRORES")),T(G83))</f>
      </c>
      <c r="H84" s="371"/>
      <c r="I84" s="371"/>
      <c r="J84" s="371"/>
      <c r="K84" s="371"/>
      <c r="L84" s="371"/>
    </row>
    <row r="85" spans="2:12" ht="15">
      <c r="B85" s="373">
        <v>82</v>
      </c>
      <c r="C85" s="376" t="s">
        <v>509</v>
      </c>
      <c r="D85" s="387">
        <f>IF(LEN(G83)&gt;5,RIGHT(QUOTIENT(G83,100000),2),T(G83))</f>
      </c>
      <c r="E85" s="388"/>
      <c r="F85" s="388">
        <f>IF(LEN(G83)&gt;5,LOOKUP(VALUE(D85),$B$3:$C$102,$C$3:$C$103),T(G83))</f>
      </c>
      <c r="G85" s="382">
        <f>IF(LEN(G83)&gt;5,IF(VALUE(D85)=0,T(G83),IF(VALUE(D85)=1," LAKH"," LAKHS")),T(G83))</f>
      </c>
      <c r="H85" s="371"/>
      <c r="I85" s="371"/>
      <c r="J85" s="371"/>
      <c r="K85" s="371"/>
      <c r="L85" s="371"/>
    </row>
    <row r="86" spans="2:12" ht="15">
      <c r="B86" s="373">
        <v>83</v>
      </c>
      <c r="C86" s="376" t="s">
        <v>510</v>
      </c>
      <c r="D86" s="387">
        <f>IF(LEN(G83)&gt;3,RIGHT(QUOTIENT(G83,1000),2),T(G83))</f>
      </c>
      <c r="E86" s="388"/>
      <c r="F86" s="388">
        <f>IF(LEN(G83)&gt;3,LOOKUP(VALUE(D86),$B$3:$C$102,$C$3:$C$103),T(G83))</f>
      </c>
      <c r="G86" s="382">
        <f>IF(LEN(G83)&gt;3,IF(VALUE(D86)=0,T(G83),IF(VALUE(D86)=1," THOUSAND"," THOUSAND")),T(G83))</f>
      </c>
      <c r="H86" s="371"/>
      <c r="I86" s="371"/>
      <c r="J86" s="371"/>
      <c r="K86" s="371"/>
      <c r="L86" s="371"/>
    </row>
    <row r="87" spans="2:12" ht="15">
      <c r="B87" s="373">
        <v>84</v>
      </c>
      <c r="C87" s="376" t="s">
        <v>511</v>
      </c>
      <c r="D87" s="387" t="str">
        <f>IF(LEN(G83)&gt;2,RIGHT(QUOTIENT(G83,100),1),T(G83))</f>
        <v>1</v>
      </c>
      <c r="E87" s="388"/>
      <c r="F87" s="388" t="str">
        <f>IF(LEN(G83)&gt;1,LOOKUP(VALUE(D87),$B$3:$C$102,$C$3:$C$103),T(G83))</f>
        <v> ONE</v>
      </c>
      <c r="G87" s="382" t="str">
        <f>IF(LEN(G83)&gt;2,IF(VALUE(D87)=0,T(G83),IF(VALUE(D87)=1," HUNDRED"," HUNDRED")),T(G83))</f>
        <v> HUNDRED</v>
      </c>
      <c r="H87" s="371"/>
      <c r="I87" s="371"/>
      <c r="J87" s="371"/>
      <c r="K87" s="371"/>
      <c r="L87" s="371"/>
    </row>
    <row r="88" spans="2:12" ht="15">
      <c r="B88" s="373">
        <v>85</v>
      </c>
      <c r="C88" s="376" t="s">
        <v>512</v>
      </c>
      <c r="D88" s="387"/>
      <c r="E88" s="388"/>
      <c r="F88" s="388"/>
      <c r="G88" s="382"/>
      <c r="H88" s="371"/>
      <c r="I88" s="371"/>
      <c r="J88" s="371"/>
      <c r="K88" s="371"/>
      <c r="L88" s="371"/>
    </row>
    <row r="89" spans="2:12" ht="15">
      <c r="B89" s="373">
        <v>86</v>
      </c>
      <c r="C89" s="376" t="s">
        <v>513</v>
      </c>
      <c r="D89" s="387" t="str">
        <f>IF(LEN(G83)&gt;0,RIGHT(QUOTIENT(G83,1),2),T(G83))</f>
        <v>85</v>
      </c>
      <c r="E89" s="388"/>
      <c r="F89" s="388" t="str">
        <f>IF(LEN(G83)&gt;0,LOOKUP(VALUE(D89),$B$3:$C$102,$C$3:$C$103),T(G83))</f>
        <v> EIGHTY FIVE </v>
      </c>
      <c r="G89" s="382" t="str">
        <f>IF(LEN(G83)&gt;0,IF(VALUE(D89)=0,T(G83),IF(VALUE(D89)=1," RUPEE "," RUPEES ")),T(G83))</f>
        <v> RUPEES </v>
      </c>
      <c r="H89" s="371"/>
      <c r="I89" s="371"/>
      <c r="J89" s="371"/>
      <c r="K89" s="371"/>
      <c r="L89" s="371"/>
    </row>
    <row r="90" spans="2:12" ht="15">
      <c r="B90" s="373">
        <v>87</v>
      </c>
      <c r="C90" s="376" t="s">
        <v>514</v>
      </c>
      <c r="D90" s="387"/>
      <c r="E90" s="388"/>
      <c r="F90" s="388"/>
      <c r="G90" s="383" t="s">
        <v>435</v>
      </c>
      <c r="H90" s="371"/>
      <c r="I90" s="371"/>
      <c r="J90" s="371"/>
      <c r="K90" s="371"/>
      <c r="L90" s="371"/>
    </row>
    <row r="91" spans="2:12" ht="15">
      <c r="B91" s="373">
        <v>88</v>
      </c>
      <c r="C91" s="376" t="s">
        <v>515</v>
      </c>
      <c r="D91" s="576" t="str">
        <f>CONCATENATE(F84,G84,F85,G85,F86,G86,F87,G87,G88,F89,G89,G90,".")</f>
        <v> ONE HUNDRED EIGHTY FIVE  RUPEES  ONLY.</v>
      </c>
      <c r="E91" s="576"/>
      <c r="F91" s="576"/>
      <c r="G91" s="576"/>
      <c r="H91" s="576"/>
      <c r="I91" s="576"/>
      <c r="J91" s="576"/>
      <c r="K91" s="576"/>
      <c r="L91" s="577"/>
    </row>
    <row r="92" spans="2:7" ht="15">
      <c r="B92" s="373">
        <v>89</v>
      </c>
      <c r="C92" s="376" t="s">
        <v>516</v>
      </c>
      <c r="D92" s="364"/>
      <c r="E92" s="370"/>
      <c r="F92" s="369"/>
      <c r="G92" s="369"/>
    </row>
    <row r="93" spans="2:7" ht="15">
      <c r="B93" s="373">
        <v>90</v>
      </c>
      <c r="C93" s="376" t="s">
        <v>517</v>
      </c>
      <c r="D93" s="378" t="str">
        <f>D83&amp;" Under Rs"</f>
        <v>Interst From to 02-06-2014 to Bill Date Under Rs</v>
      </c>
      <c r="E93" s="379"/>
      <c r="F93" s="379"/>
      <c r="G93" s="380">
        <f>G83+1</f>
        <v>186</v>
      </c>
    </row>
    <row r="94" spans="2:12" ht="15">
      <c r="B94" s="373">
        <v>91</v>
      </c>
      <c r="C94" s="376" t="s">
        <v>518</v>
      </c>
      <c r="D94" s="387">
        <f>IF(LEN(G93)&gt;7,RIGHT(QUOTIENT(G93,10000000),2),T(G93))</f>
      </c>
      <c r="E94" s="388"/>
      <c r="F94" s="388">
        <f>IF(LEN(G93)&gt;7,LOOKUP(VALUE(D94),$B$3:$C$102,$C$3:$C$103),T(G93))</f>
      </c>
      <c r="G94" s="381">
        <f>IF(LEN(G93)&gt;7,IF(VALUE(D94)=0,T(G93),IF(VALUE(D94)=1," CRORE"," CRORES")),T(G93))</f>
      </c>
      <c r="H94" s="371"/>
      <c r="I94" s="371"/>
      <c r="J94" s="371"/>
      <c r="K94" s="371"/>
      <c r="L94" s="371"/>
    </row>
    <row r="95" spans="2:12" ht="15">
      <c r="B95" s="373">
        <v>92</v>
      </c>
      <c r="C95" s="376" t="s">
        <v>519</v>
      </c>
      <c r="D95" s="387">
        <f>IF(LEN(G93)&gt;5,RIGHT(QUOTIENT(G93,100000),2),T(G93))</f>
      </c>
      <c r="E95" s="388"/>
      <c r="F95" s="388">
        <f>IF(LEN(G93)&gt;5,LOOKUP(VALUE(D95),$B$3:$C$102,$C$3:$C$103),T(G93))</f>
      </c>
      <c r="G95" s="382">
        <f>IF(LEN(G93)&gt;5,IF(VALUE(D95)=0,T(G93),IF(VALUE(D95)=1," LAKH"," LAKHS")),T(G93))</f>
      </c>
      <c r="H95" s="371"/>
      <c r="I95" s="371"/>
      <c r="J95" s="371"/>
      <c r="K95" s="371"/>
      <c r="L95" s="371"/>
    </row>
    <row r="96" spans="2:12" ht="15">
      <c r="B96" s="373">
        <v>93</v>
      </c>
      <c r="C96" s="376" t="s">
        <v>520</v>
      </c>
      <c r="D96" s="387">
        <f>IF(LEN(G93)&gt;3,RIGHT(QUOTIENT(G93,1000),2),T(G93))</f>
      </c>
      <c r="E96" s="388"/>
      <c r="F96" s="388">
        <f>IF(LEN(G93)&gt;3,LOOKUP(VALUE(D96),$B$3:$C$102,$C$3:$C$103),T(G93))</f>
      </c>
      <c r="G96" s="382">
        <f>IF(LEN(G93)&gt;3,IF(VALUE(D96)=0,T(G93),IF(VALUE(D96)=1," THOUSAND"," THOUSAND")),T(G93))</f>
      </c>
      <c r="H96" s="371"/>
      <c r="I96" s="371"/>
      <c r="J96" s="371"/>
      <c r="K96" s="371"/>
      <c r="L96" s="371"/>
    </row>
    <row r="97" spans="2:12" ht="15">
      <c r="B97" s="373">
        <v>94</v>
      </c>
      <c r="C97" s="376" t="s">
        <v>521</v>
      </c>
      <c r="D97" s="387" t="str">
        <f>IF(LEN(G93)&gt;2,RIGHT(QUOTIENT(G93,100),1),T(G93))</f>
        <v>1</v>
      </c>
      <c r="E97" s="388"/>
      <c r="F97" s="388" t="str">
        <f>IF(LEN(G93)&gt;1,LOOKUP(VALUE(D97),$B$3:$C$102,$C$3:$C$103),T(G93))</f>
        <v> ONE</v>
      </c>
      <c r="G97" s="382" t="str">
        <f>IF(LEN(G93)&gt;2,IF(VALUE(D97)=0,T(G93),IF(VALUE(D97)=1," HUNDRED"," HUNDRED")),T(G93))</f>
        <v> HUNDRED</v>
      </c>
      <c r="H97" s="371"/>
      <c r="I97" s="371"/>
      <c r="J97" s="371"/>
      <c r="K97" s="371"/>
      <c r="L97" s="371"/>
    </row>
    <row r="98" spans="2:12" ht="15">
      <c r="B98" s="373">
        <v>95</v>
      </c>
      <c r="C98" s="376" t="s">
        <v>522</v>
      </c>
      <c r="D98" s="387"/>
      <c r="E98" s="388"/>
      <c r="F98" s="388"/>
      <c r="G98" s="382"/>
      <c r="H98" s="371"/>
      <c r="I98" s="371"/>
      <c r="J98" s="371"/>
      <c r="K98" s="371"/>
      <c r="L98" s="371"/>
    </row>
    <row r="99" spans="2:12" ht="15">
      <c r="B99" s="373">
        <v>96</v>
      </c>
      <c r="C99" s="376" t="s">
        <v>523</v>
      </c>
      <c r="D99" s="387" t="str">
        <f>IF(LEN(G93)&gt;0,RIGHT(QUOTIENT(G93,1),2),T(G93))</f>
        <v>86</v>
      </c>
      <c r="E99" s="388"/>
      <c r="F99" s="388" t="str">
        <f>IF(LEN(G93)&gt;0,LOOKUP(VALUE(D99),$B$3:$C$102,$C$3:$C$103),T(G93))</f>
        <v> EIGHTY SIX </v>
      </c>
      <c r="G99" s="382" t="str">
        <f>IF(LEN(G93)&gt;0,IF(VALUE(D99)=0,T(G93),IF(VALUE(D99)=1," RUPEE "," RUPEES ")),T(G93))</f>
        <v> RUPEES </v>
      </c>
      <c r="H99" s="371"/>
      <c r="I99" s="371"/>
      <c r="J99" s="371"/>
      <c r="K99" s="371"/>
      <c r="L99" s="371"/>
    </row>
    <row r="100" spans="2:12" ht="15">
      <c r="B100" s="373">
        <v>97</v>
      </c>
      <c r="C100" s="376" t="s">
        <v>524</v>
      </c>
      <c r="D100" s="387"/>
      <c r="E100" s="388"/>
      <c r="F100" s="388"/>
      <c r="G100" s="383" t="s">
        <v>435</v>
      </c>
      <c r="H100" s="371"/>
      <c r="I100" s="371"/>
      <c r="J100" s="371"/>
      <c r="K100" s="371"/>
      <c r="L100" s="371"/>
    </row>
    <row r="101" spans="2:12" ht="15">
      <c r="B101" s="373">
        <v>98</v>
      </c>
      <c r="C101" s="376" t="s">
        <v>525</v>
      </c>
      <c r="D101" s="576" t="str">
        <f>CONCATENATE(F94,G94,F95,G95,F96,G96,F97,G97,G98,F99,G99,G100,".")</f>
        <v> ONE HUNDRED EIGHTY SIX  RUPEES  ONLY.</v>
      </c>
      <c r="E101" s="576"/>
      <c r="F101" s="576"/>
      <c r="G101" s="576"/>
      <c r="H101" s="576"/>
      <c r="I101" s="576"/>
      <c r="J101" s="576"/>
      <c r="K101" s="576"/>
      <c r="L101" s="577"/>
    </row>
    <row r="102" spans="2:7" ht="15">
      <c r="B102" s="374">
        <v>99</v>
      </c>
      <c r="C102" s="377" t="s">
        <v>526</v>
      </c>
      <c r="D102" s="363"/>
      <c r="E102" s="363"/>
      <c r="F102" s="363"/>
      <c r="G102" s="363"/>
    </row>
    <row r="103" ht="18" customHeight="1"/>
  </sheetData>
  <sheetProtection/>
  <mergeCells count="12">
    <mergeCell ref="D101:L101"/>
    <mergeCell ref="D2:L2"/>
    <mergeCell ref="D41:L41"/>
    <mergeCell ref="D51:L51"/>
    <mergeCell ref="D61:L61"/>
    <mergeCell ref="D71:L71"/>
    <mergeCell ref="D81:L81"/>
    <mergeCell ref="D91:L91"/>
    <mergeCell ref="B2:C2"/>
    <mergeCell ref="D11:L11"/>
    <mergeCell ref="D21:L21"/>
    <mergeCell ref="D31:L31"/>
  </mergeCells>
  <printOptions/>
  <pageMargins left="0.7" right="0.7" top="0.75" bottom="0.75" header="0.3" footer="0.3"/>
  <pageSetup horizontalDpi="120" verticalDpi="12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AM327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11.8515625" style="84" customWidth="1"/>
    <col min="2" max="2" width="12.421875" style="84" customWidth="1"/>
    <col min="3" max="3" width="11.57421875" style="84" customWidth="1"/>
    <col min="4" max="4" width="13.28125" style="84" customWidth="1"/>
    <col min="5" max="5" width="15.140625" style="84" customWidth="1"/>
    <col min="6" max="6" width="15.7109375" style="84" customWidth="1"/>
    <col min="7" max="7" width="17.421875" style="84" customWidth="1"/>
    <col min="8" max="8" width="15.57421875" style="84" customWidth="1"/>
    <col min="9" max="9" width="18.28125" style="84" customWidth="1"/>
    <col min="10" max="10" width="17.57421875" style="84" customWidth="1"/>
    <col min="11" max="11" width="13.421875" style="84" customWidth="1"/>
    <col min="12" max="39" width="9.140625" style="73" customWidth="1"/>
    <col min="40" max="16384" width="9.140625" style="84" customWidth="1"/>
  </cols>
  <sheetData>
    <row r="1" s="73" customFormat="1" ht="12.75"/>
    <row r="2" s="73" customFormat="1" ht="12.75"/>
    <row r="3" s="73" customFormat="1" ht="12.75"/>
    <row r="4" spans="1:39" s="75" customFormat="1" ht="12.75">
      <c r="A4" s="74"/>
      <c r="B4" s="582">
        <f>DATA!I39</f>
        <v>2701</v>
      </c>
      <c r="C4" s="582"/>
      <c r="D4" s="583" t="str">
        <f>TRIM(CONCATENATE("(Rs In Words...  ",A18," ",I18,"  ",B18," ",F18," ",C18," ",G18," ",D18," ",H18,IF(B4&gt;100,"  and ",),E18," ","  Only.)"))</f>
        <v>(Rs In Words... Two Thousand Seven Hundred and One Only.)</v>
      </c>
      <c r="E4" s="583"/>
      <c r="F4" s="583"/>
      <c r="G4" s="583"/>
      <c r="H4" s="583"/>
      <c r="I4" s="583"/>
      <c r="J4" s="583"/>
      <c r="K4" s="583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1:39" s="75" customFormat="1" ht="12.75">
      <c r="A5" s="74"/>
      <c r="B5" s="582"/>
      <c r="C5" s="582"/>
      <c r="D5" s="583"/>
      <c r="E5" s="583"/>
      <c r="F5" s="583"/>
      <c r="G5" s="583"/>
      <c r="H5" s="583"/>
      <c r="I5" s="583"/>
      <c r="J5" s="583"/>
      <c r="K5" s="583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</row>
    <row r="6" s="76" customFormat="1" ht="12.75"/>
    <row r="7" spans="1:39" s="78" customFormat="1" ht="12.75">
      <c r="A7" s="76"/>
      <c r="B7" s="77" t="s">
        <v>86</v>
      </c>
      <c r="C7" s="77" t="s">
        <v>87</v>
      </c>
      <c r="D7" s="77" t="s">
        <v>88</v>
      </c>
      <c r="E7" s="77" t="s">
        <v>89</v>
      </c>
      <c r="F7" s="77" t="s">
        <v>90</v>
      </c>
      <c r="G7" s="77" t="s">
        <v>91</v>
      </c>
      <c r="H7" s="77" t="s">
        <v>92</v>
      </c>
      <c r="I7" s="77" t="s">
        <v>93</v>
      </c>
      <c r="J7" s="77" t="s">
        <v>94</v>
      </c>
      <c r="K7" s="77" t="s">
        <v>95</v>
      </c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</row>
    <row r="8" spans="1:39" s="78" customFormat="1" ht="12.75">
      <c r="A8" s="76"/>
      <c r="B8" s="77" t="s">
        <v>96</v>
      </c>
      <c r="C8" s="77" t="s">
        <v>97</v>
      </c>
      <c r="D8" s="77" t="s">
        <v>98</v>
      </c>
      <c r="E8" s="77" t="s">
        <v>99</v>
      </c>
      <c r="F8" s="77" t="s">
        <v>100</v>
      </c>
      <c r="G8" s="77" t="s">
        <v>101</v>
      </c>
      <c r="H8" s="77" t="s">
        <v>102</v>
      </c>
      <c r="I8" s="77" t="s">
        <v>103</v>
      </c>
      <c r="J8" s="77" t="s">
        <v>104</v>
      </c>
      <c r="K8" s="77" t="s">
        <v>105</v>
      </c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</row>
    <row r="9" spans="1:39" s="78" customFormat="1" ht="12.75">
      <c r="A9" s="76"/>
      <c r="B9" s="77" t="s">
        <v>106</v>
      </c>
      <c r="C9" s="77" t="s">
        <v>107</v>
      </c>
      <c r="D9" s="77" t="s">
        <v>108</v>
      </c>
      <c r="E9" s="77" t="s">
        <v>109</v>
      </c>
      <c r="F9" s="77" t="s">
        <v>110</v>
      </c>
      <c r="G9" s="77" t="s">
        <v>111</v>
      </c>
      <c r="H9" s="77" t="s">
        <v>112</v>
      </c>
      <c r="I9" s="77" t="s">
        <v>113</v>
      </c>
      <c r="J9" s="77" t="s">
        <v>114</v>
      </c>
      <c r="K9" s="77" t="s">
        <v>115</v>
      </c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</row>
    <row r="10" spans="1:39" s="78" customFormat="1" ht="12.75">
      <c r="A10" s="76"/>
      <c r="B10" s="77" t="s">
        <v>116</v>
      </c>
      <c r="C10" s="77" t="s">
        <v>117</v>
      </c>
      <c r="D10" s="77" t="s">
        <v>118</v>
      </c>
      <c r="E10" s="77" t="s">
        <v>119</v>
      </c>
      <c r="F10" s="77" t="s">
        <v>120</v>
      </c>
      <c r="G10" s="77" t="s">
        <v>121</v>
      </c>
      <c r="H10" s="77" t="s">
        <v>122</v>
      </c>
      <c r="I10" s="77" t="s">
        <v>123</v>
      </c>
      <c r="J10" s="77" t="s">
        <v>124</v>
      </c>
      <c r="K10" s="77" t="s">
        <v>125</v>
      </c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</row>
    <row r="11" spans="1:39" s="78" customFormat="1" ht="12.75">
      <c r="A11" s="76"/>
      <c r="B11" s="77" t="s">
        <v>126</v>
      </c>
      <c r="C11" s="77" t="s">
        <v>127</v>
      </c>
      <c r="D11" s="77" t="s">
        <v>128</v>
      </c>
      <c r="E11" s="77" t="s">
        <v>129</v>
      </c>
      <c r="F11" s="77" t="s">
        <v>130</v>
      </c>
      <c r="G11" s="77" t="s">
        <v>131</v>
      </c>
      <c r="H11" s="77" t="s">
        <v>132</v>
      </c>
      <c r="I11" s="77" t="s">
        <v>133</v>
      </c>
      <c r="J11" s="77" t="s">
        <v>134</v>
      </c>
      <c r="K11" s="77" t="s">
        <v>135</v>
      </c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</row>
    <row r="12" spans="1:39" s="78" customFormat="1" ht="12.75">
      <c r="A12" s="76"/>
      <c r="B12" s="77" t="s">
        <v>136</v>
      </c>
      <c r="C12" s="77" t="s">
        <v>137</v>
      </c>
      <c r="D12" s="77" t="s">
        <v>138</v>
      </c>
      <c r="E12" s="77" t="s">
        <v>139</v>
      </c>
      <c r="F12" s="77" t="s">
        <v>140</v>
      </c>
      <c r="G12" s="77" t="s">
        <v>141</v>
      </c>
      <c r="H12" s="77" t="s">
        <v>142</v>
      </c>
      <c r="I12" s="77" t="s">
        <v>143</v>
      </c>
      <c r="J12" s="77" t="s">
        <v>144</v>
      </c>
      <c r="K12" s="77" t="s">
        <v>145</v>
      </c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</row>
    <row r="13" spans="1:39" s="78" customFormat="1" ht="12.75">
      <c r="A13" s="76"/>
      <c r="B13" s="77" t="s">
        <v>146</v>
      </c>
      <c r="C13" s="77" t="s">
        <v>147</v>
      </c>
      <c r="D13" s="77" t="s">
        <v>148</v>
      </c>
      <c r="E13" s="77" t="s">
        <v>149</v>
      </c>
      <c r="F13" s="77" t="s">
        <v>150</v>
      </c>
      <c r="G13" s="77" t="s">
        <v>151</v>
      </c>
      <c r="H13" s="77" t="s">
        <v>152</v>
      </c>
      <c r="I13" s="77" t="s">
        <v>153</v>
      </c>
      <c r="J13" s="77" t="s">
        <v>154</v>
      </c>
      <c r="K13" s="77" t="s">
        <v>155</v>
      </c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</row>
    <row r="14" spans="1:39" s="78" customFormat="1" ht="12.75">
      <c r="A14" s="76"/>
      <c r="B14" s="77" t="s">
        <v>156</v>
      </c>
      <c r="C14" s="77" t="s">
        <v>157</v>
      </c>
      <c r="D14" s="77" t="s">
        <v>158</v>
      </c>
      <c r="E14" s="77" t="s">
        <v>159</v>
      </c>
      <c r="F14" s="77" t="s">
        <v>160</v>
      </c>
      <c r="G14" s="77" t="s">
        <v>161</v>
      </c>
      <c r="H14" s="77" t="s">
        <v>162</v>
      </c>
      <c r="I14" s="77" t="s">
        <v>163</v>
      </c>
      <c r="J14" s="77" t="s">
        <v>164</v>
      </c>
      <c r="K14" s="77" t="s">
        <v>165</v>
      </c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</row>
    <row r="15" spans="1:39" s="78" customFormat="1" ht="12.75">
      <c r="A15" s="76"/>
      <c r="B15" s="77" t="s">
        <v>166</v>
      </c>
      <c r="C15" s="77" t="s">
        <v>167</v>
      </c>
      <c r="D15" s="77" t="s">
        <v>168</v>
      </c>
      <c r="E15" s="77" t="s">
        <v>169</v>
      </c>
      <c r="F15" s="77" t="s">
        <v>170</v>
      </c>
      <c r="G15" s="77" t="s">
        <v>171</v>
      </c>
      <c r="H15" s="77" t="s">
        <v>172</v>
      </c>
      <c r="I15" s="77" t="s">
        <v>173</v>
      </c>
      <c r="J15" s="77" t="s">
        <v>174</v>
      </c>
      <c r="K15" s="77" t="s">
        <v>175</v>
      </c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</row>
    <row r="16" spans="1:39" s="78" customFormat="1" ht="12.75">
      <c r="A16" s="76"/>
      <c r="B16" s="77" t="s">
        <v>176</v>
      </c>
      <c r="C16" s="77" t="s">
        <v>177</v>
      </c>
      <c r="D16" s="77" t="s">
        <v>178</v>
      </c>
      <c r="E16" s="77" t="s">
        <v>179</v>
      </c>
      <c r="F16" s="77" t="s">
        <v>180</v>
      </c>
      <c r="G16" s="77" t="s">
        <v>181</v>
      </c>
      <c r="H16" s="77" t="s">
        <v>182</v>
      </c>
      <c r="I16" s="77" t="s">
        <v>183</v>
      </c>
      <c r="J16" s="77" t="s">
        <v>184</v>
      </c>
      <c r="K16" s="77" t="s">
        <v>185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</row>
    <row r="17" spans="1:39" s="82" customFormat="1" ht="23.25" customHeight="1">
      <c r="A17" s="79">
        <f>INT(B4/10000000)</f>
        <v>0</v>
      </c>
      <c r="B17" s="80">
        <f>INT(B4/100000)-A17*100</f>
        <v>0</v>
      </c>
      <c r="C17" s="80">
        <f>INT(B4/1000)-A17*10000-B17*100</f>
        <v>2</v>
      </c>
      <c r="D17" s="80">
        <f>INT(B4/100)-A17*100000-B17*1000-C17*10</f>
        <v>7</v>
      </c>
      <c r="E17" s="80">
        <f>B4-(A17*10000000+B17*100000+C17*1000+D17*100)</f>
        <v>1</v>
      </c>
      <c r="F17" s="81"/>
      <c r="G17" s="81"/>
      <c r="H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</row>
    <row r="18" spans="1:11" s="76" customFormat="1" ht="12.75">
      <c r="A18" s="83" t="str">
        <f>IF(A17=1,B7,IF(A17=2,B8,IF(A17=3,B9,IF(A17=4,B10,IF(A17=5,B11,IF(A17=6,B12,IF(A17=7,B13,IF(A17=8,B14,A19))))))))</f>
        <v>  </v>
      </c>
      <c r="B18" s="83" t="str">
        <f>IF(B17=1,B7,IF(B17=2,B8,IF(B17=3,B9,IF(B17=4,B10,IF(B17=5,B11,IF(B17=6,B12,IF(B17=7,B13,IF(B17=8,B14,B19))))))))</f>
        <v>  </v>
      </c>
      <c r="C18" s="83" t="str">
        <f>IF(C17=1,B7,IF(C17=2,B8,IF(C17=3,B9,IF(C17=4,B10,IF(C17=5,B11,IF(C17=6,B12,IF(C17=7,B13,IF(C17=8,B14,C19))))))))</f>
        <v>Two</v>
      </c>
      <c r="D18" s="83" t="str">
        <f>IF(D17=1,B7,IF(D17=2,B8,IF(D17=3,B9,IF(D17=4,B10,IF(D17=5,B11,IF(D17=6,B12,IF(D17=7,B13,IF(D17=8,B14,D19))))))))</f>
        <v>Seven</v>
      </c>
      <c r="E18" s="83" t="str">
        <f>IF(E17=1,B7,IF(E17=2,B8,IF(E17=3,B9,IF(E17=4,B10,IF(E17=5,B11,IF(E17=6,B12,IF(E17=7,B13,IF(E17=8,B14,E19))))))))</f>
        <v>One</v>
      </c>
      <c r="F18" s="83" t="str">
        <f>IF(B17&gt;=1," Lakh","   ")</f>
        <v>   </v>
      </c>
      <c r="G18" s="83" t="str">
        <f>IF(C17&gt;=1,"  Thousand","    ")</f>
        <v>  Thousand</v>
      </c>
      <c r="H18" s="83" t="str">
        <f>IF(D17&gt;=1,"   Hundred","   ")</f>
        <v>   Hundred</v>
      </c>
      <c r="I18" s="83" t="str">
        <f>IF(A17&gt;=1," Crore","    ")</f>
        <v>    </v>
      </c>
      <c r="J18" s="83"/>
      <c r="K18" s="83"/>
    </row>
    <row r="19" spans="1:5" s="76" customFormat="1" ht="12.75">
      <c r="A19" s="83" t="str">
        <f>IF(A17=9,B15,IF(A17=10,B16,IF(A17=11,C7,IF(A17=12,C8,IF(A17=13,C9,IF(A17=14,C10,IF(A17=15,C11,IF(A17=16,C12,A20))))))))</f>
        <v>  </v>
      </c>
      <c r="B19" s="83" t="str">
        <f>IF(B17=9,B15,IF(B17=10,B16,IF(B17=11,C7,IF(B17=12,C8,IF(B17=13,C9,IF(B17=14,C10,IF(B17=15,C11,IF(B17=16,C12,B20))))))))</f>
        <v>  </v>
      </c>
      <c r="C19" s="83" t="str">
        <f>IF(C17=9,B15,IF(C17=10,B16,IF(C17=11,C7,IF(C17=12,C8,IF(C17=13,C9,IF(C17=14,C10,IF(C17=15,C11,IF(C17=16,C12,C20))))))))</f>
        <v>  </v>
      </c>
      <c r="D19" s="83" t="str">
        <f>IF(D17=9,B15,"  ")</f>
        <v>  </v>
      </c>
      <c r="E19" s="83" t="str">
        <f>IF(E17=9,B15,IF(E17=10,B16,IF(E17=11,C7,IF(E17=12,C8,IF(E17=13,C9,IF(E17=14,C10,IF(E17=15,C11,IF(E17=16,C12,E20))))))))</f>
        <v>  </v>
      </c>
    </row>
    <row r="20" spans="1:5" s="76" customFormat="1" ht="12.75">
      <c r="A20" s="83" t="str">
        <f>IF(A17=17,C13,IF(A17=18,C14,IF(A17=19,C15,IF(A17=20,C16,IF(A17=21,D7,IF(A17=22,D8,IF(A17=23,D9,IF(A17=24,D10,A21))))))))</f>
        <v>  </v>
      </c>
      <c r="B20" s="83" t="str">
        <f>IF(B17=17,C13,IF(B17=18,C14,IF(B17=19,C15,IF(B17=20,C16,IF(B17=21,D7,IF(B17=22,D8,IF(B17=23,D9,IF(B17=24,D10,B21))))))))</f>
        <v>  </v>
      </c>
      <c r="C20" s="83" t="str">
        <f>IF(C17=17,C13,IF(C17=18,C14,IF(C17=19,C15,IF(C17=20,C16,IF(C17=21,D7,IF(C17=22,D8,IF(C17=23,D9,IF(C17=24,D10,C21))))))))</f>
        <v>  </v>
      </c>
      <c r="D20" s="83"/>
      <c r="E20" s="83" t="str">
        <f>IF(E17=17,C13,IF(E17=18,C14,IF(E17=19,C15,IF(E17=20,C16,IF(E17=21,D7,IF(E17=22,D8,IF(E17=23,D9,IF(E17=24,D10,E21))))))))</f>
        <v>  </v>
      </c>
    </row>
    <row r="21" spans="1:5" s="76" customFormat="1" ht="12.75">
      <c r="A21" s="83" t="str">
        <f>IF(A17=25,D11,IF(A17=26,D12,IF(A17=27,D13,IF(A17=28,D14,IF(A17=29,D15,IF(A17=30,D16,IF(A17=31,E7,IF(A17=32,E8,A22))))))))</f>
        <v>  </v>
      </c>
      <c r="B21" s="83" t="str">
        <f>IF(B17=25,D11,IF(B17=26,D12,IF(B17=27,D13,IF(B17=28,D14,IF(B17=29,D15,IF(B17=30,D16,IF(B17=31,E7,IF(B17=32,E8,B22))))))))</f>
        <v>  </v>
      </c>
      <c r="C21" s="83" t="str">
        <f>IF(C17=25,D11,IF(C17=26,D12,IF(C17=27,D13,IF(C17=28,D14,IF(C17=29,D15,IF(C17=30,D16,IF(C17=31,E7,IF(C17=32,E8,C22))))))))</f>
        <v>  </v>
      </c>
      <c r="D21" s="83"/>
      <c r="E21" s="83" t="str">
        <f>IF(E17=25,D11,IF(E17=26,D12,IF(E17=27,D13,IF(E17=28,D14,IF(E17=29,D15,IF(E17=30,D16,IF(E17=31,E7,IF(E17=32,E8,E22))))))))</f>
        <v>  </v>
      </c>
    </row>
    <row r="22" spans="1:5" s="76" customFormat="1" ht="12.75">
      <c r="A22" s="83" t="str">
        <f>IF(A17=33,E9,IF(A17=34,E10,IF(A17=35,E11,IF(A17=36,E12,IF(A17=37,E13,IF(A17=38,E14,IF(A17=39,E15,IF(A17=40,E16,A23))))))))</f>
        <v>  </v>
      </c>
      <c r="B22" s="83" t="str">
        <f>IF(B17=33,E9,IF(B17=34,E10,IF(B17=35,E11,IF(B17=36,E12,IF(B17=37,E13,IF(B17=38,E14,IF(B17=39,E15,IF(B17=40,E16,B23))))))))</f>
        <v>  </v>
      </c>
      <c r="C22" s="83" t="str">
        <f>IF(C17=33,E9,IF(C17=34,E10,IF(C17=35,E11,IF(C17=36,E12,IF(C17=37,E13,IF(C17=38,E14,IF(C17=39,E15,IF(C17=40,E16,C23))))))))</f>
        <v>  </v>
      </c>
      <c r="D22" s="83"/>
      <c r="E22" s="83" t="str">
        <f>IF(E17=33,E9,IF(E17=34,E10,IF(E17=35,E11,IF(E17=36,E12,IF(E17=37,E13,IF(E17=38,E14,IF(E17=39,E15,IF(E17=40,E16,E23))))))))</f>
        <v>  </v>
      </c>
    </row>
    <row r="23" spans="1:5" s="76" customFormat="1" ht="12.75">
      <c r="A23" s="83" t="str">
        <f>IF(A17=41,F7,IF(A17=42,F8,IF(A17=43,F9,IF(A17=44,F10,IF(A17=45,F11,IF(A17=46,F12,IF(A17=47,F13,IF(A17=48,F14,A24))))))))</f>
        <v>  </v>
      </c>
      <c r="B23" s="83" t="str">
        <f>IF(B17=41,F7,IF(B17=42,F8,IF(B17=43,F9,IF(B17=44,F10,IF(B17=45,F11,IF(B17=46,F12,IF(B17=47,F13,IF(B17=48,F14,B24))))))))</f>
        <v>  </v>
      </c>
      <c r="C23" s="83" t="str">
        <f>IF(C17=41,F7,IF(C17=42,F8,IF(C17=43,F9,IF(C17=44,F10,IF(C17=45,F11,IF(C17=46,F12,IF(C17=47,F13,IF(C17=48,F14,C24))))))))</f>
        <v>  </v>
      </c>
      <c r="D23" s="83"/>
      <c r="E23" s="83" t="str">
        <f>IF(E17=41,F7,IF(E17=42,F8,IF(E17=43,F9,IF(E17=44,F10,IF(E17=45,F11,IF(E17=46,F12,IF(E17=47,F13,IF(E17=48,F14,E24))))))))</f>
        <v>  </v>
      </c>
    </row>
    <row r="24" spans="1:5" s="76" customFormat="1" ht="12.75">
      <c r="A24" s="83" t="str">
        <f>IF(A17=49,F15,IF(A17=50,F16,IF(A17=51,G7,IF(A17=52,G8,IF(A17=53,G9,IF(A17=54,G10,IF(A17=55,G11,IF(A17=56,G12,A25))))))))</f>
        <v>  </v>
      </c>
      <c r="B24" s="83" t="str">
        <f>IF(B17=49,F15,IF(B17=50,F16,IF(B17=51,G7,IF(B17=52,G8,IF(B17=53,G9,IF(B17=54,G10,IF(B17=55,G11,IF(B17=56,G12,B25))))))))</f>
        <v>  </v>
      </c>
      <c r="C24" s="83" t="str">
        <f>IF(C17=49,F15,IF(C17=50,F16,IF(C17=51,G7,IF(C17=52,G8,IF(C17=53,G9,IF(C17=54,G10,IF(C17=55,G11,IF(C17=56,G12,C25))))))))</f>
        <v>  </v>
      </c>
      <c r="D24" s="83"/>
      <c r="E24" s="83" t="str">
        <f>IF(E17=49,F15,IF(E17=50,F16,IF(E17=51,G7,IF(E17=52,G8,IF(E17=53,G9,IF(E17=54,G10,IF(E17=55,G11,IF(E17=56,G12,E25))))))))</f>
        <v>  </v>
      </c>
    </row>
    <row r="25" spans="1:5" s="76" customFormat="1" ht="12.75">
      <c r="A25" s="83" t="str">
        <f>IF(A17=57,G13,IF(A17=58,G14,IF(A17=59,G15,IF(A17=60,G16,IF(A17=61,H7,IF(A17=62,H8,IF(A17=63,H9,IF(A17=64,H10,A26))))))))</f>
        <v>  </v>
      </c>
      <c r="B25" s="83" t="str">
        <f>IF(B17=57,G13,IF(B17=58,G14,IF(B17=59,G15,IF(B17=60,G16,IF(B17=61,H7,IF(B17=62,H8,IF(B17=63,H9,IF(B17=64,H10,B26))))))))</f>
        <v>  </v>
      </c>
      <c r="C25" s="83" t="str">
        <f>IF(C17=57,G13,IF(C17=58,G14,IF(C17=59,G15,IF(C17=60,G16,IF(C17=61,H7,IF(C17=62,H8,IF(C17=63,H9,IF(C17=64,H10,C26))))))))</f>
        <v>  </v>
      </c>
      <c r="D25" s="83"/>
      <c r="E25" s="83" t="str">
        <f>IF(E17=57,G13,IF(E17=58,G14,IF(E17=59,G15,IF(E17=60,G16,IF(E17=61,H7,IF(E17=62,H8,IF(E17=63,H9,IF(E17=64,H10,E26))))))))</f>
        <v>  </v>
      </c>
    </row>
    <row r="26" spans="1:5" s="76" customFormat="1" ht="12.75">
      <c r="A26" s="83" t="str">
        <f>IF(A17=65,H11,IF(A17=66,H12,IF(A17=67,H13,IF(A17=68,H14,IF(A17=69,H15,IF(A17=70,H16,IF(A17=71,I7,IF(A17=72,I8,A27))))))))</f>
        <v>  </v>
      </c>
      <c r="B26" s="83" t="str">
        <f>IF(B17=65,H11,IF(B17=66,H12,IF(B17=67,H13,IF(B17=68,H14,IF(B17=69,H15,IF(B17=70,H16,IF(B17=71,I7,IF(B17=72,I8,B27))))))))</f>
        <v>  </v>
      </c>
      <c r="C26" s="83" t="str">
        <f>IF(C17=65,H11,IF(C17=66,H12,IF(C17=67,H13,IF(C17=68,H14,IF(C17=69,H15,IF(C17=70,H16,IF(C17=71,I7,IF(C17=72,I8,C27))))))))</f>
        <v>  </v>
      </c>
      <c r="D26" s="83"/>
      <c r="E26" s="83" t="str">
        <f>IF(E17=65,H11,IF(E17=66,H12,IF(E17=67,H13,IF(E17=68,H14,IF(E17=69,H15,IF(E17=70,H16,IF(E17=71,I7,IF(E17=72,I8,E27))))))))</f>
        <v>  </v>
      </c>
    </row>
    <row r="27" spans="1:5" s="76" customFormat="1" ht="12.75">
      <c r="A27" s="83" t="str">
        <f>IF(A17=73,I9,IF(A17=74,I10,IF(A17=75,I11,IF(A17=76,I12,IF(A17=77,I13,IF(A17=78,I14,IF(A17=79,I15,IF(A17=80,I16,A28))))))))</f>
        <v>  </v>
      </c>
      <c r="B27" s="83" t="str">
        <f>IF(B17=73,I9,IF(B17=74,I10,IF(B17=75,I11,IF(B17=76,I12,IF(B17=77,I13,IF(B17=78,I14,IF(B17=79,I15,IF(B17=80,I16,B28))))))))</f>
        <v>  </v>
      </c>
      <c r="C27" s="83" t="str">
        <f>IF(C17=73,I9,IF(C17=74,I10,IF(C17=75,I11,IF(C17=76,I12,IF(C17=77,I13,IF(C17=78,I14,IF(C17=79,I15,IF(C17=80,I16,C28))))))))</f>
        <v>  </v>
      </c>
      <c r="D27" s="83"/>
      <c r="E27" s="83" t="str">
        <f>IF(E17=73,I9,IF(E17=74,I10,IF(E17=75,I11,IF(E17=76,I12,IF(E17=77,I13,IF(E17=78,I14,IF(E17=79,I15,IF(E17=80,I16,E28))))))))</f>
        <v>  </v>
      </c>
    </row>
    <row r="28" spans="1:5" s="76" customFormat="1" ht="12.75">
      <c r="A28" s="83" t="str">
        <f>IF(A17=81,J7,IF(A17=82,J8,IF(A17=83,J9,IF(A17=84,J10,IF(A17=85,J11,IF(A17=86,J12,IF(A17=87,J13,IF(A17=88,J14,A29))))))))</f>
        <v>  </v>
      </c>
      <c r="B28" s="83" t="str">
        <f>IF(B17=81,J7,IF(B17=82,J8,IF(B17=83,J9,IF(B17=84,J10,IF(B17=85,J11,IF(B17=86,J12,IF(B17=87,J13,IF(B17=88,J14,B29))))))))</f>
        <v>  </v>
      </c>
      <c r="C28" s="83" t="str">
        <f>IF(C17=81,J7,IF(C17=82,J8,IF(C17=83,J9,IF(C17=84,J10,IF(C17=85,J11,IF(C17=86,J12,IF(C17=87,J13,IF(C17=88,J14,C29))))))))</f>
        <v>  </v>
      </c>
      <c r="D28" s="83"/>
      <c r="E28" s="83" t="str">
        <f>IF(E17=81,J7,IF(E17=82,J8,IF(E17=83,J9,IF(E17=84,J10,IF(E17=85,J11,IF(E17=86,J12,IF(E17=87,J13,IF(E17=88,J14,E29))))))))</f>
        <v>  </v>
      </c>
    </row>
    <row r="29" spans="1:5" s="76" customFormat="1" ht="12.75">
      <c r="A29" s="83" t="str">
        <f>IF(A17=89,J15,IF(A17=90,J16,IF(A17=91,K7,IF(A17=92,K8,IF(A17=93,K9,IF(A17=94,K10,IF(A17=95,K11,IF(A17=96,K12,A30))))))))</f>
        <v>  </v>
      </c>
      <c r="B29" s="83" t="str">
        <f>IF(B17=89,J15,IF(B17=90,J16,IF(B17=91,K7,IF(B17=92,K8,IF(B17=93,K9,IF(B17=94,K10,IF(B17=95,K11,IF(B17=96,K12,B30))))))))</f>
        <v>  </v>
      </c>
      <c r="C29" s="83" t="str">
        <f>IF(C17=89,J15,IF(C17=90,J16,IF(C17=91,K7,IF(C17=92,K8,IF(C17=93,K9,IF(C17=94,K10,IF(C17=95,K11,IF(C17=96,K12,C30))))))))</f>
        <v>  </v>
      </c>
      <c r="D29" s="83"/>
      <c r="E29" s="83" t="str">
        <f>IF(E17=89,J15,IF(E17=90,J16,IF(E17=91,K7,IF(E17=92,K8,IF(E17=93,K9,IF(E17=94,K10,IF(E17=95,K11,IF(E17=96,K12,E30))))))))</f>
        <v>  </v>
      </c>
    </row>
    <row r="30" spans="1:5" s="76" customFormat="1" ht="15.75" customHeight="1">
      <c r="A30" s="83" t="str">
        <f>IF(A17=97,K13,IF(A17=98,K14,IF(A17=99,K15,"  ")))</f>
        <v>  </v>
      </c>
      <c r="B30" s="83" t="str">
        <f>IF(B17=97,K13,IF(B17=98,K14,IF(B17=99,K15,"  ")))</f>
        <v>  </v>
      </c>
      <c r="C30" s="83" t="str">
        <f>IF(C17=97,K13,IF(C17=98,K14,IF(C17=99,K15,"  ")))</f>
        <v>  </v>
      </c>
      <c r="D30" s="83"/>
      <c r="E30" s="83" t="str">
        <f>IF(E17=97,K13,IF(E17=98,K14,IF(E17=99,K15,"  ")))</f>
        <v>  </v>
      </c>
    </row>
    <row r="31" spans="1:13" s="76" customFormat="1" ht="12.7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1:13" s="76" customFormat="1" ht="12.7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s="76" customFormat="1" ht="12.7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s="76" customFormat="1" ht="12.75">
      <c r="A34" s="74"/>
      <c r="B34" s="582">
        <f>DATA!I40</f>
        <v>1930</v>
      </c>
      <c r="C34" s="582"/>
      <c r="D34" s="583" t="str">
        <f>TRIM(CONCATENATE("(Rs In Words...  ",A48," ",I48,"  ",B48," ",F48," ",C48," ",G48," ",D48," ",H48,IF(B34&gt;100,"  and ",),E48," ","  Only.)"))</f>
        <v>(Rs In Words... One Thousand Nine Hundred and Thirty Only.)</v>
      </c>
      <c r="E34" s="583"/>
      <c r="F34" s="583"/>
      <c r="G34" s="583"/>
      <c r="H34" s="583"/>
      <c r="I34" s="583"/>
      <c r="J34" s="583"/>
      <c r="K34" s="583"/>
      <c r="L34" s="74"/>
      <c r="M34" s="74"/>
    </row>
    <row r="35" spans="1:13" s="76" customFormat="1" ht="12.75">
      <c r="A35" s="74"/>
      <c r="B35" s="582"/>
      <c r="C35" s="582"/>
      <c r="D35" s="583"/>
      <c r="E35" s="583"/>
      <c r="F35" s="583"/>
      <c r="G35" s="583"/>
      <c r="H35" s="583"/>
      <c r="I35" s="583"/>
      <c r="J35" s="583"/>
      <c r="K35" s="583"/>
      <c r="L35" s="74"/>
      <c r="M35" s="74"/>
    </row>
    <row r="36" s="76" customFormat="1" ht="12.75"/>
    <row r="37" spans="2:11" s="76" customFormat="1" ht="12.75">
      <c r="B37" s="77" t="s">
        <v>86</v>
      </c>
      <c r="C37" s="77" t="s">
        <v>87</v>
      </c>
      <c r="D37" s="77" t="s">
        <v>88</v>
      </c>
      <c r="E37" s="77" t="s">
        <v>89</v>
      </c>
      <c r="F37" s="77" t="s">
        <v>90</v>
      </c>
      <c r="G37" s="77" t="s">
        <v>91</v>
      </c>
      <c r="H37" s="77" t="s">
        <v>92</v>
      </c>
      <c r="I37" s="77" t="s">
        <v>93</v>
      </c>
      <c r="J37" s="77" t="s">
        <v>94</v>
      </c>
      <c r="K37" s="77" t="s">
        <v>95</v>
      </c>
    </row>
    <row r="38" spans="2:11" s="76" customFormat="1" ht="12.75">
      <c r="B38" s="77" t="s">
        <v>96</v>
      </c>
      <c r="C38" s="77" t="s">
        <v>97</v>
      </c>
      <c r="D38" s="77" t="s">
        <v>98</v>
      </c>
      <c r="E38" s="77" t="s">
        <v>99</v>
      </c>
      <c r="F38" s="77" t="s">
        <v>100</v>
      </c>
      <c r="G38" s="77" t="s">
        <v>101</v>
      </c>
      <c r="H38" s="77" t="s">
        <v>102</v>
      </c>
      <c r="I38" s="77" t="s">
        <v>103</v>
      </c>
      <c r="J38" s="77" t="s">
        <v>104</v>
      </c>
      <c r="K38" s="77" t="s">
        <v>105</v>
      </c>
    </row>
    <row r="39" spans="2:11" s="76" customFormat="1" ht="12.75">
      <c r="B39" s="77" t="s">
        <v>106</v>
      </c>
      <c r="C39" s="77" t="s">
        <v>107</v>
      </c>
      <c r="D39" s="77" t="s">
        <v>108</v>
      </c>
      <c r="E39" s="77" t="s">
        <v>109</v>
      </c>
      <c r="F39" s="77" t="s">
        <v>110</v>
      </c>
      <c r="G39" s="77" t="s">
        <v>111</v>
      </c>
      <c r="H39" s="77" t="s">
        <v>112</v>
      </c>
      <c r="I39" s="77" t="s">
        <v>113</v>
      </c>
      <c r="J39" s="77" t="s">
        <v>114</v>
      </c>
      <c r="K39" s="77" t="s">
        <v>115</v>
      </c>
    </row>
    <row r="40" spans="2:11" s="76" customFormat="1" ht="12.75">
      <c r="B40" s="77" t="s">
        <v>116</v>
      </c>
      <c r="C40" s="77" t="s">
        <v>117</v>
      </c>
      <c r="D40" s="77" t="s">
        <v>118</v>
      </c>
      <c r="E40" s="77" t="s">
        <v>119</v>
      </c>
      <c r="F40" s="77" t="s">
        <v>120</v>
      </c>
      <c r="G40" s="77" t="s">
        <v>121</v>
      </c>
      <c r="H40" s="77" t="s">
        <v>122</v>
      </c>
      <c r="I40" s="77" t="s">
        <v>123</v>
      </c>
      <c r="J40" s="77" t="s">
        <v>124</v>
      </c>
      <c r="K40" s="77" t="s">
        <v>125</v>
      </c>
    </row>
    <row r="41" spans="2:11" s="76" customFormat="1" ht="12.75">
      <c r="B41" s="77" t="s">
        <v>126</v>
      </c>
      <c r="C41" s="77" t="s">
        <v>127</v>
      </c>
      <c r="D41" s="77" t="s">
        <v>128</v>
      </c>
      <c r="E41" s="77" t="s">
        <v>129</v>
      </c>
      <c r="F41" s="77" t="s">
        <v>130</v>
      </c>
      <c r="G41" s="77" t="s">
        <v>131</v>
      </c>
      <c r="H41" s="77" t="s">
        <v>132</v>
      </c>
      <c r="I41" s="77" t="s">
        <v>133</v>
      </c>
      <c r="J41" s="77" t="s">
        <v>134</v>
      </c>
      <c r="K41" s="77" t="s">
        <v>135</v>
      </c>
    </row>
    <row r="42" spans="2:11" s="76" customFormat="1" ht="12.75">
      <c r="B42" s="77" t="s">
        <v>136</v>
      </c>
      <c r="C42" s="77" t="s">
        <v>137</v>
      </c>
      <c r="D42" s="77" t="s">
        <v>138</v>
      </c>
      <c r="E42" s="77" t="s">
        <v>139</v>
      </c>
      <c r="F42" s="77" t="s">
        <v>140</v>
      </c>
      <c r="G42" s="77" t="s">
        <v>141</v>
      </c>
      <c r="H42" s="77" t="s">
        <v>142</v>
      </c>
      <c r="I42" s="77" t="s">
        <v>143</v>
      </c>
      <c r="J42" s="77" t="s">
        <v>144</v>
      </c>
      <c r="K42" s="77" t="s">
        <v>145</v>
      </c>
    </row>
    <row r="43" spans="2:11" s="76" customFormat="1" ht="12.75">
      <c r="B43" s="77" t="s">
        <v>146</v>
      </c>
      <c r="C43" s="77" t="s">
        <v>147</v>
      </c>
      <c r="D43" s="77" t="s">
        <v>148</v>
      </c>
      <c r="E43" s="77" t="s">
        <v>149</v>
      </c>
      <c r="F43" s="77" t="s">
        <v>150</v>
      </c>
      <c r="G43" s="77" t="s">
        <v>151</v>
      </c>
      <c r="H43" s="77" t="s">
        <v>152</v>
      </c>
      <c r="I43" s="77" t="s">
        <v>153</v>
      </c>
      <c r="J43" s="77" t="s">
        <v>154</v>
      </c>
      <c r="K43" s="77" t="s">
        <v>155</v>
      </c>
    </row>
    <row r="44" spans="2:11" s="76" customFormat="1" ht="12.75">
      <c r="B44" s="77" t="s">
        <v>156</v>
      </c>
      <c r="C44" s="77" t="s">
        <v>157</v>
      </c>
      <c r="D44" s="77" t="s">
        <v>158</v>
      </c>
      <c r="E44" s="77" t="s">
        <v>159</v>
      </c>
      <c r="F44" s="77" t="s">
        <v>160</v>
      </c>
      <c r="G44" s="77" t="s">
        <v>161</v>
      </c>
      <c r="H44" s="77" t="s">
        <v>162</v>
      </c>
      <c r="I44" s="77" t="s">
        <v>163</v>
      </c>
      <c r="J44" s="77" t="s">
        <v>164</v>
      </c>
      <c r="K44" s="77" t="s">
        <v>165</v>
      </c>
    </row>
    <row r="45" spans="2:11" s="76" customFormat="1" ht="12.75">
      <c r="B45" s="77" t="s">
        <v>166</v>
      </c>
      <c r="C45" s="77" t="s">
        <v>167</v>
      </c>
      <c r="D45" s="77" t="s">
        <v>168</v>
      </c>
      <c r="E45" s="77" t="s">
        <v>169</v>
      </c>
      <c r="F45" s="77" t="s">
        <v>170</v>
      </c>
      <c r="G45" s="77" t="s">
        <v>171</v>
      </c>
      <c r="H45" s="77" t="s">
        <v>172</v>
      </c>
      <c r="I45" s="77" t="s">
        <v>173</v>
      </c>
      <c r="J45" s="77" t="s">
        <v>174</v>
      </c>
      <c r="K45" s="77" t="s">
        <v>175</v>
      </c>
    </row>
    <row r="46" spans="2:11" s="76" customFormat="1" ht="12.75">
      <c r="B46" s="77" t="s">
        <v>176</v>
      </c>
      <c r="C46" s="77" t="s">
        <v>177</v>
      </c>
      <c r="D46" s="77" t="s">
        <v>178</v>
      </c>
      <c r="E46" s="77" t="s">
        <v>179</v>
      </c>
      <c r="F46" s="77" t="s">
        <v>180</v>
      </c>
      <c r="G46" s="77" t="s">
        <v>181</v>
      </c>
      <c r="H46" s="77" t="s">
        <v>182</v>
      </c>
      <c r="I46" s="77" t="s">
        <v>183</v>
      </c>
      <c r="J46" s="77" t="s">
        <v>184</v>
      </c>
      <c r="K46" s="77" t="s">
        <v>185</v>
      </c>
    </row>
    <row r="47" spans="1:13" s="76" customFormat="1" ht="18">
      <c r="A47" s="79">
        <f>INT(B34/10000000)</f>
        <v>0</v>
      </c>
      <c r="B47" s="80">
        <f>INT(B34/100000)-A47*100</f>
        <v>0</v>
      </c>
      <c r="C47" s="80">
        <f>INT(B34/1000)-A47*10000-B47*100</f>
        <v>1</v>
      </c>
      <c r="D47" s="80">
        <f>INT(B34/100)-A47*100000-B47*1000-C47*10</f>
        <v>9</v>
      </c>
      <c r="E47" s="80">
        <f>B34-(A47*10000000+B47*100000+C47*1000+D47*100)</f>
        <v>30</v>
      </c>
      <c r="F47" s="81"/>
      <c r="G47" s="81"/>
      <c r="H47" s="81"/>
      <c r="I47" s="82"/>
      <c r="J47" s="81"/>
      <c r="K47" s="81"/>
      <c r="L47" s="81"/>
      <c r="M47" s="81"/>
    </row>
    <row r="48" spans="1:11" s="76" customFormat="1" ht="12.75">
      <c r="A48" s="83" t="str">
        <f>IF(A47=1,B37,IF(A47=2,B38,IF(A47=3,B39,IF(A47=4,B40,IF(A47=5,B41,IF(A47=6,B42,IF(A47=7,B43,IF(A47=8,B44,A49))))))))</f>
        <v>  </v>
      </c>
      <c r="B48" s="83" t="str">
        <f>IF(B47=1,B37,IF(B47=2,B38,IF(B47=3,B39,IF(B47=4,B40,IF(B47=5,B41,IF(B47=6,B42,IF(B47=7,B43,IF(B47=8,B44,B49))))))))</f>
        <v>  </v>
      </c>
      <c r="C48" s="83" t="str">
        <f>IF(C47=1,B37,IF(C47=2,B38,IF(C47=3,B39,IF(C47=4,B40,IF(C47=5,B41,IF(C47=6,B42,IF(C47=7,B43,IF(C47=8,B44,C49))))))))</f>
        <v>One</v>
      </c>
      <c r="D48" s="83" t="str">
        <f>IF(D47=1,B37,IF(D47=2,B38,IF(D47=3,B39,IF(D47=4,B40,IF(D47=5,B41,IF(D47=6,B42,IF(D47=7,B43,IF(D47=8,B44,D49))))))))</f>
        <v>Nine</v>
      </c>
      <c r="E48" s="83" t="str">
        <f>IF(E47=1,B37,IF(E47=2,B38,IF(E47=3,B39,IF(E47=4,B40,IF(E47=5,B41,IF(E47=6,B42,IF(E47=7,B43,IF(E47=8,B44,E49))))))))</f>
        <v>Thirty</v>
      </c>
      <c r="F48" s="83" t="str">
        <f>IF(B47&gt;=1," Lakh","   ")</f>
        <v>   </v>
      </c>
      <c r="G48" s="83" t="str">
        <f>IF(C47&gt;=1,"  Thousand","    ")</f>
        <v>  Thousand</v>
      </c>
      <c r="H48" s="83" t="str">
        <f>IF(D47&gt;=1,"   Hundred","   ")</f>
        <v>   Hundred</v>
      </c>
      <c r="I48" s="83" t="str">
        <f>IF(A47&gt;=1," Crore","    ")</f>
        <v>    </v>
      </c>
      <c r="J48" s="83"/>
      <c r="K48" s="83"/>
    </row>
    <row r="49" spans="1:5" s="76" customFormat="1" ht="12.75">
      <c r="A49" s="83" t="str">
        <f>IF(A47=9,B45,IF(A47=10,B46,IF(A47=11,C37,IF(A47=12,C38,IF(A47=13,C39,IF(A47=14,C40,IF(A47=15,C41,IF(A47=16,C42,A50))))))))</f>
        <v>  </v>
      </c>
      <c r="B49" s="83" t="str">
        <f>IF(B47=9,B45,IF(B47=10,B46,IF(B47=11,C37,IF(B47=12,C38,IF(B47=13,C39,IF(B47=14,C40,IF(B47=15,C41,IF(B47=16,C42,B50))))))))</f>
        <v>  </v>
      </c>
      <c r="C49" s="83" t="str">
        <f>IF(C47=9,B45,IF(C47=10,B46,IF(C47=11,C37,IF(C47=12,C38,IF(C47=13,C39,IF(C47=14,C40,IF(C47=15,C41,IF(C47=16,C42,C50))))))))</f>
        <v>  </v>
      </c>
      <c r="D49" s="83" t="str">
        <f>IF(D47=9,B45,"  ")</f>
        <v>Nine</v>
      </c>
      <c r="E49" s="83" t="str">
        <f>IF(E47=9,B45,IF(E47=10,B46,IF(E47=11,C37,IF(E47=12,C38,IF(E47=13,C39,IF(E47=14,C40,IF(E47=15,C41,IF(E47=16,C42,E50))))))))</f>
        <v>Thirty</v>
      </c>
    </row>
    <row r="50" spans="1:5" s="76" customFormat="1" ht="12.75">
      <c r="A50" s="83" t="str">
        <f>IF(A47=17,C43,IF(A47=18,C44,IF(A47=19,C45,IF(A47=20,C46,IF(A47=21,D37,IF(A47=22,D38,IF(A47=23,D39,IF(A47=24,D40,A51))))))))</f>
        <v>  </v>
      </c>
      <c r="B50" s="83" t="str">
        <f>IF(B47=17,C43,IF(B47=18,C44,IF(B47=19,C45,IF(B47=20,C46,IF(B47=21,D37,IF(B47=22,D38,IF(B47=23,D39,IF(B47=24,D40,B51))))))))</f>
        <v>  </v>
      </c>
      <c r="C50" s="83" t="str">
        <f>IF(C47=17,C43,IF(C47=18,C44,IF(C47=19,C45,IF(C47=20,C46,IF(C47=21,D37,IF(C47=22,D38,IF(C47=23,D39,IF(C47=24,D40,C51))))))))</f>
        <v>  </v>
      </c>
      <c r="D50" s="83"/>
      <c r="E50" s="83" t="str">
        <f>IF(E47=17,C43,IF(E47=18,C44,IF(E47=19,C45,IF(E47=20,C46,IF(E47=21,D37,IF(E47=22,D38,IF(E47=23,D39,IF(E47=24,D40,E51))))))))</f>
        <v>Thirty</v>
      </c>
    </row>
    <row r="51" spans="1:5" s="76" customFormat="1" ht="12.75">
      <c r="A51" s="83" t="str">
        <f>IF(A47=25,D41,IF(A47=26,D42,IF(A47=27,D43,IF(A47=28,D44,IF(A47=29,D45,IF(A47=30,D46,IF(A47=31,E37,IF(A47=32,E38,A52))))))))</f>
        <v>  </v>
      </c>
      <c r="B51" s="83" t="str">
        <f>IF(B47=25,D41,IF(B47=26,D42,IF(B47=27,D43,IF(B47=28,D44,IF(B47=29,D45,IF(B47=30,D46,IF(B47=31,E37,IF(B47=32,E38,B52))))))))</f>
        <v>  </v>
      </c>
      <c r="C51" s="83" t="str">
        <f>IF(C47=25,D41,IF(C47=26,D42,IF(C47=27,D43,IF(C47=28,D44,IF(C47=29,D45,IF(C47=30,D46,IF(C47=31,E37,IF(C47=32,E38,C52))))))))</f>
        <v>  </v>
      </c>
      <c r="D51" s="83"/>
      <c r="E51" s="83" t="str">
        <f>IF(E47=25,D41,IF(E47=26,D42,IF(E47=27,D43,IF(E47=28,D44,IF(E47=29,D45,IF(E47=30,D46,IF(E47=31,E37,IF(E47=32,E38,E52))))))))</f>
        <v>Thirty</v>
      </c>
    </row>
    <row r="52" spans="1:5" s="76" customFormat="1" ht="12.75">
      <c r="A52" s="83" t="str">
        <f>IF(A47=33,E39,IF(A47=34,E40,IF(A47=35,E41,IF(A47=36,E42,IF(A47=37,E43,IF(A47=38,E44,IF(A47=39,E45,IF(A47=40,E46,A53))))))))</f>
        <v>  </v>
      </c>
      <c r="B52" s="83" t="str">
        <f>IF(B47=33,E39,IF(B47=34,E40,IF(B47=35,E41,IF(B47=36,E42,IF(B47=37,E43,IF(B47=38,E44,IF(B47=39,E45,IF(B47=40,E46,B53))))))))</f>
        <v>  </v>
      </c>
      <c r="C52" s="83" t="str">
        <f>IF(C47=33,E39,IF(C47=34,E40,IF(C47=35,E41,IF(C47=36,E42,IF(C47=37,E43,IF(C47=38,E44,IF(C47=39,E45,IF(C47=40,E46,C53))))))))</f>
        <v>  </v>
      </c>
      <c r="D52" s="83"/>
      <c r="E52" s="83" t="str">
        <f>IF(E47=33,E39,IF(E47=34,E40,IF(E47=35,E41,IF(E47=36,E42,IF(E47=37,E43,IF(E47=38,E44,IF(E47=39,E45,IF(E47=40,E46,E53))))))))</f>
        <v>  </v>
      </c>
    </row>
    <row r="53" spans="1:5" s="76" customFormat="1" ht="12.75">
      <c r="A53" s="83" t="str">
        <f>IF(A47=41,F37,IF(A47=42,F38,IF(A47=43,F39,IF(A47=44,F40,IF(A47=45,F41,IF(A47=46,F42,IF(A47=47,F43,IF(A47=48,F44,A54))))))))</f>
        <v>  </v>
      </c>
      <c r="B53" s="83" t="str">
        <f>IF(B47=41,F37,IF(B47=42,F38,IF(B47=43,F39,IF(B47=44,F40,IF(B47=45,F41,IF(B47=46,F42,IF(B47=47,F43,IF(B47=48,F44,B54))))))))</f>
        <v>  </v>
      </c>
      <c r="C53" s="83" t="str">
        <f>IF(C47=41,F37,IF(C47=42,F38,IF(C47=43,F39,IF(C47=44,F40,IF(C47=45,F41,IF(C47=46,F42,IF(C47=47,F43,IF(C47=48,F44,C54))))))))</f>
        <v>  </v>
      </c>
      <c r="D53" s="83"/>
      <c r="E53" s="83" t="str">
        <f>IF(E47=41,F37,IF(E47=42,F38,IF(E47=43,F39,IF(E47=44,F40,IF(E47=45,F41,IF(E47=46,F42,IF(E47=47,F43,IF(E47=48,F44,E54))))))))</f>
        <v>  </v>
      </c>
    </row>
    <row r="54" spans="1:5" s="76" customFormat="1" ht="12.75">
      <c r="A54" s="83" t="str">
        <f>IF(A47=49,F45,IF(A47=50,F46,IF(A47=51,G37,IF(A47=52,G38,IF(A47=53,G39,IF(A47=54,G40,IF(A47=55,G41,IF(A47=56,G42,A55))))))))</f>
        <v>  </v>
      </c>
      <c r="B54" s="83" t="str">
        <f>IF(B47=49,F45,IF(B47=50,F46,IF(B47=51,G37,IF(B47=52,G38,IF(B47=53,G39,IF(B47=54,G40,IF(B47=55,G41,IF(B47=56,G42,B55))))))))</f>
        <v>  </v>
      </c>
      <c r="C54" s="83" t="str">
        <f>IF(C47=49,F45,IF(C47=50,F46,IF(C47=51,G37,IF(C47=52,G38,IF(C47=53,G39,IF(C47=54,G40,IF(C47=55,G41,IF(C47=56,G42,C55))))))))</f>
        <v>  </v>
      </c>
      <c r="D54" s="83"/>
      <c r="E54" s="83" t="str">
        <f>IF(E47=49,F45,IF(E47=50,F46,IF(E47=51,G37,IF(E47=52,G38,IF(E47=53,G39,IF(E47=54,G40,IF(E47=55,G41,IF(E47=56,G42,E55))))))))</f>
        <v>  </v>
      </c>
    </row>
    <row r="55" spans="1:5" s="76" customFormat="1" ht="12.75">
      <c r="A55" s="83" t="str">
        <f>IF(A47=57,G43,IF(A47=58,G44,IF(A47=59,G45,IF(A47=60,G46,IF(A47=61,H37,IF(A47=62,H38,IF(A47=63,H39,IF(A47=64,H40,A56))))))))</f>
        <v>  </v>
      </c>
      <c r="B55" s="83" t="str">
        <f>IF(B47=57,G43,IF(B47=58,G44,IF(B47=59,G45,IF(B47=60,G46,IF(B47=61,H37,IF(B47=62,H38,IF(B47=63,H39,IF(B47=64,H40,B56))))))))</f>
        <v>  </v>
      </c>
      <c r="C55" s="83" t="str">
        <f>IF(C47=57,G43,IF(C47=58,G44,IF(C47=59,G45,IF(C47=60,G46,IF(C47=61,H37,IF(C47=62,H38,IF(C47=63,H39,IF(C47=64,H40,C56))))))))</f>
        <v>  </v>
      </c>
      <c r="D55" s="83"/>
      <c r="E55" s="83" t="str">
        <f>IF(E47=57,G43,IF(E47=58,G44,IF(E47=59,G45,IF(E47=60,G46,IF(E47=61,H37,IF(E47=62,H38,IF(E47=63,H39,IF(E47=64,H40,E56))))))))</f>
        <v>  </v>
      </c>
    </row>
    <row r="56" spans="1:5" s="76" customFormat="1" ht="12.75" customHeight="1">
      <c r="A56" s="83" t="str">
        <f>IF(A47=65,H41,IF(A47=66,H42,IF(A47=67,H43,IF(A47=68,H44,IF(A47=69,H45,IF(A47=70,H46,IF(A47=71,I37,IF(A47=72,I38,A57))))))))</f>
        <v>  </v>
      </c>
      <c r="B56" s="83" t="str">
        <f>IF(B47=65,H41,IF(B47=66,H42,IF(B47=67,H43,IF(B47=68,H44,IF(B47=69,H45,IF(B47=70,H46,IF(B47=71,I37,IF(B47=72,I38,B57))))))))</f>
        <v>  </v>
      </c>
      <c r="C56" s="83" t="str">
        <f>IF(C47=65,H41,IF(C47=66,H42,IF(C47=67,H43,IF(C47=68,H44,IF(C47=69,H45,IF(C47=70,H46,IF(C47=71,I37,IF(C47=72,I38,C57))))))))</f>
        <v>  </v>
      </c>
      <c r="D56" s="83"/>
      <c r="E56" s="83" t="str">
        <f>IF(E47=65,H41,IF(E47=66,H42,IF(E47=67,H43,IF(E47=68,H44,IF(E47=69,H45,IF(E47=70,H46,IF(E47=71,I37,IF(E47=72,I38,E57))))))))</f>
        <v>  </v>
      </c>
    </row>
    <row r="57" spans="1:5" s="76" customFormat="1" ht="12.75" customHeight="1">
      <c r="A57" s="83" t="str">
        <f>IF(A47=73,I39,IF(A47=74,I40,IF(A47=75,I41,IF(A47=76,I42,IF(A47=77,I43,IF(A47=78,I44,IF(A47=79,I45,IF(A47=80,I46,A58))))))))</f>
        <v>  </v>
      </c>
      <c r="B57" s="83" t="str">
        <f>IF(B47=73,I39,IF(B47=74,I40,IF(B47=75,I41,IF(B47=76,I42,IF(B47=77,I43,IF(B47=78,I44,IF(B47=79,I45,IF(B47=80,I46,B58))))))))</f>
        <v>  </v>
      </c>
      <c r="C57" s="83" t="str">
        <f>IF(C47=73,I39,IF(C47=74,I40,IF(C47=75,I41,IF(C47=76,I42,IF(C47=77,I43,IF(C47=78,I44,IF(C47=79,I45,IF(C47=80,I46,C58))))))))</f>
        <v>  </v>
      </c>
      <c r="D57" s="83"/>
      <c r="E57" s="83" t="str">
        <f>IF(E47=73,I39,IF(E47=74,I40,IF(E47=75,I41,IF(E47=76,I42,IF(E47=77,I43,IF(E47=78,I44,IF(E47=79,I45,IF(E47=80,I46,E58))))))))</f>
        <v>  </v>
      </c>
    </row>
    <row r="58" spans="1:5" s="76" customFormat="1" ht="12.75">
      <c r="A58" s="83" t="str">
        <f>IF(A47=81,J37,IF(A47=82,J38,IF(A47=83,J39,IF(A47=84,J40,IF(A47=85,J41,IF(A47=86,J42,IF(A47=87,J43,IF(A47=88,J44,A59))))))))</f>
        <v>  </v>
      </c>
      <c r="B58" s="83" t="str">
        <f>IF(B47=81,J37,IF(B47=82,J38,IF(B47=83,J39,IF(B47=84,J40,IF(B47=85,J41,IF(B47=86,J42,IF(B47=87,J43,IF(B47=88,J44,B59))))))))</f>
        <v>  </v>
      </c>
      <c r="C58" s="83" t="str">
        <f>IF(C47=81,J37,IF(C47=82,J38,IF(C47=83,J39,IF(C47=84,J40,IF(C47=85,J41,IF(C47=86,J42,IF(C47=87,J43,IF(C47=88,J44,C59))))))))</f>
        <v>  </v>
      </c>
      <c r="D58" s="83"/>
      <c r="E58" s="83" t="str">
        <f>IF(E47=81,J37,IF(E47=82,J38,IF(E47=83,J39,IF(E47=84,J40,IF(E47=85,J41,IF(E47=86,J42,IF(E47=87,J43,IF(E47=88,J44,E59))))))))</f>
        <v>  </v>
      </c>
    </row>
    <row r="59" spans="1:5" s="76" customFormat="1" ht="12.75">
      <c r="A59" s="83" t="str">
        <f>IF(A47=89,J45,IF(A47=90,J46,IF(A47=91,K37,IF(A47=92,K38,IF(A47=93,K39,IF(A47=94,K40,IF(A47=95,K41,IF(A47=96,K42,A60))))))))</f>
        <v>  </v>
      </c>
      <c r="B59" s="83" t="str">
        <f>IF(B47=89,J45,IF(B47=90,J46,IF(B47=91,K37,IF(B47=92,K38,IF(B47=93,K39,IF(B47=94,K40,IF(B47=95,K41,IF(B47=96,K42,B60))))))))</f>
        <v>  </v>
      </c>
      <c r="C59" s="83" t="str">
        <f>IF(C47=89,J45,IF(C47=90,J46,IF(C47=91,K37,IF(C47=92,K38,IF(C47=93,K39,IF(C47=94,K40,IF(C47=95,K41,IF(C47=96,K42,C60))))))))</f>
        <v>  </v>
      </c>
      <c r="D59" s="83"/>
      <c r="E59" s="83" t="str">
        <f>IF(E47=89,J45,IF(E47=90,J46,IF(E47=91,K37,IF(E47=92,K38,IF(E47=93,K39,IF(E47=94,K40,IF(E47=95,K41,IF(E47=96,K42,E60))))))))</f>
        <v>  </v>
      </c>
    </row>
    <row r="60" spans="1:5" s="76" customFormat="1" ht="12.75">
      <c r="A60" s="83" t="str">
        <f>IF(A47=97,K43,IF(A47=98,K44,IF(A47=99,K45,"  ")))</f>
        <v>  </v>
      </c>
      <c r="B60" s="83" t="str">
        <f>IF(B47=97,K43,IF(B47=98,K44,IF(B47=99,K45,"  ")))</f>
        <v>  </v>
      </c>
      <c r="C60" s="83" t="str">
        <f>IF(C47=97,K43,IF(C47=98,K44,IF(C47=99,K45,"  ")))</f>
        <v>  </v>
      </c>
      <c r="D60" s="83"/>
      <c r="E60" s="83" t="str">
        <f>IF(E47=97,K43,IF(E47=98,K44,IF(E47=99,K45,"  ")))</f>
        <v>  </v>
      </c>
    </row>
    <row r="61" spans="1:13" s="76" customFormat="1" ht="12.7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 s="76" customFormat="1" ht="12.7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spans="1:13" s="76" customFormat="1" ht="12.7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</row>
    <row r="64" spans="1:13" s="76" customFormat="1" ht="12.75">
      <c r="A64" s="74"/>
      <c r="B64" s="582">
        <f>DATA!E41</f>
        <v>426</v>
      </c>
      <c r="C64" s="582"/>
      <c r="D64" s="583" t="str">
        <f>TRIM(CONCATENATE("(Rs In Words...  ",A78," ",I78,"  ",B78," ",F78," ",C78," ",G78," ",D78," ",H78,IF(B64&gt;100,"  and ",),E78," ","  Only.)"))</f>
        <v>(Rs In Words... Four Hundred and Twenty Six Only.)</v>
      </c>
      <c r="E64" s="583"/>
      <c r="F64" s="583"/>
      <c r="G64" s="583"/>
      <c r="H64" s="583"/>
      <c r="I64" s="583"/>
      <c r="J64" s="583"/>
      <c r="K64" s="583"/>
      <c r="L64" s="74"/>
      <c r="M64" s="74"/>
    </row>
    <row r="65" spans="1:13" s="76" customFormat="1" ht="12.75">
      <c r="A65" s="74"/>
      <c r="B65" s="582"/>
      <c r="C65" s="582"/>
      <c r="D65" s="583"/>
      <c r="E65" s="583"/>
      <c r="F65" s="583"/>
      <c r="G65" s="583"/>
      <c r="H65" s="583"/>
      <c r="I65" s="583"/>
      <c r="J65" s="583"/>
      <c r="K65" s="583"/>
      <c r="L65" s="74"/>
      <c r="M65" s="74"/>
    </row>
    <row r="66" s="76" customFormat="1" ht="12.75"/>
    <row r="67" spans="2:11" s="76" customFormat="1" ht="12.75">
      <c r="B67" s="77" t="s">
        <v>86</v>
      </c>
      <c r="C67" s="77" t="s">
        <v>87</v>
      </c>
      <c r="D67" s="77" t="s">
        <v>88</v>
      </c>
      <c r="E67" s="77" t="s">
        <v>89</v>
      </c>
      <c r="F67" s="77" t="s">
        <v>90</v>
      </c>
      <c r="G67" s="77" t="s">
        <v>91</v>
      </c>
      <c r="H67" s="77" t="s">
        <v>92</v>
      </c>
      <c r="I67" s="77" t="s">
        <v>93</v>
      </c>
      <c r="J67" s="77" t="s">
        <v>94</v>
      </c>
      <c r="K67" s="77" t="s">
        <v>95</v>
      </c>
    </row>
    <row r="68" spans="2:11" s="76" customFormat="1" ht="12.75">
      <c r="B68" s="77" t="s">
        <v>96</v>
      </c>
      <c r="C68" s="77" t="s">
        <v>97</v>
      </c>
      <c r="D68" s="77" t="s">
        <v>98</v>
      </c>
      <c r="E68" s="77" t="s">
        <v>99</v>
      </c>
      <c r="F68" s="77" t="s">
        <v>100</v>
      </c>
      <c r="G68" s="77" t="s">
        <v>101</v>
      </c>
      <c r="H68" s="77" t="s">
        <v>102</v>
      </c>
      <c r="I68" s="77" t="s">
        <v>103</v>
      </c>
      <c r="J68" s="77" t="s">
        <v>104</v>
      </c>
      <c r="K68" s="77" t="s">
        <v>105</v>
      </c>
    </row>
    <row r="69" spans="2:11" s="76" customFormat="1" ht="12.75">
      <c r="B69" s="77" t="s">
        <v>106</v>
      </c>
      <c r="C69" s="77" t="s">
        <v>107</v>
      </c>
      <c r="D69" s="77" t="s">
        <v>108</v>
      </c>
      <c r="E69" s="77" t="s">
        <v>109</v>
      </c>
      <c r="F69" s="77" t="s">
        <v>110</v>
      </c>
      <c r="G69" s="77" t="s">
        <v>111</v>
      </c>
      <c r="H69" s="77" t="s">
        <v>112</v>
      </c>
      <c r="I69" s="77" t="s">
        <v>113</v>
      </c>
      <c r="J69" s="77" t="s">
        <v>114</v>
      </c>
      <c r="K69" s="77" t="s">
        <v>115</v>
      </c>
    </row>
    <row r="70" spans="2:11" s="76" customFormat="1" ht="12.75">
      <c r="B70" s="77" t="s">
        <v>116</v>
      </c>
      <c r="C70" s="77" t="s">
        <v>117</v>
      </c>
      <c r="D70" s="77" t="s">
        <v>118</v>
      </c>
      <c r="E70" s="77" t="s">
        <v>119</v>
      </c>
      <c r="F70" s="77" t="s">
        <v>120</v>
      </c>
      <c r="G70" s="77" t="s">
        <v>121</v>
      </c>
      <c r="H70" s="77" t="s">
        <v>122</v>
      </c>
      <c r="I70" s="77" t="s">
        <v>123</v>
      </c>
      <c r="J70" s="77" t="s">
        <v>124</v>
      </c>
      <c r="K70" s="77" t="s">
        <v>125</v>
      </c>
    </row>
    <row r="71" spans="2:11" s="76" customFormat="1" ht="12.75">
      <c r="B71" s="77" t="s">
        <v>126</v>
      </c>
      <c r="C71" s="77" t="s">
        <v>127</v>
      </c>
      <c r="D71" s="77" t="s">
        <v>128</v>
      </c>
      <c r="E71" s="77" t="s">
        <v>129</v>
      </c>
      <c r="F71" s="77" t="s">
        <v>130</v>
      </c>
      <c r="G71" s="77" t="s">
        <v>131</v>
      </c>
      <c r="H71" s="77" t="s">
        <v>132</v>
      </c>
      <c r="I71" s="77" t="s">
        <v>133</v>
      </c>
      <c r="J71" s="77" t="s">
        <v>134</v>
      </c>
      <c r="K71" s="77" t="s">
        <v>135</v>
      </c>
    </row>
    <row r="72" spans="2:11" s="76" customFormat="1" ht="12.75">
      <c r="B72" s="77" t="s">
        <v>136</v>
      </c>
      <c r="C72" s="77" t="s">
        <v>137</v>
      </c>
      <c r="D72" s="77" t="s">
        <v>138</v>
      </c>
      <c r="E72" s="77" t="s">
        <v>139</v>
      </c>
      <c r="F72" s="77" t="s">
        <v>140</v>
      </c>
      <c r="G72" s="77" t="s">
        <v>141</v>
      </c>
      <c r="H72" s="77" t="s">
        <v>142</v>
      </c>
      <c r="I72" s="77" t="s">
        <v>143</v>
      </c>
      <c r="J72" s="77" t="s">
        <v>144</v>
      </c>
      <c r="K72" s="77" t="s">
        <v>145</v>
      </c>
    </row>
    <row r="73" spans="2:11" s="76" customFormat="1" ht="12.75">
      <c r="B73" s="77" t="s">
        <v>146</v>
      </c>
      <c r="C73" s="77" t="s">
        <v>147</v>
      </c>
      <c r="D73" s="77" t="s">
        <v>148</v>
      </c>
      <c r="E73" s="77" t="s">
        <v>149</v>
      </c>
      <c r="F73" s="77" t="s">
        <v>150</v>
      </c>
      <c r="G73" s="77" t="s">
        <v>151</v>
      </c>
      <c r="H73" s="77" t="s">
        <v>152</v>
      </c>
      <c r="I73" s="77" t="s">
        <v>153</v>
      </c>
      <c r="J73" s="77" t="s">
        <v>154</v>
      </c>
      <c r="K73" s="77" t="s">
        <v>155</v>
      </c>
    </row>
    <row r="74" spans="2:11" s="76" customFormat="1" ht="12.75">
      <c r="B74" s="77" t="s">
        <v>156</v>
      </c>
      <c r="C74" s="77" t="s">
        <v>157</v>
      </c>
      <c r="D74" s="77" t="s">
        <v>158</v>
      </c>
      <c r="E74" s="77" t="s">
        <v>159</v>
      </c>
      <c r="F74" s="77" t="s">
        <v>160</v>
      </c>
      <c r="G74" s="77" t="s">
        <v>161</v>
      </c>
      <c r="H74" s="77" t="s">
        <v>162</v>
      </c>
      <c r="I74" s="77" t="s">
        <v>163</v>
      </c>
      <c r="J74" s="77" t="s">
        <v>164</v>
      </c>
      <c r="K74" s="77" t="s">
        <v>165</v>
      </c>
    </row>
    <row r="75" spans="2:11" s="76" customFormat="1" ht="12.75">
      <c r="B75" s="77" t="s">
        <v>166</v>
      </c>
      <c r="C75" s="77" t="s">
        <v>167</v>
      </c>
      <c r="D75" s="77" t="s">
        <v>168</v>
      </c>
      <c r="E75" s="77" t="s">
        <v>169</v>
      </c>
      <c r="F75" s="77" t="s">
        <v>170</v>
      </c>
      <c r="G75" s="77" t="s">
        <v>171</v>
      </c>
      <c r="H75" s="77" t="s">
        <v>172</v>
      </c>
      <c r="I75" s="77" t="s">
        <v>173</v>
      </c>
      <c r="J75" s="77" t="s">
        <v>174</v>
      </c>
      <c r="K75" s="77" t="s">
        <v>175</v>
      </c>
    </row>
    <row r="76" spans="2:11" s="76" customFormat="1" ht="12.75">
      <c r="B76" s="77" t="s">
        <v>176</v>
      </c>
      <c r="C76" s="77" t="s">
        <v>177</v>
      </c>
      <c r="D76" s="77" t="s">
        <v>178</v>
      </c>
      <c r="E76" s="77" t="s">
        <v>179</v>
      </c>
      <c r="F76" s="77" t="s">
        <v>180</v>
      </c>
      <c r="G76" s="77" t="s">
        <v>181</v>
      </c>
      <c r="H76" s="77" t="s">
        <v>182</v>
      </c>
      <c r="I76" s="77" t="s">
        <v>183</v>
      </c>
      <c r="J76" s="77" t="s">
        <v>184</v>
      </c>
      <c r="K76" s="77" t="s">
        <v>185</v>
      </c>
    </row>
    <row r="77" spans="1:13" s="76" customFormat="1" ht="18">
      <c r="A77" s="79">
        <f>INT(B64/10000000)</f>
        <v>0</v>
      </c>
      <c r="B77" s="80">
        <f>INT(B64/100000)-A77*100</f>
        <v>0</v>
      </c>
      <c r="C77" s="80">
        <f>INT(B64/1000)-A77*10000-B77*100</f>
        <v>0</v>
      </c>
      <c r="D77" s="80">
        <f>INT(B64/100)-A77*100000-B77*1000-C77*10</f>
        <v>4</v>
      </c>
      <c r="E77" s="80">
        <f>B64-(A77*10000000+B77*100000+C77*1000+D77*100)</f>
        <v>26</v>
      </c>
      <c r="F77" s="81"/>
      <c r="G77" s="81"/>
      <c r="H77" s="81"/>
      <c r="I77" s="82"/>
      <c r="J77" s="81"/>
      <c r="K77" s="81"/>
      <c r="L77" s="81"/>
      <c r="M77" s="81"/>
    </row>
    <row r="78" spans="1:11" s="76" customFormat="1" ht="12.75">
      <c r="A78" s="83" t="str">
        <f>IF(A77=1,B67,IF(A77=2,B68,IF(A77=3,B69,IF(A77=4,B70,IF(A77=5,B71,IF(A77=6,B72,IF(A77=7,B73,IF(A77=8,B74,A79))))))))</f>
        <v>  </v>
      </c>
      <c r="B78" s="83" t="str">
        <f>IF(B77=1,B67,IF(B77=2,B68,IF(B77=3,B69,IF(B77=4,B70,IF(B77=5,B71,IF(B77=6,B72,IF(B77=7,B73,IF(B77=8,B74,B79))))))))</f>
        <v>  </v>
      </c>
      <c r="C78" s="83" t="str">
        <f>IF(C77=1,B67,IF(C77=2,B68,IF(C77=3,B69,IF(C77=4,B70,IF(C77=5,B71,IF(C77=6,B72,IF(C77=7,B73,IF(C77=8,B74,C79))))))))</f>
        <v>  </v>
      </c>
      <c r="D78" s="83" t="str">
        <f>IF(D77=1,B67,IF(D77=2,B68,IF(D77=3,B69,IF(D77=4,B70,IF(D77=5,B71,IF(D77=6,B72,IF(D77=7,B73,IF(D77=8,B74,D79))))))))</f>
        <v>Four</v>
      </c>
      <c r="E78" s="83" t="str">
        <f>IF(E77=1,B67,IF(E77=2,B68,IF(E77=3,B69,IF(E77=4,B70,IF(E77=5,B71,IF(E77=6,B72,IF(E77=7,B73,IF(E77=8,B74,E79))))))))</f>
        <v>Twenty Six</v>
      </c>
      <c r="F78" s="83" t="str">
        <f>IF(B77&gt;=1," Lakh","   ")</f>
        <v>   </v>
      </c>
      <c r="G78" s="83" t="str">
        <f>IF(C77&gt;=1,"  Thousand","    ")</f>
        <v>    </v>
      </c>
      <c r="H78" s="83" t="str">
        <f>IF(D77&gt;=1,"   Hundred","   ")</f>
        <v>   Hundred</v>
      </c>
      <c r="I78" s="83" t="str">
        <f>IF(A77&gt;=1," Crore","    ")</f>
        <v>    </v>
      </c>
      <c r="J78" s="83"/>
      <c r="K78" s="83"/>
    </row>
    <row r="79" spans="1:5" s="76" customFormat="1" ht="12.75">
      <c r="A79" s="83" t="str">
        <f>IF(A77=9,B75,IF(A77=10,B76,IF(A77=11,C67,IF(A77=12,C68,IF(A77=13,C69,IF(A77=14,C70,IF(A77=15,C71,IF(A77=16,C72,A80))))))))</f>
        <v>  </v>
      </c>
      <c r="B79" s="83" t="str">
        <f>IF(B77=9,B75,IF(B77=10,B76,IF(B77=11,C67,IF(B77=12,C68,IF(B77=13,C69,IF(B77=14,C70,IF(B77=15,C71,IF(B77=16,C72,B80))))))))</f>
        <v>  </v>
      </c>
      <c r="C79" s="83" t="str">
        <f>IF(C77=9,B75,IF(C77=10,B76,IF(C77=11,C67,IF(C77=12,C68,IF(C77=13,C69,IF(C77=14,C70,IF(C77=15,C71,IF(C77=16,C72,C80))))))))</f>
        <v>  </v>
      </c>
      <c r="D79" s="83" t="str">
        <f>IF(D77=9,B75,"  ")</f>
        <v>  </v>
      </c>
      <c r="E79" s="83" t="str">
        <f>IF(E77=9,B75,IF(E77=10,B76,IF(E77=11,C67,IF(E77=12,C68,IF(E77=13,C69,IF(E77=14,C70,IF(E77=15,C71,IF(E77=16,C72,E80))))))))</f>
        <v>Twenty Six</v>
      </c>
    </row>
    <row r="80" spans="1:5" s="76" customFormat="1" ht="12.75">
      <c r="A80" s="83" t="str">
        <f>IF(A77=17,C73,IF(A77=18,C74,IF(A77=19,C75,IF(A77=20,C76,IF(A77=21,D67,IF(A77=22,D68,IF(A77=23,D69,IF(A77=24,D70,A81))))))))</f>
        <v>  </v>
      </c>
      <c r="B80" s="83" t="str">
        <f>IF(B77=17,C73,IF(B77=18,C74,IF(B77=19,C75,IF(B77=20,C76,IF(B77=21,D67,IF(B77=22,D68,IF(B77=23,D69,IF(B77=24,D70,B81))))))))</f>
        <v>  </v>
      </c>
      <c r="C80" s="83" t="str">
        <f>IF(C77=17,C73,IF(C77=18,C74,IF(C77=19,C75,IF(C77=20,C76,IF(C77=21,D67,IF(C77=22,D68,IF(C77=23,D69,IF(C77=24,D70,C81))))))))</f>
        <v>  </v>
      </c>
      <c r="D80" s="83"/>
      <c r="E80" s="83" t="str">
        <f>IF(E77=17,C73,IF(E77=18,C74,IF(E77=19,C75,IF(E77=20,C76,IF(E77=21,D67,IF(E77=22,D68,IF(E77=23,D69,IF(E77=24,D70,E81))))))))</f>
        <v>Twenty Six</v>
      </c>
    </row>
    <row r="81" spans="1:5" s="76" customFormat="1" ht="12.75">
      <c r="A81" s="83" t="str">
        <f>IF(A77=25,D71,IF(A77=26,D72,IF(A77=27,D73,IF(A77=28,D74,IF(A77=29,D75,IF(A77=30,D76,IF(A77=31,E67,IF(A77=32,E68,A82))))))))</f>
        <v>  </v>
      </c>
      <c r="B81" s="83" t="str">
        <f>IF(B77=25,D71,IF(B77=26,D72,IF(B77=27,D73,IF(B77=28,D74,IF(B77=29,D75,IF(B77=30,D76,IF(B77=31,E67,IF(B77=32,E68,B82))))))))</f>
        <v>  </v>
      </c>
      <c r="C81" s="83" t="str">
        <f>IF(C77=25,D71,IF(C77=26,D72,IF(C77=27,D73,IF(C77=28,D74,IF(C77=29,D75,IF(C77=30,D76,IF(C77=31,E67,IF(C77=32,E68,C82))))))))</f>
        <v>  </v>
      </c>
      <c r="D81" s="83"/>
      <c r="E81" s="83" t="str">
        <f>IF(E77=25,D71,IF(E77=26,D72,IF(E77=27,D73,IF(E77=28,D74,IF(E77=29,D75,IF(E77=30,D76,IF(E77=31,E67,IF(E77=32,E68,E82))))))))</f>
        <v>Twenty Six</v>
      </c>
    </row>
    <row r="82" spans="1:5" s="76" customFormat="1" ht="12.75" customHeight="1">
      <c r="A82" s="83" t="str">
        <f>IF(A77=33,E69,IF(A77=34,E70,IF(A77=35,E71,IF(A77=36,E72,IF(A77=37,E73,IF(A77=38,E74,IF(A77=39,E75,IF(A77=40,E76,A83))))))))</f>
        <v>  </v>
      </c>
      <c r="B82" s="83" t="str">
        <f>IF(B77=33,E69,IF(B77=34,E70,IF(B77=35,E71,IF(B77=36,E72,IF(B77=37,E73,IF(B77=38,E74,IF(B77=39,E75,IF(B77=40,E76,B83))))))))</f>
        <v>  </v>
      </c>
      <c r="C82" s="83" t="str">
        <f>IF(C77=33,E69,IF(C77=34,E70,IF(C77=35,E71,IF(C77=36,E72,IF(C77=37,E73,IF(C77=38,E74,IF(C77=39,E75,IF(C77=40,E76,C83))))))))</f>
        <v>  </v>
      </c>
      <c r="D82" s="83"/>
      <c r="E82" s="83" t="str">
        <f>IF(E77=33,E69,IF(E77=34,E70,IF(E77=35,E71,IF(E77=36,E72,IF(E77=37,E73,IF(E77=38,E74,IF(E77=39,E75,IF(E77=40,E76,E83))))))))</f>
        <v>  </v>
      </c>
    </row>
    <row r="83" spans="1:5" s="76" customFormat="1" ht="12.75" customHeight="1">
      <c r="A83" s="83" t="str">
        <f>IF(A77=41,F67,IF(A77=42,F68,IF(A77=43,F69,IF(A77=44,F70,IF(A77=45,F71,IF(A77=46,F72,IF(A77=47,F73,IF(A77=48,F74,A84))))))))</f>
        <v>  </v>
      </c>
      <c r="B83" s="83" t="str">
        <f>IF(B77=41,F67,IF(B77=42,F68,IF(B77=43,F69,IF(B77=44,F70,IF(B77=45,F71,IF(B77=46,F72,IF(B77=47,F73,IF(B77=48,F74,B84))))))))</f>
        <v>  </v>
      </c>
      <c r="C83" s="83" t="str">
        <f>IF(C77=41,F67,IF(C77=42,F68,IF(C77=43,F69,IF(C77=44,F70,IF(C77=45,F71,IF(C77=46,F72,IF(C77=47,F73,IF(C77=48,F74,C84))))))))</f>
        <v>  </v>
      </c>
      <c r="D83" s="83"/>
      <c r="E83" s="83" t="str">
        <f>IF(E77=41,F67,IF(E77=42,F68,IF(E77=43,F69,IF(E77=44,F70,IF(E77=45,F71,IF(E77=46,F72,IF(E77=47,F73,IF(E77=48,F74,E84))))))))</f>
        <v>  </v>
      </c>
    </row>
    <row r="84" spans="1:5" s="76" customFormat="1" ht="12.75">
      <c r="A84" s="83" t="str">
        <f>IF(A77=49,F75,IF(A77=50,F76,IF(A77=51,G67,IF(A77=52,G68,IF(A77=53,G69,IF(A77=54,G70,IF(A77=55,G71,IF(A77=56,G72,A85))))))))</f>
        <v>  </v>
      </c>
      <c r="B84" s="83" t="str">
        <f>IF(B77=49,F75,IF(B77=50,F76,IF(B77=51,G67,IF(B77=52,G68,IF(B77=53,G69,IF(B77=54,G70,IF(B77=55,G71,IF(B77=56,G72,B85))))))))</f>
        <v>  </v>
      </c>
      <c r="C84" s="83" t="str">
        <f>IF(C77=49,F75,IF(C77=50,F76,IF(C77=51,G67,IF(C77=52,G68,IF(C77=53,G69,IF(C77=54,G70,IF(C77=55,G71,IF(C77=56,G72,C85))))))))</f>
        <v>  </v>
      </c>
      <c r="D84" s="83"/>
      <c r="E84" s="83" t="str">
        <f>IF(E77=49,F75,IF(E77=50,F76,IF(E77=51,G67,IF(E77=52,G68,IF(E77=53,G69,IF(E77=54,G70,IF(E77=55,G71,IF(E77=56,G72,E85))))))))</f>
        <v>  </v>
      </c>
    </row>
    <row r="85" spans="1:5" s="76" customFormat="1" ht="12.75">
      <c r="A85" s="83" t="str">
        <f>IF(A77=57,G73,IF(A77=58,G74,IF(A77=59,G75,IF(A77=60,G76,IF(A77=61,H67,IF(A77=62,H68,IF(A77=63,H69,IF(A77=64,H70,A86))))))))</f>
        <v>  </v>
      </c>
      <c r="B85" s="83" t="str">
        <f>IF(B77=57,G73,IF(B77=58,G74,IF(B77=59,G75,IF(B77=60,G76,IF(B77=61,H67,IF(B77=62,H68,IF(B77=63,H69,IF(B77=64,H70,B86))))))))</f>
        <v>  </v>
      </c>
      <c r="C85" s="83" t="str">
        <f>IF(C77=57,G73,IF(C77=58,G74,IF(C77=59,G75,IF(C77=60,G76,IF(C77=61,H67,IF(C77=62,H68,IF(C77=63,H69,IF(C77=64,H70,C86))))))))</f>
        <v>  </v>
      </c>
      <c r="D85" s="83"/>
      <c r="E85" s="83" t="str">
        <f>IF(E77=57,G73,IF(E77=58,G74,IF(E77=59,G75,IF(E77=60,G76,IF(E77=61,H67,IF(E77=62,H68,IF(E77=63,H69,IF(E77=64,H70,E86))))))))</f>
        <v>  </v>
      </c>
    </row>
    <row r="86" spans="1:5" s="76" customFormat="1" ht="12.75">
      <c r="A86" s="83" t="str">
        <f>IF(A77=65,H71,IF(A77=66,H72,IF(A77=67,H73,IF(A77=68,H74,IF(A77=69,H75,IF(A77=70,H76,IF(A77=71,I67,IF(A77=72,I68,A87))))))))</f>
        <v>  </v>
      </c>
      <c r="B86" s="83" t="str">
        <f>IF(B77=65,H71,IF(B77=66,H72,IF(B77=67,H73,IF(B77=68,H74,IF(B77=69,H75,IF(B77=70,H76,IF(B77=71,I67,IF(B77=72,I68,B87))))))))</f>
        <v>  </v>
      </c>
      <c r="C86" s="83" t="str">
        <f>IF(C77=65,H71,IF(C77=66,H72,IF(C77=67,H73,IF(C77=68,H74,IF(C77=69,H75,IF(C77=70,H76,IF(C77=71,I67,IF(C77=72,I68,C87))))))))</f>
        <v>  </v>
      </c>
      <c r="D86" s="83"/>
      <c r="E86" s="83" t="str">
        <f>IF(E77=65,H71,IF(E77=66,H72,IF(E77=67,H73,IF(E77=68,H74,IF(E77=69,H75,IF(E77=70,H76,IF(E77=71,I67,IF(E77=72,I68,E87))))))))</f>
        <v>  </v>
      </c>
    </row>
    <row r="87" spans="1:5" s="76" customFormat="1" ht="12.75">
      <c r="A87" s="83" t="str">
        <f>IF(A77=73,I69,IF(A77=74,I70,IF(A77=75,I71,IF(A77=76,I72,IF(A77=77,I73,IF(A77=78,I74,IF(A77=79,I75,IF(A77=80,I76,A88))))))))</f>
        <v>  </v>
      </c>
      <c r="B87" s="83" t="str">
        <f>IF(B77=73,I69,IF(B77=74,I70,IF(B77=75,I71,IF(B77=76,I72,IF(B77=77,I73,IF(B77=78,I74,IF(B77=79,I75,IF(B77=80,I76,B88))))))))</f>
        <v>  </v>
      </c>
      <c r="C87" s="83" t="str">
        <f>IF(C77=73,I69,IF(C77=74,I70,IF(C77=75,I71,IF(C77=76,I72,IF(C77=77,I73,IF(C77=78,I74,IF(C77=79,I75,IF(C77=80,I76,C88))))))))</f>
        <v>  </v>
      </c>
      <c r="D87" s="83"/>
      <c r="E87" s="83" t="str">
        <f>IF(E77=73,I69,IF(E77=74,I70,IF(E77=75,I71,IF(E77=76,I72,IF(E77=77,I73,IF(E77=78,I74,IF(E77=79,I75,IF(E77=80,I76,E88))))))))</f>
        <v>  </v>
      </c>
    </row>
    <row r="88" spans="1:5" s="76" customFormat="1" ht="12.75">
      <c r="A88" s="83" t="str">
        <f>IF(A77=81,J67,IF(A77=82,J68,IF(A77=83,J69,IF(A77=84,J70,IF(A77=85,J71,IF(A77=86,J72,IF(A77=87,J73,IF(A77=88,J74,A89))))))))</f>
        <v>  </v>
      </c>
      <c r="B88" s="83" t="str">
        <f>IF(B77=81,J67,IF(B77=82,J68,IF(B77=83,J69,IF(B77=84,J70,IF(B77=85,J71,IF(B77=86,J72,IF(B77=87,J73,IF(B77=88,J74,B89))))))))</f>
        <v>  </v>
      </c>
      <c r="C88" s="83" t="str">
        <f>IF(C77=81,J67,IF(C77=82,J68,IF(C77=83,J69,IF(C77=84,J70,IF(C77=85,J71,IF(C77=86,J72,IF(C77=87,J73,IF(C77=88,J74,C89))))))))</f>
        <v>  </v>
      </c>
      <c r="D88" s="83"/>
      <c r="E88" s="83" t="str">
        <f>IF(E77=81,J67,IF(E77=82,J68,IF(E77=83,J69,IF(E77=84,J70,IF(E77=85,J71,IF(E77=86,J72,IF(E77=87,J73,IF(E77=88,J74,E89))))))))</f>
        <v>  </v>
      </c>
    </row>
    <row r="89" spans="1:5" s="76" customFormat="1" ht="12.75">
      <c r="A89" s="83" t="str">
        <f>IF(A77=89,J75,IF(A77=90,J76,IF(A77=91,K67,IF(A77=92,K68,IF(A77=93,K69,IF(A77=94,K70,IF(A77=95,K71,IF(A77=96,K72,A90))))))))</f>
        <v>  </v>
      </c>
      <c r="B89" s="83" t="str">
        <f>IF(B77=89,J75,IF(B77=90,J76,IF(B77=91,K67,IF(B77=92,K68,IF(B77=93,K69,IF(B77=94,K70,IF(B77=95,K71,IF(B77=96,K72,B90))))))))</f>
        <v>  </v>
      </c>
      <c r="C89" s="83" t="str">
        <f>IF(C77=89,J75,IF(C77=90,J76,IF(C77=91,K67,IF(C77=92,K68,IF(C77=93,K69,IF(C77=94,K70,IF(C77=95,K71,IF(C77=96,K72,C90))))))))</f>
        <v>  </v>
      </c>
      <c r="D89" s="83"/>
      <c r="E89" s="83" t="str">
        <f>IF(E77=89,J75,IF(E77=90,J76,IF(E77=91,K67,IF(E77=92,K68,IF(E77=93,K69,IF(E77=94,K70,IF(E77=95,K71,IF(E77=96,K72,E90))))))))</f>
        <v>  </v>
      </c>
    </row>
    <row r="90" spans="1:5" s="76" customFormat="1" ht="12.75">
      <c r="A90" s="83" t="str">
        <f>IF(A77=97,K73,IF(A77=98,K74,IF(A77=99,K75,"  ")))</f>
        <v>  </v>
      </c>
      <c r="B90" s="83" t="str">
        <f>IF(B77=97,K73,IF(B77=98,K74,IF(B77=99,K75,"  ")))</f>
        <v>  </v>
      </c>
      <c r="C90" s="83" t="str">
        <f>IF(C77=97,K73,IF(C77=98,K74,IF(C77=99,K75,"  ")))</f>
        <v>  </v>
      </c>
      <c r="D90" s="83"/>
      <c r="E90" s="83" t="str">
        <f>IF(E77=97,K73,IF(E77=98,K74,IF(E77=99,K75,"  ")))</f>
        <v>  </v>
      </c>
    </row>
    <row r="91" spans="1:13" s="76" customFormat="1" ht="12.75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</row>
    <row r="92" spans="1:13" s="76" customFormat="1" ht="12.75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</row>
    <row r="93" spans="1:13" s="76" customFormat="1" ht="12.7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</row>
    <row r="94" spans="1:13" s="76" customFormat="1" ht="12.75">
      <c r="A94" s="74"/>
      <c r="B94" s="582">
        <f>DATA!E42</f>
        <v>306</v>
      </c>
      <c r="C94" s="582"/>
      <c r="D94" s="583" t="str">
        <f>TRIM(CONCATENATE("(Rs In Words...  ",A108," ",I108,"  ",B108," ",F108," ",C108," ",G108," ",D108," ",H108,IF(B94&gt;100,"  and ",),E108," ","  Only.)"))</f>
        <v>(Rs In Words... Three Hundred and Six Only.)</v>
      </c>
      <c r="E94" s="583"/>
      <c r="F94" s="583"/>
      <c r="G94" s="583"/>
      <c r="H94" s="583"/>
      <c r="I94" s="583"/>
      <c r="J94" s="583"/>
      <c r="K94" s="583"/>
      <c r="L94" s="74"/>
      <c r="M94" s="74"/>
    </row>
    <row r="95" spans="1:13" s="76" customFormat="1" ht="12.75">
      <c r="A95" s="74"/>
      <c r="B95" s="582"/>
      <c r="C95" s="582"/>
      <c r="D95" s="583"/>
      <c r="E95" s="583"/>
      <c r="F95" s="583"/>
      <c r="G95" s="583"/>
      <c r="H95" s="583"/>
      <c r="I95" s="583"/>
      <c r="J95" s="583"/>
      <c r="K95" s="583"/>
      <c r="L95" s="74"/>
      <c r="M95" s="74"/>
    </row>
    <row r="96" s="76" customFormat="1" ht="12.75"/>
    <row r="97" spans="2:11" s="76" customFormat="1" ht="12.75">
      <c r="B97" s="77" t="s">
        <v>86</v>
      </c>
      <c r="C97" s="77" t="s">
        <v>87</v>
      </c>
      <c r="D97" s="77" t="s">
        <v>88</v>
      </c>
      <c r="E97" s="77" t="s">
        <v>89</v>
      </c>
      <c r="F97" s="77" t="s">
        <v>90</v>
      </c>
      <c r="G97" s="77" t="s">
        <v>91</v>
      </c>
      <c r="H97" s="77" t="s">
        <v>92</v>
      </c>
      <c r="I97" s="77" t="s">
        <v>93</v>
      </c>
      <c r="J97" s="77" t="s">
        <v>94</v>
      </c>
      <c r="K97" s="77" t="s">
        <v>95</v>
      </c>
    </row>
    <row r="98" spans="2:11" s="76" customFormat="1" ht="12.75">
      <c r="B98" s="77" t="s">
        <v>96</v>
      </c>
      <c r="C98" s="77" t="s">
        <v>97</v>
      </c>
      <c r="D98" s="77" t="s">
        <v>98</v>
      </c>
      <c r="E98" s="77" t="s">
        <v>99</v>
      </c>
      <c r="F98" s="77" t="s">
        <v>100</v>
      </c>
      <c r="G98" s="77" t="s">
        <v>101</v>
      </c>
      <c r="H98" s="77" t="s">
        <v>102</v>
      </c>
      <c r="I98" s="77" t="s">
        <v>103</v>
      </c>
      <c r="J98" s="77" t="s">
        <v>104</v>
      </c>
      <c r="K98" s="77" t="s">
        <v>105</v>
      </c>
    </row>
    <row r="99" spans="2:11" s="76" customFormat="1" ht="12.75">
      <c r="B99" s="77" t="s">
        <v>106</v>
      </c>
      <c r="C99" s="77" t="s">
        <v>107</v>
      </c>
      <c r="D99" s="77" t="s">
        <v>108</v>
      </c>
      <c r="E99" s="77" t="s">
        <v>109</v>
      </c>
      <c r="F99" s="77" t="s">
        <v>110</v>
      </c>
      <c r="G99" s="77" t="s">
        <v>111</v>
      </c>
      <c r="H99" s="77" t="s">
        <v>112</v>
      </c>
      <c r="I99" s="77" t="s">
        <v>113</v>
      </c>
      <c r="J99" s="77" t="s">
        <v>114</v>
      </c>
      <c r="K99" s="77" t="s">
        <v>115</v>
      </c>
    </row>
    <row r="100" spans="2:11" s="76" customFormat="1" ht="12.75">
      <c r="B100" s="77" t="s">
        <v>116</v>
      </c>
      <c r="C100" s="77" t="s">
        <v>117</v>
      </c>
      <c r="D100" s="77" t="s">
        <v>118</v>
      </c>
      <c r="E100" s="77" t="s">
        <v>119</v>
      </c>
      <c r="F100" s="77" t="s">
        <v>120</v>
      </c>
      <c r="G100" s="77" t="s">
        <v>121</v>
      </c>
      <c r="H100" s="77" t="s">
        <v>122</v>
      </c>
      <c r="I100" s="77" t="s">
        <v>123</v>
      </c>
      <c r="J100" s="77" t="s">
        <v>124</v>
      </c>
      <c r="K100" s="77" t="s">
        <v>125</v>
      </c>
    </row>
    <row r="101" spans="2:11" s="76" customFormat="1" ht="12.75">
      <c r="B101" s="77" t="s">
        <v>126</v>
      </c>
      <c r="C101" s="77" t="s">
        <v>127</v>
      </c>
      <c r="D101" s="77" t="s">
        <v>128</v>
      </c>
      <c r="E101" s="77" t="s">
        <v>129</v>
      </c>
      <c r="F101" s="77" t="s">
        <v>130</v>
      </c>
      <c r="G101" s="77" t="s">
        <v>131</v>
      </c>
      <c r="H101" s="77" t="s">
        <v>132</v>
      </c>
      <c r="I101" s="77" t="s">
        <v>133</v>
      </c>
      <c r="J101" s="77" t="s">
        <v>134</v>
      </c>
      <c r="K101" s="77" t="s">
        <v>135</v>
      </c>
    </row>
    <row r="102" spans="2:11" s="76" customFormat="1" ht="12.75">
      <c r="B102" s="77" t="s">
        <v>136</v>
      </c>
      <c r="C102" s="77" t="s">
        <v>137</v>
      </c>
      <c r="D102" s="77" t="s">
        <v>138</v>
      </c>
      <c r="E102" s="77" t="s">
        <v>139</v>
      </c>
      <c r="F102" s="77" t="s">
        <v>140</v>
      </c>
      <c r="G102" s="77" t="s">
        <v>141</v>
      </c>
      <c r="H102" s="77" t="s">
        <v>142</v>
      </c>
      <c r="I102" s="77" t="s">
        <v>143</v>
      </c>
      <c r="J102" s="77" t="s">
        <v>144</v>
      </c>
      <c r="K102" s="77" t="s">
        <v>145</v>
      </c>
    </row>
    <row r="103" spans="2:11" s="76" customFormat="1" ht="12.75">
      <c r="B103" s="77" t="s">
        <v>146</v>
      </c>
      <c r="C103" s="77" t="s">
        <v>147</v>
      </c>
      <c r="D103" s="77" t="s">
        <v>148</v>
      </c>
      <c r="E103" s="77" t="s">
        <v>149</v>
      </c>
      <c r="F103" s="77" t="s">
        <v>150</v>
      </c>
      <c r="G103" s="77" t="s">
        <v>151</v>
      </c>
      <c r="H103" s="77" t="s">
        <v>152</v>
      </c>
      <c r="I103" s="77" t="s">
        <v>153</v>
      </c>
      <c r="J103" s="77" t="s">
        <v>154</v>
      </c>
      <c r="K103" s="77" t="s">
        <v>155</v>
      </c>
    </row>
    <row r="104" spans="2:11" s="76" customFormat="1" ht="12.75">
      <c r="B104" s="77" t="s">
        <v>156</v>
      </c>
      <c r="C104" s="77" t="s">
        <v>157</v>
      </c>
      <c r="D104" s="77" t="s">
        <v>158</v>
      </c>
      <c r="E104" s="77" t="s">
        <v>159</v>
      </c>
      <c r="F104" s="77" t="s">
        <v>160</v>
      </c>
      <c r="G104" s="77" t="s">
        <v>161</v>
      </c>
      <c r="H104" s="77" t="s">
        <v>162</v>
      </c>
      <c r="I104" s="77" t="s">
        <v>163</v>
      </c>
      <c r="J104" s="77" t="s">
        <v>164</v>
      </c>
      <c r="K104" s="77" t="s">
        <v>165</v>
      </c>
    </row>
    <row r="105" spans="2:11" s="76" customFormat="1" ht="12.75">
      <c r="B105" s="77" t="s">
        <v>166</v>
      </c>
      <c r="C105" s="77" t="s">
        <v>167</v>
      </c>
      <c r="D105" s="77" t="s">
        <v>168</v>
      </c>
      <c r="E105" s="77" t="s">
        <v>169</v>
      </c>
      <c r="F105" s="77" t="s">
        <v>170</v>
      </c>
      <c r="G105" s="77" t="s">
        <v>171</v>
      </c>
      <c r="H105" s="77" t="s">
        <v>172</v>
      </c>
      <c r="I105" s="77" t="s">
        <v>173</v>
      </c>
      <c r="J105" s="77" t="s">
        <v>174</v>
      </c>
      <c r="K105" s="77" t="s">
        <v>175</v>
      </c>
    </row>
    <row r="106" spans="2:11" s="76" customFormat="1" ht="12.75">
      <c r="B106" s="77" t="s">
        <v>176</v>
      </c>
      <c r="C106" s="77" t="s">
        <v>177</v>
      </c>
      <c r="D106" s="77" t="s">
        <v>178</v>
      </c>
      <c r="E106" s="77" t="s">
        <v>179</v>
      </c>
      <c r="F106" s="77" t="s">
        <v>180</v>
      </c>
      <c r="G106" s="77" t="s">
        <v>181</v>
      </c>
      <c r="H106" s="77" t="s">
        <v>182</v>
      </c>
      <c r="I106" s="77" t="s">
        <v>183</v>
      </c>
      <c r="J106" s="77" t="s">
        <v>184</v>
      </c>
      <c r="K106" s="77" t="s">
        <v>185</v>
      </c>
    </row>
    <row r="107" spans="1:13" s="76" customFormat="1" ht="18">
      <c r="A107" s="79">
        <f>INT(B94/10000000)</f>
        <v>0</v>
      </c>
      <c r="B107" s="80">
        <f>INT(B94/100000)-A107*100</f>
        <v>0</v>
      </c>
      <c r="C107" s="80">
        <f>INT(B94/1000)-A107*10000-B107*100</f>
        <v>0</v>
      </c>
      <c r="D107" s="80">
        <f>INT(B94/100)-A107*100000-B107*1000-C107*10</f>
        <v>3</v>
      </c>
      <c r="E107" s="80">
        <f>B94-(A107*10000000+B107*100000+C107*1000+D107*100)</f>
        <v>6</v>
      </c>
      <c r="F107" s="81"/>
      <c r="G107" s="81"/>
      <c r="H107" s="81"/>
      <c r="I107" s="82"/>
      <c r="J107" s="81"/>
      <c r="K107" s="81"/>
      <c r="L107" s="81"/>
      <c r="M107" s="81"/>
    </row>
    <row r="108" spans="1:11" s="76" customFormat="1" ht="12.75" customHeight="1">
      <c r="A108" s="83" t="str">
        <f>IF(A107=1,B97,IF(A107=2,B98,IF(A107=3,B99,IF(A107=4,B100,IF(A107=5,B101,IF(A107=6,B102,IF(A107=7,B103,IF(A107=8,B104,A109))))))))</f>
        <v>  </v>
      </c>
      <c r="B108" s="83" t="str">
        <f>IF(B107=1,B97,IF(B107=2,B98,IF(B107=3,B99,IF(B107=4,B100,IF(B107=5,B101,IF(B107=6,B102,IF(B107=7,B103,IF(B107=8,B104,B109))))))))</f>
        <v>  </v>
      </c>
      <c r="C108" s="83" t="str">
        <f>IF(C107=1,B97,IF(C107=2,B98,IF(C107=3,B99,IF(C107=4,B100,IF(C107=5,B101,IF(C107=6,B102,IF(C107=7,B103,IF(C107=8,B104,C109))))))))</f>
        <v>  </v>
      </c>
      <c r="D108" s="83" t="str">
        <f>IF(D107=1,B97,IF(D107=2,B98,IF(D107=3,B99,IF(D107=4,B100,IF(D107=5,B101,IF(D107=6,B102,IF(D107=7,B103,IF(D107=8,B104,D109))))))))</f>
        <v>Three</v>
      </c>
      <c r="E108" s="83" t="str">
        <f>IF(E107=1,B97,IF(E107=2,B98,IF(E107=3,B99,IF(E107=4,B100,IF(E107=5,B101,IF(E107=6,B102,IF(E107=7,B103,IF(E107=8,B104,E109))))))))</f>
        <v>Six</v>
      </c>
      <c r="F108" s="83" t="str">
        <f>IF(B107&gt;=1," Lakh","   ")</f>
        <v>   </v>
      </c>
      <c r="G108" s="83" t="str">
        <f>IF(C107&gt;=1,"  Thousand","    ")</f>
        <v>    </v>
      </c>
      <c r="H108" s="83" t="str">
        <f>IF(D107&gt;=1,"   Hundred","   ")</f>
        <v>   Hundred</v>
      </c>
      <c r="I108" s="83" t="str">
        <f>IF(A107&gt;=1," Crore","    ")</f>
        <v>    </v>
      </c>
      <c r="J108" s="83"/>
      <c r="K108" s="83"/>
    </row>
    <row r="109" spans="1:5" s="76" customFormat="1" ht="12.75" customHeight="1">
      <c r="A109" s="83" t="str">
        <f>IF(A107=9,B105,IF(A107=10,B106,IF(A107=11,C97,IF(A107=12,C98,IF(A107=13,C99,IF(A107=14,C100,IF(A107=15,C101,IF(A107=16,C102,A110))))))))</f>
        <v>  </v>
      </c>
      <c r="B109" s="83" t="str">
        <f>IF(B107=9,B105,IF(B107=10,B106,IF(B107=11,C97,IF(B107=12,C98,IF(B107=13,C99,IF(B107=14,C100,IF(B107=15,C101,IF(B107=16,C102,B110))))))))</f>
        <v>  </v>
      </c>
      <c r="C109" s="83" t="str">
        <f>IF(C107=9,B105,IF(C107=10,B106,IF(C107=11,C97,IF(C107=12,C98,IF(C107=13,C99,IF(C107=14,C100,IF(C107=15,C101,IF(C107=16,C102,C110))))))))</f>
        <v>  </v>
      </c>
      <c r="D109" s="83" t="str">
        <f>IF(D107=9,B105,"  ")</f>
        <v>  </v>
      </c>
      <c r="E109" s="83" t="str">
        <f>IF(E107=9,B105,IF(E107=10,B106,IF(E107=11,C97,IF(E107=12,C98,IF(E107=13,C99,IF(E107=14,C100,IF(E107=15,C101,IF(E107=16,C102,E110))))))))</f>
        <v>  </v>
      </c>
    </row>
    <row r="110" spans="1:5" s="76" customFormat="1" ht="12.75">
      <c r="A110" s="83" t="str">
        <f>IF(A107=17,C103,IF(A107=18,C104,IF(A107=19,C105,IF(A107=20,C106,IF(A107=21,D97,IF(A107=22,D98,IF(A107=23,D99,IF(A107=24,D100,A111))))))))</f>
        <v>  </v>
      </c>
      <c r="B110" s="83" t="str">
        <f>IF(B107=17,C103,IF(B107=18,C104,IF(B107=19,C105,IF(B107=20,C106,IF(B107=21,D97,IF(B107=22,D98,IF(B107=23,D99,IF(B107=24,D100,B111))))))))</f>
        <v>  </v>
      </c>
      <c r="C110" s="83" t="str">
        <f>IF(C107=17,C103,IF(C107=18,C104,IF(C107=19,C105,IF(C107=20,C106,IF(C107=21,D97,IF(C107=22,D98,IF(C107=23,D99,IF(C107=24,D100,C111))))))))</f>
        <v>  </v>
      </c>
      <c r="D110" s="83"/>
      <c r="E110" s="83" t="str">
        <f>IF(E107=17,C103,IF(E107=18,C104,IF(E107=19,C105,IF(E107=20,C106,IF(E107=21,D97,IF(E107=22,D98,IF(E107=23,D99,IF(E107=24,D100,E111))))))))</f>
        <v>  </v>
      </c>
    </row>
    <row r="111" spans="1:5" s="76" customFormat="1" ht="12.75">
      <c r="A111" s="83" t="str">
        <f>IF(A107=25,D101,IF(A107=26,D102,IF(A107=27,D103,IF(A107=28,D104,IF(A107=29,D105,IF(A107=30,D106,IF(A107=31,E97,IF(A107=32,E98,A112))))))))</f>
        <v>  </v>
      </c>
      <c r="B111" s="83" t="str">
        <f>IF(B107=25,D101,IF(B107=26,D102,IF(B107=27,D103,IF(B107=28,D104,IF(B107=29,D105,IF(B107=30,D106,IF(B107=31,E97,IF(B107=32,E98,B112))))))))</f>
        <v>  </v>
      </c>
      <c r="C111" s="83" t="str">
        <f>IF(C107=25,D101,IF(C107=26,D102,IF(C107=27,D103,IF(C107=28,D104,IF(C107=29,D105,IF(C107=30,D106,IF(C107=31,E97,IF(C107=32,E98,C112))))))))</f>
        <v>  </v>
      </c>
      <c r="D111" s="83"/>
      <c r="E111" s="83" t="str">
        <f>IF(E107=25,D101,IF(E107=26,D102,IF(E107=27,D103,IF(E107=28,D104,IF(E107=29,D105,IF(E107=30,D106,IF(E107=31,E97,IF(E107=32,E98,E112))))))))</f>
        <v>  </v>
      </c>
    </row>
    <row r="112" spans="1:5" s="76" customFormat="1" ht="12.75">
      <c r="A112" s="83" t="str">
        <f>IF(A107=33,E99,IF(A107=34,E100,IF(A107=35,E101,IF(A107=36,E102,IF(A107=37,E103,IF(A107=38,E104,IF(A107=39,E105,IF(A107=40,E106,A113))))))))</f>
        <v>  </v>
      </c>
      <c r="B112" s="83" t="str">
        <f>IF(B107=33,E99,IF(B107=34,E100,IF(B107=35,E101,IF(B107=36,E102,IF(B107=37,E103,IF(B107=38,E104,IF(B107=39,E105,IF(B107=40,E106,B113))))))))</f>
        <v>  </v>
      </c>
      <c r="C112" s="83" t="str">
        <f>IF(C107=33,E99,IF(C107=34,E100,IF(C107=35,E101,IF(C107=36,E102,IF(C107=37,E103,IF(C107=38,E104,IF(C107=39,E105,IF(C107=40,E106,C113))))))))</f>
        <v>  </v>
      </c>
      <c r="D112" s="83"/>
      <c r="E112" s="83" t="str">
        <f>IF(E107=33,E99,IF(E107=34,E100,IF(E107=35,E101,IF(E107=36,E102,IF(E107=37,E103,IF(E107=38,E104,IF(E107=39,E105,IF(E107=40,E106,E113))))))))</f>
        <v>  </v>
      </c>
    </row>
    <row r="113" spans="1:5" s="76" customFormat="1" ht="12.75">
      <c r="A113" s="83" t="str">
        <f>IF(A107=41,F97,IF(A107=42,F98,IF(A107=43,F99,IF(A107=44,F100,IF(A107=45,F101,IF(A107=46,F102,IF(A107=47,F103,IF(A107=48,F104,A114))))))))</f>
        <v>  </v>
      </c>
      <c r="B113" s="83" t="str">
        <f>IF(B107=41,F97,IF(B107=42,F98,IF(B107=43,F99,IF(B107=44,F100,IF(B107=45,F101,IF(B107=46,F102,IF(B107=47,F103,IF(B107=48,F104,B114))))))))</f>
        <v>  </v>
      </c>
      <c r="C113" s="83" t="str">
        <f>IF(C107=41,F97,IF(C107=42,F98,IF(C107=43,F99,IF(C107=44,F100,IF(C107=45,F101,IF(C107=46,F102,IF(C107=47,F103,IF(C107=48,F104,C114))))))))</f>
        <v>  </v>
      </c>
      <c r="D113" s="83"/>
      <c r="E113" s="83" t="str">
        <f>IF(E107=41,F97,IF(E107=42,F98,IF(E107=43,F99,IF(E107=44,F100,IF(E107=45,F101,IF(E107=46,F102,IF(E107=47,F103,IF(E107=48,F104,E114))))))))</f>
        <v>  </v>
      </c>
    </row>
    <row r="114" spans="1:5" s="76" customFormat="1" ht="12.75">
      <c r="A114" s="83" t="str">
        <f>IF(A107=49,F105,IF(A107=50,F106,IF(A107=51,G97,IF(A107=52,G98,IF(A107=53,G99,IF(A107=54,G100,IF(A107=55,G101,IF(A107=56,G102,A115))))))))</f>
        <v>  </v>
      </c>
      <c r="B114" s="83" t="str">
        <f>IF(B107=49,F105,IF(B107=50,F106,IF(B107=51,G97,IF(B107=52,G98,IF(B107=53,G99,IF(B107=54,G100,IF(B107=55,G101,IF(B107=56,G102,B115))))))))</f>
        <v>  </v>
      </c>
      <c r="C114" s="83" t="str">
        <f>IF(C107=49,F105,IF(C107=50,F106,IF(C107=51,G97,IF(C107=52,G98,IF(C107=53,G99,IF(C107=54,G100,IF(C107=55,G101,IF(C107=56,G102,C115))))))))</f>
        <v>  </v>
      </c>
      <c r="D114" s="83"/>
      <c r="E114" s="83" t="str">
        <f>IF(E107=49,F105,IF(E107=50,F106,IF(E107=51,G97,IF(E107=52,G98,IF(E107=53,G99,IF(E107=54,G100,IF(E107=55,G101,IF(E107=56,G102,E115))))))))</f>
        <v>  </v>
      </c>
    </row>
    <row r="115" spans="1:5" s="76" customFormat="1" ht="12.75">
      <c r="A115" s="83" t="str">
        <f>IF(A107=57,G103,IF(A107=58,G104,IF(A107=59,G105,IF(A107=60,G106,IF(A107=61,H97,IF(A107=62,H98,IF(A107=63,H99,IF(A107=64,H100,A116))))))))</f>
        <v>  </v>
      </c>
      <c r="B115" s="83" t="str">
        <f>IF(B107=57,G103,IF(B107=58,G104,IF(B107=59,G105,IF(B107=60,G106,IF(B107=61,H97,IF(B107=62,H98,IF(B107=63,H99,IF(B107=64,H100,B116))))))))</f>
        <v>  </v>
      </c>
      <c r="C115" s="83" t="str">
        <f>IF(C107=57,G103,IF(C107=58,G104,IF(C107=59,G105,IF(C107=60,G106,IF(C107=61,H97,IF(C107=62,H98,IF(C107=63,H99,IF(C107=64,H100,C116))))))))</f>
        <v>  </v>
      </c>
      <c r="D115" s="83"/>
      <c r="E115" s="83" t="str">
        <f>IF(E107=57,G103,IF(E107=58,G104,IF(E107=59,G105,IF(E107=60,G106,IF(E107=61,H97,IF(E107=62,H98,IF(E107=63,H99,IF(E107=64,H100,E116))))))))</f>
        <v>  </v>
      </c>
    </row>
    <row r="116" spans="1:5" s="76" customFormat="1" ht="12.75">
      <c r="A116" s="83" t="str">
        <f>IF(A107=65,H101,IF(A107=66,H102,IF(A107=67,H103,IF(A107=68,H104,IF(A107=69,H105,IF(A107=70,H106,IF(A107=71,I97,IF(A107=72,I98,A117))))))))</f>
        <v>  </v>
      </c>
      <c r="B116" s="83" t="str">
        <f>IF(B107=65,H101,IF(B107=66,H102,IF(B107=67,H103,IF(B107=68,H104,IF(B107=69,H105,IF(B107=70,H106,IF(B107=71,I97,IF(B107=72,I98,B117))))))))</f>
        <v>  </v>
      </c>
      <c r="C116" s="83" t="str">
        <f>IF(C107=65,H101,IF(C107=66,H102,IF(C107=67,H103,IF(C107=68,H104,IF(C107=69,H105,IF(C107=70,H106,IF(C107=71,I97,IF(C107=72,I98,C117))))))))</f>
        <v>  </v>
      </c>
      <c r="D116" s="83"/>
      <c r="E116" s="83" t="str">
        <f>IF(E107=65,H101,IF(E107=66,H102,IF(E107=67,H103,IF(E107=68,H104,IF(E107=69,H105,IF(E107=70,H106,IF(E107=71,I97,IF(E107=72,I98,E117))))))))</f>
        <v>  </v>
      </c>
    </row>
    <row r="117" spans="1:5" s="76" customFormat="1" ht="12.75">
      <c r="A117" s="83" t="str">
        <f>IF(A107=73,I99,IF(A107=74,I100,IF(A107=75,I101,IF(A107=76,I102,IF(A107=77,I103,IF(A107=78,I104,IF(A107=79,I105,IF(A107=80,I106,A118))))))))</f>
        <v>  </v>
      </c>
      <c r="B117" s="83" t="str">
        <f>IF(B107=73,I99,IF(B107=74,I100,IF(B107=75,I101,IF(B107=76,I102,IF(B107=77,I103,IF(B107=78,I104,IF(B107=79,I105,IF(B107=80,I106,B118))))))))</f>
        <v>  </v>
      </c>
      <c r="C117" s="83" t="str">
        <f>IF(C107=73,I99,IF(C107=74,I100,IF(C107=75,I101,IF(C107=76,I102,IF(C107=77,I103,IF(C107=78,I104,IF(C107=79,I105,IF(C107=80,I106,C118))))))))</f>
        <v>  </v>
      </c>
      <c r="D117" s="83"/>
      <c r="E117" s="83" t="str">
        <f>IF(E107=73,I99,IF(E107=74,I100,IF(E107=75,I101,IF(E107=76,I102,IF(E107=77,I103,IF(E107=78,I104,IF(E107=79,I105,IF(E107=80,I106,E118))))))))</f>
        <v>  </v>
      </c>
    </row>
    <row r="118" spans="1:5" s="76" customFormat="1" ht="12.75">
      <c r="A118" s="83" t="str">
        <f>IF(A107=81,J97,IF(A107=82,J98,IF(A107=83,J99,IF(A107=84,J100,IF(A107=85,J101,IF(A107=86,J102,IF(A107=87,J103,IF(A107=88,J104,A119))))))))</f>
        <v>  </v>
      </c>
      <c r="B118" s="83" t="str">
        <f>IF(B107=81,J97,IF(B107=82,J98,IF(B107=83,J99,IF(B107=84,J100,IF(B107=85,J101,IF(B107=86,J102,IF(B107=87,J103,IF(B107=88,J104,B119))))))))</f>
        <v>  </v>
      </c>
      <c r="C118" s="83" t="str">
        <f>IF(C107=81,J97,IF(C107=82,J98,IF(C107=83,J99,IF(C107=84,J100,IF(C107=85,J101,IF(C107=86,J102,IF(C107=87,J103,IF(C107=88,J104,C119))))))))</f>
        <v>  </v>
      </c>
      <c r="D118" s="83"/>
      <c r="E118" s="83" t="str">
        <f>IF(E107=81,J97,IF(E107=82,J98,IF(E107=83,J99,IF(E107=84,J100,IF(E107=85,J101,IF(E107=86,J102,IF(E107=87,J103,IF(E107=88,J104,E119))))))))</f>
        <v>  </v>
      </c>
    </row>
    <row r="119" spans="1:5" s="76" customFormat="1" ht="12.75">
      <c r="A119" s="83" t="str">
        <f>IF(A107=89,J105,IF(A107=90,J106,IF(A107=91,K97,IF(A107=92,K98,IF(A107=93,K99,IF(A107=94,K100,IF(A107=95,K101,IF(A107=96,K102,A120))))))))</f>
        <v>  </v>
      </c>
      <c r="B119" s="83" t="str">
        <f>IF(B107=89,J105,IF(B107=90,J106,IF(B107=91,K97,IF(B107=92,K98,IF(B107=93,K99,IF(B107=94,K100,IF(B107=95,K101,IF(B107=96,K102,B120))))))))</f>
        <v>  </v>
      </c>
      <c r="C119" s="83" t="str">
        <f>IF(C107=89,J105,IF(C107=90,J106,IF(C107=91,K97,IF(C107=92,K98,IF(C107=93,K99,IF(C107=94,K100,IF(C107=95,K101,IF(C107=96,K102,C120))))))))</f>
        <v>  </v>
      </c>
      <c r="D119" s="83"/>
      <c r="E119" s="83" t="str">
        <f>IF(E107=89,J105,IF(E107=90,J106,IF(E107=91,K97,IF(E107=92,K98,IF(E107=93,K99,IF(E107=94,K100,IF(E107=95,K101,IF(E107=96,K102,E120))))))))</f>
        <v>  </v>
      </c>
    </row>
    <row r="120" spans="1:5" s="76" customFormat="1" ht="12.75">
      <c r="A120" s="83" t="str">
        <f>IF(A107=97,K103,IF(A107=98,K104,IF(A107=99,K105,"  ")))</f>
        <v>  </v>
      </c>
      <c r="B120" s="83" t="str">
        <f>IF(B107=97,K103,IF(B107=98,K104,IF(B107=99,K105,"  ")))</f>
        <v>  </v>
      </c>
      <c r="C120" s="83" t="str">
        <f>IF(C107=97,K103,IF(C107=98,K104,IF(C107=99,K105,"  ")))</f>
        <v>  </v>
      </c>
      <c r="D120" s="83"/>
      <c r="E120" s="83" t="str">
        <f>IF(E107=97,K103,IF(E107=98,K104,IF(E107=99,K105,"  ")))</f>
        <v>  </v>
      </c>
    </row>
    <row r="121" spans="1:13" s="76" customFormat="1" ht="12.75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</row>
    <row r="122" spans="1:13" s="76" customFormat="1" ht="12.75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</row>
    <row r="123" spans="1:13" s="76" customFormat="1" ht="12.75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</row>
    <row r="124" spans="1:13" s="76" customFormat="1" ht="12.75">
      <c r="A124" s="74"/>
      <c r="B124" s="582">
        <f>B64+1</f>
        <v>427</v>
      </c>
      <c r="C124" s="582"/>
      <c r="D124" s="583" t="str">
        <f>TRIM(CONCATENATE("(Rs In Words...  ",A138," ",I138,"  ",B138," ",F138," ",C138," ",G138," ",D138," ",H138,IF(B124&gt;100,"  and ",),E138," ","  Only.)"))</f>
        <v>(Rs In Words... Four Hundred and Twenty Seven Only.)</v>
      </c>
      <c r="E124" s="583"/>
      <c r="F124" s="583"/>
      <c r="G124" s="583"/>
      <c r="H124" s="583"/>
      <c r="I124" s="583"/>
      <c r="J124" s="583"/>
      <c r="K124" s="583"/>
      <c r="L124" s="74"/>
      <c r="M124" s="74"/>
    </row>
    <row r="125" spans="1:13" s="76" customFormat="1" ht="12.75">
      <c r="A125" s="74"/>
      <c r="B125" s="582"/>
      <c r="C125" s="582"/>
      <c r="D125" s="583"/>
      <c r="E125" s="583"/>
      <c r="F125" s="583"/>
      <c r="G125" s="583"/>
      <c r="H125" s="583"/>
      <c r="I125" s="583"/>
      <c r="J125" s="583"/>
      <c r="K125" s="583"/>
      <c r="L125" s="74"/>
      <c r="M125" s="74"/>
    </row>
    <row r="126" s="76" customFormat="1" ht="12.75"/>
    <row r="127" spans="2:11" s="76" customFormat="1" ht="12.75">
      <c r="B127" s="77" t="s">
        <v>86</v>
      </c>
      <c r="C127" s="77" t="s">
        <v>87</v>
      </c>
      <c r="D127" s="77" t="s">
        <v>88</v>
      </c>
      <c r="E127" s="77" t="s">
        <v>89</v>
      </c>
      <c r="F127" s="77" t="s">
        <v>90</v>
      </c>
      <c r="G127" s="77" t="s">
        <v>91</v>
      </c>
      <c r="H127" s="77" t="s">
        <v>92</v>
      </c>
      <c r="I127" s="77" t="s">
        <v>93</v>
      </c>
      <c r="J127" s="77" t="s">
        <v>94</v>
      </c>
      <c r="K127" s="77" t="s">
        <v>95</v>
      </c>
    </row>
    <row r="128" spans="2:11" s="76" customFormat="1" ht="12.75">
      <c r="B128" s="77" t="s">
        <v>96</v>
      </c>
      <c r="C128" s="77" t="s">
        <v>97</v>
      </c>
      <c r="D128" s="77" t="s">
        <v>98</v>
      </c>
      <c r="E128" s="77" t="s">
        <v>99</v>
      </c>
      <c r="F128" s="77" t="s">
        <v>100</v>
      </c>
      <c r="G128" s="77" t="s">
        <v>101</v>
      </c>
      <c r="H128" s="77" t="s">
        <v>102</v>
      </c>
      <c r="I128" s="77" t="s">
        <v>103</v>
      </c>
      <c r="J128" s="77" t="s">
        <v>104</v>
      </c>
      <c r="K128" s="77" t="s">
        <v>105</v>
      </c>
    </row>
    <row r="129" spans="2:11" s="76" customFormat="1" ht="12.75">
      <c r="B129" s="77" t="s">
        <v>106</v>
      </c>
      <c r="C129" s="77" t="s">
        <v>107</v>
      </c>
      <c r="D129" s="77" t="s">
        <v>108</v>
      </c>
      <c r="E129" s="77" t="s">
        <v>109</v>
      </c>
      <c r="F129" s="77" t="s">
        <v>110</v>
      </c>
      <c r="G129" s="77" t="s">
        <v>111</v>
      </c>
      <c r="H129" s="77" t="s">
        <v>112</v>
      </c>
      <c r="I129" s="77" t="s">
        <v>113</v>
      </c>
      <c r="J129" s="77" t="s">
        <v>114</v>
      </c>
      <c r="K129" s="77" t="s">
        <v>115</v>
      </c>
    </row>
    <row r="130" spans="2:11" s="76" customFormat="1" ht="12.75">
      <c r="B130" s="77" t="s">
        <v>116</v>
      </c>
      <c r="C130" s="77" t="s">
        <v>117</v>
      </c>
      <c r="D130" s="77" t="s">
        <v>118</v>
      </c>
      <c r="E130" s="77" t="s">
        <v>119</v>
      </c>
      <c r="F130" s="77" t="s">
        <v>120</v>
      </c>
      <c r="G130" s="77" t="s">
        <v>121</v>
      </c>
      <c r="H130" s="77" t="s">
        <v>122</v>
      </c>
      <c r="I130" s="77" t="s">
        <v>123</v>
      </c>
      <c r="J130" s="77" t="s">
        <v>124</v>
      </c>
      <c r="K130" s="77" t="s">
        <v>125</v>
      </c>
    </row>
    <row r="131" spans="2:11" s="76" customFormat="1" ht="12.75">
      <c r="B131" s="77" t="s">
        <v>126</v>
      </c>
      <c r="C131" s="77" t="s">
        <v>127</v>
      </c>
      <c r="D131" s="77" t="s">
        <v>128</v>
      </c>
      <c r="E131" s="77" t="s">
        <v>129</v>
      </c>
      <c r="F131" s="77" t="s">
        <v>130</v>
      </c>
      <c r="G131" s="77" t="s">
        <v>131</v>
      </c>
      <c r="H131" s="77" t="s">
        <v>132</v>
      </c>
      <c r="I131" s="77" t="s">
        <v>133</v>
      </c>
      <c r="J131" s="77" t="s">
        <v>134</v>
      </c>
      <c r="K131" s="77" t="s">
        <v>135</v>
      </c>
    </row>
    <row r="132" spans="2:11" s="76" customFormat="1" ht="12.75">
      <c r="B132" s="77" t="s">
        <v>136</v>
      </c>
      <c r="C132" s="77" t="s">
        <v>137</v>
      </c>
      <c r="D132" s="77" t="s">
        <v>138</v>
      </c>
      <c r="E132" s="77" t="s">
        <v>139</v>
      </c>
      <c r="F132" s="77" t="s">
        <v>140</v>
      </c>
      <c r="G132" s="77" t="s">
        <v>141</v>
      </c>
      <c r="H132" s="77" t="s">
        <v>142</v>
      </c>
      <c r="I132" s="77" t="s">
        <v>143</v>
      </c>
      <c r="J132" s="77" t="s">
        <v>144</v>
      </c>
      <c r="K132" s="77" t="s">
        <v>145</v>
      </c>
    </row>
    <row r="133" spans="2:11" s="76" customFormat="1" ht="12.75">
      <c r="B133" s="77" t="s">
        <v>146</v>
      </c>
      <c r="C133" s="77" t="s">
        <v>147</v>
      </c>
      <c r="D133" s="77" t="s">
        <v>148</v>
      </c>
      <c r="E133" s="77" t="s">
        <v>149</v>
      </c>
      <c r="F133" s="77" t="s">
        <v>150</v>
      </c>
      <c r="G133" s="77" t="s">
        <v>151</v>
      </c>
      <c r="H133" s="77" t="s">
        <v>152</v>
      </c>
      <c r="I133" s="77" t="s">
        <v>153</v>
      </c>
      <c r="J133" s="77" t="s">
        <v>154</v>
      </c>
      <c r="K133" s="77" t="s">
        <v>155</v>
      </c>
    </row>
    <row r="134" spans="2:11" s="76" customFormat="1" ht="12.75" customHeight="1">
      <c r="B134" s="77" t="s">
        <v>156</v>
      </c>
      <c r="C134" s="77" t="s">
        <v>157</v>
      </c>
      <c r="D134" s="77" t="s">
        <v>158</v>
      </c>
      <c r="E134" s="77" t="s">
        <v>159</v>
      </c>
      <c r="F134" s="77" t="s">
        <v>160</v>
      </c>
      <c r="G134" s="77" t="s">
        <v>161</v>
      </c>
      <c r="H134" s="77" t="s">
        <v>162</v>
      </c>
      <c r="I134" s="77" t="s">
        <v>163</v>
      </c>
      <c r="J134" s="77" t="s">
        <v>164</v>
      </c>
      <c r="K134" s="77" t="s">
        <v>165</v>
      </c>
    </row>
    <row r="135" spans="2:11" s="76" customFormat="1" ht="12.75" customHeight="1">
      <c r="B135" s="77" t="s">
        <v>166</v>
      </c>
      <c r="C135" s="77" t="s">
        <v>167</v>
      </c>
      <c r="D135" s="77" t="s">
        <v>168</v>
      </c>
      <c r="E135" s="77" t="s">
        <v>169</v>
      </c>
      <c r="F135" s="77" t="s">
        <v>170</v>
      </c>
      <c r="G135" s="77" t="s">
        <v>171</v>
      </c>
      <c r="H135" s="77" t="s">
        <v>172</v>
      </c>
      <c r="I135" s="77" t="s">
        <v>173</v>
      </c>
      <c r="J135" s="77" t="s">
        <v>174</v>
      </c>
      <c r="K135" s="77" t="s">
        <v>175</v>
      </c>
    </row>
    <row r="136" spans="2:11" s="76" customFormat="1" ht="12.75">
      <c r="B136" s="77" t="s">
        <v>176</v>
      </c>
      <c r="C136" s="77" t="s">
        <v>177</v>
      </c>
      <c r="D136" s="77" t="s">
        <v>178</v>
      </c>
      <c r="E136" s="77" t="s">
        <v>179</v>
      </c>
      <c r="F136" s="77" t="s">
        <v>180</v>
      </c>
      <c r="G136" s="77" t="s">
        <v>181</v>
      </c>
      <c r="H136" s="77" t="s">
        <v>182</v>
      </c>
      <c r="I136" s="77" t="s">
        <v>183</v>
      </c>
      <c r="J136" s="77" t="s">
        <v>184</v>
      </c>
      <c r="K136" s="77" t="s">
        <v>185</v>
      </c>
    </row>
    <row r="137" spans="1:13" s="76" customFormat="1" ht="18">
      <c r="A137" s="79">
        <f>INT(B124/10000000)</f>
        <v>0</v>
      </c>
      <c r="B137" s="80">
        <f>INT(B124/100000)-A137*100</f>
        <v>0</v>
      </c>
      <c r="C137" s="80">
        <f>INT(B124/1000)-A137*10000-B137*100</f>
        <v>0</v>
      </c>
      <c r="D137" s="80">
        <f>INT(B124/100)-A137*100000-B137*1000-C137*10</f>
        <v>4</v>
      </c>
      <c r="E137" s="80">
        <f>B124-(A137*10000000+B137*100000+C137*1000+D137*100)</f>
        <v>27</v>
      </c>
      <c r="F137" s="81"/>
      <c r="G137" s="81"/>
      <c r="H137" s="81"/>
      <c r="I137" s="82"/>
      <c r="J137" s="81"/>
      <c r="K137" s="81"/>
      <c r="L137" s="81"/>
      <c r="M137" s="81"/>
    </row>
    <row r="138" spans="1:11" s="76" customFormat="1" ht="12.75">
      <c r="A138" s="83" t="str">
        <f>IF(A137=1,B127,IF(A137=2,B128,IF(A137=3,B129,IF(A137=4,B130,IF(A137=5,B131,IF(A137=6,B132,IF(A137=7,B133,IF(A137=8,B134,A139))))))))</f>
        <v>  </v>
      </c>
      <c r="B138" s="83" t="str">
        <f>IF(B137=1,B127,IF(B137=2,B128,IF(B137=3,B129,IF(B137=4,B130,IF(B137=5,B131,IF(B137=6,B132,IF(B137=7,B133,IF(B137=8,B134,B139))))))))</f>
        <v>  </v>
      </c>
      <c r="C138" s="83" t="str">
        <f>IF(C137=1,B127,IF(C137=2,B128,IF(C137=3,B129,IF(C137=4,B130,IF(C137=5,B131,IF(C137=6,B132,IF(C137=7,B133,IF(C137=8,B134,C139))))))))</f>
        <v>  </v>
      </c>
      <c r="D138" s="83" t="str">
        <f>IF(D137=1,B127,IF(D137=2,B128,IF(D137=3,B129,IF(D137=4,B130,IF(D137=5,B131,IF(D137=6,B132,IF(D137=7,B133,IF(D137=8,B134,D139))))))))</f>
        <v>Four</v>
      </c>
      <c r="E138" s="83" t="str">
        <f>IF(E137=1,B127,IF(E137=2,B128,IF(E137=3,B129,IF(E137=4,B130,IF(E137=5,B131,IF(E137=6,B132,IF(E137=7,B133,IF(E137=8,B134,E139))))))))</f>
        <v>Twenty Seven</v>
      </c>
      <c r="F138" s="83" t="str">
        <f>IF(B137&gt;=1," Lakh","   ")</f>
        <v>   </v>
      </c>
      <c r="G138" s="83" t="str">
        <f>IF(C137&gt;=1,"  Thousand","    ")</f>
        <v>    </v>
      </c>
      <c r="H138" s="83" t="str">
        <f>IF(D137&gt;=1,"   Hundred","   ")</f>
        <v>   Hundred</v>
      </c>
      <c r="I138" s="83" t="str">
        <f>IF(A137&gt;=1," Crore","    ")</f>
        <v>    </v>
      </c>
      <c r="J138" s="83"/>
      <c r="K138" s="83"/>
    </row>
    <row r="139" spans="1:5" s="76" customFormat="1" ht="12.75">
      <c r="A139" s="83" t="str">
        <f>IF(A137=9,B135,IF(A137=10,B136,IF(A137=11,C127,IF(A137=12,C128,IF(A137=13,C129,IF(A137=14,C130,IF(A137=15,C131,IF(A137=16,C132,A140))))))))</f>
        <v>  </v>
      </c>
      <c r="B139" s="83" t="str">
        <f>IF(B137=9,B135,IF(B137=10,B136,IF(B137=11,C127,IF(B137=12,C128,IF(B137=13,C129,IF(B137=14,C130,IF(B137=15,C131,IF(B137=16,C132,B140))))))))</f>
        <v>  </v>
      </c>
      <c r="C139" s="83" t="str">
        <f>IF(C137=9,B135,IF(C137=10,B136,IF(C137=11,C127,IF(C137=12,C128,IF(C137=13,C129,IF(C137=14,C130,IF(C137=15,C131,IF(C137=16,C132,C140))))))))</f>
        <v>  </v>
      </c>
      <c r="D139" s="83" t="str">
        <f>IF(D137=9,B135,"  ")</f>
        <v>  </v>
      </c>
      <c r="E139" s="83" t="str">
        <f>IF(E137=9,B135,IF(E137=10,B136,IF(E137=11,C127,IF(E137=12,C128,IF(E137=13,C129,IF(E137=14,C130,IF(E137=15,C131,IF(E137=16,C132,E140))))))))</f>
        <v>Twenty Seven</v>
      </c>
    </row>
    <row r="140" spans="1:5" s="76" customFormat="1" ht="12.75">
      <c r="A140" s="83" t="str">
        <f>IF(A137=17,C133,IF(A137=18,C134,IF(A137=19,C135,IF(A137=20,C136,IF(A137=21,D127,IF(A137=22,D128,IF(A137=23,D129,IF(A137=24,D130,A141))))))))</f>
        <v>  </v>
      </c>
      <c r="B140" s="83" t="str">
        <f>IF(B137=17,C133,IF(B137=18,C134,IF(B137=19,C135,IF(B137=20,C136,IF(B137=21,D127,IF(B137=22,D128,IF(B137=23,D129,IF(B137=24,D130,B141))))))))</f>
        <v>  </v>
      </c>
      <c r="C140" s="83" t="str">
        <f>IF(C137=17,C133,IF(C137=18,C134,IF(C137=19,C135,IF(C137=20,C136,IF(C137=21,D127,IF(C137=22,D128,IF(C137=23,D129,IF(C137=24,D130,C141))))))))</f>
        <v>  </v>
      </c>
      <c r="D140" s="83"/>
      <c r="E140" s="83" t="str">
        <f>IF(E137=17,C133,IF(E137=18,C134,IF(E137=19,C135,IF(E137=20,C136,IF(E137=21,D127,IF(E137=22,D128,IF(E137=23,D129,IF(E137=24,D130,E141))))))))</f>
        <v>Twenty Seven</v>
      </c>
    </row>
    <row r="141" spans="1:5" s="76" customFormat="1" ht="12.75">
      <c r="A141" s="83" t="str">
        <f>IF(A137=25,D131,IF(A137=26,D132,IF(A137=27,D133,IF(A137=28,D134,IF(A137=29,D135,IF(A137=30,D136,IF(A137=31,E127,IF(A137=32,E128,A142))))))))</f>
        <v>  </v>
      </c>
      <c r="B141" s="83" t="str">
        <f>IF(B137=25,D131,IF(B137=26,D132,IF(B137=27,D133,IF(B137=28,D134,IF(B137=29,D135,IF(B137=30,D136,IF(B137=31,E127,IF(B137=32,E128,B142))))))))</f>
        <v>  </v>
      </c>
      <c r="C141" s="83" t="str">
        <f>IF(C137=25,D131,IF(C137=26,D132,IF(C137=27,D133,IF(C137=28,D134,IF(C137=29,D135,IF(C137=30,D136,IF(C137=31,E127,IF(C137=32,E128,C142))))))))</f>
        <v>  </v>
      </c>
      <c r="D141" s="83"/>
      <c r="E141" s="83" t="str">
        <f>IF(E137=25,D131,IF(E137=26,D132,IF(E137=27,D133,IF(E137=28,D134,IF(E137=29,D135,IF(E137=30,D136,IF(E137=31,E127,IF(E137=32,E128,E142))))))))</f>
        <v>Twenty Seven</v>
      </c>
    </row>
    <row r="142" spans="1:5" s="76" customFormat="1" ht="12.75">
      <c r="A142" s="83" t="str">
        <f>IF(A137=33,E129,IF(A137=34,E130,IF(A137=35,E131,IF(A137=36,E132,IF(A137=37,E133,IF(A137=38,E134,IF(A137=39,E135,IF(A137=40,E136,A143))))))))</f>
        <v>  </v>
      </c>
      <c r="B142" s="83" t="str">
        <f>IF(B137=33,E129,IF(B137=34,E130,IF(B137=35,E131,IF(B137=36,E132,IF(B137=37,E133,IF(B137=38,E134,IF(B137=39,E135,IF(B137=40,E136,B143))))))))</f>
        <v>  </v>
      </c>
      <c r="C142" s="83" t="str">
        <f>IF(C137=33,E129,IF(C137=34,E130,IF(C137=35,E131,IF(C137=36,E132,IF(C137=37,E133,IF(C137=38,E134,IF(C137=39,E135,IF(C137=40,E136,C143))))))))</f>
        <v>  </v>
      </c>
      <c r="D142" s="83"/>
      <c r="E142" s="83" t="str">
        <f>IF(E137=33,E129,IF(E137=34,E130,IF(E137=35,E131,IF(E137=36,E132,IF(E137=37,E133,IF(E137=38,E134,IF(E137=39,E135,IF(E137=40,E136,E143))))))))</f>
        <v>  </v>
      </c>
    </row>
    <row r="143" spans="1:5" s="76" customFormat="1" ht="12.75">
      <c r="A143" s="83" t="str">
        <f>IF(A137=41,F127,IF(A137=42,F128,IF(A137=43,F129,IF(A137=44,F130,IF(A137=45,F131,IF(A137=46,F132,IF(A137=47,F133,IF(A137=48,F134,A144))))))))</f>
        <v>  </v>
      </c>
      <c r="B143" s="83" t="str">
        <f>IF(B137=41,F127,IF(B137=42,F128,IF(B137=43,F129,IF(B137=44,F130,IF(B137=45,F131,IF(B137=46,F132,IF(B137=47,F133,IF(B137=48,F134,B144))))))))</f>
        <v>  </v>
      </c>
      <c r="C143" s="83" t="str">
        <f>IF(C137=41,F127,IF(C137=42,F128,IF(C137=43,F129,IF(C137=44,F130,IF(C137=45,F131,IF(C137=46,F132,IF(C137=47,F133,IF(C137=48,F134,C144))))))))</f>
        <v>  </v>
      </c>
      <c r="D143" s="83"/>
      <c r="E143" s="83" t="str">
        <f>IF(E137=41,F127,IF(E137=42,F128,IF(E137=43,F129,IF(E137=44,F130,IF(E137=45,F131,IF(E137=46,F132,IF(E137=47,F133,IF(E137=48,F134,E144))))))))</f>
        <v>  </v>
      </c>
    </row>
    <row r="144" spans="1:5" s="76" customFormat="1" ht="12.75">
      <c r="A144" s="83" t="str">
        <f>IF(A137=49,F135,IF(A137=50,F136,IF(A137=51,G127,IF(A137=52,G128,IF(A137=53,G129,IF(A137=54,G130,IF(A137=55,G131,IF(A137=56,G132,A145))))))))</f>
        <v>  </v>
      </c>
      <c r="B144" s="83" t="str">
        <f>IF(B137=49,F135,IF(B137=50,F136,IF(B137=51,G127,IF(B137=52,G128,IF(B137=53,G129,IF(B137=54,G130,IF(B137=55,G131,IF(B137=56,G132,B145))))))))</f>
        <v>  </v>
      </c>
      <c r="C144" s="83" t="str">
        <f>IF(C137=49,F135,IF(C137=50,F136,IF(C137=51,G127,IF(C137=52,G128,IF(C137=53,G129,IF(C137=54,G130,IF(C137=55,G131,IF(C137=56,G132,C145))))))))</f>
        <v>  </v>
      </c>
      <c r="D144" s="83"/>
      <c r="E144" s="83" t="str">
        <f>IF(E137=49,F135,IF(E137=50,F136,IF(E137=51,G127,IF(E137=52,G128,IF(E137=53,G129,IF(E137=54,G130,IF(E137=55,G131,IF(E137=56,G132,E145))))))))</f>
        <v>  </v>
      </c>
    </row>
    <row r="145" spans="1:5" s="76" customFormat="1" ht="12.75">
      <c r="A145" s="83" t="str">
        <f>IF(A137=57,G133,IF(A137=58,G134,IF(A137=59,G135,IF(A137=60,G136,IF(A137=61,H127,IF(A137=62,H128,IF(A137=63,H129,IF(A137=64,H130,A146))))))))</f>
        <v>  </v>
      </c>
      <c r="B145" s="83" t="str">
        <f>IF(B137=57,G133,IF(B137=58,G134,IF(B137=59,G135,IF(B137=60,G136,IF(B137=61,H127,IF(B137=62,H128,IF(B137=63,H129,IF(B137=64,H130,B146))))))))</f>
        <v>  </v>
      </c>
      <c r="C145" s="83" t="str">
        <f>IF(C137=57,G133,IF(C137=58,G134,IF(C137=59,G135,IF(C137=60,G136,IF(C137=61,H127,IF(C137=62,H128,IF(C137=63,H129,IF(C137=64,H130,C146))))))))</f>
        <v>  </v>
      </c>
      <c r="D145" s="83"/>
      <c r="E145" s="83" t="str">
        <f>IF(E137=57,G133,IF(E137=58,G134,IF(E137=59,G135,IF(E137=60,G136,IF(E137=61,H127,IF(E137=62,H128,IF(E137=63,H129,IF(E137=64,H130,E146))))))))</f>
        <v>  </v>
      </c>
    </row>
    <row r="146" spans="1:5" s="76" customFormat="1" ht="12.75">
      <c r="A146" s="83" t="str">
        <f>IF(A137=65,H131,IF(A137=66,H132,IF(A137=67,H133,IF(A137=68,H134,IF(A137=69,H135,IF(A137=70,H136,IF(A137=71,I127,IF(A137=72,I128,A147))))))))</f>
        <v>  </v>
      </c>
      <c r="B146" s="83" t="str">
        <f>IF(B137=65,H131,IF(B137=66,H132,IF(B137=67,H133,IF(B137=68,H134,IF(B137=69,H135,IF(B137=70,H136,IF(B137=71,I127,IF(B137=72,I128,B147))))))))</f>
        <v>  </v>
      </c>
      <c r="C146" s="83" t="str">
        <f>IF(C137=65,H131,IF(C137=66,H132,IF(C137=67,H133,IF(C137=68,H134,IF(C137=69,H135,IF(C137=70,H136,IF(C137=71,I127,IF(C137=72,I128,C147))))))))</f>
        <v>  </v>
      </c>
      <c r="D146" s="83"/>
      <c r="E146" s="83" t="str">
        <f>IF(E137=65,H131,IF(E137=66,H132,IF(E137=67,H133,IF(E137=68,H134,IF(E137=69,H135,IF(E137=70,H136,IF(E137=71,I127,IF(E137=72,I128,E147))))))))</f>
        <v>  </v>
      </c>
    </row>
    <row r="147" spans="1:5" s="76" customFormat="1" ht="12.75">
      <c r="A147" s="83" t="str">
        <f>IF(A137=73,I129,IF(A137=74,I130,IF(A137=75,I131,IF(A137=76,I132,IF(A137=77,I133,IF(A137=78,I134,IF(A137=79,I135,IF(A137=80,I136,A148))))))))</f>
        <v>  </v>
      </c>
      <c r="B147" s="83" t="str">
        <f>IF(B137=73,I129,IF(B137=74,I130,IF(B137=75,I131,IF(B137=76,I132,IF(B137=77,I133,IF(B137=78,I134,IF(B137=79,I135,IF(B137=80,I136,B148))))))))</f>
        <v>  </v>
      </c>
      <c r="C147" s="83" t="str">
        <f>IF(C137=73,I129,IF(C137=74,I130,IF(C137=75,I131,IF(C137=76,I132,IF(C137=77,I133,IF(C137=78,I134,IF(C137=79,I135,IF(C137=80,I136,C148))))))))</f>
        <v>  </v>
      </c>
      <c r="D147" s="83"/>
      <c r="E147" s="83" t="str">
        <f>IF(E137=73,I129,IF(E137=74,I130,IF(E137=75,I131,IF(E137=76,I132,IF(E137=77,I133,IF(E137=78,I134,IF(E137=79,I135,IF(E137=80,I136,E148))))))))</f>
        <v>  </v>
      </c>
    </row>
    <row r="148" spans="1:5" s="76" customFormat="1" ht="12.75">
      <c r="A148" s="83" t="str">
        <f>IF(A137=81,J127,IF(A137=82,J128,IF(A137=83,J129,IF(A137=84,J130,IF(A137=85,J131,IF(A137=86,J132,IF(A137=87,J133,IF(A137=88,J134,A149))))))))</f>
        <v>  </v>
      </c>
      <c r="B148" s="83" t="str">
        <f>IF(B137=81,J127,IF(B137=82,J128,IF(B137=83,J129,IF(B137=84,J130,IF(B137=85,J131,IF(B137=86,J132,IF(B137=87,J133,IF(B137=88,J134,B149))))))))</f>
        <v>  </v>
      </c>
      <c r="C148" s="83" t="str">
        <f>IF(C137=81,J127,IF(C137=82,J128,IF(C137=83,J129,IF(C137=84,J130,IF(C137=85,J131,IF(C137=86,J132,IF(C137=87,J133,IF(C137=88,J134,C149))))))))</f>
        <v>  </v>
      </c>
      <c r="D148" s="83"/>
      <c r="E148" s="83" t="str">
        <f>IF(E137=81,J127,IF(E137=82,J128,IF(E137=83,J129,IF(E137=84,J130,IF(E137=85,J131,IF(E137=86,J132,IF(E137=87,J133,IF(E137=88,J134,E149))))))))</f>
        <v>  </v>
      </c>
    </row>
    <row r="149" spans="1:5" s="76" customFormat="1" ht="12.75">
      <c r="A149" s="83" t="str">
        <f>IF(A137=89,J135,IF(A137=90,J136,IF(A137=91,K127,IF(A137=92,K128,IF(A137=93,K129,IF(A137=94,K130,IF(A137=95,K131,IF(A137=96,K132,A150))))))))</f>
        <v>  </v>
      </c>
      <c r="B149" s="83" t="str">
        <f>IF(B137=89,J135,IF(B137=90,J136,IF(B137=91,K127,IF(B137=92,K128,IF(B137=93,K129,IF(B137=94,K130,IF(B137=95,K131,IF(B137=96,K132,B150))))))))</f>
        <v>  </v>
      </c>
      <c r="C149" s="83" t="str">
        <f>IF(C137=89,J135,IF(C137=90,J136,IF(C137=91,K127,IF(C137=92,K128,IF(C137=93,K129,IF(C137=94,K130,IF(C137=95,K131,IF(C137=96,K132,C150))))))))</f>
        <v>  </v>
      </c>
      <c r="D149" s="83"/>
      <c r="E149" s="83" t="str">
        <f>IF(E137=89,J135,IF(E137=90,J136,IF(E137=91,K127,IF(E137=92,K128,IF(E137=93,K129,IF(E137=94,K130,IF(E137=95,K131,IF(E137=96,K132,E150))))))))</f>
        <v>  </v>
      </c>
    </row>
    <row r="150" spans="1:5" s="76" customFormat="1" ht="12.75">
      <c r="A150" s="83" t="str">
        <f>IF(A137=97,K133,IF(A137=98,K134,IF(A137=99,K135,"  ")))</f>
        <v>  </v>
      </c>
      <c r="B150" s="83" t="str">
        <f>IF(B137=97,K133,IF(B137=98,K134,IF(B137=99,K135,"  ")))</f>
        <v>  </v>
      </c>
      <c r="C150" s="83" t="str">
        <f>IF(C137=97,K133,IF(C137=98,K134,IF(C137=99,K135,"  ")))</f>
        <v>  </v>
      </c>
      <c r="D150" s="83"/>
      <c r="E150" s="83" t="str">
        <f>IF(E137=97,K133,IF(E137=98,K134,IF(E137=99,K135,"  ")))</f>
        <v>  </v>
      </c>
    </row>
    <row r="151" spans="1:13" s="76" customFormat="1" ht="12.75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</row>
    <row r="152" spans="1:13" s="76" customFormat="1" ht="12.75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</row>
    <row r="153" spans="1:13" s="76" customFormat="1" ht="12.75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</row>
    <row r="154" spans="1:13" s="76" customFormat="1" ht="12.75">
      <c r="A154" s="74"/>
      <c r="B154" s="582">
        <f>B94+1</f>
        <v>307</v>
      </c>
      <c r="C154" s="582"/>
      <c r="D154" s="583" t="str">
        <f>TRIM(CONCATENATE("(Rs In Words...  ",A168," ",I168,"  ",B168," ",F168," ",C168," ",G168," ",D168," ",H168,IF(B154&gt;100,"  and ",),E168," ","  Only.)"))</f>
        <v>(Rs In Words... Three Hundred and Seven Only.)</v>
      </c>
      <c r="E154" s="583"/>
      <c r="F154" s="583"/>
      <c r="G154" s="583"/>
      <c r="H154" s="583"/>
      <c r="I154" s="583"/>
      <c r="J154" s="583"/>
      <c r="K154" s="583"/>
      <c r="L154" s="74"/>
      <c r="M154" s="74"/>
    </row>
    <row r="155" spans="1:13" s="76" customFormat="1" ht="12.75">
      <c r="A155" s="74"/>
      <c r="B155" s="582"/>
      <c r="C155" s="582"/>
      <c r="D155" s="583"/>
      <c r="E155" s="583"/>
      <c r="F155" s="583"/>
      <c r="G155" s="583"/>
      <c r="H155" s="583"/>
      <c r="I155" s="583"/>
      <c r="J155" s="583"/>
      <c r="K155" s="583"/>
      <c r="L155" s="74"/>
      <c r="M155" s="74"/>
    </row>
    <row r="156" s="76" customFormat="1" ht="12.75"/>
    <row r="157" spans="2:11" s="76" customFormat="1" ht="12.75">
      <c r="B157" s="77" t="s">
        <v>86</v>
      </c>
      <c r="C157" s="77" t="s">
        <v>87</v>
      </c>
      <c r="D157" s="77" t="s">
        <v>88</v>
      </c>
      <c r="E157" s="77" t="s">
        <v>89</v>
      </c>
      <c r="F157" s="77" t="s">
        <v>90</v>
      </c>
      <c r="G157" s="77" t="s">
        <v>91</v>
      </c>
      <c r="H157" s="77" t="s">
        <v>92</v>
      </c>
      <c r="I157" s="77" t="s">
        <v>93</v>
      </c>
      <c r="J157" s="77" t="s">
        <v>94</v>
      </c>
      <c r="K157" s="77" t="s">
        <v>95</v>
      </c>
    </row>
    <row r="158" spans="2:11" s="76" customFormat="1" ht="12.75">
      <c r="B158" s="77" t="s">
        <v>96</v>
      </c>
      <c r="C158" s="77" t="s">
        <v>97</v>
      </c>
      <c r="D158" s="77" t="s">
        <v>98</v>
      </c>
      <c r="E158" s="77" t="s">
        <v>99</v>
      </c>
      <c r="F158" s="77" t="s">
        <v>100</v>
      </c>
      <c r="G158" s="77" t="s">
        <v>101</v>
      </c>
      <c r="H158" s="77" t="s">
        <v>102</v>
      </c>
      <c r="I158" s="77" t="s">
        <v>103</v>
      </c>
      <c r="J158" s="77" t="s">
        <v>104</v>
      </c>
      <c r="K158" s="77" t="s">
        <v>105</v>
      </c>
    </row>
    <row r="159" spans="2:11" s="76" customFormat="1" ht="12.75">
      <c r="B159" s="77" t="s">
        <v>106</v>
      </c>
      <c r="C159" s="77" t="s">
        <v>107</v>
      </c>
      <c r="D159" s="77" t="s">
        <v>108</v>
      </c>
      <c r="E159" s="77" t="s">
        <v>109</v>
      </c>
      <c r="F159" s="77" t="s">
        <v>110</v>
      </c>
      <c r="G159" s="77" t="s">
        <v>111</v>
      </c>
      <c r="H159" s="77" t="s">
        <v>112</v>
      </c>
      <c r="I159" s="77" t="s">
        <v>113</v>
      </c>
      <c r="J159" s="77" t="s">
        <v>114</v>
      </c>
      <c r="K159" s="77" t="s">
        <v>115</v>
      </c>
    </row>
    <row r="160" spans="2:11" s="76" customFormat="1" ht="12.75" customHeight="1">
      <c r="B160" s="77" t="s">
        <v>116</v>
      </c>
      <c r="C160" s="77" t="s">
        <v>117</v>
      </c>
      <c r="D160" s="77" t="s">
        <v>118</v>
      </c>
      <c r="E160" s="77" t="s">
        <v>119</v>
      </c>
      <c r="F160" s="77" t="s">
        <v>120</v>
      </c>
      <c r="G160" s="77" t="s">
        <v>121</v>
      </c>
      <c r="H160" s="77" t="s">
        <v>122</v>
      </c>
      <c r="I160" s="77" t="s">
        <v>123</v>
      </c>
      <c r="J160" s="77" t="s">
        <v>124</v>
      </c>
      <c r="K160" s="77" t="s">
        <v>125</v>
      </c>
    </row>
    <row r="161" spans="2:11" s="76" customFormat="1" ht="12.75" customHeight="1">
      <c r="B161" s="77" t="s">
        <v>126</v>
      </c>
      <c r="C161" s="77" t="s">
        <v>127</v>
      </c>
      <c r="D161" s="77" t="s">
        <v>128</v>
      </c>
      <c r="E161" s="77" t="s">
        <v>129</v>
      </c>
      <c r="F161" s="77" t="s">
        <v>130</v>
      </c>
      <c r="G161" s="77" t="s">
        <v>131</v>
      </c>
      <c r="H161" s="77" t="s">
        <v>132</v>
      </c>
      <c r="I161" s="77" t="s">
        <v>133</v>
      </c>
      <c r="J161" s="77" t="s">
        <v>134</v>
      </c>
      <c r="K161" s="77" t="s">
        <v>135</v>
      </c>
    </row>
    <row r="162" spans="2:11" s="76" customFormat="1" ht="12.75">
      <c r="B162" s="77" t="s">
        <v>136</v>
      </c>
      <c r="C162" s="77" t="s">
        <v>137</v>
      </c>
      <c r="D162" s="77" t="s">
        <v>138</v>
      </c>
      <c r="E162" s="77" t="s">
        <v>139</v>
      </c>
      <c r="F162" s="77" t="s">
        <v>140</v>
      </c>
      <c r="G162" s="77" t="s">
        <v>141</v>
      </c>
      <c r="H162" s="77" t="s">
        <v>142</v>
      </c>
      <c r="I162" s="77" t="s">
        <v>143</v>
      </c>
      <c r="J162" s="77" t="s">
        <v>144</v>
      </c>
      <c r="K162" s="77" t="s">
        <v>145</v>
      </c>
    </row>
    <row r="163" spans="2:11" s="76" customFormat="1" ht="12.75">
      <c r="B163" s="77" t="s">
        <v>146</v>
      </c>
      <c r="C163" s="77" t="s">
        <v>147</v>
      </c>
      <c r="D163" s="77" t="s">
        <v>148</v>
      </c>
      <c r="E163" s="77" t="s">
        <v>149</v>
      </c>
      <c r="F163" s="77" t="s">
        <v>150</v>
      </c>
      <c r="G163" s="77" t="s">
        <v>151</v>
      </c>
      <c r="H163" s="77" t="s">
        <v>152</v>
      </c>
      <c r="I163" s="77" t="s">
        <v>153</v>
      </c>
      <c r="J163" s="77" t="s">
        <v>154</v>
      </c>
      <c r="K163" s="77" t="s">
        <v>155</v>
      </c>
    </row>
    <row r="164" spans="2:11" s="76" customFormat="1" ht="12.75">
      <c r="B164" s="77" t="s">
        <v>156</v>
      </c>
      <c r="C164" s="77" t="s">
        <v>157</v>
      </c>
      <c r="D164" s="77" t="s">
        <v>158</v>
      </c>
      <c r="E164" s="77" t="s">
        <v>159</v>
      </c>
      <c r="F164" s="77" t="s">
        <v>160</v>
      </c>
      <c r="G164" s="77" t="s">
        <v>161</v>
      </c>
      <c r="H164" s="77" t="s">
        <v>162</v>
      </c>
      <c r="I164" s="77" t="s">
        <v>163</v>
      </c>
      <c r="J164" s="77" t="s">
        <v>164</v>
      </c>
      <c r="K164" s="77" t="s">
        <v>165</v>
      </c>
    </row>
    <row r="165" spans="2:11" s="76" customFormat="1" ht="12.75">
      <c r="B165" s="77" t="s">
        <v>166</v>
      </c>
      <c r="C165" s="77" t="s">
        <v>167</v>
      </c>
      <c r="D165" s="77" t="s">
        <v>168</v>
      </c>
      <c r="E165" s="77" t="s">
        <v>169</v>
      </c>
      <c r="F165" s="77" t="s">
        <v>170</v>
      </c>
      <c r="G165" s="77" t="s">
        <v>171</v>
      </c>
      <c r="H165" s="77" t="s">
        <v>172</v>
      </c>
      <c r="I165" s="77" t="s">
        <v>173</v>
      </c>
      <c r="J165" s="77" t="s">
        <v>174</v>
      </c>
      <c r="K165" s="77" t="s">
        <v>175</v>
      </c>
    </row>
    <row r="166" spans="2:11" s="76" customFormat="1" ht="12.75">
      <c r="B166" s="77" t="s">
        <v>176</v>
      </c>
      <c r="C166" s="77" t="s">
        <v>177</v>
      </c>
      <c r="D166" s="77" t="s">
        <v>178</v>
      </c>
      <c r="E166" s="77" t="s">
        <v>179</v>
      </c>
      <c r="F166" s="77" t="s">
        <v>180</v>
      </c>
      <c r="G166" s="77" t="s">
        <v>181</v>
      </c>
      <c r="H166" s="77" t="s">
        <v>182</v>
      </c>
      <c r="I166" s="77" t="s">
        <v>183</v>
      </c>
      <c r="J166" s="77" t="s">
        <v>184</v>
      </c>
      <c r="K166" s="77" t="s">
        <v>185</v>
      </c>
    </row>
    <row r="167" spans="1:13" s="76" customFormat="1" ht="18">
      <c r="A167" s="79">
        <f>INT(B154/10000000)</f>
        <v>0</v>
      </c>
      <c r="B167" s="80">
        <f>INT(B154/100000)-A167*100</f>
        <v>0</v>
      </c>
      <c r="C167" s="80">
        <f>INT(B154/1000)-A167*10000-B167*100</f>
        <v>0</v>
      </c>
      <c r="D167" s="80">
        <f>INT(B154/100)-A167*100000-B167*1000-C167*10</f>
        <v>3</v>
      </c>
      <c r="E167" s="80">
        <f>B154-(A167*10000000+B167*100000+C167*1000+D167*100)</f>
        <v>7</v>
      </c>
      <c r="F167" s="81"/>
      <c r="G167" s="81"/>
      <c r="H167" s="81"/>
      <c r="I167" s="82"/>
      <c r="J167" s="81"/>
      <c r="K167" s="81"/>
      <c r="L167" s="81"/>
      <c r="M167" s="81"/>
    </row>
    <row r="168" spans="1:11" s="76" customFormat="1" ht="12.75">
      <c r="A168" s="83" t="str">
        <f>IF(A167=1,B157,IF(A167=2,B158,IF(A167=3,B159,IF(A167=4,B160,IF(A167=5,B161,IF(A167=6,B162,IF(A167=7,B163,IF(A167=8,B164,A169))))))))</f>
        <v>  </v>
      </c>
      <c r="B168" s="83" t="str">
        <f>IF(B167=1,B157,IF(B167=2,B158,IF(B167=3,B159,IF(B167=4,B160,IF(B167=5,B161,IF(B167=6,B162,IF(B167=7,B163,IF(B167=8,B164,B169))))))))</f>
        <v>  </v>
      </c>
      <c r="C168" s="83" t="str">
        <f>IF(C167=1,B157,IF(C167=2,B158,IF(C167=3,B159,IF(C167=4,B160,IF(C167=5,B161,IF(C167=6,B162,IF(C167=7,B163,IF(C167=8,B164,C169))))))))</f>
        <v>  </v>
      </c>
      <c r="D168" s="83" t="str">
        <f>IF(D167=1,B157,IF(D167=2,B158,IF(D167=3,B159,IF(D167=4,B160,IF(D167=5,B161,IF(D167=6,B162,IF(D167=7,B163,IF(D167=8,B164,D169))))))))</f>
        <v>Three</v>
      </c>
      <c r="E168" s="83" t="str">
        <f>IF(E167=1,B157,IF(E167=2,B158,IF(E167=3,B159,IF(E167=4,B160,IF(E167=5,B161,IF(E167=6,B162,IF(E167=7,B163,IF(E167=8,B164,E169))))))))</f>
        <v>Seven</v>
      </c>
      <c r="F168" s="83" t="str">
        <f>IF(B167&gt;=1," Lakh","   ")</f>
        <v>   </v>
      </c>
      <c r="G168" s="83" t="str">
        <f>IF(C167&gt;=1,"  Thousand","    ")</f>
        <v>    </v>
      </c>
      <c r="H168" s="83" t="str">
        <f>IF(D167&gt;=1,"   Hundred","   ")</f>
        <v>   Hundred</v>
      </c>
      <c r="I168" s="83" t="str">
        <f>IF(A167&gt;=1," Crore","    ")</f>
        <v>    </v>
      </c>
      <c r="J168" s="83"/>
      <c r="K168" s="83"/>
    </row>
    <row r="169" spans="1:5" s="76" customFormat="1" ht="12.75">
      <c r="A169" s="83" t="str">
        <f>IF(A167=9,B165,IF(A167=10,B166,IF(A167=11,C157,IF(A167=12,C158,IF(A167=13,C159,IF(A167=14,C160,IF(A167=15,C161,IF(A167=16,C162,A170))))))))</f>
        <v>  </v>
      </c>
      <c r="B169" s="83" t="str">
        <f>IF(B167=9,B165,IF(B167=10,B166,IF(B167=11,C157,IF(B167=12,C158,IF(B167=13,C159,IF(B167=14,C160,IF(B167=15,C161,IF(B167=16,C162,B170))))))))</f>
        <v>  </v>
      </c>
      <c r="C169" s="83" t="str">
        <f>IF(C167=9,B165,IF(C167=10,B166,IF(C167=11,C157,IF(C167=12,C158,IF(C167=13,C159,IF(C167=14,C160,IF(C167=15,C161,IF(C167=16,C162,C170))))))))</f>
        <v>  </v>
      </c>
      <c r="D169" s="83" t="str">
        <f>IF(D167=9,B165,"  ")</f>
        <v>  </v>
      </c>
      <c r="E169" s="83" t="str">
        <f>IF(E167=9,B165,IF(E167=10,B166,IF(E167=11,C157,IF(E167=12,C158,IF(E167=13,C159,IF(E167=14,C160,IF(E167=15,C161,IF(E167=16,C162,E170))))))))</f>
        <v>  </v>
      </c>
    </row>
    <row r="170" spans="1:5" s="76" customFormat="1" ht="12.75">
      <c r="A170" s="83" t="str">
        <f>IF(A167=17,C163,IF(A167=18,C164,IF(A167=19,C165,IF(A167=20,C166,IF(A167=21,D157,IF(A167=22,D158,IF(A167=23,D159,IF(A167=24,D160,A171))))))))</f>
        <v>  </v>
      </c>
      <c r="B170" s="83" t="str">
        <f>IF(B167=17,C163,IF(B167=18,C164,IF(B167=19,C165,IF(B167=20,C166,IF(B167=21,D157,IF(B167=22,D158,IF(B167=23,D159,IF(B167=24,D160,B171))))))))</f>
        <v>  </v>
      </c>
      <c r="C170" s="83" t="str">
        <f>IF(C167=17,C163,IF(C167=18,C164,IF(C167=19,C165,IF(C167=20,C166,IF(C167=21,D157,IF(C167=22,D158,IF(C167=23,D159,IF(C167=24,D160,C171))))))))</f>
        <v>  </v>
      </c>
      <c r="D170" s="83"/>
      <c r="E170" s="83" t="str">
        <f>IF(E167=17,C163,IF(E167=18,C164,IF(E167=19,C165,IF(E167=20,C166,IF(E167=21,D157,IF(E167=22,D158,IF(E167=23,D159,IF(E167=24,D160,E171))))))))</f>
        <v>  </v>
      </c>
    </row>
    <row r="171" spans="1:5" s="76" customFormat="1" ht="12.75">
      <c r="A171" s="83" t="str">
        <f>IF(A167=25,D161,IF(A167=26,D162,IF(A167=27,D163,IF(A167=28,D164,IF(A167=29,D165,IF(A167=30,D166,IF(A167=31,E157,IF(A167=32,E158,A172))))))))</f>
        <v>  </v>
      </c>
      <c r="B171" s="83" t="str">
        <f>IF(B167=25,D161,IF(B167=26,D162,IF(B167=27,D163,IF(B167=28,D164,IF(B167=29,D165,IF(B167=30,D166,IF(B167=31,E157,IF(B167=32,E158,B172))))))))</f>
        <v>  </v>
      </c>
      <c r="C171" s="83" t="str">
        <f>IF(C167=25,D161,IF(C167=26,D162,IF(C167=27,D163,IF(C167=28,D164,IF(C167=29,D165,IF(C167=30,D166,IF(C167=31,E157,IF(C167=32,E158,C172))))))))</f>
        <v>  </v>
      </c>
      <c r="D171" s="83"/>
      <c r="E171" s="83" t="str">
        <f>IF(E167=25,D161,IF(E167=26,D162,IF(E167=27,D163,IF(E167=28,D164,IF(E167=29,D165,IF(E167=30,D166,IF(E167=31,E157,IF(E167=32,E158,E172))))))))</f>
        <v>  </v>
      </c>
    </row>
    <row r="172" spans="1:5" s="76" customFormat="1" ht="12.75">
      <c r="A172" s="83" t="str">
        <f>IF(A167=33,E159,IF(A167=34,E160,IF(A167=35,E161,IF(A167=36,E162,IF(A167=37,E163,IF(A167=38,E164,IF(A167=39,E165,IF(A167=40,E166,A173))))))))</f>
        <v>  </v>
      </c>
      <c r="B172" s="83" t="str">
        <f>IF(B167=33,E159,IF(B167=34,E160,IF(B167=35,E161,IF(B167=36,E162,IF(B167=37,E163,IF(B167=38,E164,IF(B167=39,E165,IF(B167=40,E166,B173))))))))</f>
        <v>  </v>
      </c>
      <c r="C172" s="83" t="str">
        <f>IF(C167=33,E159,IF(C167=34,E160,IF(C167=35,E161,IF(C167=36,E162,IF(C167=37,E163,IF(C167=38,E164,IF(C167=39,E165,IF(C167=40,E166,C173))))))))</f>
        <v>  </v>
      </c>
      <c r="D172" s="83"/>
      <c r="E172" s="83" t="str">
        <f>IF(E167=33,E159,IF(E167=34,E160,IF(E167=35,E161,IF(E167=36,E162,IF(E167=37,E163,IF(E167=38,E164,IF(E167=39,E165,IF(E167=40,E166,E173))))))))</f>
        <v>  </v>
      </c>
    </row>
    <row r="173" spans="1:5" s="76" customFormat="1" ht="12.75">
      <c r="A173" s="83" t="str">
        <f>IF(A167=41,F157,IF(A167=42,F158,IF(A167=43,F159,IF(A167=44,F160,IF(A167=45,F161,IF(A167=46,F162,IF(A167=47,F163,IF(A167=48,F164,A174))))))))</f>
        <v>  </v>
      </c>
      <c r="B173" s="83" t="str">
        <f>IF(B167=41,F157,IF(B167=42,F158,IF(B167=43,F159,IF(B167=44,F160,IF(B167=45,F161,IF(B167=46,F162,IF(B167=47,F163,IF(B167=48,F164,B174))))))))</f>
        <v>  </v>
      </c>
      <c r="C173" s="83" t="str">
        <f>IF(C167=41,F157,IF(C167=42,F158,IF(C167=43,F159,IF(C167=44,F160,IF(C167=45,F161,IF(C167=46,F162,IF(C167=47,F163,IF(C167=48,F164,C174))))))))</f>
        <v>  </v>
      </c>
      <c r="D173" s="83"/>
      <c r="E173" s="83" t="str">
        <f>IF(E167=41,F157,IF(E167=42,F158,IF(E167=43,F159,IF(E167=44,F160,IF(E167=45,F161,IF(E167=46,F162,IF(E167=47,F163,IF(E167=48,F164,E174))))))))</f>
        <v>  </v>
      </c>
    </row>
    <row r="174" spans="1:5" s="76" customFormat="1" ht="12.75">
      <c r="A174" s="83" t="str">
        <f>IF(A167=49,F165,IF(A167=50,F166,IF(A167=51,G157,IF(A167=52,G158,IF(A167=53,G159,IF(A167=54,G160,IF(A167=55,G161,IF(A167=56,G162,A175))))))))</f>
        <v>  </v>
      </c>
      <c r="B174" s="83" t="str">
        <f>IF(B167=49,F165,IF(B167=50,F166,IF(B167=51,G157,IF(B167=52,G158,IF(B167=53,G159,IF(B167=54,G160,IF(B167=55,G161,IF(B167=56,G162,B175))))))))</f>
        <v>  </v>
      </c>
      <c r="C174" s="83" t="str">
        <f>IF(C167=49,F165,IF(C167=50,F166,IF(C167=51,G157,IF(C167=52,G158,IF(C167=53,G159,IF(C167=54,G160,IF(C167=55,G161,IF(C167=56,G162,C175))))))))</f>
        <v>  </v>
      </c>
      <c r="D174" s="83"/>
      <c r="E174" s="83" t="str">
        <f>IF(E167=49,F165,IF(E167=50,F166,IF(E167=51,G157,IF(E167=52,G158,IF(E167=53,G159,IF(E167=54,G160,IF(E167=55,G161,IF(E167=56,G162,E175))))))))</f>
        <v>  </v>
      </c>
    </row>
    <row r="175" spans="1:5" s="76" customFormat="1" ht="12.75">
      <c r="A175" s="83" t="str">
        <f>IF(A167=57,G163,IF(A167=58,G164,IF(A167=59,G165,IF(A167=60,G166,IF(A167=61,H157,IF(A167=62,H158,IF(A167=63,H159,IF(A167=64,H160,A176))))))))</f>
        <v>  </v>
      </c>
      <c r="B175" s="83" t="str">
        <f>IF(B167=57,G163,IF(B167=58,G164,IF(B167=59,G165,IF(B167=60,G166,IF(B167=61,H157,IF(B167=62,H158,IF(B167=63,H159,IF(B167=64,H160,B176))))))))</f>
        <v>  </v>
      </c>
      <c r="C175" s="83" t="str">
        <f>IF(C167=57,G163,IF(C167=58,G164,IF(C167=59,G165,IF(C167=60,G166,IF(C167=61,H157,IF(C167=62,H158,IF(C167=63,H159,IF(C167=64,H160,C176))))))))</f>
        <v>  </v>
      </c>
      <c r="D175" s="83"/>
      <c r="E175" s="83" t="str">
        <f>IF(E167=57,G163,IF(E167=58,G164,IF(E167=59,G165,IF(E167=60,G166,IF(E167=61,H157,IF(E167=62,H158,IF(E167=63,H159,IF(E167=64,H160,E176))))))))</f>
        <v>  </v>
      </c>
    </row>
    <row r="176" spans="1:5" s="76" customFormat="1" ht="12.75">
      <c r="A176" s="83" t="str">
        <f>IF(A167=65,H161,IF(A167=66,H162,IF(A167=67,H163,IF(A167=68,H164,IF(A167=69,H165,IF(A167=70,H166,IF(A167=71,I157,IF(A167=72,I158,A177))))))))</f>
        <v>  </v>
      </c>
      <c r="B176" s="83" t="str">
        <f>IF(B167=65,H161,IF(B167=66,H162,IF(B167=67,H163,IF(B167=68,H164,IF(B167=69,H165,IF(B167=70,H166,IF(B167=71,I157,IF(B167=72,I158,B177))))))))</f>
        <v>  </v>
      </c>
      <c r="C176" s="83" t="str">
        <f>IF(C167=65,H161,IF(C167=66,H162,IF(C167=67,H163,IF(C167=68,H164,IF(C167=69,H165,IF(C167=70,H166,IF(C167=71,I157,IF(C167=72,I158,C177))))))))</f>
        <v>  </v>
      </c>
      <c r="D176" s="83"/>
      <c r="E176" s="83" t="str">
        <f>IF(E167=65,H161,IF(E167=66,H162,IF(E167=67,H163,IF(E167=68,H164,IF(E167=69,H165,IF(E167=70,H166,IF(E167=71,I157,IF(E167=72,I158,E177))))))))</f>
        <v>  </v>
      </c>
    </row>
    <row r="177" spans="1:5" s="76" customFormat="1" ht="12.75">
      <c r="A177" s="83" t="str">
        <f>IF(A167=73,I159,IF(A167=74,I160,IF(A167=75,I161,IF(A167=76,I162,IF(A167=77,I163,IF(A167=78,I164,IF(A167=79,I165,IF(A167=80,I166,A178))))))))</f>
        <v>  </v>
      </c>
      <c r="B177" s="83" t="str">
        <f>IF(B167=73,I159,IF(B167=74,I160,IF(B167=75,I161,IF(B167=76,I162,IF(B167=77,I163,IF(B167=78,I164,IF(B167=79,I165,IF(B167=80,I166,B178))))))))</f>
        <v>  </v>
      </c>
      <c r="C177" s="83" t="str">
        <f>IF(C167=73,I159,IF(C167=74,I160,IF(C167=75,I161,IF(C167=76,I162,IF(C167=77,I163,IF(C167=78,I164,IF(C167=79,I165,IF(C167=80,I166,C178))))))))</f>
        <v>  </v>
      </c>
      <c r="D177" s="83"/>
      <c r="E177" s="83" t="str">
        <f>IF(E167=73,I159,IF(E167=74,I160,IF(E167=75,I161,IF(E167=76,I162,IF(E167=77,I163,IF(E167=78,I164,IF(E167=79,I165,IF(E167=80,I166,E178))))))))</f>
        <v>  </v>
      </c>
    </row>
    <row r="178" spans="1:5" s="76" customFormat="1" ht="12.75">
      <c r="A178" s="83" t="str">
        <f>IF(A167=81,J157,IF(A167=82,J158,IF(A167=83,J159,IF(A167=84,J160,IF(A167=85,J161,IF(A167=86,J162,IF(A167=87,J163,IF(A167=88,J164,A179))))))))</f>
        <v>  </v>
      </c>
      <c r="B178" s="83" t="str">
        <f>IF(B167=81,J157,IF(B167=82,J158,IF(B167=83,J159,IF(B167=84,J160,IF(B167=85,J161,IF(B167=86,J162,IF(B167=87,J163,IF(B167=88,J164,B179))))))))</f>
        <v>  </v>
      </c>
      <c r="C178" s="83" t="str">
        <f>IF(C167=81,J157,IF(C167=82,J158,IF(C167=83,J159,IF(C167=84,J160,IF(C167=85,J161,IF(C167=86,J162,IF(C167=87,J163,IF(C167=88,J164,C179))))))))</f>
        <v>  </v>
      </c>
      <c r="D178" s="83"/>
      <c r="E178" s="83" t="str">
        <f>IF(E167=81,J157,IF(E167=82,J158,IF(E167=83,J159,IF(E167=84,J160,IF(E167=85,J161,IF(E167=86,J162,IF(E167=87,J163,IF(E167=88,J164,E179))))))))</f>
        <v>  </v>
      </c>
    </row>
    <row r="179" spans="1:5" s="76" customFormat="1" ht="12.75">
      <c r="A179" s="83" t="str">
        <f>IF(A167=89,J165,IF(A167=90,J166,IF(A167=91,K157,IF(A167=92,K158,IF(A167=93,K159,IF(A167=94,K160,IF(A167=95,K161,IF(A167=96,K162,A180))))))))</f>
        <v>  </v>
      </c>
      <c r="B179" s="83" t="str">
        <f>IF(B167=89,J165,IF(B167=90,J166,IF(B167=91,K157,IF(B167=92,K158,IF(B167=93,K159,IF(B167=94,K160,IF(B167=95,K161,IF(B167=96,K162,B180))))))))</f>
        <v>  </v>
      </c>
      <c r="C179" s="83" t="str">
        <f>IF(C167=89,J165,IF(C167=90,J166,IF(C167=91,K157,IF(C167=92,K158,IF(C167=93,K159,IF(C167=94,K160,IF(C167=95,K161,IF(C167=96,K162,C180))))))))</f>
        <v>  </v>
      </c>
      <c r="D179" s="83"/>
      <c r="E179" s="83" t="str">
        <f>IF(E167=89,J165,IF(E167=90,J166,IF(E167=91,K157,IF(E167=92,K158,IF(E167=93,K159,IF(E167=94,K160,IF(E167=95,K161,IF(E167=96,K162,E180))))))))</f>
        <v>  </v>
      </c>
    </row>
    <row r="180" spans="1:5" s="76" customFormat="1" ht="12.75">
      <c r="A180" s="83" t="str">
        <f>IF(A167=97,K163,IF(A167=98,K164,IF(A167=99,K165,"  ")))</f>
        <v>  </v>
      </c>
      <c r="B180" s="83" t="str">
        <f>IF(B167=97,K163,IF(B167=98,K164,IF(B167=99,K165,"  ")))</f>
        <v>  </v>
      </c>
      <c r="C180" s="83" t="str">
        <f>IF(C167=97,K163,IF(C167=98,K164,IF(C167=99,K165,"  ")))</f>
        <v>  </v>
      </c>
      <c r="D180" s="83"/>
      <c r="E180" s="83" t="str">
        <f>IF(E167=97,K163,IF(E167=98,K164,IF(E167=99,K165,"  ")))</f>
        <v>  </v>
      </c>
    </row>
    <row r="181" spans="1:13" s="76" customFormat="1" ht="12.75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</row>
    <row r="182" spans="1:13" s="76" customFormat="1" ht="12.75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</row>
    <row r="183" spans="1:13" s="76" customFormat="1" ht="12.75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</row>
    <row r="184" spans="1:13" s="76" customFormat="1" ht="12.75">
      <c r="A184" s="74"/>
      <c r="B184" s="582">
        <f>B34+1</f>
        <v>1931</v>
      </c>
      <c r="C184" s="582"/>
      <c r="D184" s="583" t="str">
        <f>TRIM(CONCATENATE("(Rs In Words...  ",A198," ",I198,"  ",B198," ",F198," ",C198," ",G198," ",D198," ",H198,IF(B184&gt;100,"  and ",),E198," ","  Only.)"))</f>
        <v>(Rs In Words... One Thousand Nine Hundred and Thirty One Only.)</v>
      </c>
      <c r="E184" s="583"/>
      <c r="F184" s="583"/>
      <c r="G184" s="583"/>
      <c r="H184" s="583"/>
      <c r="I184" s="583"/>
      <c r="J184" s="583"/>
      <c r="K184" s="583"/>
      <c r="L184" s="74"/>
      <c r="M184" s="74"/>
    </row>
    <row r="185" spans="1:13" s="76" customFormat="1" ht="12.75">
      <c r="A185" s="74"/>
      <c r="B185" s="582"/>
      <c r="C185" s="582"/>
      <c r="D185" s="583"/>
      <c r="E185" s="583"/>
      <c r="F185" s="583"/>
      <c r="G185" s="583"/>
      <c r="H185" s="583"/>
      <c r="I185" s="583"/>
      <c r="J185" s="583"/>
      <c r="K185" s="583"/>
      <c r="L185" s="74"/>
      <c r="M185" s="74"/>
    </row>
    <row r="186" s="76" customFormat="1" ht="12.75" customHeight="1"/>
    <row r="187" spans="2:11" s="76" customFormat="1" ht="12.75" customHeight="1">
      <c r="B187" s="77" t="s">
        <v>86</v>
      </c>
      <c r="C187" s="77" t="s">
        <v>87</v>
      </c>
      <c r="D187" s="77" t="s">
        <v>88</v>
      </c>
      <c r="E187" s="77" t="s">
        <v>89</v>
      </c>
      <c r="F187" s="77" t="s">
        <v>90</v>
      </c>
      <c r="G187" s="77" t="s">
        <v>91</v>
      </c>
      <c r="H187" s="77" t="s">
        <v>92</v>
      </c>
      <c r="I187" s="77" t="s">
        <v>93</v>
      </c>
      <c r="J187" s="77" t="s">
        <v>94</v>
      </c>
      <c r="K187" s="77" t="s">
        <v>95</v>
      </c>
    </row>
    <row r="188" spans="2:11" s="76" customFormat="1" ht="12.75">
      <c r="B188" s="77" t="s">
        <v>96</v>
      </c>
      <c r="C188" s="77" t="s">
        <v>97</v>
      </c>
      <c r="D188" s="77" t="s">
        <v>98</v>
      </c>
      <c r="E188" s="77" t="s">
        <v>99</v>
      </c>
      <c r="F188" s="77" t="s">
        <v>100</v>
      </c>
      <c r="G188" s="77" t="s">
        <v>101</v>
      </c>
      <c r="H188" s="77" t="s">
        <v>102</v>
      </c>
      <c r="I188" s="77" t="s">
        <v>103</v>
      </c>
      <c r="J188" s="77" t="s">
        <v>104</v>
      </c>
      <c r="K188" s="77" t="s">
        <v>105</v>
      </c>
    </row>
    <row r="189" spans="2:11" s="76" customFormat="1" ht="12.75">
      <c r="B189" s="77" t="s">
        <v>106</v>
      </c>
      <c r="C189" s="77" t="s">
        <v>107</v>
      </c>
      <c r="D189" s="77" t="s">
        <v>108</v>
      </c>
      <c r="E189" s="77" t="s">
        <v>109</v>
      </c>
      <c r="F189" s="77" t="s">
        <v>110</v>
      </c>
      <c r="G189" s="77" t="s">
        <v>111</v>
      </c>
      <c r="H189" s="77" t="s">
        <v>112</v>
      </c>
      <c r="I189" s="77" t="s">
        <v>113</v>
      </c>
      <c r="J189" s="77" t="s">
        <v>114</v>
      </c>
      <c r="K189" s="77" t="s">
        <v>115</v>
      </c>
    </row>
    <row r="190" spans="2:11" s="76" customFormat="1" ht="12.75">
      <c r="B190" s="77" t="s">
        <v>116</v>
      </c>
      <c r="C190" s="77" t="s">
        <v>117</v>
      </c>
      <c r="D190" s="77" t="s">
        <v>118</v>
      </c>
      <c r="E190" s="77" t="s">
        <v>119</v>
      </c>
      <c r="F190" s="77" t="s">
        <v>120</v>
      </c>
      <c r="G190" s="77" t="s">
        <v>121</v>
      </c>
      <c r="H190" s="77" t="s">
        <v>122</v>
      </c>
      <c r="I190" s="77" t="s">
        <v>123</v>
      </c>
      <c r="J190" s="77" t="s">
        <v>124</v>
      </c>
      <c r="K190" s="77" t="s">
        <v>125</v>
      </c>
    </row>
    <row r="191" spans="2:11" s="76" customFormat="1" ht="12.75">
      <c r="B191" s="77" t="s">
        <v>126</v>
      </c>
      <c r="C191" s="77" t="s">
        <v>127</v>
      </c>
      <c r="D191" s="77" t="s">
        <v>128</v>
      </c>
      <c r="E191" s="77" t="s">
        <v>129</v>
      </c>
      <c r="F191" s="77" t="s">
        <v>130</v>
      </c>
      <c r="G191" s="77" t="s">
        <v>131</v>
      </c>
      <c r="H191" s="77" t="s">
        <v>132</v>
      </c>
      <c r="I191" s="77" t="s">
        <v>133</v>
      </c>
      <c r="J191" s="77" t="s">
        <v>134</v>
      </c>
      <c r="K191" s="77" t="s">
        <v>135</v>
      </c>
    </row>
    <row r="192" spans="2:11" s="76" customFormat="1" ht="12.75">
      <c r="B192" s="77" t="s">
        <v>136</v>
      </c>
      <c r="C192" s="77" t="s">
        <v>137</v>
      </c>
      <c r="D192" s="77" t="s">
        <v>138</v>
      </c>
      <c r="E192" s="77" t="s">
        <v>139</v>
      </c>
      <c r="F192" s="77" t="s">
        <v>140</v>
      </c>
      <c r="G192" s="77" t="s">
        <v>141</v>
      </c>
      <c r="H192" s="77" t="s">
        <v>142</v>
      </c>
      <c r="I192" s="77" t="s">
        <v>143</v>
      </c>
      <c r="J192" s="77" t="s">
        <v>144</v>
      </c>
      <c r="K192" s="77" t="s">
        <v>145</v>
      </c>
    </row>
    <row r="193" spans="2:11" s="76" customFormat="1" ht="12.75">
      <c r="B193" s="77" t="s">
        <v>146</v>
      </c>
      <c r="C193" s="77" t="s">
        <v>147</v>
      </c>
      <c r="D193" s="77" t="s">
        <v>148</v>
      </c>
      <c r="E193" s="77" t="s">
        <v>149</v>
      </c>
      <c r="F193" s="77" t="s">
        <v>150</v>
      </c>
      <c r="G193" s="77" t="s">
        <v>151</v>
      </c>
      <c r="H193" s="77" t="s">
        <v>152</v>
      </c>
      <c r="I193" s="77" t="s">
        <v>153</v>
      </c>
      <c r="J193" s="77" t="s">
        <v>154</v>
      </c>
      <c r="K193" s="77" t="s">
        <v>155</v>
      </c>
    </row>
    <row r="194" spans="2:11" s="76" customFormat="1" ht="12.75">
      <c r="B194" s="77" t="s">
        <v>156</v>
      </c>
      <c r="C194" s="77" t="s">
        <v>157</v>
      </c>
      <c r="D194" s="77" t="s">
        <v>158</v>
      </c>
      <c r="E194" s="77" t="s">
        <v>159</v>
      </c>
      <c r="F194" s="77" t="s">
        <v>160</v>
      </c>
      <c r="G194" s="77" t="s">
        <v>161</v>
      </c>
      <c r="H194" s="77" t="s">
        <v>162</v>
      </c>
      <c r="I194" s="77" t="s">
        <v>163</v>
      </c>
      <c r="J194" s="77" t="s">
        <v>164</v>
      </c>
      <c r="K194" s="77" t="s">
        <v>165</v>
      </c>
    </row>
    <row r="195" spans="2:11" s="76" customFormat="1" ht="12.75">
      <c r="B195" s="77" t="s">
        <v>166</v>
      </c>
      <c r="C195" s="77" t="s">
        <v>167</v>
      </c>
      <c r="D195" s="77" t="s">
        <v>168</v>
      </c>
      <c r="E195" s="77" t="s">
        <v>169</v>
      </c>
      <c r="F195" s="77" t="s">
        <v>170</v>
      </c>
      <c r="G195" s="77" t="s">
        <v>171</v>
      </c>
      <c r="H195" s="77" t="s">
        <v>172</v>
      </c>
      <c r="I195" s="77" t="s">
        <v>173</v>
      </c>
      <c r="J195" s="77" t="s">
        <v>174</v>
      </c>
      <c r="K195" s="77" t="s">
        <v>175</v>
      </c>
    </row>
    <row r="196" spans="2:11" s="76" customFormat="1" ht="12.75">
      <c r="B196" s="77" t="s">
        <v>176</v>
      </c>
      <c r="C196" s="77" t="s">
        <v>177</v>
      </c>
      <c r="D196" s="77" t="s">
        <v>178</v>
      </c>
      <c r="E196" s="77" t="s">
        <v>179</v>
      </c>
      <c r="F196" s="77" t="s">
        <v>180</v>
      </c>
      <c r="G196" s="77" t="s">
        <v>181</v>
      </c>
      <c r="H196" s="77" t="s">
        <v>182</v>
      </c>
      <c r="I196" s="77" t="s">
        <v>183</v>
      </c>
      <c r="J196" s="77" t="s">
        <v>184</v>
      </c>
      <c r="K196" s="77" t="s">
        <v>185</v>
      </c>
    </row>
    <row r="197" spans="1:13" s="76" customFormat="1" ht="18">
      <c r="A197" s="79">
        <f>INT(B184/10000000)</f>
        <v>0</v>
      </c>
      <c r="B197" s="80">
        <f>INT(B184/100000)-A197*100</f>
        <v>0</v>
      </c>
      <c r="C197" s="80">
        <f>INT(B184/1000)-A197*10000-B197*100</f>
        <v>1</v>
      </c>
      <c r="D197" s="80">
        <f>INT(B184/100)-A197*100000-B197*1000-C197*10</f>
        <v>9</v>
      </c>
      <c r="E197" s="80">
        <f>B184-(A197*10000000+B197*100000+C197*1000+D197*100)</f>
        <v>31</v>
      </c>
      <c r="F197" s="81"/>
      <c r="G197" s="81"/>
      <c r="H197" s="81"/>
      <c r="I197" s="82"/>
      <c r="J197" s="81"/>
      <c r="K197" s="81"/>
      <c r="L197" s="81"/>
      <c r="M197" s="81"/>
    </row>
    <row r="198" spans="1:11" s="76" customFormat="1" ht="12.75">
      <c r="A198" s="83" t="str">
        <f>IF(A197=1,B187,IF(A197=2,B188,IF(A197=3,B189,IF(A197=4,B190,IF(A197=5,B191,IF(A197=6,B192,IF(A197=7,B193,IF(A197=8,B194,A199))))))))</f>
        <v>  </v>
      </c>
      <c r="B198" s="83" t="str">
        <f>IF(B197=1,B187,IF(B197=2,B188,IF(B197=3,B189,IF(B197=4,B190,IF(B197=5,B191,IF(B197=6,B192,IF(B197=7,B193,IF(B197=8,B194,B199))))))))</f>
        <v>  </v>
      </c>
      <c r="C198" s="83" t="str">
        <f>IF(C197=1,B187,IF(C197=2,B188,IF(C197=3,B189,IF(C197=4,B190,IF(C197=5,B191,IF(C197=6,B192,IF(C197=7,B193,IF(C197=8,B194,C199))))))))</f>
        <v>One</v>
      </c>
      <c r="D198" s="83" t="str">
        <f>IF(D197=1,B187,IF(D197=2,B188,IF(D197=3,B189,IF(D197=4,B190,IF(D197=5,B191,IF(D197=6,B192,IF(D197=7,B193,IF(D197=8,B194,D199))))))))</f>
        <v>Nine</v>
      </c>
      <c r="E198" s="83" t="str">
        <f>IF(E197=1,B187,IF(E197=2,B188,IF(E197=3,B189,IF(E197=4,B190,IF(E197=5,B191,IF(E197=6,B192,IF(E197=7,B193,IF(E197=8,B194,E199))))))))</f>
        <v>Thirty One</v>
      </c>
      <c r="F198" s="83" t="str">
        <f>IF(B197&gt;=1," Lakh","   ")</f>
        <v>   </v>
      </c>
      <c r="G198" s="83" t="str">
        <f>IF(C197&gt;=1,"  Thousand","    ")</f>
        <v>  Thousand</v>
      </c>
      <c r="H198" s="83" t="str">
        <f>IF(D197&gt;=1,"   Hundred","   ")</f>
        <v>   Hundred</v>
      </c>
      <c r="I198" s="83" t="str">
        <f>IF(A197&gt;=1," Crore","    ")</f>
        <v>    </v>
      </c>
      <c r="J198" s="83"/>
      <c r="K198" s="83"/>
    </row>
    <row r="199" spans="1:5" s="76" customFormat="1" ht="12.75">
      <c r="A199" s="83" t="str">
        <f>IF(A197=9,B195,IF(A197=10,B196,IF(A197=11,C187,IF(A197=12,C188,IF(A197=13,C189,IF(A197=14,C190,IF(A197=15,C191,IF(A197=16,C192,A200))))))))</f>
        <v>  </v>
      </c>
      <c r="B199" s="83" t="str">
        <f>IF(B197=9,B195,IF(B197=10,B196,IF(B197=11,C187,IF(B197=12,C188,IF(B197=13,C189,IF(B197=14,C190,IF(B197=15,C191,IF(B197=16,C192,B200))))))))</f>
        <v>  </v>
      </c>
      <c r="C199" s="83" t="str">
        <f>IF(C197=9,B195,IF(C197=10,B196,IF(C197=11,C187,IF(C197=12,C188,IF(C197=13,C189,IF(C197=14,C190,IF(C197=15,C191,IF(C197=16,C192,C200))))))))</f>
        <v>  </v>
      </c>
      <c r="D199" s="83" t="str">
        <f>IF(D197=9,B195,"  ")</f>
        <v>Nine</v>
      </c>
      <c r="E199" s="83" t="str">
        <f>IF(E197=9,B195,IF(E197=10,B196,IF(E197=11,C187,IF(E197=12,C188,IF(E197=13,C189,IF(E197=14,C190,IF(E197=15,C191,IF(E197=16,C192,E200))))))))</f>
        <v>Thirty One</v>
      </c>
    </row>
    <row r="200" spans="1:5" s="76" customFormat="1" ht="12.75">
      <c r="A200" s="83" t="str">
        <f>IF(A197=17,C193,IF(A197=18,C194,IF(A197=19,C195,IF(A197=20,C196,IF(A197=21,D187,IF(A197=22,D188,IF(A197=23,D189,IF(A197=24,D190,A201))))))))</f>
        <v>  </v>
      </c>
      <c r="B200" s="83" t="str">
        <f>IF(B197=17,C193,IF(B197=18,C194,IF(B197=19,C195,IF(B197=20,C196,IF(B197=21,D187,IF(B197=22,D188,IF(B197=23,D189,IF(B197=24,D190,B201))))))))</f>
        <v>  </v>
      </c>
      <c r="C200" s="83" t="str">
        <f>IF(C197=17,C193,IF(C197=18,C194,IF(C197=19,C195,IF(C197=20,C196,IF(C197=21,D187,IF(C197=22,D188,IF(C197=23,D189,IF(C197=24,D190,C201))))))))</f>
        <v>  </v>
      </c>
      <c r="D200" s="83"/>
      <c r="E200" s="83" t="str">
        <f>IF(E197=17,C193,IF(E197=18,C194,IF(E197=19,C195,IF(E197=20,C196,IF(E197=21,D187,IF(E197=22,D188,IF(E197=23,D189,IF(E197=24,D190,E201))))))))</f>
        <v>Thirty One</v>
      </c>
    </row>
    <row r="201" spans="1:5" s="76" customFormat="1" ht="12.75">
      <c r="A201" s="83" t="str">
        <f>IF(A197=25,D191,IF(A197=26,D192,IF(A197=27,D193,IF(A197=28,D194,IF(A197=29,D195,IF(A197=30,D196,IF(A197=31,E187,IF(A197=32,E188,A202))))))))</f>
        <v>  </v>
      </c>
      <c r="B201" s="83" t="str">
        <f>IF(B197=25,D191,IF(B197=26,D192,IF(B197=27,D193,IF(B197=28,D194,IF(B197=29,D195,IF(B197=30,D196,IF(B197=31,E187,IF(B197=32,E188,B202))))))))</f>
        <v>  </v>
      </c>
      <c r="C201" s="83" t="str">
        <f>IF(C197=25,D191,IF(C197=26,D192,IF(C197=27,D193,IF(C197=28,D194,IF(C197=29,D195,IF(C197=30,D196,IF(C197=31,E187,IF(C197=32,E188,C202))))))))</f>
        <v>  </v>
      </c>
      <c r="D201" s="83"/>
      <c r="E201" s="83" t="str">
        <f>IF(E197=25,D191,IF(E197=26,D192,IF(E197=27,D193,IF(E197=28,D194,IF(E197=29,D195,IF(E197=30,D196,IF(E197=31,E187,IF(E197=32,E188,E202))))))))</f>
        <v>Thirty One</v>
      </c>
    </row>
    <row r="202" spans="1:5" s="76" customFormat="1" ht="12.75">
      <c r="A202" s="83" t="str">
        <f>IF(A197=33,E189,IF(A197=34,E190,IF(A197=35,E191,IF(A197=36,E192,IF(A197=37,E193,IF(A197=38,E194,IF(A197=39,E195,IF(A197=40,E196,A203))))))))</f>
        <v>  </v>
      </c>
      <c r="B202" s="83" t="str">
        <f>IF(B197=33,E189,IF(B197=34,E190,IF(B197=35,E191,IF(B197=36,E192,IF(B197=37,E193,IF(B197=38,E194,IF(B197=39,E195,IF(B197=40,E196,B203))))))))</f>
        <v>  </v>
      </c>
      <c r="C202" s="83" t="str">
        <f>IF(C197=33,E189,IF(C197=34,E190,IF(C197=35,E191,IF(C197=36,E192,IF(C197=37,E193,IF(C197=38,E194,IF(C197=39,E195,IF(C197=40,E196,C203))))))))</f>
        <v>  </v>
      </c>
      <c r="D202" s="83"/>
      <c r="E202" s="83" t="str">
        <f>IF(E197=33,E189,IF(E197=34,E190,IF(E197=35,E191,IF(E197=36,E192,IF(E197=37,E193,IF(E197=38,E194,IF(E197=39,E195,IF(E197=40,E196,E203))))))))</f>
        <v>  </v>
      </c>
    </row>
    <row r="203" spans="1:5" s="76" customFormat="1" ht="12.75">
      <c r="A203" s="83" t="str">
        <f>IF(A197=41,F187,IF(A197=42,F188,IF(A197=43,F189,IF(A197=44,F190,IF(A197=45,F191,IF(A197=46,F192,IF(A197=47,F193,IF(A197=48,F194,A204))))))))</f>
        <v>  </v>
      </c>
      <c r="B203" s="83" t="str">
        <f>IF(B197=41,F187,IF(B197=42,F188,IF(B197=43,F189,IF(B197=44,F190,IF(B197=45,F191,IF(B197=46,F192,IF(B197=47,F193,IF(B197=48,F194,B204))))))))</f>
        <v>  </v>
      </c>
      <c r="C203" s="83" t="str">
        <f>IF(C197=41,F187,IF(C197=42,F188,IF(C197=43,F189,IF(C197=44,F190,IF(C197=45,F191,IF(C197=46,F192,IF(C197=47,F193,IF(C197=48,F194,C204))))))))</f>
        <v>  </v>
      </c>
      <c r="D203" s="83"/>
      <c r="E203" s="83" t="str">
        <f>IF(E197=41,F187,IF(E197=42,F188,IF(E197=43,F189,IF(E197=44,F190,IF(E197=45,F191,IF(E197=46,F192,IF(E197=47,F193,IF(E197=48,F194,E204))))))))</f>
        <v>  </v>
      </c>
    </row>
    <row r="204" spans="1:5" s="76" customFormat="1" ht="12.75">
      <c r="A204" s="83" t="str">
        <f>IF(A197=49,F195,IF(A197=50,F196,IF(A197=51,G187,IF(A197=52,G188,IF(A197=53,G189,IF(A197=54,G190,IF(A197=55,G191,IF(A197=56,G192,A205))))))))</f>
        <v>  </v>
      </c>
      <c r="B204" s="83" t="str">
        <f>IF(B197=49,F195,IF(B197=50,F196,IF(B197=51,G187,IF(B197=52,G188,IF(B197=53,G189,IF(B197=54,G190,IF(B197=55,G191,IF(B197=56,G192,B205))))))))</f>
        <v>  </v>
      </c>
      <c r="C204" s="83" t="str">
        <f>IF(C197=49,F195,IF(C197=50,F196,IF(C197=51,G187,IF(C197=52,G188,IF(C197=53,G189,IF(C197=54,G190,IF(C197=55,G191,IF(C197=56,G192,C205))))))))</f>
        <v>  </v>
      </c>
      <c r="D204" s="83"/>
      <c r="E204" s="83" t="str">
        <f>IF(E197=49,F195,IF(E197=50,F196,IF(E197=51,G187,IF(E197=52,G188,IF(E197=53,G189,IF(E197=54,G190,IF(E197=55,G191,IF(E197=56,G192,E205))))))))</f>
        <v>  </v>
      </c>
    </row>
    <row r="205" spans="1:5" s="76" customFormat="1" ht="12.75">
      <c r="A205" s="83" t="str">
        <f>IF(A197=57,G193,IF(A197=58,G194,IF(A197=59,G195,IF(A197=60,G196,IF(A197=61,H187,IF(A197=62,H188,IF(A197=63,H189,IF(A197=64,H190,A206))))))))</f>
        <v>  </v>
      </c>
      <c r="B205" s="83" t="str">
        <f>IF(B197=57,G193,IF(B197=58,G194,IF(B197=59,G195,IF(B197=60,G196,IF(B197=61,H187,IF(B197=62,H188,IF(B197=63,H189,IF(B197=64,H190,B206))))))))</f>
        <v>  </v>
      </c>
      <c r="C205" s="83" t="str">
        <f>IF(C197=57,G193,IF(C197=58,G194,IF(C197=59,G195,IF(C197=60,G196,IF(C197=61,H187,IF(C197=62,H188,IF(C197=63,H189,IF(C197=64,H190,C206))))))))</f>
        <v>  </v>
      </c>
      <c r="D205" s="83"/>
      <c r="E205" s="83" t="str">
        <f>IF(E197=57,G193,IF(E197=58,G194,IF(E197=59,G195,IF(E197=60,G196,IF(E197=61,H187,IF(E197=62,H188,IF(E197=63,H189,IF(E197=64,H190,E206))))))))</f>
        <v>  </v>
      </c>
    </row>
    <row r="206" spans="1:5" s="76" customFormat="1" ht="12.75">
      <c r="A206" s="83" t="str">
        <f>IF(A197=65,H191,IF(A197=66,H192,IF(A197=67,H193,IF(A197=68,H194,IF(A197=69,H195,IF(A197=70,H196,IF(A197=71,I187,IF(A197=72,I188,A207))))))))</f>
        <v>  </v>
      </c>
      <c r="B206" s="83" t="str">
        <f>IF(B197=65,H191,IF(B197=66,H192,IF(B197=67,H193,IF(B197=68,H194,IF(B197=69,H195,IF(B197=70,H196,IF(B197=71,I187,IF(B197=72,I188,B207))))))))</f>
        <v>  </v>
      </c>
      <c r="C206" s="83" t="str">
        <f>IF(C197=65,H191,IF(C197=66,H192,IF(C197=67,H193,IF(C197=68,H194,IF(C197=69,H195,IF(C197=70,H196,IF(C197=71,I187,IF(C197=72,I188,C207))))))))</f>
        <v>  </v>
      </c>
      <c r="D206" s="83"/>
      <c r="E206" s="83" t="str">
        <f>IF(E197=65,H191,IF(E197=66,H192,IF(E197=67,H193,IF(E197=68,H194,IF(E197=69,H195,IF(E197=70,H196,IF(E197=71,I187,IF(E197=72,I188,E207))))))))</f>
        <v>  </v>
      </c>
    </row>
    <row r="207" spans="1:5" s="76" customFormat="1" ht="12.75">
      <c r="A207" s="83" t="str">
        <f>IF(A197=73,I189,IF(A197=74,I190,IF(A197=75,I191,IF(A197=76,I192,IF(A197=77,I193,IF(A197=78,I194,IF(A197=79,I195,IF(A197=80,I196,A208))))))))</f>
        <v>  </v>
      </c>
      <c r="B207" s="83" t="str">
        <f>IF(B197=73,I189,IF(B197=74,I190,IF(B197=75,I191,IF(B197=76,I192,IF(B197=77,I193,IF(B197=78,I194,IF(B197=79,I195,IF(B197=80,I196,B208))))))))</f>
        <v>  </v>
      </c>
      <c r="C207" s="83" t="str">
        <f>IF(C197=73,I189,IF(C197=74,I190,IF(C197=75,I191,IF(C197=76,I192,IF(C197=77,I193,IF(C197=78,I194,IF(C197=79,I195,IF(C197=80,I196,C208))))))))</f>
        <v>  </v>
      </c>
      <c r="D207" s="83"/>
      <c r="E207" s="83" t="str">
        <f>IF(E197=73,I189,IF(E197=74,I190,IF(E197=75,I191,IF(E197=76,I192,IF(E197=77,I193,IF(E197=78,I194,IF(E197=79,I195,IF(E197=80,I196,E208))))))))</f>
        <v>  </v>
      </c>
    </row>
    <row r="208" spans="1:5" s="76" customFormat="1" ht="12.75">
      <c r="A208" s="83" t="str">
        <f>IF(A197=81,J187,IF(A197=82,J188,IF(A197=83,J189,IF(A197=84,J190,IF(A197=85,J191,IF(A197=86,J192,IF(A197=87,J193,IF(A197=88,J194,A209))))))))</f>
        <v>  </v>
      </c>
      <c r="B208" s="83" t="str">
        <f>IF(B197=81,J187,IF(B197=82,J188,IF(B197=83,J189,IF(B197=84,J190,IF(B197=85,J191,IF(B197=86,J192,IF(B197=87,J193,IF(B197=88,J194,B209))))))))</f>
        <v>  </v>
      </c>
      <c r="C208" s="83" t="str">
        <f>IF(C197=81,J187,IF(C197=82,J188,IF(C197=83,J189,IF(C197=84,J190,IF(C197=85,J191,IF(C197=86,J192,IF(C197=87,J193,IF(C197=88,J194,C209))))))))</f>
        <v>  </v>
      </c>
      <c r="D208" s="83"/>
      <c r="E208" s="83" t="str">
        <f>IF(E197=81,J187,IF(E197=82,J188,IF(E197=83,J189,IF(E197=84,J190,IF(E197=85,J191,IF(E197=86,J192,IF(E197=87,J193,IF(E197=88,J194,E209))))))))</f>
        <v>  </v>
      </c>
    </row>
    <row r="209" spans="1:5" s="76" customFormat="1" ht="12.75">
      <c r="A209" s="83" t="str">
        <f>IF(A197=89,J195,IF(A197=90,J196,IF(A197=91,K187,IF(A197=92,K188,IF(A197=93,K189,IF(A197=94,K190,IF(A197=95,K191,IF(A197=96,K192,A210))))))))</f>
        <v>  </v>
      </c>
      <c r="B209" s="83" t="str">
        <f>IF(B197=89,J195,IF(B197=90,J196,IF(B197=91,K187,IF(B197=92,K188,IF(B197=93,K189,IF(B197=94,K190,IF(B197=95,K191,IF(B197=96,K192,B210))))))))</f>
        <v>  </v>
      </c>
      <c r="C209" s="83" t="str">
        <f>IF(C197=89,J195,IF(C197=90,J196,IF(C197=91,K187,IF(C197=92,K188,IF(C197=93,K189,IF(C197=94,K190,IF(C197=95,K191,IF(C197=96,K192,C210))))))))</f>
        <v>  </v>
      </c>
      <c r="D209" s="83"/>
      <c r="E209" s="83" t="str">
        <f>IF(E197=89,J195,IF(E197=90,J196,IF(E197=91,K187,IF(E197=92,K188,IF(E197=93,K189,IF(E197=94,K190,IF(E197=95,K191,IF(E197=96,K192,E210))))))))</f>
        <v>  </v>
      </c>
    </row>
    <row r="210" spans="1:5" s="76" customFormat="1" ht="12.75">
      <c r="A210" s="83" t="str">
        <f>IF(A197=97,K193,IF(A197=98,K194,IF(A197=99,K195,"  ")))</f>
        <v>  </v>
      </c>
      <c r="B210" s="83" t="str">
        <f>IF(B197=97,K193,IF(B197=98,K194,IF(B197=99,K195,"  ")))</f>
        <v>  </v>
      </c>
      <c r="C210" s="83" t="str">
        <f>IF(C197=97,K193,IF(C197=98,K194,IF(C197=99,K195,"  ")))</f>
        <v>  </v>
      </c>
      <c r="D210" s="83"/>
      <c r="E210" s="83" t="str">
        <f>IF(E197=97,K193,IF(E197=98,K194,IF(E197=99,K195,"  ")))</f>
        <v>  </v>
      </c>
    </row>
    <row r="211" spans="1:13" s="76" customFormat="1" ht="12.75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</row>
    <row r="212" spans="1:13" s="76" customFormat="1" ht="12.75" customHeight="1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</row>
    <row r="213" spans="1:13" s="76" customFormat="1" ht="12.75" customHeight="1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</row>
    <row r="214" spans="1:13" s="76" customFormat="1" ht="12.75">
      <c r="A214" s="74"/>
      <c r="B214" s="582">
        <f>B4+1</f>
        <v>2702</v>
      </c>
      <c r="C214" s="582"/>
      <c r="D214" s="583" t="str">
        <f>TRIM(CONCATENATE("(Rs In Words...  ",A228," ",I228,"  ",B228," ",F228," ",C228," ",G228," ",D228," ",H228,IF(B214&gt;100,"  and ",),E228," ","  Only.)"))</f>
        <v>(Rs In Words... Two Thousand Seven Hundred and Two Only.)</v>
      </c>
      <c r="E214" s="583"/>
      <c r="F214" s="583"/>
      <c r="G214" s="583"/>
      <c r="H214" s="583"/>
      <c r="I214" s="583"/>
      <c r="J214" s="583"/>
      <c r="K214" s="583"/>
      <c r="L214" s="74"/>
      <c r="M214" s="74"/>
    </row>
    <row r="215" spans="1:13" s="76" customFormat="1" ht="12.75">
      <c r="A215" s="74"/>
      <c r="B215" s="582"/>
      <c r="C215" s="582"/>
      <c r="D215" s="583"/>
      <c r="E215" s="583"/>
      <c r="F215" s="583"/>
      <c r="G215" s="583"/>
      <c r="H215" s="583"/>
      <c r="I215" s="583"/>
      <c r="J215" s="583"/>
      <c r="K215" s="583"/>
      <c r="L215" s="74"/>
      <c r="M215" s="74"/>
    </row>
    <row r="216" s="76" customFormat="1" ht="12.75"/>
    <row r="217" spans="2:11" s="76" customFormat="1" ht="12.75">
      <c r="B217" s="77" t="s">
        <v>86</v>
      </c>
      <c r="C217" s="77" t="s">
        <v>87</v>
      </c>
      <c r="D217" s="77" t="s">
        <v>88</v>
      </c>
      <c r="E217" s="77" t="s">
        <v>89</v>
      </c>
      <c r="F217" s="77" t="s">
        <v>90</v>
      </c>
      <c r="G217" s="77" t="s">
        <v>91</v>
      </c>
      <c r="H217" s="77" t="s">
        <v>92</v>
      </c>
      <c r="I217" s="77" t="s">
        <v>93</v>
      </c>
      <c r="J217" s="77" t="s">
        <v>94</v>
      </c>
      <c r="K217" s="77" t="s">
        <v>95</v>
      </c>
    </row>
    <row r="218" spans="2:11" s="76" customFormat="1" ht="12.75">
      <c r="B218" s="77" t="s">
        <v>96</v>
      </c>
      <c r="C218" s="77" t="s">
        <v>97</v>
      </c>
      <c r="D218" s="77" t="s">
        <v>98</v>
      </c>
      <c r="E218" s="77" t="s">
        <v>99</v>
      </c>
      <c r="F218" s="77" t="s">
        <v>100</v>
      </c>
      <c r="G218" s="77" t="s">
        <v>101</v>
      </c>
      <c r="H218" s="77" t="s">
        <v>102</v>
      </c>
      <c r="I218" s="77" t="s">
        <v>103</v>
      </c>
      <c r="J218" s="77" t="s">
        <v>104</v>
      </c>
      <c r="K218" s="77" t="s">
        <v>105</v>
      </c>
    </row>
    <row r="219" spans="2:11" s="76" customFormat="1" ht="12.75">
      <c r="B219" s="77" t="s">
        <v>106</v>
      </c>
      <c r="C219" s="77" t="s">
        <v>107</v>
      </c>
      <c r="D219" s="77" t="s">
        <v>108</v>
      </c>
      <c r="E219" s="77" t="s">
        <v>109</v>
      </c>
      <c r="F219" s="77" t="s">
        <v>110</v>
      </c>
      <c r="G219" s="77" t="s">
        <v>111</v>
      </c>
      <c r="H219" s="77" t="s">
        <v>112</v>
      </c>
      <c r="I219" s="77" t="s">
        <v>113</v>
      </c>
      <c r="J219" s="77" t="s">
        <v>114</v>
      </c>
      <c r="K219" s="77" t="s">
        <v>115</v>
      </c>
    </row>
    <row r="220" spans="2:11" s="76" customFormat="1" ht="12.75">
      <c r="B220" s="77" t="s">
        <v>116</v>
      </c>
      <c r="C220" s="77" t="s">
        <v>117</v>
      </c>
      <c r="D220" s="77" t="s">
        <v>118</v>
      </c>
      <c r="E220" s="77" t="s">
        <v>119</v>
      </c>
      <c r="F220" s="77" t="s">
        <v>120</v>
      </c>
      <c r="G220" s="77" t="s">
        <v>121</v>
      </c>
      <c r="H220" s="77" t="s">
        <v>122</v>
      </c>
      <c r="I220" s="77" t="s">
        <v>123</v>
      </c>
      <c r="J220" s="77" t="s">
        <v>124</v>
      </c>
      <c r="K220" s="77" t="s">
        <v>125</v>
      </c>
    </row>
    <row r="221" spans="2:11" s="76" customFormat="1" ht="12.75">
      <c r="B221" s="77" t="s">
        <v>126</v>
      </c>
      <c r="C221" s="77" t="s">
        <v>127</v>
      </c>
      <c r="D221" s="77" t="s">
        <v>128</v>
      </c>
      <c r="E221" s="77" t="s">
        <v>129</v>
      </c>
      <c r="F221" s="77" t="s">
        <v>130</v>
      </c>
      <c r="G221" s="77" t="s">
        <v>131</v>
      </c>
      <c r="H221" s="77" t="s">
        <v>132</v>
      </c>
      <c r="I221" s="77" t="s">
        <v>133</v>
      </c>
      <c r="J221" s="77" t="s">
        <v>134</v>
      </c>
      <c r="K221" s="77" t="s">
        <v>135</v>
      </c>
    </row>
    <row r="222" spans="2:11" s="76" customFormat="1" ht="12.75">
      <c r="B222" s="77" t="s">
        <v>136</v>
      </c>
      <c r="C222" s="77" t="s">
        <v>137</v>
      </c>
      <c r="D222" s="77" t="s">
        <v>138</v>
      </c>
      <c r="E222" s="77" t="s">
        <v>139</v>
      </c>
      <c r="F222" s="77" t="s">
        <v>140</v>
      </c>
      <c r="G222" s="77" t="s">
        <v>141</v>
      </c>
      <c r="H222" s="77" t="s">
        <v>142</v>
      </c>
      <c r="I222" s="77" t="s">
        <v>143</v>
      </c>
      <c r="J222" s="77" t="s">
        <v>144</v>
      </c>
      <c r="K222" s="77" t="s">
        <v>145</v>
      </c>
    </row>
    <row r="223" spans="2:11" s="76" customFormat="1" ht="12.75">
      <c r="B223" s="77" t="s">
        <v>146</v>
      </c>
      <c r="C223" s="77" t="s">
        <v>147</v>
      </c>
      <c r="D223" s="77" t="s">
        <v>148</v>
      </c>
      <c r="E223" s="77" t="s">
        <v>149</v>
      </c>
      <c r="F223" s="77" t="s">
        <v>150</v>
      </c>
      <c r="G223" s="77" t="s">
        <v>151</v>
      </c>
      <c r="H223" s="77" t="s">
        <v>152</v>
      </c>
      <c r="I223" s="77" t="s">
        <v>153</v>
      </c>
      <c r="J223" s="77" t="s">
        <v>154</v>
      </c>
      <c r="K223" s="77" t="s">
        <v>155</v>
      </c>
    </row>
    <row r="224" spans="2:11" s="76" customFormat="1" ht="12.75">
      <c r="B224" s="77" t="s">
        <v>156</v>
      </c>
      <c r="C224" s="77" t="s">
        <v>157</v>
      </c>
      <c r="D224" s="77" t="s">
        <v>158</v>
      </c>
      <c r="E224" s="77" t="s">
        <v>159</v>
      </c>
      <c r="F224" s="77" t="s">
        <v>160</v>
      </c>
      <c r="G224" s="77" t="s">
        <v>161</v>
      </c>
      <c r="H224" s="77" t="s">
        <v>162</v>
      </c>
      <c r="I224" s="77" t="s">
        <v>163</v>
      </c>
      <c r="J224" s="77" t="s">
        <v>164</v>
      </c>
      <c r="K224" s="77" t="s">
        <v>165</v>
      </c>
    </row>
    <row r="225" spans="2:11" s="76" customFormat="1" ht="12.75">
      <c r="B225" s="77" t="s">
        <v>166</v>
      </c>
      <c r="C225" s="77" t="s">
        <v>167</v>
      </c>
      <c r="D225" s="77" t="s">
        <v>168</v>
      </c>
      <c r="E225" s="77" t="s">
        <v>169</v>
      </c>
      <c r="F225" s="77" t="s">
        <v>170</v>
      </c>
      <c r="G225" s="77" t="s">
        <v>171</v>
      </c>
      <c r="H225" s="77" t="s">
        <v>172</v>
      </c>
      <c r="I225" s="77" t="s">
        <v>173</v>
      </c>
      <c r="J225" s="77" t="s">
        <v>174</v>
      </c>
      <c r="K225" s="77" t="s">
        <v>175</v>
      </c>
    </row>
    <row r="226" spans="2:11" s="76" customFormat="1" ht="12.75">
      <c r="B226" s="77" t="s">
        <v>176</v>
      </c>
      <c r="C226" s="77" t="s">
        <v>177</v>
      </c>
      <c r="D226" s="77" t="s">
        <v>178</v>
      </c>
      <c r="E226" s="77" t="s">
        <v>179</v>
      </c>
      <c r="F226" s="77" t="s">
        <v>180</v>
      </c>
      <c r="G226" s="77" t="s">
        <v>181</v>
      </c>
      <c r="H226" s="77" t="s">
        <v>182</v>
      </c>
      <c r="I226" s="77" t="s">
        <v>183</v>
      </c>
      <c r="J226" s="77" t="s">
        <v>184</v>
      </c>
      <c r="K226" s="77" t="s">
        <v>185</v>
      </c>
    </row>
    <row r="227" spans="1:13" s="76" customFormat="1" ht="18">
      <c r="A227" s="79">
        <f>INT(B214/10000000)</f>
        <v>0</v>
      </c>
      <c r="B227" s="80">
        <f>INT(B214/100000)-A227*100</f>
        <v>0</v>
      </c>
      <c r="C227" s="80">
        <f>INT(B214/1000)-A227*10000-B227*100</f>
        <v>2</v>
      </c>
      <c r="D227" s="80">
        <f>INT(B214/100)-A227*100000-B227*1000-C227*10</f>
        <v>7</v>
      </c>
      <c r="E227" s="80">
        <f>B214-(A227*10000000+B227*100000+C227*1000+D227*100)</f>
        <v>2</v>
      </c>
      <c r="F227" s="81"/>
      <c r="G227" s="81"/>
      <c r="H227" s="81"/>
      <c r="I227" s="82"/>
      <c r="J227" s="81"/>
      <c r="K227" s="81"/>
      <c r="L227" s="81"/>
      <c r="M227" s="81"/>
    </row>
    <row r="228" spans="1:11" s="76" customFormat="1" ht="12.75">
      <c r="A228" s="83" t="str">
        <f>IF(A227=1,B217,IF(A227=2,B218,IF(A227=3,B219,IF(A227=4,B220,IF(A227=5,B221,IF(A227=6,B222,IF(A227=7,B223,IF(A227=8,B224,A229))))))))</f>
        <v>  </v>
      </c>
      <c r="B228" s="83" t="str">
        <f>IF(B227=1,B217,IF(B227=2,B218,IF(B227=3,B219,IF(B227=4,B220,IF(B227=5,B221,IF(B227=6,B222,IF(B227=7,B223,IF(B227=8,B224,B229))))))))</f>
        <v>  </v>
      </c>
      <c r="C228" s="83" t="str">
        <f>IF(C227=1,B217,IF(C227=2,B218,IF(C227=3,B219,IF(C227=4,B220,IF(C227=5,B221,IF(C227=6,B222,IF(C227=7,B223,IF(C227=8,B224,C229))))))))</f>
        <v>Two</v>
      </c>
      <c r="D228" s="83" t="str">
        <f>IF(D227=1,B217,IF(D227=2,B218,IF(D227=3,B219,IF(D227=4,B220,IF(D227=5,B221,IF(D227=6,B222,IF(D227=7,B223,IF(D227=8,B224,D229))))))))</f>
        <v>Seven</v>
      </c>
      <c r="E228" s="83" t="str">
        <f>IF(E227=1,B217,IF(E227=2,B218,IF(E227=3,B219,IF(E227=4,B220,IF(E227=5,B221,IF(E227=6,B222,IF(E227=7,B223,IF(E227=8,B224,E229))))))))</f>
        <v>Two</v>
      </c>
      <c r="F228" s="83" t="str">
        <f>IF(B227&gt;=1," Lakh","   ")</f>
        <v>   </v>
      </c>
      <c r="G228" s="83" t="str">
        <f>IF(C227&gt;=1,"  Thousand","    ")</f>
        <v>  Thousand</v>
      </c>
      <c r="H228" s="83" t="str">
        <f>IF(D227&gt;=1,"   Hundred","   ")</f>
        <v>   Hundred</v>
      </c>
      <c r="I228" s="83" t="str">
        <f>IF(A227&gt;=1," Crore","    ")</f>
        <v>    </v>
      </c>
      <c r="J228" s="83"/>
      <c r="K228" s="83"/>
    </row>
    <row r="229" spans="1:5" s="76" customFormat="1" ht="12.75">
      <c r="A229" s="83" t="str">
        <f>IF(A227=9,B225,IF(A227=10,B226,IF(A227=11,C217,IF(A227=12,C218,IF(A227=13,C219,IF(A227=14,C220,IF(A227=15,C221,IF(A227=16,C222,A230))))))))</f>
        <v>  </v>
      </c>
      <c r="B229" s="83" t="str">
        <f>IF(B227=9,B225,IF(B227=10,B226,IF(B227=11,C217,IF(B227=12,C218,IF(B227=13,C219,IF(B227=14,C220,IF(B227=15,C221,IF(B227=16,C222,B230))))))))</f>
        <v>  </v>
      </c>
      <c r="C229" s="83" t="str">
        <f>IF(C227=9,B225,IF(C227=10,B226,IF(C227=11,C217,IF(C227=12,C218,IF(C227=13,C219,IF(C227=14,C220,IF(C227=15,C221,IF(C227=16,C222,C230))))))))</f>
        <v>  </v>
      </c>
      <c r="D229" s="83" t="str">
        <f>IF(D227=9,B225,"  ")</f>
        <v>  </v>
      </c>
      <c r="E229" s="83" t="str">
        <f>IF(E227=9,B225,IF(E227=10,B226,IF(E227=11,C217,IF(E227=12,C218,IF(E227=13,C219,IF(E227=14,C220,IF(E227=15,C221,IF(E227=16,C222,E230))))))))</f>
        <v>  </v>
      </c>
    </row>
    <row r="230" spans="1:5" s="76" customFormat="1" ht="12.75">
      <c r="A230" s="83" t="str">
        <f>IF(A227=17,C223,IF(A227=18,C224,IF(A227=19,C225,IF(A227=20,C226,IF(A227=21,D217,IF(A227=22,D218,IF(A227=23,D219,IF(A227=24,D220,A231))))))))</f>
        <v>  </v>
      </c>
      <c r="B230" s="83" t="str">
        <f>IF(B227=17,C223,IF(B227=18,C224,IF(B227=19,C225,IF(B227=20,C226,IF(B227=21,D217,IF(B227=22,D218,IF(B227=23,D219,IF(B227=24,D220,B231))))))))</f>
        <v>  </v>
      </c>
      <c r="C230" s="83" t="str">
        <f>IF(C227=17,C223,IF(C227=18,C224,IF(C227=19,C225,IF(C227=20,C226,IF(C227=21,D217,IF(C227=22,D218,IF(C227=23,D219,IF(C227=24,D220,C231))))))))</f>
        <v>  </v>
      </c>
      <c r="D230" s="83"/>
      <c r="E230" s="83" t="str">
        <f>IF(E227=17,C223,IF(E227=18,C224,IF(E227=19,C225,IF(E227=20,C226,IF(E227=21,D217,IF(E227=22,D218,IF(E227=23,D219,IF(E227=24,D220,E231))))))))</f>
        <v>  </v>
      </c>
    </row>
    <row r="231" spans="1:5" s="76" customFormat="1" ht="12.75">
      <c r="A231" s="83" t="str">
        <f>IF(A227=25,D221,IF(A227=26,D222,IF(A227=27,D223,IF(A227=28,D224,IF(A227=29,D225,IF(A227=30,D226,IF(A227=31,E217,IF(A227=32,E218,A232))))))))</f>
        <v>  </v>
      </c>
      <c r="B231" s="83" t="str">
        <f>IF(B227=25,D221,IF(B227=26,D222,IF(B227=27,D223,IF(B227=28,D224,IF(B227=29,D225,IF(B227=30,D226,IF(B227=31,E217,IF(B227=32,E218,B232))))))))</f>
        <v>  </v>
      </c>
      <c r="C231" s="83" t="str">
        <f>IF(C227=25,D221,IF(C227=26,D222,IF(C227=27,D223,IF(C227=28,D224,IF(C227=29,D225,IF(C227=30,D226,IF(C227=31,E217,IF(C227=32,E218,C232))))))))</f>
        <v>  </v>
      </c>
      <c r="D231" s="83"/>
      <c r="E231" s="83" t="str">
        <f>IF(E227=25,D221,IF(E227=26,D222,IF(E227=27,D223,IF(E227=28,D224,IF(E227=29,D225,IF(E227=30,D226,IF(E227=31,E217,IF(E227=32,E218,E232))))))))</f>
        <v>  </v>
      </c>
    </row>
    <row r="232" spans="1:5" s="76" customFormat="1" ht="12.75">
      <c r="A232" s="83" t="str">
        <f>IF(A227=33,E219,IF(A227=34,E220,IF(A227=35,E221,IF(A227=36,E222,IF(A227=37,E223,IF(A227=38,E224,IF(A227=39,E225,IF(A227=40,E226,A233))))))))</f>
        <v>  </v>
      </c>
      <c r="B232" s="83" t="str">
        <f>IF(B227=33,E219,IF(B227=34,E220,IF(B227=35,E221,IF(B227=36,E222,IF(B227=37,E223,IF(B227=38,E224,IF(B227=39,E225,IF(B227=40,E226,B233))))))))</f>
        <v>  </v>
      </c>
      <c r="C232" s="83" t="str">
        <f>IF(C227=33,E219,IF(C227=34,E220,IF(C227=35,E221,IF(C227=36,E222,IF(C227=37,E223,IF(C227=38,E224,IF(C227=39,E225,IF(C227=40,E226,C233))))))))</f>
        <v>  </v>
      </c>
      <c r="D232" s="83"/>
      <c r="E232" s="83" t="str">
        <f>IF(E227=33,E219,IF(E227=34,E220,IF(E227=35,E221,IF(E227=36,E222,IF(E227=37,E223,IF(E227=38,E224,IF(E227=39,E225,IF(E227=40,E226,E233))))))))</f>
        <v>  </v>
      </c>
    </row>
    <row r="233" spans="1:5" s="76" customFormat="1" ht="12.75">
      <c r="A233" s="83" t="str">
        <f>IF(A227=41,F217,IF(A227=42,F218,IF(A227=43,F219,IF(A227=44,F220,IF(A227=45,F221,IF(A227=46,F222,IF(A227=47,F223,IF(A227=48,F224,A234))))))))</f>
        <v>  </v>
      </c>
      <c r="B233" s="83" t="str">
        <f>IF(B227=41,F217,IF(B227=42,F218,IF(B227=43,F219,IF(B227=44,F220,IF(B227=45,F221,IF(B227=46,F222,IF(B227=47,F223,IF(B227=48,F224,B234))))))))</f>
        <v>  </v>
      </c>
      <c r="C233" s="83" t="str">
        <f>IF(C227=41,F217,IF(C227=42,F218,IF(C227=43,F219,IF(C227=44,F220,IF(C227=45,F221,IF(C227=46,F222,IF(C227=47,F223,IF(C227=48,F224,C234))))))))</f>
        <v>  </v>
      </c>
      <c r="D233" s="83"/>
      <c r="E233" s="83" t="str">
        <f>IF(E227=41,F217,IF(E227=42,F218,IF(E227=43,F219,IF(E227=44,F220,IF(E227=45,F221,IF(E227=46,F222,IF(E227=47,F223,IF(E227=48,F224,E234))))))))</f>
        <v>  </v>
      </c>
    </row>
    <row r="234" spans="1:5" s="76" customFormat="1" ht="12.75">
      <c r="A234" s="83" t="str">
        <f>IF(A227=49,F225,IF(A227=50,F226,IF(A227=51,G217,IF(A227=52,G218,IF(A227=53,G219,IF(A227=54,G220,IF(A227=55,G221,IF(A227=56,G222,A235))))))))</f>
        <v>  </v>
      </c>
      <c r="B234" s="83" t="str">
        <f>IF(B227=49,F225,IF(B227=50,F226,IF(B227=51,G217,IF(B227=52,G218,IF(B227=53,G219,IF(B227=54,G220,IF(B227=55,G221,IF(B227=56,G222,B235))))))))</f>
        <v>  </v>
      </c>
      <c r="C234" s="83" t="str">
        <f>IF(C227=49,F225,IF(C227=50,F226,IF(C227=51,G217,IF(C227=52,G218,IF(C227=53,G219,IF(C227=54,G220,IF(C227=55,G221,IF(C227=56,G222,C235))))))))</f>
        <v>  </v>
      </c>
      <c r="D234" s="83"/>
      <c r="E234" s="83" t="str">
        <f>IF(E227=49,F225,IF(E227=50,F226,IF(E227=51,G217,IF(E227=52,G218,IF(E227=53,G219,IF(E227=54,G220,IF(E227=55,G221,IF(E227=56,G222,E235))))))))</f>
        <v>  </v>
      </c>
    </row>
    <row r="235" spans="1:5" s="76" customFormat="1" ht="12.75">
      <c r="A235" s="83" t="str">
        <f>IF(A227=57,G223,IF(A227=58,G224,IF(A227=59,G225,IF(A227=60,G226,IF(A227=61,H217,IF(A227=62,H218,IF(A227=63,H219,IF(A227=64,H220,A236))))))))</f>
        <v>  </v>
      </c>
      <c r="B235" s="83" t="str">
        <f>IF(B227=57,G223,IF(B227=58,G224,IF(B227=59,G225,IF(B227=60,G226,IF(B227=61,H217,IF(B227=62,H218,IF(B227=63,H219,IF(B227=64,H220,B236))))))))</f>
        <v>  </v>
      </c>
      <c r="C235" s="83" t="str">
        <f>IF(C227=57,G223,IF(C227=58,G224,IF(C227=59,G225,IF(C227=60,G226,IF(C227=61,H217,IF(C227=62,H218,IF(C227=63,H219,IF(C227=64,H220,C236))))))))</f>
        <v>  </v>
      </c>
      <c r="D235" s="83"/>
      <c r="E235" s="83" t="str">
        <f>IF(E227=57,G223,IF(E227=58,G224,IF(E227=59,G225,IF(E227=60,G226,IF(E227=61,H217,IF(E227=62,H218,IF(E227=63,H219,IF(E227=64,H220,E236))))))))</f>
        <v>  </v>
      </c>
    </row>
    <row r="236" spans="1:5" s="76" customFormat="1" ht="12.75">
      <c r="A236" s="83" t="str">
        <f>IF(A227=65,H221,IF(A227=66,H222,IF(A227=67,H223,IF(A227=68,H224,IF(A227=69,H225,IF(A227=70,H226,IF(A227=71,I217,IF(A227=72,I218,A237))))))))</f>
        <v>  </v>
      </c>
      <c r="B236" s="83" t="str">
        <f>IF(B227=65,H221,IF(B227=66,H222,IF(B227=67,H223,IF(B227=68,H224,IF(B227=69,H225,IF(B227=70,H226,IF(B227=71,I217,IF(B227=72,I218,B237))))))))</f>
        <v>  </v>
      </c>
      <c r="C236" s="83" t="str">
        <f>IF(C227=65,H221,IF(C227=66,H222,IF(C227=67,H223,IF(C227=68,H224,IF(C227=69,H225,IF(C227=70,H226,IF(C227=71,I217,IF(C227=72,I218,C237))))))))</f>
        <v>  </v>
      </c>
      <c r="D236" s="83"/>
      <c r="E236" s="83" t="str">
        <f>IF(E227=65,H221,IF(E227=66,H222,IF(E227=67,H223,IF(E227=68,H224,IF(E227=69,H225,IF(E227=70,H226,IF(E227=71,I217,IF(E227=72,I218,E237))))))))</f>
        <v>  </v>
      </c>
    </row>
    <row r="237" spans="1:5" s="76" customFormat="1" ht="12.75">
      <c r="A237" s="83" t="str">
        <f>IF(A227=73,I219,IF(A227=74,I220,IF(A227=75,I221,IF(A227=76,I222,IF(A227=77,I223,IF(A227=78,I224,IF(A227=79,I225,IF(A227=80,I226,A238))))))))</f>
        <v>  </v>
      </c>
      <c r="B237" s="83" t="str">
        <f>IF(B227=73,I219,IF(B227=74,I220,IF(B227=75,I221,IF(B227=76,I222,IF(B227=77,I223,IF(B227=78,I224,IF(B227=79,I225,IF(B227=80,I226,B238))))))))</f>
        <v>  </v>
      </c>
      <c r="C237" s="83" t="str">
        <f>IF(C227=73,I219,IF(C227=74,I220,IF(C227=75,I221,IF(C227=76,I222,IF(C227=77,I223,IF(C227=78,I224,IF(C227=79,I225,IF(C227=80,I226,C238))))))))</f>
        <v>  </v>
      </c>
      <c r="D237" s="83"/>
      <c r="E237" s="83" t="str">
        <f>IF(E227=73,I219,IF(E227=74,I220,IF(E227=75,I221,IF(E227=76,I222,IF(E227=77,I223,IF(E227=78,I224,IF(E227=79,I225,IF(E227=80,I226,E238))))))))</f>
        <v>  </v>
      </c>
    </row>
    <row r="238" spans="1:5" s="76" customFormat="1" ht="12.75" customHeight="1">
      <c r="A238" s="83" t="str">
        <f>IF(A227=81,J217,IF(A227=82,J218,IF(A227=83,J219,IF(A227=84,J220,IF(A227=85,J221,IF(A227=86,J222,IF(A227=87,J223,IF(A227=88,J224,A239))))))))</f>
        <v>  </v>
      </c>
      <c r="B238" s="83" t="str">
        <f>IF(B227=81,J217,IF(B227=82,J218,IF(B227=83,J219,IF(B227=84,J220,IF(B227=85,J221,IF(B227=86,J222,IF(B227=87,J223,IF(B227=88,J224,B239))))))))</f>
        <v>  </v>
      </c>
      <c r="C238" s="83" t="str">
        <f>IF(C227=81,J217,IF(C227=82,J218,IF(C227=83,J219,IF(C227=84,J220,IF(C227=85,J221,IF(C227=86,J222,IF(C227=87,J223,IF(C227=88,J224,C239))))))))</f>
        <v>  </v>
      </c>
      <c r="D238" s="83"/>
      <c r="E238" s="83" t="str">
        <f>IF(E227=81,J217,IF(E227=82,J218,IF(E227=83,J219,IF(E227=84,J220,IF(E227=85,J221,IF(E227=86,J222,IF(E227=87,J223,IF(E227=88,J224,E239))))))))</f>
        <v>  </v>
      </c>
    </row>
    <row r="239" spans="1:5" s="76" customFormat="1" ht="12.75" customHeight="1">
      <c r="A239" s="83" t="str">
        <f>IF(A227=89,J225,IF(A227=90,J226,IF(A227=91,K217,IF(A227=92,K218,IF(A227=93,K219,IF(A227=94,K220,IF(A227=95,K221,IF(A227=96,K222,A240))))))))</f>
        <v>  </v>
      </c>
      <c r="B239" s="83" t="str">
        <f>IF(B227=89,J225,IF(B227=90,J226,IF(B227=91,K217,IF(B227=92,K218,IF(B227=93,K219,IF(B227=94,K220,IF(B227=95,K221,IF(B227=96,K222,B240))))))))</f>
        <v>  </v>
      </c>
      <c r="C239" s="83" t="str">
        <f>IF(C227=89,J225,IF(C227=90,J226,IF(C227=91,K217,IF(C227=92,K218,IF(C227=93,K219,IF(C227=94,K220,IF(C227=95,K221,IF(C227=96,K222,C240))))))))</f>
        <v>  </v>
      </c>
      <c r="D239" s="83"/>
      <c r="E239" s="83" t="str">
        <f>IF(E227=89,J225,IF(E227=90,J226,IF(E227=91,K217,IF(E227=92,K218,IF(E227=93,K219,IF(E227=94,K220,IF(E227=95,K221,IF(E227=96,K222,E240))))))))</f>
        <v>  </v>
      </c>
    </row>
    <row r="240" spans="1:5" s="76" customFormat="1" ht="12.75">
      <c r="A240" s="83" t="str">
        <f>IF(A227=97,K223,IF(A227=98,K224,IF(A227=99,K225,"  ")))</f>
        <v>  </v>
      </c>
      <c r="B240" s="83" t="str">
        <f>IF(B227=97,K223,IF(B227=98,K224,IF(B227=99,K225,"  ")))</f>
        <v>  </v>
      </c>
      <c r="C240" s="83" t="str">
        <f>IF(C227=97,K223,IF(C227=98,K224,IF(C227=99,K225,"  ")))</f>
        <v>  </v>
      </c>
      <c r="D240" s="83"/>
      <c r="E240" s="83" t="str">
        <f>IF(E227=97,K223,IF(E227=98,K224,IF(E227=99,K225,"  ")))</f>
        <v>  </v>
      </c>
    </row>
    <row r="241" spans="1:13" s="76" customFormat="1" ht="12.75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</row>
    <row r="242" spans="1:13" s="76" customFormat="1" ht="12.75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</row>
    <row r="243" spans="1:13" s="76" customFormat="1" ht="12.75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</row>
    <row r="244" spans="1:13" s="76" customFormat="1" ht="12.75">
      <c r="A244" s="74"/>
      <c r="B244" s="582">
        <f>DATA!U36</f>
        <v>185</v>
      </c>
      <c r="C244" s="582"/>
      <c r="D244" s="583" t="str">
        <f>TRIM(CONCATENATE("(Rs In Words...  ",A258," ",I258,"  ",B258," ",F258," ",C258," ",G258," ",D258," ",H258,IF(B244&gt;100,"  and ",),E258," ","  Only.)"))</f>
        <v>(Rs In Words... One Hundred and Eighty Five Only.)</v>
      </c>
      <c r="E244" s="583"/>
      <c r="F244" s="583"/>
      <c r="G244" s="583"/>
      <c r="H244" s="583"/>
      <c r="I244" s="583"/>
      <c r="J244" s="583"/>
      <c r="K244" s="583"/>
      <c r="L244" s="74"/>
      <c r="M244" s="74"/>
    </row>
    <row r="245" spans="1:13" s="76" customFormat="1" ht="12.75">
      <c r="A245" s="74"/>
      <c r="B245" s="582"/>
      <c r="C245" s="582"/>
      <c r="D245" s="583"/>
      <c r="E245" s="583"/>
      <c r="F245" s="583"/>
      <c r="G245" s="583"/>
      <c r="H245" s="583"/>
      <c r="I245" s="583"/>
      <c r="J245" s="583"/>
      <c r="K245" s="583"/>
      <c r="L245" s="74"/>
      <c r="M245" s="74"/>
    </row>
    <row r="246" s="76" customFormat="1" ht="12.75"/>
    <row r="247" spans="2:11" s="76" customFormat="1" ht="12.75">
      <c r="B247" s="77" t="s">
        <v>86</v>
      </c>
      <c r="C247" s="77" t="s">
        <v>87</v>
      </c>
      <c r="D247" s="77" t="s">
        <v>88</v>
      </c>
      <c r="E247" s="77" t="s">
        <v>89</v>
      </c>
      <c r="F247" s="77" t="s">
        <v>90</v>
      </c>
      <c r="G247" s="77" t="s">
        <v>91</v>
      </c>
      <c r="H247" s="77" t="s">
        <v>92</v>
      </c>
      <c r="I247" s="77" t="s">
        <v>93</v>
      </c>
      <c r="J247" s="77" t="s">
        <v>94</v>
      </c>
      <c r="K247" s="77" t="s">
        <v>95</v>
      </c>
    </row>
    <row r="248" spans="2:11" s="76" customFormat="1" ht="12.75">
      <c r="B248" s="77" t="s">
        <v>96</v>
      </c>
      <c r="C248" s="77" t="s">
        <v>97</v>
      </c>
      <c r="D248" s="77" t="s">
        <v>98</v>
      </c>
      <c r="E248" s="77" t="s">
        <v>99</v>
      </c>
      <c r="F248" s="77" t="s">
        <v>100</v>
      </c>
      <c r="G248" s="77" t="s">
        <v>101</v>
      </c>
      <c r="H248" s="77" t="s">
        <v>102</v>
      </c>
      <c r="I248" s="77" t="s">
        <v>103</v>
      </c>
      <c r="J248" s="77" t="s">
        <v>104</v>
      </c>
      <c r="K248" s="77" t="s">
        <v>105</v>
      </c>
    </row>
    <row r="249" spans="2:11" s="76" customFormat="1" ht="12.75">
      <c r="B249" s="77" t="s">
        <v>106</v>
      </c>
      <c r="C249" s="77" t="s">
        <v>107</v>
      </c>
      <c r="D249" s="77" t="s">
        <v>108</v>
      </c>
      <c r="E249" s="77" t="s">
        <v>109</v>
      </c>
      <c r="F249" s="77" t="s">
        <v>110</v>
      </c>
      <c r="G249" s="77" t="s">
        <v>111</v>
      </c>
      <c r="H249" s="77" t="s">
        <v>112</v>
      </c>
      <c r="I249" s="77" t="s">
        <v>113</v>
      </c>
      <c r="J249" s="77" t="s">
        <v>114</v>
      </c>
      <c r="K249" s="77" t="s">
        <v>115</v>
      </c>
    </row>
    <row r="250" spans="2:11" s="76" customFormat="1" ht="12.75">
      <c r="B250" s="77" t="s">
        <v>116</v>
      </c>
      <c r="C250" s="77" t="s">
        <v>117</v>
      </c>
      <c r="D250" s="77" t="s">
        <v>118</v>
      </c>
      <c r="E250" s="77" t="s">
        <v>119</v>
      </c>
      <c r="F250" s="77" t="s">
        <v>120</v>
      </c>
      <c r="G250" s="77" t="s">
        <v>121</v>
      </c>
      <c r="H250" s="77" t="s">
        <v>122</v>
      </c>
      <c r="I250" s="77" t="s">
        <v>123</v>
      </c>
      <c r="J250" s="77" t="s">
        <v>124</v>
      </c>
      <c r="K250" s="77" t="s">
        <v>125</v>
      </c>
    </row>
    <row r="251" spans="2:11" s="76" customFormat="1" ht="12.75">
      <c r="B251" s="77" t="s">
        <v>126</v>
      </c>
      <c r="C251" s="77" t="s">
        <v>127</v>
      </c>
      <c r="D251" s="77" t="s">
        <v>128</v>
      </c>
      <c r="E251" s="77" t="s">
        <v>129</v>
      </c>
      <c r="F251" s="77" t="s">
        <v>130</v>
      </c>
      <c r="G251" s="77" t="s">
        <v>131</v>
      </c>
      <c r="H251" s="77" t="s">
        <v>132</v>
      </c>
      <c r="I251" s="77" t="s">
        <v>133</v>
      </c>
      <c r="J251" s="77" t="s">
        <v>134</v>
      </c>
      <c r="K251" s="77" t="s">
        <v>135</v>
      </c>
    </row>
    <row r="252" spans="2:11" s="76" customFormat="1" ht="12.75">
      <c r="B252" s="77" t="s">
        <v>136</v>
      </c>
      <c r="C252" s="77" t="s">
        <v>137</v>
      </c>
      <c r="D252" s="77" t="s">
        <v>138</v>
      </c>
      <c r="E252" s="77" t="s">
        <v>139</v>
      </c>
      <c r="F252" s="77" t="s">
        <v>140</v>
      </c>
      <c r="G252" s="77" t="s">
        <v>141</v>
      </c>
      <c r="H252" s="77" t="s">
        <v>142</v>
      </c>
      <c r="I252" s="77" t="s">
        <v>143</v>
      </c>
      <c r="J252" s="77" t="s">
        <v>144</v>
      </c>
      <c r="K252" s="77" t="s">
        <v>145</v>
      </c>
    </row>
    <row r="253" spans="2:11" s="76" customFormat="1" ht="12.75">
      <c r="B253" s="77" t="s">
        <v>146</v>
      </c>
      <c r="C253" s="77" t="s">
        <v>147</v>
      </c>
      <c r="D253" s="77" t="s">
        <v>148</v>
      </c>
      <c r="E253" s="77" t="s">
        <v>149</v>
      </c>
      <c r="F253" s="77" t="s">
        <v>150</v>
      </c>
      <c r="G253" s="77" t="s">
        <v>151</v>
      </c>
      <c r="H253" s="77" t="s">
        <v>152</v>
      </c>
      <c r="I253" s="77" t="s">
        <v>153</v>
      </c>
      <c r="J253" s="77" t="s">
        <v>154</v>
      </c>
      <c r="K253" s="77" t="s">
        <v>155</v>
      </c>
    </row>
    <row r="254" spans="2:11" s="76" customFormat="1" ht="12.75">
      <c r="B254" s="77" t="s">
        <v>156</v>
      </c>
      <c r="C254" s="77" t="s">
        <v>157</v>
      </c>
      <c r="D254" s="77" t="s">
        <v>158</v>
      </c>
      <c r="E254" s="77" t="s">
        <v>159</v>
      </c>
      <c r="F254" s="77" t="s">
        <v>160</v>
      </c>
      <c r="G254" s="77" t="s">
        <v>161</v>
      </c>
      <c r="H254" s="77" t="s">
        <v>162</v>
      </c>
      <c r="I254" s="77" t="s">
        <v>163</v>
      </c>
      <c r="J254" s="77" t="s">
        <v>164</v>
      </c>
      <c r="K254" s="77" t="s">
        <v>165</v>
      </c>
    </row>
    <row r="255" spans="2:11" s="76" customFormat="1" ht="12.75">
      <c r="B255" s="77" t="s">
        <v>166</v>
      </c>
      <c r="C255" s="77" t="s">
        <v>167</v>
      </c>
      <c r="D255" s="77" t="s">
        <v>168</v>
      </c>
      <c r="E255" s="77" t="s">
        <v>169</v>
      </c>
      <c r="F255" s="77" t="s">
        <v>170</v>
      </c>
      <c r="G255" s="77" t="s">
        <v>171</v>
      </c>
      <c r="H255" s="77" t="s">
        <v>172</v>
      </c>
      <c r="I255" s="77" t="s">
        <v>173</v>
      </c>
      <c r="J255" s="77" t="s">
        <v>174</v>
      </c>
      <c r="K255" s="77" t="s">
        <v>175</v>
      </c>
    </row>
    <row r="256" spans="2:11" s="76" customFormat="1" ht="12.75">
      <c r="B256" s="77" t="s">
        <v>176</v>
      </c>
      <c r="C256" s="77" t="s">
        <v>177</v>
      </c>
      <c r="D256" s="77" t="s">
        <v>178</v>
      </c>
      <c r="E256" s="77" t="s">
        <v>179</v>
      </c>
      <c r="F256" s="77" t="s">
        <v>180</v>
      </c>
      <c r="G256" s="77" t="s">
        <v>181</v>
      </c>
      <c r="H256" s="77" t="s">
        <v>182</v>
      </c>
      <c r="I256" s="77" t="s">
        <v>183</v>
      </c>
      <c r="J256" s="77" t="s">
        <v>184</v>
      </c>
      <c r="K256" s="77" t="s">
        <v>185</v>
      </c>
    </row>
    <row r="257" spans="1:13" s="76" customFormat="1" ht="18">
      <c r="A257" s="79">
        <f>INT(B244/10000000)</f>
        <v>0</v>
      </c>
      <c r="B257" s="80">
        <f>INT(B244/100000)-A257*100</f>
        <v>0</v>
      </c>
      <c r="C257" s="80">
        <f>INT(B244/1000)-A257*10000-B257*100</f>
        <v>0</v>
      </c>
      <c r="D257" s="80">
        <f>INT(B244/100)-A257*100000-B257*1000-C257*10</f>
        <v>1</v>
      </c>
      <c r="E257" s="80">
        <f>B244-(A257*10000000+B257*100000+C257*1000+D257*100)</f>
        <v>85</v>
      </c>
      <c r="F257" s="81"/>
      <c r="G257" s="81"/>
      <c r="H257" s="81"/>
      <c r="I257" s="82"/>
      <c r="J257" s="81"/>
      <c r="K257" s="81"/>
      <c r="L257" s="81"/>
      <c r="M257" s="81"/>
    </row>
    <row r="258" spans="1:11" s="76" customFormat="1" ht="12.75">
      <c r="A258" s="83" t="str">
        <f>IF(A257=1,B247,IF(A257=2,B248,IF(A257=3,B249,IF(A257=4,B250,IF(A257=5,B251,IF(A257=6,B252,IF(A257=7,B253,IF(A257=8,B254,A259))))))))</f>
        <v>  </v>
      </c>
      <c r="B258" s="83" t="str">
        <f>IF(B257=1,B247,IF(B257=2,B248,IF(B257=3,B249,IF(B257=4,B250,IF(B257=5,B251,IF(B257=6,B252,IF(B257=7,B253,IF(B257=8,B254,B259))))))))</f>
        <v>  </v>
      </c>
      <c r="C258" s="83" t="str">
        <f>IF(C257=1,B247,IF(C257=2,B248,IF(C257=3,B249,IF(C257=4,B250,IF(C257=5,B251,IF(C257=6,B252,IF(C257=7,B253,IF(C257=8,B254,C259))))))))</f>
        <v>  </v>
      </c>
      <c r="D258" s="83" t="str">
        <f>IF(D257=1,B247,IF(D257=2,B248,IF(D257=3,B249,IF(D257=4,B250,IF(D257=5,B251,IF(D257=6,B252,IF(D257=7,B253,IF(D257=8,B254,D259))))))))</f>
        <v>One</v>
      </c>
      <c r="E258" s="83" t="str">
        <f>IF(E257=1,B247,IF(E257=2,B248,IF(E257=3,B249,IF(E257=4,B250,IF(E257=5,B251,IF(E257=6,B252,IF(E257=7,B253,IF(E257=8,B254,E259))))))))</f>
        <v>Eighty Five</v>
      </c>
      <c r="F258" s="83" t="str">
        <f>IF(B257&gt;=1," Lakh","   ")</f>
        <v>   </v>
      </c>
      <c r="G258" s="83" t="str">
        <f>IF(C257&gt;=1,"  Thousand","    ")</f>
        <v>    </v>
      </c>
      <c r="H258" s="83" t="str">
        <f>IF(D257&gt;=1,"   Hundred","   ")</f>
        <v>   Hundred</v>
      </c>
      <c r="I258" s="83" t="str">
        <f>IF(A257&gt;=1," Crore","    ")</f>
        <v>    </v>
      </c>
      <c r="J258" s="83"/>
      <c r="K258" s="83"/>
    </row>
    <row r="259" spans="1:5" s="76" customFormat="1" ht="12.75">
      <c r="A259" s="83" t="str">
        <f>IF(A257=9,B255,IF(A257=10,B256,IF(A257=11,C247,IF(A257=12,C248,IF(A257=13,C249,IF(A257=14,C250,IF(A257=15,C251,IF(A257=16,C252,A260))))))))</f>
        <v>  </v>
      </c>
      <c r="B259" s="83" t="str">
        <f>IF(B257=9,B255,IF(B257=10,B256,IF(B257=11,C247,IF(B257=12,C248,IF(B257=13,C249,IF(B257=14,C250,IF(B257=15,C251,IF(B257=16,C252,B260))))))))</f>
        <v>  </v>
      </c>
      <c r="C259" s="83" t="str">
        <f>IF(C257=9,B255,IF(C257=10,B256,IF(C257=11,C247,IF(C257=12,C248,IF(C257=13,C249,IF(C257=14,C250,IF(C257=15,C251,IF(C257=16,C252,C260))))))))</f>
        <v>  </v>
      </c>
      <c r="D259" s="83" t="str">
        <f>IF(D257=9,B255,"  ")</f>
        <v>  </v>
      </c>
      <c r="E259" s="83" t="str">
        <f>IF(E257=9,B255,IF(E257=10,B256,IF(E257=11,C247,IF(E257=12,C248,IF(E257=13,C249,IF(E257=14,C250,IF(E257=15,C251,IF(E257=16,C252,E260))))))))</f>
        <v>Eighty Five</v>
      </c>
    </row>
    <row r="260" spans="1:5" s="76" customFormat="1" ht="12.75">
      <c r="A260" s="83" t="str">
        <f>IF(A257=17,C253,IF(A257=18,C254,IF(A257=19,C255,IF(A257=20,C256,IF(A257=21,D247,IF(A257=22,D248,IF(A257=23,D249,IF(A257=24,D250,A261))))))))</f>
        <v>  </v>
      </c>
      <c r="B260" s="83" t="str">
        <f>IF(B257=17,C253,IF(B257=18,C254,IF(B257=19,C255,IF(B257=20,C256,IF(B257=21,D247,IF(B257=22,D248,IF(B257=23,D249,IF(B257=24,D250,B261))))))))</f>
        <v>  </v>
      </c>
      <c r="C260" s="83" t="str">
        <f>IF(C257=17,C253,IF(C257=18,C254,IF(C257=19,C255,IF(C257=20,C256,IF(C257=21,D247,IF(C257=22,D248,IF(C257=23,D249,IF(C257=24,D250,C261))))))))</f>
        <v>  </v>
      </c>
      <c r="D260" s="83"/>
      <c r="E260" s="83" t="str">
        <f>IF(E257=17,C253,IF(E257=18,C254,IF(E257=19,C255,IF(E257=20,C256,IF(E257=21,D247,IF(E257=22,D248,IF(E257=23,D249,IF(E257=24,D250,E261))))))))</f>
        <v>Eighty Five</v>
      </c>
    </row>
    <row r="261" spans="1:5" s="76" customFormat="1" ht="12.75">
      <c r="A261" s="83" t="str">
        <f>IF(A257=25,D251,IF(A257=26,D252,IF(A257=27,D253,IF(A257=28,D254,IF(A257=29,D255,IF(A257=30,D256,IF(A257=31,E247,IF(A257=32,E248,A262))))))))</f>
        <v>  </v>
      </c>
      <c r="B261" s="83" t="str">
        <f>IF(B257=25,D251,IF(B257=26,D252,IF(B257=27,D253,IF(B257=28,D254,IF(B257=29,D255,IF(B257=30,D256,IF(B257=31,E247,IF(B257=32,E248,B262))))))))</f>
        <v>  </v>
      </c>
      <c r="C261" s="83" t="str">
        <f>IF(C257=25,D251,IF(C257=26,D252,IF(C257=27,D253,IF(C257=28,D254,IF(C257=29,D255,IF(C257=30,D256,IF(C257=31,E247,IF(C257=32,E248,C262))))))))</f>
        <v>  </v>
      </c>
      <c r="D261" s="83"/>
      <c r="E261" s="83" t="str">
        <f>IF(E257=25,D251,IF(E257=26,D252,IF(E257=27,D253,IF(E257=28,D254,IF(E257=29,D255,IF(E257=30,D256,IF(E257=31,E247,IF(E257=32,E248,E262))))))))</f>
        <v>Eighty Five</v>
      </c>
    </row>
    <row r="262" spans="1:5" s="76" customFormat="1" ht="12.75">
      <c r="A262" s="83" t="str">
        <f>IF(A257=33,E249,IF(A257=34,E250,IF(A257=35,E251,IF(A257=36,E252,IF(A257=37,E253,IF(A257=38,E254,IF(A257=39,E255,IF(A257=40,E256,A263))))))))</f>
        <v>  </v>
      </c>
      <c r="B262" s="83" t="str">
        <f>IF(B257=33,E249,IF(B257=34,E250,IF(B257=35,E251,IF(B257=36,E252,IF(B257=37,E253,IF(B257=38,E254,IF(B257=39,E255,IF(B257=40,E256,B263))))))))</f>
        <v>  </v>
      </c>
      <c r="C262" s="83" t="str">
        <f>IF(C257=33,E249,IF(C257=34,E250,IF(C257=35,E251,IF(C257=36,E252,IF(C257=37,E253,IF(C257=38,E254,IF(C257=39,E255,IF(C257=40,E256,C263))))))))</f>
        <v>  </v>
      </c>
      <c r="D262" s="83"/>
      <c r="E262" s="83" t="str">
        <f>IF(E257=33,E249,IF(E257=34,E250,IF(E257=35,E251,IF(E257=36,E252,IF(E257=37,E253,IF(E257=38,E254,IF(E257=39,E255,IF(E257=40,E256,E263))))))))</f>
        <v>Eighty Five</v>
      </c>
    </row>
    <row r="263" spans="1:5" s="76" customFormat="1" ht="12.75">
      <c r="A263" s="83" t="str">
        <f>IF(A257=41,F247,IF(A257=42,F248,IF(A257=43,F249,IF(A257=44,F250,IF(A257=45,F251,IF(A257=46,F252,IF(A257=47,F253,IF(A257=48,F254,A264))))))))</f>
        <v>  </v>
      </c>
      <c r="B263" s="83" t="str">
        <f>IF(B257=41,F247,IF(B257=42,F248,IF(B257=43,F249,IF(B257=44,F250,IF(B257=45,F251,IF(B257=46,F252,IF(B257=47,F253,IF(B257=48,F254,B264))))))))</f>
        <v>  </v>
      </c>
      <c r="C263" s="83" t="str">
        <f>IF(C257=41,F247,IF(C257=42,F248,IF(C257=43,F249,IF(C257=44,F250,IF(C257=45,F251,IF(C257=46,F252,IF(C257=47,F253,IF(C257=48,F254,C264))))))))</f>
        <v>  </v>
      </c>
      <c r="D263" s="83"/>
      <c r="E263" s="83" t="str">
        <f>IF(E257=41,F247,IF(E257=42,F248,IF(E257=43,F249,IF(E257=44,F250,IF(E257=45,F251,IF(E257=46,F252,IF(E257=47,F253,IF(E257=48,F254,E264))))))))</f>
        <v>Eighty Five</v>
      </c>
    </row>
    <row r="264" spans="1:5" s="76" customFormat="1" ht="12.75">
      <c r="A264" s="83" t="str">
        <f>IF(A257=49,F255,IF(A257=50,F256,IF(A257=51,G247,IF(A257=52,G248,IF(A257=53,G249,IF(A257=54,G250,IF(A257=55,G251,IF(A257=56,G252,A265))))))))</f>
        <v>  </v>
      </c>
      <c r="B264" s="83" t="str">
        <f>IF(B257=49,F255,IF(B257=50,F256,IF(B257=51,G247,IF(B257=52,G248,IF(B257=53,G249,IF(B257=54,G250,IF(B257=55,G251,IF(B257=56,G252,B265))))))))</f>
        <v>  </v>
      </c>
      <c r="C264" s="83" t="str">
        <f>IF(C257=49,F255,IF(C257=50,F256,IF(C257=51,G247,IF(C257=52,G248,IF(C257=53,G249,IF(C257=54,G250,IF(C257=55,G251,IF(C257=56,G252,C265))))))))</f>
        <v>  </v>
      </c>
      <c r="D264" s="83"/>
      <c r="E264" s="83" t="str">
        <f>IF(E257=49,F255,IF(E257=50,F256,IF(E257=51,G247,IF(E257=52,G248,IF(E257=53,G249,IF(E257=54,G250,IF(E257=55,G251,IF(E257=56,G252,E265))))))))</f>
        <v>Eighty Five</v>
      </c>
    </row>
    <row r="265" spans="1:5" s="76" customFormat="1" ht="12.75">
      <c r="A265" s="83" t="str">
        <f>IF(A257=57,G253,IF(A257=58,G254,IF(A257=59,G255,IF(A257=60,G256,IF(A257=61,H247,IF(A257=62,H248,IF(A257=63,H249,IF(A257=64,H250,A266))))))))</f>
        <v>  </v>
      </c>
      <c r="B265" s="83" t="str">
        <f>IF(B257=57,G253,IF(B257=58,G254,IF(B257=59,G255,IF(B257=60,G256,IF(B257=61,H247,IF(B257=62,H248,IF(B257=63,H249,IF(B257=64,H250,B266))))))))</f>
        <v>  </v>
      </c>
      <c r="C265" s="83" t="str">
        <f>IF(C257=57,G253,IF(C257=58,G254,IF(C257=59,G255,IF(C257=60,G256,IF(C257=61,H247,IF(C257=62,H248,IF(C257=63,H249,IF(C257=64,H250,C266))))))))</f>
        <v>  </v>
      </c>
      <c r="D265" s="83"/>
      <c r="E265" s="83" t="str">
        <f>IF(E257=57,G253,IF(E257=58,G254,IF(E257=59,G255,IF(E257=60,G256,IF(E257=61,H247,IF(E257=62,H248,IF(E257=63,H249,IF(E257=64,H250,E266))))))))</f>
        <v>Eighty Five</v>
      </c>
    </row>
    <row r="266" spans="1:5" s="76" customFormat="1" ht="12.75">
      <c r="A266" s="83" t="str">
        <f>IF(A257=65,H251,IF(A257=66,H252,IF(A257=67,H253,IF(A257=68,H254,IF(A257=69,H255,IF(A257=70,H256,IF(A257=71,I247,IF(A257=72,I248,A267))))))))</f>
        <v>  </v>
      </c>
      <c r="B266" s="83" t="str">
        <f>IF(B257=65,H251,IF(B257=66,H252,IF(B257=67,H253,IF(B257=68,H254,IF(B257=69,H255,IF(B257=70,H256,IF(B257=71,I247,IF(B257=72,I248,B267))))))))</f>
        <v>  </v>
      </c>
      <c r="C266" s="83" t="str">
        <f>IF(C257=65,H251,IF(C257=66,H252,IF(C257=67,H253,IF(C257=68,H254,IF(C257=69,H255,IF(C257=70,H256,IF(C257=71,I247,IF(C257=72,I248,C267))))))))</f>
        <v>  </v>
      </c>
      <c r="D266" s="83"/>
      <c r="E266" s="83" t="str">
        <f>IF(E257=65,H251,IF(E257=66,H252,IF(E257=67,H253,IF(E257=68,H254,IF(E257=69,H255,IF(E257=70,H256,IF(E257=71,I247,IF(E257=72,I248,E267))))))))</f>
        <v>Eighty Five</v>
      </c>
    </row>
    <row r="267" spans="1:5" s="76" customFormat="1" ht="12.75">
      <c r="A267" s="83" t="str">
        <f>IF(A257=73,I249,IF(A257=74,I250,IF(A257=75,I251,IF(A257=76,I252,IF(A257=77,I253,IF(A257=78,I254,IF(A257=79,I255,IF(A257=80,I256,A268))))))))</f>
        <v>  </v>
      </c>
      <c r="B267" s="83" t="str">
        <f>IF(B257=73,I249,IF(B257=74,I250,IF(B257=75,I251,IF(B257=76,I252,IF(B257=77,I253,IF(B257=78,I254,IF(B257=79,I255,IF(B257=80,I256,B268))))))))</f>
        <v>  </v>
      </c>
      <c r="C267" s="83" t="str">
        <f>IF(C257=73,I249,IF(C257=74,I250,IF(C257=75,I251,IF(C257=76,I252,IF(C257=77,I253,IF(C257=78,I254,IF(C257=79,I255,IF(C257=80,I256,C268))))))))</f>
        <v>  </v>
      </c>
      <c r="D267" s="83"/>
      <c r="E267" s="83" t="str">
        <f>IF(E257=73,I249,IF(E257=74,I250,IF(E257=75,I251,IF(E257=76,I252,IF(E257=77,I253,IF(E257=78,I254,IF(E257=79,I255,IF(E257=80,I256,E268))))))))</f>
        <v>Eighty Five</v>
      </c>
    </row>
    <row r="268" spans="1:5" s="76" customFormat="1" ht="12.75">
      <c r="A268" s="83" t="str">
        <f>IF(A257=81,J247,IF(A257=82,J248,IF(A257=83,J249,IF(A257=84,J250,IF(A257=85,J251,IF(A257=86,J252,IF(A257=87,J253,IF(A257=88,J254,A269))))))))</f>
        <v>  </v>
      </c>
      <c r="B268" s="83" t="str">
        <f>IF(B257=81,J247,IF(B257=82,J248,IF(B257=83,J249,IF(B257=84,J250,IF(B257=85,J251,IF(B257=86,J252,IF(B257=87,J253,IF(B257=88,J254,B269))))))))</f>
        <v>  </v>
      </c>
      <c r="C268" s="83" t="str">
        <f>IF(C257=81,J247,IF(C257=82,J248,IF(C257=83,J249,IF(C257=84,J250,IF(C257=85,J251,IF(C257=86,J252,IF(C257=87,J253,IF(C257=88,J254,C269))))))))</f>
        <v>  </v>
      </c>
      <c r="D268" s="83"/>
      <c r="E268" s="83" t="str">
        <f>IF(E257=81,J247,IF(E257=82,J248,IF(E257=83,J249,IF(E257=84,J250,IF(E257=85,J251,IF(E257=86,J252,IF(E257=87,J253,IF(E257=88,J254,E269))))))))</f>
        <v>Eighty Five</v>
      </c>
    </row>
    <row r="269" spans="1:5" s="76" customFormat="1" ht="12.75">
      <c r="A269" s="83" t="str">
        <f>IF(A257=89,J255,IF(A257=90,J256,IF(A257=91,K247,IF(A257=92,K248,IF(A257=93,K249,IF(A257=94,K250,IF(A257=95,K251,IF(A257=96,K252,A270))))))))</f>
        <v>  </v>
      </c>
      <c r="B269" s="83" t="str">
        <f>IF(B257=89,J255,IF(B257=90,J256,IF(B257=91,K247,IF(B257=92,K248,IF(B257=93,K249,IF(B257=94,K250,IF(B257=95,K251,IF(B257=96,K252,B270))))))))</f>
        <v>  </v>
      </c>
      <c r="C269" s="83" t="str">
        <f>IF(C257=89,J255,IF(C257=90,J256,IF(C257=91,K247,IF(C257=92,K248,IF(C257=93,K249,IF(C257=94,K250,IF(C257=95,K251,IF(C257=96,K252,C270))))))))</f>
        <v>  </v>
      </c>
      <c r="D269" s="83"/>
      <c r="E269" s="83" t="str">
        <f>IF(E257=89,J255,IF(E257=90,J256,IF(E257=91,K247,IF(E257=92,K248,IF(E257=93,K249,IF(E257=94,K250,IF(E257=95,K251,IF(E257=96,K252,E270))))))))</f>
        <v>  </v>
      </c>
    </row>
    <row r="270" spans="1:5" s="76" customFormat="1" ht="12.75">
      <c r="A270" s="83" t="str">
        <f>IF(A257=97,K253,IF(A257=98,K254,IF(A257=99,K255,"  ")))</f>
        <v>  </v>
      </c>
      <c r="B270" s="83" t="str">
        <f>IF(B257=97,K253,IF(B257=98,K254,IF(B257=99,K255,"  ")))</f>
        <v>  </v>
      </c>
      <c r="C270" s="83" t="str">
        <f>IF(C257=97,K253,IF(C257=98,K254,IF(C257=99,K255,"  ")))</f>
        <v>  </v>
      </c>
      <c r="D270" s="83"/>
      <c r="E270" s="83" t="str">
        <f>IF(E257=97,K253,IF(E257=98,K254,IF(E257=99,K255,"  ")))</f>
        <v>  </v>
      </c>
    </row>
    <row r="271" spans="1:13" s="76" customFormat="1" ht="12.75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</row>
    <row r="272" spans="1:13" s="76" customFormat="1" ht="12.75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</row>
    <row r="273" spans="1:13" s="76" customFormat="1" ht="12.75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</row>
    <row r="274" spans="1:13" s="76" customFormat="1" ht="12.75">
      <c r="A274" s="74"/>
      <c r="B274" s="582">
        <f>B244+1</f>
        <v>186</v>
      </c>
      <c r="C274" s="582"/>
      <c r="D274" s="583" t="str">
        <f>TRIM(CONCATENATE("(Rs In Words...  ",A288," ",I288,"  ",B288," ",F288," ",C288," ",G288," ",D288," ",H288,IF(B274&gt;100,"  and ",),E288," ","  Only.)"))</f>
        <v>(Rs In Words... One Hundred and Eighty Six Only.)</v>
      </c>
      <c r="E274" s="583"/>
      <c r="F274" s="583"/>
      <c r="G274" s="583"/>
      <c r="H274" s="583"/>
      <c r="I274" s="583"/>
      <c r="J274" s="583"/>
      <c r="K274" s="583"/>
      <c r="L274" s="74"/>
      <c r="M274" s="74"/>
    </row>
    <row r="275" spans="1:13" s="76" customFormat="1" ht="12.75">
      <c r="A275" s="74"/>
      <c r="B275" s="582"/>
      <c r="C275" s="582"/>
      <c r="D275" s="583"/>
      <c r="E275" s="583"/>
      <c r="F275" s="583"/>
      <c r="G275" s="583"/>
      <c r="H275" s="583"/>
      <c r="I275" s="583"/>
      <c r="J275" s="583"/>
      <c r="K275" s="583"/>
      <c r="L275" s="74"/>
      <c r="M275" s="74"/>
    </row>
    <row r="276" s="76" customFormat="1" ht="12.75"/>
    <row r="277" spans="2:11" s="76" customFormat="1" ht="12.75">
      <c r="B277" s="77" t="s">
        <v>86</v>
      </c>
      <c r="C277" s="77" t="s">
        <v>87</v>
      </c>
      <c r="D277" s="77" t="s">
        <v>88</v>
      </c>
      <c r="E277" s="77" t="s">
        <v>89</v>
      </c>
      <c r="F277" s="77" t="s">
        <v>90</v>
      </c>
      <c r="G277" s="77" t="s">
        <v>91</v>
      </c>
      <c r="H277" s="77" t="s">
        <v>92</v>
      </c>
      <c r="I277" s="77" t="s">
        <v>93</v>
      </c>
      <c r="J277" s="77" t="s">
        <v>94</v>
      </c>
      <c r="K277" s="77" t="s">
        <v>95</v>
      </c>
    </row>
    <row r="278" spans="2:11" s="76" customFormat="1" ht="12.75">
      <c r="B278" s="77" t="s">
        <v>96</v>
      </c>
      <c r="C278" s="77" t="s">
        <v>97</v>
      </c>
      <c r="D278" s="77" t="s">
        <v>98</v>
      </c>
      <c r="E278" s="77" t="s">
        <v>99</v>
      </c>
      <c r="F278" s="77" t="s">
        <v>100</v>
      </c>
      <c r="G278" s="77" t="s">
        <v>101</v>
      </c>
      <c r="H278" s="77" t="s">
        <v>102</v>
      </c>
      <c r="I278" s="77" t="s">
        <v>103</v>
      </c>
      <c r="J278" s="77" t="s">
        <v>104</v>
      </c>
      <c r="K278" s="77" t="s">
        <v>105</v>
      </c>
    </row>
    <row r="279" spans="2:11" s="76" customFormat="1" ht="12.75">
      <c r="B279" s="77" t="s">
        <v>106</v>
      </c>
      <c r="C279" s="77" t="s">
        <v>107</v>
      </c>
      <c r="D279" s="77" t="s">
        <v>108</v>
      </c>
      <c r="E279" s="77" t="s">
        <v>109</v>
      </c>
      <c r="F279" s="77" t="s">
        <v>110</v>
      </c>
      <c r="G279" s="77" t="s">
        <v>111</v>
      </c>
      <c r="H279" s="77" t="s">
        <v>112</v>
      </c>
      <c r="I279" s="77" t="s">
        <v>113</v>
      </c>
      <c r="J279" s="77" t="s">
        <v>114</v>
      </c>
      <c r="K279" s="77" t="s">
        <v>115</v>
      </c>
    </row>
    <row r="280" spans="2:11" s="76" customFormat="1" ht="12.75">
      <c r="B280" s="77" t="s">
        <v>116</v>
      </c>
      <c r="C280" s="77" t="s">
        <v>117</v>
      </c>
      <c r="D280" s="77" t="s">
        <v>118</v>
      </c>
      <c r="E280" s="77" t="s">
        <v>119</v>
      </c>
      <c r="F280" s="77" t="s">
        <v>120</v>
      </c>
      <c r="G280" s="77" t="s">
        <v>121</v>
      </c>
      <c r="H280" s="77" t="s">
        <v>122</v>
      </c>
      <c r="I280" s="77" t="s">
        <v>123</v>
      </c>
      <c r="J280" s="77" t="s">
        <v>124</v>
      </c>
      <c r="K280" s="77" t="s">
        <v>125</v>
      </c>
    </row>
    <row r="281" spans="2:11" s="76" customFormat="1" ht="12.75">
      <c r="B281" s="77" t="s">
        <v>126</v>
      </c>
      <c r="C281" s="77" t="s">
        <v>127</v>
      </c>
      <c r="D281" s="77" t="s">
        <v>128</v>
      </c>
      <c r="E281" s="77" t="s">
        <v>129</v>
      </c>
      <c r="F281" s="77" t="s">
        <v>130</v>
      </c>
      <c r="G281" s="77" t="s">
        <v>131</v>
      </c>
      <c r="H281" s="77" t="s">
        <v>132</v>
      </c>
      <c r="I281" s="77" t="s">
        <v>133</v>
      </c>
      <c r="J281" s="77" t="s">
        <v>134</v>
      </c>
      <c r="K281" s="77" t="s">
        <v>135</v>
      </c>
    </row>
    <row r="282" spans="2:11" s="76" customFormat="1" ht="12.75">
      <c r="B282" s="77" t="s">
        <v>136</v>
      </c>
      <c r="C282" s="77" t="s">
        <v>137</v>
      </c>
      <c r="D282" s="77" t="s">
        <v>138</v>
      </c>
      <c r="E282" s="77" t="s">
        <v>139</v>
      </c>
      <c r="F282" s="77" t="s">
        <v>140</v>
      </c>
      <c r="G282" s="77" t="s">
        <v>141</v>
      </c>
      <c r="H282" s="77" t="s">
        <v>142</v>
      </c>
      <c r="I282" s="77" t="s">
        <v>143</v>
      </c>
      <c r="J282" s="77" t="s">
        <v>144</v>
      </c>
      <c r="K282" s="77" t="s">
        <v>145</v>
      </c>
    </row>
    <row r="283" spans="2:11" s="76" customFormat="1" ht="12.75">
      <c r="B283" s="77" t="s">
        <v>146</v>
      </c>
      <c r="C283" s="77" t="s">
        <v>147</v>
      </c>
      <c r="D283" s="77" t="s">
        <v>148</v>
      </c>
      <c r="E283" s="77" t="s">
        <v>149</v>
      </c>
      <c r="F283" s="77" t="s">
        <v>150</v>
      </c>
      <c r="G283" s="77" t="s">
        <v>151</v>
      </c>
      <c r="H283" s="77" t="s">
        <v>152</v>
      </c>
      <c r="I283" s="77" t="s">
        <v>153</v>
      </c>
      <c r="J283" s="77" t="s">
        <v>154</v>
      </c>
      <c r="K283" s="77" t="s">
        <v>155</v>
      </c>
    </row>
    <row r="284" spans="2:11" s="76" customFormat="1" ht="12.75">
      <c r="B284" s="77" t="s">
        <v>156</v>
      </c>
      <c r="C284" s="77" t="s">
        <v>157</v>
      </c>
      <c r="D284" s="77" t="s">
        <v>158</v>
      </c>
      <c r="E284" s="77" t="s">
        <v>159</v>
      </c>
      <c r="F284" s="77" t="s">
        <v>160</v>
      </c>
      <c r="G284" s="77" t="s">
        <v>161</v>
      </c>
      <c r="H284" s="77" t="s">
        <v>162</v>
      </c>
      <c r="I284" s="77" t="s">
        <v>163</v>
      </c>
      <c r="J284" s="77" t="s">
        <v>164</v>
      </c>
      <c r="K284" s="77" t="s">
        <v>165</v>
      </c>
    </row>
    <row r="285" spans="2:11" s="76" customFormat="1" ht="12.75">
      <c r="B285" s="77" t="s">
        <v>166</v>
      </c>
      <c r="C285" s="77" t="s">
        <v>167</v>
      </c>
      <c r="D285" s="77" t="s">
        <v>168</v>
      </c>
      <c r="E285" s="77" t="s">
        <v>169</v>
      </c>
      <c r="F285" s="77" t="s">
        <v>170</v>
      </c>
      <c r="G285" s="77" t="s">
        <v>171</v>
      </c>
      <c r="H285" s="77" t="s">
        <v>172</v>
      </c>
      <c r="I285" s="77" t="s">
        <v>173</v>
      </c>
      <c r="J285" s="77" t="s">
        <v>174</v>
      </c>
      <c r="K285" s="77" t="s">
        <v>175</v>
      </c>
    </row>
    <row r="286" spans="2:11" s="76" customFormat="1" ht="12.75">
      <c r="B286" s="77" t="s">
        <v>176</v>
      </c>
      <c r="C286" s="77" t="s">
        <v>177</v>
      </c>
      <c r="D286" s="77" t="s">
        <v>178</v>
      </c>
      <c r="E286" s="77" t="s">
        <v>179</v>
      </c>
      <c r="F286" s="77" t="s">
        <v>180</v>
      </c>
      <c r="G286" s="77" t="s">
        <v>181</v>
      </c>
      <c r="H286" s="77" t="s">
        <v>182</v>
      </c>
      <c r="I286" s="77" t="s">
        <v>183</v>
      </c>
      <c r="J286" s="77" t="s">
        <v>184</v>
      </c>
      <c r="K286" s="77" t="s">
        <v>185</v>
      </c>
    </row>
    <row r="287" spans="1:13" s="76" customFormat="1" ht="18">
      <c r="A287" s="79">
        <f>INT(B274/10000000)</f>
        <v>0</v>
      </c>
      <c r="B287" s="80">
        <f>INT(B274/100000)-A287*100</f>
        <v>0</v>
      </c>
      <c r="C287" s="80">
        <f>INT(B274/1000)-A287*10000-B287*100</f>
        <v>0</v>
      </c>
      <c r="D287" s="80">
        <f>INT(B274/100)-A287*100000-B287*1000-C287*10</f>
        <v>1</v>
      </c>
      <c r="E287" s="80">
        <f>B274-(A287*10000000+B287*100000+C287*1000+D287*100)</f>
        <v>86</v>
      </c>
      <c r="F287" s="81"/>
      <c r="G287" s="81"/>
      <c r="H287" s="81"/>
      <c r="I287" s="82"/>
      <c r="J287" s="81"/>
      <c r="K287" s="81"/>
      <c r="L287" s="81"/>
      <c r="M287" s="81"/>
    </row>
    <row r="288" spans="1:11" s="76" customFormat="1" ht="12.75">
      <c r="A288" s="83" t="str">
        <f>IF(A287=1,B277,IF(A287=2,B278,IF(A287=3,B279,IF(A287=4,B280,IF(A287=5,B281,IF(A287=6,B282,IF(A287=7,B283,IF(A287=8,B284,A289))))))))</f>
        <v>  </v>
      </c>
      <c r="B288" s="83" t="str">
        <f>IF(B287=1,B277,IF(B287=2,B278,IF(B287=3,B279,IF(B287=4,B280,IF(B287=5,B281,IF(B287=6,B282,IF(B287=7,B283,IF(B287=8,B284,B289))))))))</f>
        <v>  </v>
      </c>
      <c r="C288" s="83" t="str">
        <f>IF(C287=1,B277,IF(C287=2,B278,IF(C287=3,B279,IF(C287=4,B280,IF(C287=5,B281,IF(C287=6,B282,IF(C287=7,B283,IF(C287=8,B284,C289))))))))</f>
        <v>  </v>
      </c>
      <c r="D288" s="83" t="str">
        <f>IF(D287=1,B277,IF(D287=2,B278,IF(D287=3,B279,IF(D287=4,B280,IF(D287=5,B281,IF(D287=6,B282,IF(D287=7,B283,IF(D287=8,B284,D289))))))))</f>
        <v>One</v>
      </c>
      <c r="E288" s="83" t="str">
        <f>IF(E287=1,B277,IF(E287=2,B278,IF(E287=3,B279,IF(E287=4,B280,IF(E287=5,B281,IF(E287=6,B282,IF(E287=7,B283,IF(E287=8,B284,E289))))))))</f>
        <v>Eighty Six</v>
      </c>
      <c r="F288" s="83" t="str">
        <f>IF(B287&gt;=1," Lakh","   ")</f>
        <v>   </v>
      </c>
      <c r="G288" s="83" t="str">
        <f>IF(C287&gt;=1,"  Thousand","    ")</f>
        <v>    </v>
      </c>
      <c r="H288" s="83" t="str">
        <f>IF(D287&gt;=1,"   Hundred","   ")</f>
        <v>   Hundred</v>
      </c>
      <c r="I288" s="83" t="str">
        <f>IF(A287&gt;=1," Crore","    ")</f>
        <v>    </v>
      </c>
      <c r="J288" s="83"/>
      <c r="K288" s="83"/>
    </row>
    <row r="289" spans="1:5" s="76" customFormat="1" ht="12.75">
      <c r="A289" s="83" t="str">
        <f>IF(A287=9,B285,IF(A287=10,B286,IF(A287=11,C277,IF(A287=12,C278,IF(A287=13,C279,IF(A287=14,C280,IF(A287=15,C281,IF(A287=16,C282,A290))))))))</f>
        <v>  </v>
      </c>
      <c r="B289" s="83" t="str">
        <f>IF(B287=9,B285,IF(B287=10,B286,IF(B287=11,C277,IF(B287=12,C278,IF(B287=13,C279,IF(B287=14,C280,IF(B287=15,C281,IF(B287=16,C282,B290))))))))</f>
        <v>  </v>
      </c>
      <c r="C289" s="83" t="str">
        <f>IF(C287=9,B285,IF(C287=10,B286,IF(C287=11,C277,IF(C287=12,C278,IF(C287=13,C279,IF(C287=14,C280,IF(C287=15,C281,IF(C287=16,C282,C290))))))))</f>
        <v>  </v>
      </c>
      <c r="D289" s="83" t="str">
        <f>IF(D287=9,B285,"  ")</f>
        <v>  </v>
      </c>
      <c r="E289" s="83" t="str">
        <f>IF(E287=9,B285,IF(E287=10,B286,IF(E287=11,C277,IF(E287=12,C278,IF(E287=13,C279,IF(E287=14,C280,IF(E287=15,C281,IF(E287=16,C282,E290))))))))</f>
        <v>Eighty Six</v>
      </c>
    </row>
    <row r="290" spans="1:5" s="76" customFormat="1" ht="12.75">
      <c r="A290" s="83" t="str">
        <f>IF(A287=17,C283,IF(A287=18,C284,IF(A287=19,C285,IF(A287=20,C286,IF(A287=21,D277,IF(A287=22,D278,IF(A287=23,D279,IF(A287=24,D280,A291))))))))</f>
        <v>  </v>
      </c>
      <c r="B290" s="83" t="str">
        <f>IF(B287=17,C283,IF(B287=18,C284,IF(B287=19,C285,IF(B287=20,C286,IF(B287=21,D277,IF(B287=22,D278,IF(B287=23,D279,IF(B287=24,D280,B291))))))))</f>
        <v>  </v>
      </c>
      <c r="C290" s="83" t="str">
        <f>IF(C287=17,C283,IF(C287=18,C284,IF(C287=19,C285,IF(C287=20,C286,IF(C287=21,D277,IF(C287=22,D278,IF(C287=23,D279,IF(C287=24,D280,C291))))))))</f>
        <v>  </v>
      </c>
      <c r="D290" s="83"/>
      <c r="E290" s="83" t="str">
        <f>IF(E287=17,C283,IF(E287=18,C284,IF(E287=19,C285,IF(E287=20,C286,IF(E287=21,D277,IF(E287=22,D278,IF(E287=23,D279,IF(E287=24,D280,E291))))))))</f>
        <v>Eighty Six</v>
      </c>
    </row>
    <row r="291" spans="1:5" s="76" customFormat="1" ht="12.75">
      <c r="A291" s="83" t="str">
        <f>IF(A287=25,D281,IF(A287=26,D282,IF(A287=27,D283,IF(A287=28,D284,IF(A287=29,D285,IF(A287=30,D286,IF(A287=31,E277,IF(A287=32,E278,A292))))))))</f>
        <v>  </v>
      </c>
      <c r="B291" s="83" t="str">
        <f>IF(B287=25,D281,IF(B287=26,D282,IF(B287=27,D283,IF(B287=28,D284,IF(B287=29,D285,IF(B287=30,D286,IF(B287=31,E277,IF(B287=32,E278,B292))))))))</f>
        <v>  </v>
      </c>
      <c r="C291" s="83" t="str">
        <f>IF(C287=25,D281,IF(C287=26,D282,IF(C287=27,D283,IF(C287=28,D284,IF(C287=29,D285,IF(C287=30,D286,IF(C287=31,E277,IF(C287=32,E278,C292))))))))</f>
        <v>  </v>
      </c>
      <c r="D291" s="83"/>
      <c r="E291" s="83" t="str">
        <f>IF(E287=25,D281,IF(E287=26,D282,IF(E287=27,D283,IF(E287=28,D284,IF(E287=29,D285,IF(E287=30,D286,IF(E287=31,E277,IF(E287=32,E278,E292))))))))</f>
        <v>Eighty Six</v>
      </c>
    </row>
    <row r="292" spans="1:5" s="76" customFormat="1" ht="12.75">
      <c r="A292" s="83" t="str">
        <f>IF(A287=33,E279,IF(A287=34,E280,IF(A287=35,E281,IF(A287=36,E282,IF(A287=37,E283,IF(A287=38,E284,IF(A287=39,E285,IF(A287=40,E286,A293))))))))</f>
        <v>  </v>
      </c>
      <c r="B292" s="83" t="str">
        <f>IF(B287=33,E279,IF(B287=34,E280,IF(B287=35,E281,IF(B287=36,E282,IF(B287=37,E283,IF(B287=38,E284,IF(B287=39,E285,IF(B287=40,E286,B293))))))))</f>
        <v>  </v>
      </c>
      <c r="C292" s="83" t="str">
        <f>IF(C287=33,E279,IF(C287=34,E280,IF(C287=35,E281,IF(C287=36,E282,IF(C287=37,E283,IF(C287=38,E284,IF(C287=39,E285,IF(C287=40,E286,C293))))))))</f>
        <v>  </v>
      </c>
      <c r="D292" s="83"/>
      <c r="E292" s="83" t="str">
        <f>IF(E287=33,E279,IF(E287=34,E280,IF(E287=35,E281,IF(E287=36,E282,IF(E287=37,E283,IF(E287=38,E284,IF(E287=39,E285,IF(E287=40,E286,E293))))))))</f>
        <v>Eighty Six</v>
      </c>
    </row>
    <row r="293" spans="1:13" s="73" customFormat="1" ht="12.75">
      <c r="A293" s="83" t="str">
        <f>IF(A287=41,F277,IF(A287=42,F278,IF(A287=43,F279,IF(A287=44,F280,IF(A287=45,F281,IF(A287=46,F282,IF(A287=47,F283,IF(A287=48,F284,A294))))))))</f>
        <v>  </v>
      </c>
      <c r="B293" s="83" t="str">
        <f>IF(B287=41,F277,IF(B287=42,F278,IF(B287=43,F279,IF(B287=44,F280,IF(B287=45,F281,IF(B287=46,F282,IF(B287=47,F283,IF(B287=48,F284,B294))))))))</f>
        <v>  </v>
      </c>
      <c r="C293" s="83" t="str">
        <f>IF(C287=41,F277,IF(C287=42,F278,IF(C287=43,F279,IF(C287=44,F280,IF(C287=45,F281,IF(C287=46,F282,IF(C287=47,F283,IF(C287=48,F284,C294))))))))</f>
        <v>  </v>
      </c>
      <c r="D293" s="83"/>
      <c r="E293" s="83" t="str">
        <f>IF(E287=41,F277,IF(E287=42,F278,IF(E287=43,F279,IF(E287=44,F280,IF(E287=45,F281,IF(E287=46,F282,IF(E287=47,F283,IF(E287=48,F284,E294))))))))</f>
        <v>Eighty Six</v>
      </c>
      <c r="F293" s="76"/>
      <c r="G293" s="76"/>
      <c r="H293" s="76"/>
      <c r="I293" s="76"/>
      <c r="J293" s="76"/>
      <c r="K293" s="76"/>
      <c r="L293" s="76"/>
      <c r="M293" s="76"/>
    </row>
    <row r="294" spans="1:13" s="73" customFormat="1" ht="12.75">
      <c r="A294" s="83" t="str">
        <f>IF(A287=49,F285,IF(A287=50,F286,IF(A287=51,G277,IF(A287=52,G278,IF(A287=53,G279,IF(A287=54,G280,IF(A287=55,G281,IF(A287=56,G282,A295))))))))</f>
        <v>  </v>
      </c>
      <c r="B294" s="83" t="str">
        <f>IF(B287=49,F285,IF(B287=50,F286,IF(B287=51,G277,IF(B287=52,G278,IF(B287=53,G279,IF(B287=54,G280,IF(B287=55,G281,IF(B287=56,G282,B295))))))))</f>
        <v>  </v>
      </c>
      <c r="C294" s="83" t="str">
        <f>IF(C287=49,F285,IF(C287=50,F286,IF(C287=51,G277,IF(C287=52,G278,IF(C287=53,G279,IF(C287=54,G280,IF(C287=55,G281,IF(C287=56,G282,C295))))))))</f>
        <v>  </v>
      </c>
      <c r="D294" s="83"/>
      <c r="E294" s="83" t="str">
        <f>IF(E287=49,F285,IF(E287=50,F286,IF(E287=51,G277,IF(E287=52,G278,IF(E287=53,G279,IF(E287=54,G280,IF(E287=55,G281,IF(E287=56,G282,E295))))))))</f>
        <v>Eighty Six</v>
      </c>
      <c r="F294" s="76"/>
      <c r="G294" s="76"/>
      <c r="H294" s="76"/>
      <c r="I294" s="76"/>
      <c r="J294" s="76"/>
      <c r="K294" s="76"/>
      <c r="L294" s="76"/>
      <c r="M294" s="76"/>
    </row>
    <row r="295" spans="1:13" s="73" customFormat="1" ht="12.75">
      <c r="A295" s="83" t="str">
        <f>IF(A287=57,G283,IF(A287=58,G284,IF(A287=59,G285,IF(A287=60,G286,IF(A287=61,H277,IF(A287=62,H278,IF(A287=63,H279,IF(A287=64,H280,A296))))))))</f>
        <v>  </v>
      </c>
      <c r="B295" s="83" t="str">
        <f>IF(B287=57,G283,IF(B287=58,G284,IF(B287=59,G285,IF(B287=60,G286,IF(B287=61,H277,IF(B287=62,H278,IF(B287=63,H279,IF(B287=64,H280,B296))))))))</f>
        <v>  </v>
      </c>
      <c r="C295" s="83" t="str">
        <f>IF(C287=57,G283,IF(C287=58,G284,IF(C287=59,G285,IF(C287=60,G286,IF(C287=61,H277,IF(C287=62,H278,IF(C287=63,H279,IF(C287=64,H280,C296))))))))</f>
        <v>  </v>
      </c>
      <c r="D295" s="83"/>
      <c r="E295" s="83" t="str">
        <f>IF(E287=57,G283,IF(E287=58,G284,IF(E287=59,G285,IF(E287=60,G286,IF(E287=61,H277,IF(E287=62,H278,IF(E287=63,H279,IF(E287=64,H280,E296))))))))</f>
        <v>Eighty Six</v>
      </c>
      <c r="F295" s="76"/>
      <c r="G295" s="76"/>
      <c r="H295" s="76"/>
      <c r="I295" s="76"/>
      <c r="J295" s="76"/>
      <c r="K295" s="76"/>
      <c r="L295" s="76"/>
      <c r="M295" s="76"/>
    </row>
    <row r="296" spans="1:13" s="73" customFormat="1" ht="12.75">
      <c r="A296" s="83" t="str">
        <f>IF(A287=65,H281,IF(A287=66,H282,IF(A287=67,H283,IF(A287=68,H284,IF(A287=69,H285,IF(A287=70,H286,IF(A287=71,I277,IF(A287=72,I278,A297))))))))</f>
        <v>  </v>
      </c>
      <c r="B296" s="83" t="str">
        <f>IF(B287=65,H281,IF(B287=66,H282,IF(B287=67,H283,IF(B287=68,H284,IF(B287=69,H285,IF(B287=70,H286,IF(B287=71,I277,IF(B287=72,I278,B297))))))))</f>
        <v>  </v>
      </c>
      <c r="C296" s="83" t="str">
        <f>IF(C287=65,H281,IF(C287=66,H282,IF(C287=67,H283,IF(C287=68,H284,IF(C287=69,H285,IF(C287=70,H286,IF(C287=71,I277,IF(C287=72,I278,C297))))))))</f>
        <v>  </v>
      </c>
      <c r="D296" s="83"/>
      <c r="E296" s="83" t="str">
        <f>IF(E287=65,H281,IF(E287=66,H282,IF(E287=67,H283,IF(E287=68,H284,IF(E287=69,H285,IF(E287=70,H286,IF(E287=71,I277,IF(E287=72,I278,E297))))))))</f>
        <v>Eighty Six</v>
      </c>
      <c r="F296" s="76"/>
      <c r="G296" s="76"/>
      <c r="H296" s="76"/>
      <c r="I296" s="76"/>
      <c r="J296" s="76"/>
      <c r="K296" s="76"/>
      <c r="L296" s="76"/>
      <c r="M296" s="76"/>
    </row>
    <row r="297" spans="1:13" s="73" customFormat="1" ht="12.75">
      <c r="A297" s="83" t="str">
        <f>IF(A287=73,I279,IF(A287=74,I280,IF(A287=75,I281,IF(A287=76,I282,IF(A287=77,I283,IF(A287=78,I284,IF(A287=79,I285,IF(A287=80,I286,A298))))))))</f>
        <v>  </v>
      </c>
      <c r="B297" s="83" t="str">
        <f>IF(B287=73,I279,IF(B287=74,I280,IF(B287=75,I281,IF(B287=76,I282,IF(B287=77,I283,IF(B287=78,I284,IF(B287=79,I285,IF(B287=80,I286,B298))))))))</f>
        <v>  </v>
      </c>
      <c r="C297" s="83" t="str">
        <f>IF(C287=73,I279,IF(C287=74,I280,IF(C287=75,I281,IF(C287=76,I282,IF(C287=77,I283,IF(C287=78,I284,IF(C287=79,I285,IF(C287=80,I286,C298))))))))</f>
        <v>  </v>
      </c>
      <c r="D297" s="83"/>
      <c r="E297" s="83" t="str">
        <f>IF(E287=73,I279,IF(E287=74,I280,IF(E287=75,I281,IF(E287=76,I282,IF(E287=77,I283,IF(E287=78,I284,IF(E287=79,I285,IF(E287=80,I286,E298))))))))</f>
        <v>Eighty Six</v>
      </c>
      <c r="F297" s="76"/>
      <c r="G297" s="76"/>
      <c r="H297" s="76"/>
      <c r="I297" s="76"/>
      <c r="J297" s="76"/>
      <c r="K297" s="76"/>
      <c r="L297" s="76"/>
      <c r="M297" s="76"/>
    </row>
    <row r="298" spans="1:13" s="73" customFormat="1" ht="12.75">
      <c r="A298" s="83" t="str">
        <f>IF(A287=81,J277,IF(A287=82,J278,IF(A287=83,J279,IF(A287=84,J280,IF(A287=85,J281,IF(A287=86,J282,IF(A287=87,J283,IF(A287=88,J284,A299))))))))</f>
        <v>  </v>
      </c>
      <c r="B298" s="83" t="str">
        <f>IF(B287=81,J277,IF(B287=82,J278,IF(B287=83,J279,IF(B287=84,J280,IF(B287=85,J281,IF(B287=86,J282,IF(B287=87,J283,IF(B287=88,J284,B299))))))))</f>
        <v>  </v>
      </c>
      <c r="C298" s="83" t="str">
        <f>IF(C287=81,J277,IF(C287=82,J278,IF(C287=83,J279,IF(C287=84,J280,IF(C287=85,J281,IF(C287=86,J282,IF(C287=87,J283,IF(C287=88,J284,C299))))))))</f>
        <v>  </v>
      </c>
      <c r="D298" s="83"/>
      <c r="E298" s="83" t="str">
        <f>IF(E287=81,J277,IF(E287=82,J278,IF(E287=83,J279,IF(E287=84,J280,IF(E287=85,J281,IF(E287=86,J282,IF(E287=87,J283,IF(E287=88,J284,E299))))))))</f>
        <v>Eighty Six</v>
      </c>
      <c r="F298" s="76"/>
      <c r="G298" s="76"/>
      <c r="H298" s="76"/>
      <c r="I298" s="76"/>
      <c r="J298" s="76"/>
      <c r="K298" s="76"/>
      <c r="L298" s="76"/>
      <c r="M298" s="76"/>
    </row>
    <row r="299" spans="1:13" s="73" customFormat="1" ht="12.75">
      <c r="A299" s="83" t="str">
        <f>IF(A287=89,J285,IF(A287=90,J286,IF(A287=91,K277,IF(A287=92,K278,IF(A287=93,K279,IF(A287=94,K280,IF(A287=95,K281,IF(A287=96,K282,A300))))))))</f>
        <v>  </v>
      </c>
      <c r="B299" s="83" t="str">
        <f>IF(B287=89,J285,IF(B287=90,J286,IF(B287=91,K277,IF(B287=92,K278,IF(B287=93,K279,IF(B287=94,K280,IF(B287=95,K281,IF(B287=96,K282,B300))))))))</f>
        <v>  </v>
      </c>
      <c r="C299" s="83" t="str">
        <f>IF(C287=89,J285,IF(C287=90,J286,IF(C287=91,K277,IF(C287=92,K278,IF(C287=93,K279,IF(C287=94,K280,IF(C287=95,K281,IF(C287=96,K282,C300))))))))</f>
        <v>  </v>
      </c>
      <c r="D299" s="83"/>
      <c r="E299" s="83" t="str">
        <f>IF(E287=89,J285,IF(E287=90,J286,IF(E287=91,K277,IF(E287=92,K278,IF(E287=93,K279,IF(E287=94,K280,IF(E287=95,K281,IF(E287=96,K282,E300))))))))</f>
        <v>  </v>
      </c>
      <c r="F299" s="76"/>
      <c r="G299" s="76"/>
      <c r="H299" s="76"/>
      <c r="I299" s="76"/>
      <c r="J299" s="76"/>
      <c r="K299" s="76"/>
      <c r="L299" s="76"/>
      <c r="M299" s="76"/>
    </row>
    <row r="300" spans="1:13" s="73" customFormat="1" ht="12.75">
      <c r="A300" s="83" t="str">
        <f>IF(A287=97,K283,IF(A287=98,K284,IF(A287=99,K285,"  ")))</f>
        <v>  </v>
      </c>
      <c r="B300" s="83" t="str">
        <f>IF(B287=97,K283,IF(B287=98,K284,IF(B287=99,K285,"  ")))</f>
        <v>  </v>
      </c>
      <c r="C300" s="83" t="str">
        <f>IF(C287=97,K283,IF(C287=98,K284,IF(C287=99,K285,"  ")))</f>
        <v>  </v>
      </c>
      <c r="D300" s="83"/>
      <c r="E300" s="83" t="str">
        <f>IF(E287=97,K283,IF(E287=98,K284,IF(E287=99,K285,"  ")))</f>
        <v>  </v>
      </c>
      <c r="F300" s="76"/>
      <c r="G300" s="76"/>
      <c r="H300" s="76"/>
      <c r="I300" s="76"/>
      <c r="J300" s="76"/>
      <c r="K300" s="76"/>
      <c r="L300" s="76"/>
      <c r="M300" s="76"/>
    </row>
    <row r="301" spans="1:13" s="76" customFormat="1" ht="12.75">
      <c r="A301" s="74"/>
      <c r="B301" s="582">
        <f>DATA!G39</f>
        <v>0</v>
      </c>
      <c r="C301" s="582"/>
      <c r="D301" s="583" t="str">
        <f>TRIM(CONCATENATE("(Rs In Words...  ",A315," ",I315,"  ",B315," ",F315," ",C315," ",G315," ",D315," ",H315,IF(B301&gt;100,"  and ",),E315," ","  Only.)"))</f>
        <v>(Rs In Words... Only.)</v>
      </c>
      <c r="E301" s="583"/>
      <c r="F301" s="583"/>
      <c r="G301" s="583"/>
      <c r="H301" s="583"/>
      <c r="I301" s="583"/>
      <c r="J301" s="583"/>
      <c r="K301" s="583"/>
      <c r="L301" s="74"/>
      <c r="M301" s="74"/>
    </row>
    <row r="302" spans="1:13" s="76" customFormat="1" ht="12.75">
      <c r="A302" s="74"/>
      <c r="B302" s="582"/>
      <c r="C302" s="582"/>
      <c r="D302" s="583"/>
      <c r="E302" s="583"/>
      <c r="F302" s="583"/>
      <c r="G302" s="583"/>
      <c r="H302" s="583"/>
      <c r="I302" s="583"/>
      <c r="J302" s="583"/>
      <c r="K302" s="583"/>
      <c r="L302" s="74"/>
      <c r="M302" s="74"/>
    </row>
    <row r="303" s="76" customFormat="1" ht="12.75"/>
    <row r="304" spans="2:11" s="76" customFormat="1" ht="12.75">
      <c r="B304" s="77" t="s">
        <v>86</v>
      </c>
      <c r="C304" s="77" t="s">
        <v>87</v>
      </c>
      <c r="D304" s="77" t="s">
        <v>88</v>
      </c>
      <c r="E304" s="77" t="s">
        <v>89</v>
      </c>
      <c r="F304" s="77" t="s">
        <v>90</v>
      </c>
      <c r="G304" s="77" t="s">
        <v>91</v>
      </c>
      <c r="H304" s="77" t="s">
        <v>92</v>
      </c>
      <c r="I304" s="77" t="s">
        <v>93</v>
      </c>
      <c r="J304" s="77" t="s">
        <v>94</v>
      </c>
      <c r="K304" s="77" t="s">
        <v>95</v>
      </c>
    </row>
    <row r="305" spans="2:11" s="76" customFormat="1" ht="12.75">
      <c r="B305" s="77" t="s">
        <v>96</v>
      </c>
      <c r="C305" s="77" t="s">
        <v>97</v>
      </c>
      <c r="D305" s="77" t="s">
        <v>98</v>
      </c>
      <c r="E305" s="77" t="s">
        <v>99</v>
      </c>
      <c r="F305" s="77" t="s">
        <v>100</v>
      </c>
      <c r="G305" s="77" t="s">
        <v>101</v>
      </c>
      <c r="H305" s="77" t="s">
        <v>102</v>
      </c>
      <c r="I305" s="77" t="s">
        <v>103</v>
      </c>
      <c r="J305" s="77" t="s">
        <v>104</v>
      </c>
      <c r="K305" s="77" t="s">
        <v>105</v>
      </c>
    </row>
    <row r="306" spans="2:11" s="76" customFormat="1" ht="12.75">
      <c r="B306" s="77" t="s">
        <v>106</v>
      </c>
      <c r="C306" s="77" t="s">
        <v>107</v>
      </c>
      <c r="D306" s="77" t="s">
        <v>108</v>
      </c>
      <c r="E306" s="77" t="s">
        <v>109</v>
      </c>
      <c r="F306" s="77" t="s">
        <v>110</v>
      </c>
      <c r="G306" s="77" t="s">
        <v>111</v>
      </c>
      <c r="H306" s="77" t="s">
        <v>112</v>
      </c>
      <c r="I306" s="77" t="s">
        <v>113</v>
      </c>
      <c r="J306" s="77" t="s">
        <v>114</v>
      </c>
      <c r="K306" s="77" t="s">
        <v>115</v>
      </c>
    </row>
    <row r="307" spans="2:11" s="76" customFormat="1" ht="12.75">
      <c r="B307" s="77" t="s">
        <v>116</v>
      </c>
      <c r="C307" s="77" t="s">
        <v>117</v>
      </c>
      <c r="D307" s="77" t="s">
        <v>118</v>
      </c>
      <c r="E307" s="77" t="s">
        <v>119</v>
      </c>
      <c r="F307" s="77" t="s">
        <v>120</v>
      </c>
      <c r="G307" s="77" t="s">
        <v>121</v>
      </c>
      <c r="H307" s="77" t="s">
        <v>122</v>
      </c>
      <c r="I307" s="77" t="s">
        <v>123</v>
      </c>
      <c r="J307" s="77" t="s">
        <v>124</v>
      </c>
      <c r="K307" s="77" t="s">
        <v>125</v>
      </c>
    </row>
    <row r="308" spans="2:11" s="76" customFormat="1" ht="12.75">
      <c r="B308" s="77" t="s">
        <v>126</v>
      </c>
      <c r="C308" s="77" t="s">
        <v>127</v>
      </c>
      <c r="D308" s="77" t="s">
        <v>128</v>
      </c>
      <c r="E308" s="77" t="s">
        <v>129</v>
      </c>
      <c r="F308" s="77" t="s">
        <v>130</v>
      </c>
      <c r="G308" s="77" t="s">
        <v>131</v>
      </c>
      <c r="H308" s="77" t="s">
        <v>132</v>
      </c>
      <c r="I308" s="77" t="s">
        <v>133</v>
      </c>
      <c r="J308" s="77" t="s">
        <v>134</v>
      </c>
      <c r="K308" s="77" t="s">
        <v>135</v>
      </c>
    </row>
    <row r="309" spans="2:11" s="76" customFormat="1" ht="12.75">
      <c r="B309" s="77" t="s">
        <v>136</v>
      </c>
      <c r="C309" s="77" t="s">
        <v>137</v>
      </c>
      <c r="D309" s="77" t="s">
        <v>138</v>
      </c>
      <c r="E309" s="77" t="s">
        <v>139</v>
      </c>
      <c r="F309" s="77" t="s">
        <v>140</v>
      </c>
      <c r="G309" s="77" t="s">
        <v>141</v>
      </c>
      <c r="H309" s="77" t="s">
        <v>142</v>
      </c>
      <c r="I309" s="77" t="s">
        <v>143</v>
      </c>
      <c r="J309" s="77" t="s">
        <v>144</v>
      </c>
      <c r="K309" s="77" t="s">
        <v>145</v>
      </c>
    </row>
    <row r="310" spans="2:11" s="76" customFormat="1" ht="12.75">
      <c r="B310" s="77" t="s">
        <v>146</v>
      </c>
      <c r="C310" s="77" t="s">
        <v>147</v>
      </c>
      <c r="D310" s="77" t="s">
        <v>148</v>
      </c>
      <c r="E310" s="77" t="s">
        <v>149</v>
      </c>
      <c r="F310" s="77" t="s">
        <v>150</v>
      </c>
      <c r="G310" s="77" t="s">
        <v>151</v>
      </c>
      <c r="H310" s="77" t="s">
        <v>152</v>
      </c>
      <c r="I310" s="77" t="s">
        <v>153</v>
      </c>
      <c r="J310" s="77" t="s">
        <v>154</v>
      </c>
      <c r="K310" s="77" t="s">
        <v>155</v>
      </c>
    </row>
    <row r="311" spans="2:11" s="76" customFormat="1" ht="12.75">
      <c r="B311" s="77" t="s">
        <v>156</v>
      </c>
      <c r="C311" s="77" t="s">
        <v>157</v>
      </c>
      <c r="D311" s="77" t="s">
        <v>158</v>
      </c>
      <c r="E311" s="77" t="s">
        <v>159</v>
      </c>
      <c r="F311" s="77" t="s">
        <v>160</v>
      </c>
      <c r="G311" s="77" t="s">
        <v>161</v>
      </c>
      <c r="H311" s="77" t="s">
        <v>162</v>
      </c>
      <c r="I311" s="77" t="s">
        <v>163</v>
      </c>
      <c r="J311" s="77" t="s">
        <v>164</v>
      </c>
      <c r="K311" s="77" t="s">
        <v>165</v>
      </c>
    </row>
    <row r="312" spans="2:11" s="76" customFormat="1" ht="12.75">
      <c r="B312" s="77" t="s">
        <v>166</v>
      </c>
      <c r="C312" s="77" t="s">
        <v>167</v>
      </c>
      <c r="D312" s="77" t="s">
        <v>168</v>
      </c>
      <c r="E312" s="77" t="s">
        <v>169</v>
      </c>
      <c r="F312" s="77" t="s">
        <v>170</v>
      </c>
      <c r="G312" s="77" t="s">
        <v>171</v>
      </c>
      <c r="H312" s="77" t="s">
        <v>172</v>
      </c>
      <c r="I312" s="77" t="s">
        <v>173</v>
      </c>
      <c r="J312" s="77" t="s">
        <v>174</v>
      </c>
      <c r="K312" s="77" t="s">
        <v>175</v>
      </c>
    </row>
    <row r="313" spans="2:11" s="76" customFormat="1" ht="12.75">
      <c r="B313" s="77" t="s">
        <v>176</v>
      </c>
      <c r="C313" s="77" t="s">
        <v>177</v>
      </c>
      <c r="D313" s="77" t="s">
        <v>178</v>
      </c>
      <c r="E313" s="77" t="s">
        <v>179</v>
      </c>
      <c r="F313" s="77" t="s">
        <v>180</v>
      </c>
      <c r="G313" s="77" t="s">
        <v>181</v>
      </c>
      <c r="H313" s="77" t="s">
        <v>182</v>
      </c>
      <c r="I313" s="77" t="s">
        <v>183</v>
      </c>
      <c r="J313" s="77" t="s">
        <v>184</v>
      </c>
      <c r="K313" s="77" t="s">
        <v>185</v>
      </c>
    </row>
    <row r="314" spans="1:13" s="76" customFormat="1" ht="18">
      <c r="A314" s="79">
        <f>INT(B301/10000000)</f>
        <v>0</v>
      </c>
      <c r="B314" s="80">
        <f>INT(B301/100000)-A314*100</f>
        <v>0</v>
      </c>
      <c r="C314" s="80">
        <f>INT(B301/1000)-A314*10000-B314*100</f>
        <v>0</v>
      </c>
      <c r="D314" s="80">
        <f>INT(B301/100)-A314*100000-B314*1000-C314*10</f>
        <v>0</v>
      </c>
      <c r="E314" s="80">
        <f>B301-(A314*10000000+B314*100000+C314*1000+D314*100)</f>
        <v>0</v>
      </c>
      <c r="F314" s="81"/>
      <c r="G314" s="81"/>
      <c r="H314" s="81"/>
      <c r="I314" s="82"/>
      <c r="J314" s="81"/>
      <c r="K314" s="81"/>
      <c r="L314" s="81"/>
      <c r="M314" s="81"/>
    </row>
    <row r="315" spans="1:11" s="76" customFormat="1" ht="12.75">
      <c r="A315" s="83" t="str">
        <f>IF(A314=1,B304,IF(A314=2,B305,IF(A314=3,B306,IF(A314=4,B307,IF(A314=5,B308,IF(A314=6,B309,IF(A314=7,B310,IF(A314=8,B311,A316))))))))</f>
        <v>  </v>
      </c>
      <c r="B315" s="83" t="str">
        <f>IF(B314=1,B304,IF(B314=2,B305,IF(B314=3,B306,IF(B314=4,B307,IF(B314=5,B308,IF(B314=6,B309,IF(B314=7,B310,IF(B314=8,B311,B316))))))))</f>
        <v>  </v>
      </c>
      <c r="C315" s="83" t="str">
        <f>IF(C314=1,B304,IF(C314=2,B305,IF(C314=3,B306,IF(C314=4,B307,IF(C314=5,B308,IF(C314=6,B309,IF(C314=7,B310,IF(C314=8,B311,C316))))))))</f>
        <v>  </v>
      </c>
      <c r="D315" s="83" t="str">
        <f>IF(D314=1,B304,IF(D314=2,B305,IF(D314=3,B306,IF(D314=4,B307,IF(D314=5,B308,IF(D314=6,B309,IF(D314=7,B310,IF(D314=8,B311,D316))))))))</f>
        <v>  </v>
      </c>
      <c r="E315" s="83" t="str">
        <f>IF(E314=1,B304,IF(E314=2,B305,IF(E314=3,B306,IF(E314=4,B307,IF(E314=5,B308,IF(E314=6,B309,IF(E314=7,B310,IF(E314=8,B311,E316))))))))</f>
        <v>  </v>
      </c>
      <c r="F315" s="83" t="str">
        <f>IF(B314&gt;=1," Lakh","   ")</f>
        <v>   </v>
      </c>
      <c r="G315" s="83" t="str">
        <f>IF(C314&gt;=1,"  Thousand","    ")</f>
        <v>    </v>
      </c>
      <c r="H315" s="83" t="str">
        <f>IF(D314&gt;=1,"   Hundred","   ")</f>
        <v>   </v>
      </c>
      <c r="I315" s="83" t="str">
        <f>IF(A314&gt;=1," Crore","    ")</f>
        <v>    </v>
      </c>
      <c r="J315" s="83"/>
      <c r="K315" s="83"/>
    </row>
    <row r="316" spans="1:5" s="76" customFormat="1" ht="12.75">
      <c r="A316" s="83" t="str">
        <f>IF(A314=9,B312,IF(A314=10,B313,IF(A314=11,C304,IF(A314=12,C305,IF(A314=13,C306,IF(A314=14,C307,IF(A314=15,C308,IF(A314=16,C309,A317))))))))</f>
        <v>  </v>
      </c>
      <c r="B316" s="83" t="str">
        <f>IF(B314=9,B312,IF(B314=10,B313,IF(B314=11,C304,IF(B314=12,C305,IF(B314=13,C306,IF(B314=14,C307,IF(B314=15,C308,IF(B314=16,C309,B317))))))))</f>
        <v>  </v>
      </c>
      <c r="C316" s="83" t="str">
        <f>IF(C314=9,B312,IF(C314=10,B313,IF(C314=11,C304,IF(C314=12,C305,IF(C314=13,C306,IF(C314=14,C307,IF(C314=15,C308,IF(C314=16,C309,C317))))))))</f>
        <v>  </v>
      </c>
      <c r="D316" s="83" t="str">
        <f>IF(D314=9,B312,"  ")</f>
        <v>  </v>
      </c>
      <c r="E316" s="83" t="str">
        <f>IF(E314=9,B312,IF(E314=10,B313,IF(E314=11,C304,IF(E314=12,C305,IF(E314=13,C306,IF(E314=14,C307,IF(E314=15,C308,IF(E314=16,C309,E317))))))))</f>
        <v>  </v>
      </c>
    </row>
    <row r="317" spans="1:5" s="76" customFormat="1" ht="12.75">
      <c r="A317" s="83" t="str">
        <f>IF(A314=17,C310,IF(A314=18,C311,IF(A314=19,C312,IF(A314=20,C313,IF(A314=21,D304,IF(A314=22,D305,IF(A314=23,D306,IF(A314=24,D307,A318))))))))</f>
        <v>  </v>
      </c>
      <c r="B317" s="83" t="str">
        <f>IF(B314=17,C310,IF(B314=18,C311,IF(B314=19,C312,IF(B314=20,C313,IF(B314=21,D304,IF(B314=22,D305,IF(B314=23,D306,IF(B314=24,D307,B318))))))))</f>
        <v>  </v>
      </c>
      <c r="C317" s="83" t="str">
        <f>IF(C314=17,C310,IF(C314=18,C311,IF(C314=19,C312,IF(C314=20,C313,IF(C314=21,D304,IF(C314=22,D305,IF(C314=23,D306,IF(C314=24,D307,C318))))))))</f>
        <v>  </v>
      </c>
      <c r="D317" s="83"/>
      <c r="E317" s="83" t="str">
        <f>IF(E314=17,C310,IF(E314=18,C311,IF(E314=19,C312,IF(E314=20,C313,IF(E314=21,D304,IF(E314=22,D305,IF(E314=23,D306,IF(E314=24,D307,E318))))))))</f>
        <v>  </v>
      </c>
    </row>
    <row r="318" spans="1:5" s="76" customFormat="1" ht="12.75">
      <c r="A318" s="83" t="str">
        <f>IF(A314=25,D308,IF(A314=26,D309,IF(A314=27,D310,IF(A314=28,D311,IF(A314=29,D312,IF(A314=30,D313,IF(A314=31,E304,IF(A314=32,E305,A319))))))))</f>
        <v>  </v>
      </c>
      <c r="B318" s="83" t="str">
        <f>IF(B314=25,D308,IF(B314=26,D309,IF(B314=27,D310,IF(B314=28,D311,IF(B314=29,D312,IF(B314=30,D313,IF(B314=31,E304,IF(B314=32,E305,B319))))))))</f>
        <v>  </v>
      </c>
      <c r="C318" s="83" t="str">
        <f>IF(C314=25,D308,IF(C314=26,D309,IF(C314=27,D310,IF(C314=28,D311,IF(C314=29,D312,IF(C314=30,D313,IF(C314=31,E304,IF(C314=32,E305,C319))))))))</f>
        <v>  </v>
      </c>
      <c r="D318" s="83"/>
      <c r="E318" s="83" t="str">
        <f>IF(E314=25,D308,IF(E314=26,D309,IF(E314=27,D310,IF(E314=28,D311,IF(E314=29,D312,IF(E314=30,D313,IF(E314=31,E304,IF(E314=32,E305,E319))))))))</f>
        <v>  </v>
      </c>
    </row>
    <row r="319" spans="1:5" s="76" customFormat="1" ht="12.75">
      <c r="A319" s="83" t="str">
        <f>IF(A314=33,E306,IF(A314=34,E307,IF(A314=35,E308,IF(A314=36,E309,IF(A314=37,E310,IF(A314=38,E311,IF(A314=39,E312,IF(A314=40,E313,A320))))))))</f>
        <v>  </v>
      </c>
      <c r="B319" s="83" t="str">
        <f>IF(B314=33,E306,IF(B314=34,E307,IF(B314=35,E308,IF(B314=36,E309,IF(B314=37,E310,IF(B314=38,E311,IF(B314=39,E312,IF(B314=40,E313,B320))))))))</f>
        <v>  </v>
      </c>
      <c r="C319" s="83" t="str">
        <f>IF(C314=33,E306,IF(C314=34,E307,IF(C314=35,E308,IF(C314=36,E309,IF(C314=37,E310,IF(C314=38,E311,IF(C314=39,E312,IF(C314=40,E313,C320))))))))</f>
        <v>  </v>
      </c>
      <c r="D319" s="83"/>
      <c r="E319" s="83" t="str">
        <f>IF(E314=33,E306,IF(E314=34,E307,IF(E314=35,E308,IF(E314=36,E309,IF(E314=37,E310,IF(E314=38,E311,IF(E314=39,E312,IF(E314=40,E313,E320))))))))</f>
        <v>  </v>
      </c>
    </row>
    <row r="320" spans="1:13" s="73" customFormat="1" ht="12.75">
      <c r="A320" s="83" t="str">
        <f>IF(A314=41,F304,IF(A314=42,F305,IF(A314=43,F306,IF(A314=44,F307,IF(A314=45,F308,IF(A314=46,F309,IF(A314=47,F310,IF(A314=48,F311,A321))))))))</f>
        <v>  </v>
      </c>
      <c r="B320" s="83" t="str">
        <f>IF(B314=41,F304,IF(B314=42,F305,IF(B314=43,F306,IF(B314=44,F307,IF(B314=45,F308,IF(B314=46,F309,IF(B314=47,F310,IF(B314=48,F311,B321))))))))</f>
        <v>  </v>
      </c>
      <c r="C320" s="83" t="str">
        <f>IF(C314=41,F304,IF(C314=42,F305,IF(C314=43,F306,IF(C314=44,F307,IF(C314=45,F308,IF(C314=46,F309,IF(C314=47,F310,IF(C314=48,F311,C321))))))))</f>
        <v>  </v>
      </c>
      <c r="D320" s="83"/>
      <c r="E320" s="83" t="str">
        <f>IF(E314=41,F304,IF(E314=42,F305,IF(E314=43,F306,IF(E314=44,F307,IF(E314=45,F308,IF(E314=46,F309,IF(E314=47,F310,IF(E314=48,F311,E321))))))))</f>
        <v>  </v>
      </c>
      <c r="F320" s="76"/>
      <c r="G320" s="76"/>
      <c r="H320" s="76"/>
      <c r="I320" s="76"/>
      <c r="J320" s="76"/>
      <c r="K320" s="76"/>
      <c r="L320" s="76"/>
      <c r="M320" s="76"/>
    </row>
    <row r="321" spans="1:13" s="73" customFormat="1" ht="12.75">
      <c r="A321" s="83" t="str">
        <f>IF(A314=49,F312,IF(A314=50,F313,IF(A314=51,G304,IF(A314=52,G305,IF(A314=53,G306,IF(A314=54,G307,IF(A314=55,G308,IF(A314=56,G309,A322))))))))</f>
        <v>  </v>
      </c>
      <c r="B321" s="83" t="str">
        <f>IF(B314=49,F312,IF(B314=50,F313,IF(B314=51,G304,IF(B314=52,G305,IF(B314=53,G306,IF(B314=54,G307,IF(B314=55,G308,IF(B314=56,G309,B322))))))))</f>
        <v>  </v>
      </c>
      <c r="C321" s="83" t="str">
        <f>IF(C314=49,F312,IF(C314=50,F313,IF(C314=51,G304,IF(C314=52,G305,IF(C314=53,G306,IF(C314=54,G307,IF(C314=55,G308,IF(C314=56,G309,C322))))))))</f>
        <v>  </v>
      </c>
      <c r="D321" s="83"/>
      <c r="E321" s="83" t="str">
        <f>IF(E314=49,F312,IF(E314=50,F313,IF(E314=51,G304,IF(E314=52,G305,IF(E314=53,G306,IF(E314=54,G307,IF(E314=55,G308,IF(E314=56,G309,E322))))))))</f>
        <v>  </v>
      </c>
      <c r="F321" s="76"/>
      <c r="G321" s="76"/>
      <c r="H321" s="76"/>
      <c r="I321" s="76"/>
      <c r="J321" s="76"/>
      <c r="K321" s="76"/>
      <c r="L321" s="76"/>
      <c r="M321" s="76"/>
    </row>
    <row r="322" spans="1:13" s="73" customFormat="1" ht="12.75">
      <c r="A322" s="83" t="str">
        <f>IF(A314=57,G310,IF(A314=58,G311,IF(A314=59,G312,IF(A314=60,G313,IF(A314=61,H304,IF(A314=62,H305,IF(A314=63,H306,IF(A314=64,H307,A323))))))))</f>
        <v>  </v>
      </c>
      <c r="B322" s="83" t="str">
        <f>IF(B314=57,G310,IF(B314=58,G311,IF(B314=59,G312,IF(B314=60,G313,IF(B314=61,H304,IF(B314=62,H305,IF(B314=63,H306,IF(B314=64,H307,B323))))))))</f>
        <v>  </v>
      </c>
      <c r="C322" s="83" t="str">
        <f>IF(C314=57,G310,IF(C314=58,G311,IF(C314=59,G312,IF(C314=60,G313,IF(C314=61,H304,IF(C314=62,H305,IF(C314=63,H306,IF(C314=64,H307,C323))))))))</f>
        <v>  </v>
      </c>
      <c r="D322" s="83"/>
      <c r="E322" s="83" t="str">
        <f>IF(E314=57,G310,IF(E314=58,G311,IF(E314=59,G312,IF(E314=60,G313,IF(E314=61,H304,IF(E314=62,H305,IF(E314=63,H306,IF(E314=64,H307,E323))))))))</f>
        <v>  </v>
      </c>
      <c r="F322" s="76"/>
      <c r="G322" s="76"/>
      <c r="H322" s="76"/>
      <c r="I322" s="76"/>
      <c r="J322" s="76"/>
      <c r="K322" s="76"/>
      <c r="L322" s="76"/>
      <c r="M322" s="76"/>
    </row>
    <row r="323" spans="1:13" s="73" customFormat="1" ht="12.75">
      <c r="A323" s="83" t="str">
        <f>IF(A314=65,H308,IF(A314=66,H309,IF(A314=67,H310,IF(A314=68,H311,IF(A314=69,H312,IF(A314=70,H313,IF(A314=71,I304,IF(A314=72,I305,A324))))))))</f>
        <v>  </v>
      </c>
      <c r="B323" s="83" t="str">
        <f>IF(B314=65,H308,IF(B314=66,H309,IF(B314=67,H310,IF(B314=68,H311,IF(B314=69,H312,IF(B314=70,H313,IF(B314=71,I304,IF(B314=72,I305,B324))))))))</f>
        <v>  </v>
      </c>
      <c r="C323" s="83" t="str">
        <f>IF(C314=65,H308,IF(C314=66,H309,IF(C314=67,H310,IF(C314=68,H311,IF(C314=69,H312,IF(C314=70,H313,IF(C314=71,I304,IF(C314=72,I305,C324))))))))</f>
        <v>  </v>
      </c>
      <c r="D323" s="83"/>
      <c r="E323" s="83" t="str">
        <f>IF(E314=65,H308,IF(E314=66,H309,IF(E314=67,H310,IF(E314=68,H311,IF(E314=69,H312,IF(E314=70,H313,IF(E314=71,I304,IF(E314=72,I305,E324))))))))</f>
        <v>  </v>
      </c>
      <c r="F323" s="76"/>
      <c r="G323" s="76"/>
      <c r="H323" s="76"/>
      <c r="I323" s="76"/>
      <c r="J323" s="76"/>
      <c r="K323" s="76"/>
      <c r="L323" s="76"/>
      <c r="M323" s="76"/>
    </row>
    <row r="324" spans="1:13" s="73" customFormat="1" ht="12.75">
      <c r="A324" s="83" t="str">
        <f>IF(A314=73,I306,IF(A314=74,I307,IF(A314=75,I308,IF(A314=76,I309,IF(A314=77,I310,IF(A314=78,I311,IF(A314=79,I312,IF(A314=80,I313,A325))))))))</f>
        <v>  </v>
      </c>
      <c r="B324" s="83" t="str">
        <f>IF(B314=73,I306,IF(B314=74,I307,IF(B314=75,I308,IF(B314=76,I309,IF(B314=77,I310,IF(B314=78,I311,IF(B314=79,I312,IF(B314=80,I313,B325))))))))</f>
        <v>  </v>
      </c>
      <c r="C324" s="83" t="str">
        <f>IF(C314=73,I306,IF(C314=74,I307,IF(C314=75,I308,IF(C314=76,I309,IF(C314=77,I310,IF(C314=78,I311,IF(C314=79,I312,IF(C314=80,I313,C325))))))))</f>
        <v>  </v>
      </c>
      <c r="D324" s="83"/>
      <c r="E324" s="83" t="str">
        <f>IF(E314=73,I306,IF(E314=74,I307,IF(E314=75,I308,IF(E314=76,I309,IF(E314=77,I310,IF(E314=78,I311,IF(E314=79,I312,IF(E314=80,I313,E325))))))))</f>
        <v>  </v>
      </c>
      <c r="F324" s="76"/>
      <c r="G324" s="76"/>
      <c r="H324" s="76"/>
      <c r="I324" s="76"/>
      <c r="J324" s="76"/>
      <c r="K324" s="76"/>
      <c r="L324" s="76"/>
      <c r="M324" s="76"/>
    </row>
    <row r="325" spans="1:13" s="73" customFormat="1" ht="12.75">
      <c r="A325" s="83" t="str">
        <f>IF(A314=81,J304,IF(A314=82,J305,IF(A314=83,J306,IF(A314=84,J307,IF(A314=85,J308,IF(A314=86,J309,IF(A314=87,J310,IF(A314=88,J311,A326))))))))</f>
        <v>  </v>
      </c>
      <c r="B325" s="83" t="str">
        <f>IF(B314=81,J304,IF(B314=82,J305,IF(B314=83,J306,IF(B314=84,J307,IF(B314=85,J308,IF(B314=86,J309,IF(B314=87,J310,IF(B314=88,J311,B326))))))))</f>
        <v>  </v>
      </c>
      <c r="C325" s="83" t="str">
        <f>IF(C314=81,J304,IF(C314=82,J305,IF(C314=83,J306,IF(C314=84,J307,IF(C314=85,J308,IF(C314=86,J309,IF(C314=87,J310,IF(C314=88,J311,C326))))))))</f>
        <v>  </v>
      </c>
      <c r="D325" s="83"/>
      <c r="E325" s="83" t="str">
        <f>IF(E314=81,J304,IF(E314=82,J305,IF(E314=83,J306,IF(E314=84,J307,IF(E314=85,J308,IF(E314=86,J309,IF(E314=87,J310,IF(E314=88,J311,E326))))))))</f>
        <v>  </v>
      </c>
      <c r="F325" s="76"/>
      <c r="G325" s="76"/>
      <c r="H325" s="76"/>
      <c r="I325" s="76"/>
      <c r="J325" s="76"/>
      <c r="K325" s="76"/>
      <c r="L325" s="76"/>
      <c r="M325" s="76"/>
    </row>
    <row r="326" spans="1:13" s="73" customFormat="1" ht="12.75">
      <c r="A326" s="83" t="str">
        <f>IF(A314=89,J312,IF(A314=90,J313,IF(A314=91,K304,IF(A314=92,K305,IF(A314=93,K306,IF(A314=94,K307,IF(A314=95,K308,IF(A314=96,K309,A327))))))))</f>
        <v>  </v>
      </c>
      <c r="B326" s="83" t="str">
        <f>IF(B314=89,J312,IF(B314=90,J313,IF(B314=91,K304,IF(B314=92,K305,IF(B314=93,K306,IF(B314=94,K307,IF(B314=95,K308,IF(B314=96,K309,B327))))))))</f>
        <v>  </v>
      </c>
      <c r="C326" s="83" t="str">
        <f>IF(C314=89,J312,IF(C314=90,J313,IF(C314=91,K304,IF(C314=92,K305,IF(C314=93,K306,IF(C314=94,K307,IF(C314=95,K308,IF(C314=96,K309,C327))))))))</f>
        <v>  </v>
      </c>
      <c r="D326" s="83"/>
      <c r="E326" s="83" t="str">
        <f>IF(E314=89,J312,IF(E314=90,J313,IF(E314=91,K304,IF(E314=92,K305,IF(E314=93,K306,IF(E314=94,K307,IF(E314=95,K308,IF(E314=96,K309,E327))))))))</f>
        <v>  </v>
      </c>
      <c r="F326" s="76"/>
      <c r="G326" s="76"/>
      <c r="H326" s="76"/>
      <c r="I326" s="76"/>
      <c r="J326" s="76"/>
      <c r="K326" s="76"/>
      <c r="L326" s="76"/>
      <c r="M326" s="76"/>
    </row>
    <row r="327" spans="1:13" s="73" customFormat="1" ht="12.75">
      <c r="A327" s="83" t="str">
        <f>IF(A314=97,K310,IF(A314=98,K311,IF(A314=99,K312,"  ")))</f>
        <v>  </v>
      </c>
      <c r="B327" s="83" t="str">
        <f>IF(B314=97,K310,IF(B314=98,K311,IF(B314=99,K312,"  ")))</f>
        <v>  </v>
      </c>
      <c r="C327" s="83" t="str">
        <f>IF(C314=97,K310,IF(C314=98,K311,IF(C314=99,K312,"  ")))</f>
        <v>  </v>
      </c>
      <c r="D327" s="83"/>
      <c r="E327" s="83" t="str">
        <f>IF(E314=97,K310,IF(E314=98,K311,IF(E314=99,K312,"  ")))</f>
        <v>  </v>
      </c>
      <c r="F327" s="76"/>
      <c r="G327" s="76"/>
      <c r="H327" s="76"/>
      <c r="I327" s="76"/>
      <c r="J327" s="76"/>
      <c r="K327" s="76"/>
      <c r="L327" s="76"/>
      <c r="M327" s="76"/>
    </row>
  </sheetData>
  <sheetProtection/>
  <protectedRanges>
    <protectedRange sqref="B4 B34 B64 B94 B124 B154 B184 B214 B244 B274 B301" name="Range1"/>
  </protectedRanges>
  <mergeCells count="22">
    <mergeCell ref="B274:C275"/>
    <mergeCell ref="D274:K275"/>
    <mergeCell ref="B301:C302"/>
    <mergeCell ref="D301:K302"/>
    <mergeCell ref="B184:C185"/>
    <mergeCell ref="D184:K185"/>
    <mergeCell ref="B214:C215"/>
    <mergeCell ref="D214:K215"/>
    <mergeCell ref="B244:C245"/>
    <mergeCell ref="D244:K245"/>
    <mergeCell ref="B94:C95"/>
    <mergeCell ref="D94:K95"/>
    <mergeCell ref="B124:C125"/>
    <mergeCell ref="D124:K125"/>
    <mergeCell ref="B154:C155"/>
    <mergeCell ref="D154:K155"/>
    <mergeCell ref="B4:C5"/>
    <mergeCell ref="D4:K5"/>
    <mergeCell ref="B34:C35"/>
    <mergeCell ref="D34:K35"/>
    <mergeCell ref="B64:C65"/>
    <mergeCell ref="D64:K6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AR176"/>
  <sheetViews>
    <sheetView showGridLines="0" showRowColHeaders="0" view="pageBreakPreview" zoomScale="75" zoomScaleNormal="79" zoomScaleSheetLayoutView="75" zoomScalePageLayoutView="0" workbookViewId="0" topLeftCell="A15">
      <selection activeCell="J28" sqref="J28"/>
    </sheetView>
  </sheetViews>
  <sheetFormatPr defaultColWidth="0" defaultRowHeight="15" customHeight="1" zeroHeight="1"/>
  <cols>
    <col min="1" max="1" width="4.140625" style="49" customWidth="1"/>
    <col min="2" max="2" width="4.28125" style="49" customWidth="1"/>
    <col min="3" max="3" width="5.00390625" style="49" customWidth="1"/>
    <col min="4" max="12" width="9.140625" style="49" customWidth="1"/>
    <col min="13" max="13" width="6.00390625" style="49" customWidth="1"/>
    <col min="14" max="14" width="3.00390625" style="49" customWidth="1"/>
    <col min="15" max="15" width="1.7109375" style="49" customWidth="1"/>
    <col min="16" max="16" width="6.421875" style="49" customWidth="1"/>
    <col min="17" max="17" width="3.28125" style="49" customWidth="1"/>
    <col min="18" max="18" width="2.7109375" style="49" customWidth="1"/>
    <col min="19" max="19" width="4.7109375" style="49" customWidth="1"/>
    <col min="20" max="20" width="4.28125" style="49" customWidth="1"/>
    <col min="21" max="21" width="3.421875" style="49" customWidth="1"/>
    <col min="22" max="22" width="4.7109375" style="49" customWidth="1"/>
    <col min="23" max="23" width="4.00390625" style="49" customWidth="1"/>
    <col min="24" max="25" width="4.7109375" style="49" customWidth="1"/>
    <col min="26" max="26" width="2.28125" style="49" customWidth="1"/>
    <col min="27" max="27" width="1.7109375" style="49" customWidth="1"/>
    <col min="28" max="28" width="4.140625" style="49" customWidth="1"/>
    <col min="29" max="30" width="4.28125" style="49" customWidth="1"/>
    <col min="31" max="31" width="3.57421875" style="49" customWidth="1"/>
    <col min="32" max="34" width="4.28125" style="49" customWidth="1"/>
    <col min="35" max="37" width="4.7109375" style="49" customWidth="1"/>
    <col min="38" max="38" width="3.28125" style="49" customWidth="1"/>
    <col min="39" max="40" width="9.140625" style="49" customWidth="1"/>
    <col min="41" max="16384" width="0" style="49" hidden="1" customWidth="1"/>
  </cols>
  <sheetData>
    <row r="1" ht="15.75" thickBot="1"/>
    <row r="2" spans="2:39" ht="24" customHeight="1" thickTop="1">
      <c r="B2" s="584" t="str">
        <f>"("&amp;Num2Txt!G33&amp;"/-)"&amp;"   Under Rs. "&amp;Num2Txt!D41</f>
        <v>(1931/-)   Under Rs.  ONE THOUSAND NINE  HUNDRED THIRTY ONE RUPEES  ONLY.</v>
      </c>
      <c r="C2" s="587" t="s">
        <v>367</v>
      </c>
      <c r="D2" s="588"/>
      <c r="E2" s="588"/>
      <c r="F2" s="588"/>
      <c r="G2" s="588"/>
      <c r="H2" s="588"/>
      <c r="I2" s="588"/>
      <c r="J2" s="588"/>
      <c r="K2" s="588"/>
      <c r="L2" s="589"/>
      <c r="O2" s="271"/>
      <c r="P2" s="590" t="str">
        <f>"CSS 90% Arrears  Bill of "&amp;"Emp Id: "&amp;DATA!D5&amp;","&amp;DATA!D4&amp;", "&amp;DATA!H4&amp;", "&amp;DATA!H5&amp;",Mandal: "&amp;DATA!D6</f>
        <v>CSS 90% Arrears  Bill of Emp Id: 0742487,J.V.RAJAN, S.A(ENG), Z.P.H.SCHOOL, Y.D.PADU,Mandal: DONAKONDA</v>
      </c>
      <c r="Q2" s="590"/>
      <c r="R2" s="590"/>
      <c r="S2" s="590"/>
      <c r="T2" s="590"/>
      <c r="U2" s="590"/>
      <c r="V2" s="590"/>
      <c r="W2" s="590"/>
      <c r="X2" s="590"/>
      <c r="Y2" s="590"/>
      <c r="Z2" s="590"/>
      <c r="AA2" s="590"/>
      <c r="AB2" s="590"/>
      <c r="AC2" s="590"/>
      <c r="AD2" s="590"/>
      <c r="AE2" s="590"/>
      <c r="AF2" s="590"/>
      <c r="AG2" s="590"/>
      <c r="AH2" s="590"/>
      <c r="AI2" s="590"/>
      <c r="AJ2" s="590"/>
      <c r="AK2" s="590"/>
      <c r="AL2" s="591"/>
      <c r="AM2" s="272"/>
    </row>
    <row r="3" spans="2:39" ht="24" customHeight="1">
      <c r="B3" s="585"/>
      <c r="C3" s="273"/>
      <c r="D3" s="273"/>
      <c r="E3" s="273"/>
      <c r="F3" s="273"/>
      <c r="G3" s="273"/>
      <c r="H3" s="273"/>
      <c r="I3" s="273"/>
      <c r="J3" s="273"/>
      <c r="K3" s="273"/>
      <c r="L3" s="274"/>
      <c r="O3" s="272"/>
      <c r="P3" s="592" t="s">
        <v>368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  <c r="AA3" s="592"/>
      <c r="AB3" s="592"/>
      <c r="AC3" s="592"/>
      <c r="AD3" s="592"/>
      <c r="AE3" s="592"/>
      <c r="AF3" s="592"/>
      <c r="AG3" s="592"/>
      <c r="AH3" s="592"/>
      <c r="AI3" s="592"/>
      <c r="AJ3" s="592"/>
      <c r="AK3" s="592"/>
      <c r="AL3" s="593"/>
      <c r="AM3" s="272"/>
    </row>
    <row r="4" spans="2:39" ht="24" customHeight="1">
      <c r="B4" s="585"/>
      <c r="C4" s="273"/>
      <c r="D4" s="273"/>
      <c r="E4" s="273"/>
      <c r="F4" s="273"/>
      <c r="G4" s="273"/>
      <c r="H4" s="273"/>
      <c r="I4" s="273"/>
      <c r="J4" s="273"/>
      <c r="K4" s="273"/>
      <c r="L4" s="274"/>
      <c r="O4" s="272"/>
      <c r="P4" s="594" t="s">
        <v>409</v>
      </c>
      <c r="Q4" s="594"/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594"/>
      <c r="AC4" s="594"/>
      <c r="AD4" s="594"/>
      <c r="AE4" s="594"/>
      <c r="AF4" s="594"/>
      <c r="AG4" s="594"/>
      <c r="AH4" s="594"/>
      <c r="AI4" s="594"/>
      <c r="AJ4" s="594"/>
      <c r="AK4" s="594"/>
      <c r="AL4" s="595"/>
      <c r="AM4" s="272"/>
    </row>
    <row r="5" spans="2:39" ht="22.5" customHeight="1">
      <c r="B5" s="585"/>
      <c r="C5" s="86" t="s">
        <v>369</v>
      </c>
      <c r="D5" s="86"/>
      <c r="E5" s="86"/>
      <c r="F5" s="86"/>
      <c r="G5" s="86"/>
      <c r="H5" s="86"/>
      <c r="I5" s="86"/>
      <c r="J5" s="86"/>
      <c r="K5" s="86"/>
      <c r="L5" s="275"/>
      <c r="O5" s="272"/>
      <c r="P5" s="596" t="str">
        <f>DATA!D11</f>
        <v>STO, DARSI</v>
      </c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596"/>
      <c r="AC5" s="596"/>
      <c r="AD5" s="596"/>
      <c r="AE5" s="596"/>
      <c r="AF5" s="596"/>
      <c r="AG5" s="596"/>
      <c r="AH5" s="596"/>
      <c r="AI5" s="596"/>
      <c r="AJ5" s="596"/>
      <c r="AK5" s="596"/>
      <c r="AL5" s="597"/>
      <c r="AM5" s="272"/>
    </row>
    <row r="6" spans="2:39" ht="4.5" customHeight="1">
      <c r="B6" s="585"/>
      <c r="C6" s="86"/>
      <c r="D6" s="86"/>
      <c r="E6" s="86"/>
      <c r="F6" s="86"/>
      <c r="G6" s="86"/>
      <c r="H6" s="86"/>
      <c r="I6" s="86"/>
      <c r="J6" s="86"/>
      <c r="K6" s="86"/>
      <c r="L6" s="275"/>
      <c r="O6" s="272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86"/>
      <c r="AL6" s="275"/>
      <c r="AM6" s="272"/>
    </row>
    <row r="7" spans="2:39" ht="21" customHeight="1">
      <c r="B7" s="585"/>
      <c r="C7" s="86" t="s">
        <v>370</v>
      </c>
      <c r="D7" s="86"/>
      <c r="E7" s="86"/>
      <c r="F7" s="598" t="str">
        <f>DATA!D4</f>
        <v>J.V.RAJAN</v>
      </c>
      <c r="G7" s="598"/>
      <c r="H7" s="598"/>
      <c r="I7" s="598"/>
      <c r="J7" s="86"/>
      <c r="K7" s="86"/>
      <c r="L7" s="275"/>
      <c r="O7" s="272"/>
      <c r="P7" s="86"/>
      <c r="Q7" s="277"/>
      <c r="R7" s="86"/>
      <c r="S7" s="86"/>
      <c r="T7" s="86"/>
      <c r="U7" s="86"/>
      <c r="V7" s="86"/>
      <c r="W7" s="278" t="s">
        <v>371</v>
      </c>
      <c r="X7" s="279"/>
      <c r="Y7" s="86"/>
      <c r="Z7" s="86"/>
      <c r="AA7" s="278"/>
      <c r="AB7" s="86"/>
      <c r="AC7" s="266" t="str">
        <f>'AP CSS Main 47'!AA6</f>
        <v>1</v>
      </c>
      <c r="AD7" s="331" t="str">
        <f>'AP CSS Main 47'!AB6</f>
        <v>2</v>
      </c>
      <c r="AE7" s="86"/>
      <c r="AF7" s="331" t="str">
        <f>'AP CSS Main 47'!AD6</f>
        <v>2</v>
      </c>
      <c r="AG7" s="331" t="str">
        <f>'AP CSS Main 47'!AE6</f>
        <v>0</v>
      </c>
      <c r="AH7" s="331" t="str">
        <f>'AP CSS Main 47'!AF6</f>
        <v>1</v>
      </c>
      <c r="AI7" s="331" t="str">
        <f>'AP CSS Main 47'!AG6</f>
        <v>4</v>
      </c>
      <c r="AJ7" s="86"/>
      <c r="AK7" s="86"/>
      <c r="AL7" s="275"/>
      <c r="AM7" s="272"/>
    </row>
    <row r="8" spans="2:39" ht="6.75" customHeight="1" thickBot="1">
      <c r="B8" s="585"/>
      <c r="C8" s="86"/>
      <c r="D8" s="86"/>
      <c r="E8" s="86"/>
      <c r="F8" s="86"/>
      <c r="G8" s="86"/>
      <c r="H8" s="86"/>
      <c r="I8" s="86"/>
      <c r="J8" s="86"/>
      <c r="K8" s="86"/>
      <c r="L8" s="275"/>
      <c r="O8" s="272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275"/>
      <c r="AM8" s="272"/>
    </row>
    <row r="9" spans="2:39" ht="6.75" customHeight="1">
      <c r="B9" s="585"/>
      <c r="C9" s="86"/>
      <c r="D9" s="86"/>
      <c r="E9" s="86"/>
      <c r="F9" s="86"/>
      <c r="G9" s="86"/>
      <c r="H9" s="86"/>
      <c r="I9" s="86"/>
      <c r="J9" s="86"/>
      <c r="K9" s="86"/>
      <c r="L9" s="275"/>
      <c r="O9" s="272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280"/>
      <c r="AD9" s="281"/>
      <c r="AE9" s="281"/>
      <c r="AF9" s="281"/>
      <c r="AG9" s="281"/>
      <c r="AH9" s="281"/>
      <c r="AI9" s="281"/>
      <c r="AJ9" s="281"/>
      <c r="AK9" s="282"/>
      <c r="AL9" s="275"/>
      <c r="AM9" s="272"/>
    </row>
    <row r="10" spans="2:39" ht="19.5" customHeight="1">
      <c r="B10" s="585"/>
      <c r="C10" s="86" t="s">
        <v>335</v>
      </c>
      <c r="D10" s="86"/>
      <c r="E10" s="86"/>
      <c r="F10" s="598" t="str">
        <f>DATA!H4</f>
        <v>S.A(ENG)</v>
      </c>
      <c r="G10" s="598"/>
      <c r="H10" s="598"/>
      <c r="I10" s="598"/>
      <c r="J10" s="86"/>
      <c r="K10" s="86"/>
      <c r="L10" s="275"/>
      <c r="O10" s="272"/>
      <c r="P10" s="325" t="s">
        <v>372</v>
      </c>
      <c r="Q10" s="283"/>
      <c r="R10" s="599" t="str">
        <f>DATA!H9</f>
        <v>GUNTUR</v>
      </c>
      <c r="S10" s="599"/>
      <c r="T10" s="599"/>
      <c r="U10" s="599"/>
      <c r="V10" s="599"/>
      <c r="W10" s="599"/>
      <c r="X10" s="283"/>
      <c r="Y10" s="283"/>
      <c r="Z10" s="283"/>
      <c r="AA10" s="283"/>
      <c r="AB10" s="284"/>
      <c r="AC10" s="600" t="s">
        <v>373</v>
      </c>
      <c r="AD10" s="601"/>
      <c r="AE10" s="601"/>
      <c r="AF10" s="602"/>
      <c r="AG10" s="602"/>
      <c r="AH10" s="602"/>
      <c r="AI10" s="602"/>
      <c r="AJ10" s="602"/>
      <c r="AK10" s="87"/>
      <c r="AL10" s="275"/>
      <c r="AM10" s="272"/>
    </row>
    <row r="11" spans="2:39" ht="11.25" customHeight="1">
      <c r="B11" s="585"/>
      <c r="C11" s="86"/>
      <c r="D11" s="86"/>
      <c r="E11" s="86"/>
      <c r="F11" s="86"/>
      <c r="G11" s="86"/>
      <c r="H11" s="86"/>
      <c r="I11" s="86"/>
      <c r="J11" s="86"/>
      <c r="K11" s="86"/>
      <c r="L11" s="275"/>
      <c r="O11" s="272"/>
      <c r="P11" s="86"/>
      <c r="Q11" s="71"/>
      <c r="R11" s="71"/>
      <c r="S11" s="71"/>
      <c r="T11" s="71"/>
      <c r="U11" s="71"/>
      <c r="V11" s="71"/>
      <c r="W11" s="71"/>
      <c r="X11" s="71"/>
      <c r="Y11" s="86"/>
      <c r="Z11" s="86"/>
      <c r="AA11" s="86"/>
      <c r="AB11" s="86"/>
      <c r="AC11" s="285"/>
      <c r="AD11" s="286"/>
      <c r="AE11" s="286"/>
      <c r="AF11" s="86"/>
      <c r="AG11" s="86"/>
      <c r="AH11" s="86"/>
      <c r="AI11" s="86"/>
      <c r="AJ11" s="86"/>
      <c r="AK11" s="87"/>
      <c r="AL11" s="275"/>
      <c r="AM11" s="272"/>
    </row>
    <row r="12" spans="2:39" ht="17.25" customHeight="1">
      <c r="B12" s="585"/>
      <c r="C12" s="86" t="s">
        <v>11</v>
      </c>
      <c r="D12" s="86"/>
      <c r="E12" s="86"/>
      <c r="F12" s="598" t="str">
        <f>DATA!D9</f>
        <v>Z.P.H.S, MALLAMPETA</v>
      </c>
      <c r="G12" s="598"/>
      <c r="H12" s="598"/>
      <c r="I12" s="598"/>
      <c r="J12" s="86"/>
      <c r="K12" s="86"/>
      <c r="L12" s="275"/>
      <c r="O12" s="272"/>
      <c r="P12" s="283" t="s">
        <v>374</v>
      </c>
      <c r="Q12" s="283"/>
      <c r="R12" s="603"/>
      <c r="S12" s="603"/>
      <c r="T12" s="603"/>
      <c r="U12" s="603"/>
      <c r="V12" s="603"/>
      <c r="W12" s="603"/>
      <c r="X12" s="283"/>
      <c r="Y12" s="283"/>
      <c r="Z12" s="283"/>
      <c r="AA12" s="283"/>
      <c r="AB12" s="283"/>
      <c r="AC12" s="287" t="s">
        <v>375</v>
      </c>
      <c r="AD12" s="283"/>
      <c r="AE12" s="283"/>
      <c r="AF12" s="604"/>
      <c r="AG12" s="604"/>
      <c r="AH12" s="604"/>
      <c r="AI12" s="604"/>
      <c r="AJ12" s="604"/>
      <c r="AK12" s="87"/>
      <c r="AL12" s="275"/>
      <c r="AM12" s="272"/>
    </row>
    <row r="13" spans="2:39" ht="7.5" customHeight="1" thickBot="1">
      <c r="B13" s="585"/>
      <c r="C13" s="86"/>
      <c r="D13" s="86"/>
      <c r="E13" s="86"/>
      <c r="F13" s="86"/>
      <c r="G13" s="86"/>
      <c r="H13" s="86"/>
      <c r="I13" s="86"/>
      <c r="J13" s="86"/>
      <c r="K13" s="86"/>
      <c r="L13" s="275"/>
      <c r="O13" s="272"/>
      <c r="P13" s="283"/>
      <c r="Q13" s="283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3"/>
      <c r="AC13" s="289"/>
      <c r="AD13" s="290"/>
      <c r="AE13" s="290"/>
      <c r="AF13" s="291"/>
      <c r="AG13" s="291"/>
      <c r="AH13" s="291"/>
      <c r="AI13" s="291"/>
      <c r="AJ13" s="291"/>
      <c r="AK13" s="189"/>
      <c r="AL13" s="275"/>
      <c r="AM13" s="272"/>
    </row>
    <row r="14" spans="2:39" ht="15.75" customHeight="1" thickBot="1">
      <c r="B14" s="585"/>
      <c r="C14" s="86" t="s">
        <v>376</v>
      </c>
      <c r="D14" s="86"/>
      <c r="E14" s="86"/>
      <c r="F14" s="86"/>
      <c r="G14" s="86"/>
      <c r="H14" s="86"/>
      <c r="I14" s="86"/>
      <c r="J14" s="86"/>
      <c r="K14" s="86"/>
      <c r="L14" s="275"/>
      <c r="O14" s="292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4"/>
      <c r="AM14" s="272"/>
    </row>
    <row r="15" spans="2:39" ht="7.5" customHeight="1" thickTop="1">
      <c r="B15" s="585"/>
      <c r="C15" s="86"/>
      <c r="D15" s="86"/>
      <c r="E15" s="86"/>
      <c r="F15" s="86"/>
      <c r="G15" s="86"/>
      <c r="H15" s="86"/>
      <c r="I15" s="86"/>
      <c r="J15" s="86"/>
      <c r="K15" s="86"/>
      <c r="L15" s="275"/>
      <c r="O15" s="272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295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275"/>
      <c r="AM15" s="272"/>
    </row>
    <row r="16" spans="2:39" ht="19.5" customHeight="1">
      <c r="B16" s="585"/>
      <c r="C16" s="296" t="s">
        <v>377</v>
      </c>
      <c r="D16" s="86"/>
      <c r="E16" s="86"/>
      <c r="F16" s="598" t="str">
        <f>DATA!D6</f>
        <v>DONAKONDA</v>
      </c>
      <c r="G16" s="598"/>
      <c r="H16" s="598"/>
      <c r="I16" s="598"/>
      <c r="J16" s="598"/>
      <c r="L16" s="275"/>
      <c r="O16" s="272"/>
      <c r="P16" s="283" t="s">
        <v>378</v>
      </c>
      <c r="Q16" s="283"/>
      <c r="R16" s="283"/>
      <c r="S16" s="86"/>
      <c r="T16" s="86"/>
      <c r="U16" s="86"/>
      <c r="V16" s="605" t="str">
        <f>DATA!D12</f>
        <v>0705</v>
      </c>
      <c r="W16" s="606"/>
      <c r="X16" s="606"/>
      <c r="Y16" s="607"/>
      <c r="Z16" s="283"/>
      <c r="AA16" s="297"/>
      <c r="AB16" s="283" t="s">
        <v>208</v>
      </c>
      <c r="AC16" s="283"/>
      <c r="AD16" s="283"/>
      <c r="AE16" s="283"/>
      <c r="AF16" s="269">
        <v>8</v>
      </c>
      <c r="AG16" s="269">
        <v>7</v>
      </c>
      <c r="AH16" s="269">
        <v>9</v>
      </c>
      <c r="AI16" s="269">
        <v>3</v>
      </c>
      <c r="AJ16" s="608" t="s">
        <v>379</v>
      </c>
      <c r="AK16" s="608"/>
      <c r="AL16" s="609"/>
      <c r="AM16" s="298"/>
    </row>
    <row r="17" spans="2:39" ht="10.5" customHeight="1">
      <c r="B17" s="585"/>
      <c r="C17" s="86"/>
      <c r="D17" s="86"/>
      <c r="E17" s="86"/>
      <c r="F17" s="86"/>
      <c r="G17" s="86"/>
      <c r="H17" s="86"/>
      <c r="I17" s="86"/>
      <c r="J17" s="86"/>
      <c r="K17" s="86"/>
      <c r="L17" s="275"/>
      <c r="O17" s="272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99"/>
      <c r="AB17" s="283"/>
      <c r="AC17" s="283"/>
      <c r="AD17" s="283"/>
      <c r="AE17" s="283"/>
      <c r="AF17" s="283"/>
      <c r="AG17" s="283"/>
      <c r="AH17" s="283"/>
      <c r="AI17" s="283"/>
      <c r="AJ17" s="608"/>
      <c r="AK17" s="608"/>
      <c r="AL17" s="609"/>
      <c r="AM17" s="298"/>
    </row>
    <row r="18" spans="2:39" ht="19.5" customHeight="1">
      <c r="B18" s="585"/>
      <c r="C18" s="86" t="s">
        <v>380</v>
      </c>
      <c r="D18" s="86"/>
      <c r="E18" s="86"/>
      <c r="F18" s="610">
        <f>AF32</f>
        <v>1930</v>
      </c>
      <c r="G18" s="598"/>
      <c r="H18" s="611" t="str">
        <f>P33</f>
        <v> ONE THOUSAND NINE  HUNDRED THIRTY  RUPEES  ONLY.</v>
      </c>
      <c r="I18" s="611"/>
      <c r="J18" s="611"/>
      <c r="K18" s="611"/>
      <c r="L18" s="612"/>
      <c r="O18" s="272"/>
      <c r="P18" s="283" t="s">
        <v>10</v>
      </c>
      <c r="Q18" s="283"/>
      <c r="R18" s="300"/>
      <c r="S18" s="300"/>
      <c r="T18" s="613" t="str">
        <f>DATA!H8</f>
        <v>07050308058</v>
      </c>
      <c r="U18" s="613"/>
      <c r="V18" s="613"/>
      <c r="W18" s="613"/>
      <c r="X18" s="613"/>
      <c r="Y18" s="613"/>
      <c r="Z18" s="283"/>
      <c r="AA18" s="299"/>
      <c r="AB18" s="283" t="s">
        <v>381</v>
      </c>
      <c r="AC18" s="283"/>
      <c r="AD18" s="283"/>
      <c r="AE18" s="283"/>
      <c r="AF18" s="266">
        <v>0</v>
      </c>
      <c r="AG18" s="266">
        <v>0</v>
      </c>
      <c r="AH18" s="283"/>
      <c r="AI18" s="283"/>
      <c r="AJ18" s="283"/>
      <c r="AK18" s="283"/>
      <c r="AL18" s="301"/>
      <c r="AM18" s="298"/>
    </row>
    <row r="19" spans="2:39" ht="10.5" customHeight="1">
      <c r="B19" s="585"/>
      <c r="C19" s="86"/>
      <c r="D19" s="86"/>
      <c r="E19" s="86"/>
      <c r="F19" s="86"/>
      <c r="G19" s="86"/>
      <c r="H19" s="611"/>
      <c r="I19" s="611"/>
      <c r="J19" s="611"/>
      <c r="K19" s="611"/>
      <c r="L19" s="612"/>
      <c r="O19" s="272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99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301"/>
      <c r="AM19" s="298"/>
    </row>
    <row r="20" spans="2:39" ht="19.5" customHeight="1">
      <c r="B20" s="585"/>
      <c r="C20" s="86"/>
      <c r="D20" s="86"/>
      <c r="E20" s="86"/>
      <c r="F20" s="86"/>
      <c r="G20" s="86"/>
      <c r="H20" s="611"/>
      <c r="I20" s="611"/>
      <c r="J20" s="611"/>
      <c r="K20" s="611"/>
      <c r="L20" s="612"/>
      <c r="O20" s="272"/>
      <c r="P20" s="283" t="s">
        <v>377</v>
      </c>
      <c r="Q20" s="283"/>
      <c r="R20" s="283"/>
      <c r="S20" s="283"/>
      <c r="T20" s="614" t="str">
        <f>DATA!D8</f>
        <v>HEAD MASTER</v>
      </c>
      <c r="U20" s="614"/>
      <c r="V20" s="614"/>
      <c r="W20" s="614"/>
      <c r="X20" s="614"/>
      <c r="Y20" s="614"/>
      <c r="Z20" s="288"/>
      <c r="AA20" s="299"/>
      <c r="AB20" s="283" t="s">
        <v>218</v>
      </c>
      <c r="AC20" s="283"/>
      <c r="AD20" s="283"/>
      <c r="AE20" s="283"/>
      <c r="AF20" s="269">
        <v>1</v>
      </c>
      <c r="AG20" s="269">
        <v>2</v>
      </c>
      <c r="AH20" s="269">
        <v>9</v>
      </c>
      <c r="AI20" s="615" t="s">
        <v>408</v>
      </c>
      <c r="AJ20" s="616"/>
      <c r="AK20" s="616"/>
      <c r="AL20" s="617"/>
      <c r="AM20" s="298"/>
    </row>
    <row r="21" spans="2:39" ht="10.5" customHeight="1">
      <c r="B21" s="585"/>
      <c r="C21" s="86"/>
      <c r="D21" s="86"/>
      <c r="E21" s="86"/>
      <c r="F21" s="86"/>
      <c r="G21" s="86"/>
      <c r="H21" s="86"/>
      <c r="I21" s="86"/>
      <c r="J21" s="86"/>
      <c r="K21" s="86"/>
      <c r="L21" s="275"/>
      <c r="O21" s="272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99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301"/>
      <c r="AM21" s="298"/>
    </row>
    <row r="22" spans="2:39" ht="19.5" customHeight="1">
      <c r="B22" s="585"/>
      <c r="C22" s="86" t="s">
        <v>382</v>
      </c>
      <c r="D22" s="86"/>
      <c r="E22" s="86"/>
      <c r="F22" s="86"/>
      <c r="G22" s="86"/>
      <c r="H22" s="86"/>
      <c r="I22" s="86"/>
      <c r="J22" s="86"/>
      <c r="K22" s="86"/>
      <c r="L22" s="275"/>
      <c r="O22" s="272"/>
      <c r="P22" s="283" t="s">
        <v>383</v>
      </c>
      <c r="Q22" s="283"/>
      <c r="R22" s="283"/>
      <c r="S22" s="283"/>
      <c r="T22" s="425" t="str">
        <f>DATA!D9</f>
        <v>Z.P.H.S, MALLAMPETA</v>
      </c>
      <c r="U22" s="425"/>
      <c r="V22" s="425"/>
      <c r="W22" s="425"/>
      <c r="X22" s="425"/>
      <c r="Y22" s="425"/>
      <c r="Z22" s="288"/>
      <c r="AA22" s="299"/>
      <c r="AB22" s="302" t="s">
        <v>384</v>
      </c>
      <c r="AC22" s="283"/>
      <c r="AD22" s="283"/>
      <c r="AE22" s="283"/>
      <c r="AF22" s="266">
        <v>0</v>
      </c>
      <c r="AG22" s="266">
        <v>0</v>
      </c>
      <c r="AH22" s="283"/>
      <c r="AI22" s="283"/>
      <c r="AJ22" s="283"/>
      <c r="AK22" s="283"/>
      <c r="AL22" s="301"/>
      <c r="AM22" s="298"/>
    </row>
    <row r="23" spans="2:39" ht="8.25" customHeight="1">
      <c r="B23" s="585"/>
      <c r="C23" s="86"/>
      <c r="D23" s="86"/>
      <c r="E23" s="86"/>
      <c r="F23" s="86"/>
      <c r="G23" s="86"/>
      <c r="H23" s="86"/>
      <c r="I23" s="86"/>
      <c r="J23" s="86"/>
      <c r="K23" s="86"/>
      <c r="L23" s="275"/>
      <c r="O23" s="272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99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301"/>
      <c r="AM23" s="298"/>
    </row>
    <row r="24" spans="2:39" ht="19.5" customHeight="1">
      <c r="B24" s="585"/>
      <c r="C24" s="86" t="s">
        <v>385</v>
      </c>
      <c r="D24" s="86"/>
      <c r="E24" s="86"/>
      <c r="F24" s="86"/>
      <c r="G24" s="86"/>
      <c r="H24" s="86"/>
      <c r="I24" s="86"/>
      <c r="J24" s="86"/>
      <c r="K24" s="86"/>
      <c r="L24" s="275"/>
      <c r="O24" s="272"/>
      <c r="P24" s="283" t="s">
        <v>386</v>
      </c>
      <c r="Q24" s="283"/>
      <c r="R24" s="283"/>
      <c r="S24" s="283"/>
      <c r="T24" s="619" t="str">
        <f>DATA!H10</f>
        <v>_______</v>
      </c>
      <c r="U24" s="619"/>
      <c r="V24" s="619"/>
      <c r="W24" s="619"/>
      <c r="X24" s="619"/>
      <c r="Y24" s="619"/>
      <c r="Z24" s="288"/>
      <c r="AA24" s="299"/>
      <c r="AB24" s="283" t="s">
        <v>387</v>
      </c>
      <c r="AC24" s="283"/>
      <c r="AD24" s="283"/>
      <c r="AE24" s="283"/>
      <c r="AF24" s="266">
        <v>0</v>
      </c>
      <c r="AG24" s="266">
        <v>0</v>
      </c>
      <c r="AH24" s="283"/>
      <c r="AI24" s="283"/>
      <c r="AJ24" s="283"/>
      <c r="AK24" s="283"/>
      <c r="AL24" s="301"/>
      <c r="AM24" s="298"/>
    </row>
    <row r="25" spans="2:39" ht="9" customHeight="1">
      <c r="B25" s="585"/>
      <c r="C25" s="86"/>
      <c r="D25" s="86"/>
      <c r="E25" s="86"/>
      <c r="F25" s="86"/>
      <c r="G25" s="86"/>
      <c r="H25" s="86"/>
      <c r="I25" s="86"/>
      <c r="J25" s="86"/>
      <c r="K25" s="86"/>
      <c r="L25" s="275"/>
      <c r="O25" s="272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99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301"/>
      <c r="AM25" s="298"/>
    </row>
    <row r="26" spans="2:39" ht="19.5" customHeight="1">
      <c r="B26" s="585"/>
      <c r="C26" s="86" t="s">
        <v>388</v>
      </c>
      <c r="D26" s="86"/>
      <c r="E26" s="86"/>
      <c r="F26" s="86"/>
      <c r="G26" s="86"/>
      <c r="H26" s="86"/>
      <c r="I26" s="86"/>
      <c r="J26" s="86"/>
      <c r="K26" s="86"/>
      <c r="L26" s="275"/>
      <c r="O26" s="272"/>
      <c r="P26" s="283" t="s">
        <v>389</v>
      </c>
      <c r="Q26" s="283"/>
      <c r="R26" s="283"/>
      <c r="S26" s="283"/>
      <c r="T26" s="619" t="str">
        <f>DATA!D10</f>
        <v>____________</v>
      </c>
      <c r="U26" s="619"/>
      <c r="V26" s="619"/>
      <c r="W26" s="619"/>
      <c r="X26" s="619"/>
      <c r="Y26" s="619"/>
      <c r="Z26" s="283"/>
      <c r="AA26" s="299"/>
      <c r="AB26" s="283" t="s">
        <v>229</v>
      </c>
      <c r="AC26" s="283"/>
      <c r="AD26" s="283"/>
      <c r="AE26" s="283"/>
      <c r="AF26" s="266">
        <v>0</v>
      </c>
      <c r="AG26" s="266">
        <v>0</v>
      </c>
      <c r="AH26" s="266">
        <v>0</v>
      </c>
      <c r="AI26" s="283"/>
      <c r="AJ26" s="283"/>
      <c r="AK26" s="283"/>
      <c r="AL26" s="301"/>
      <c r="AM26" s="298"/>
    </row>
    <row r="27" spans="2:39" ht="9" customHeight="1">
      <c r="B27" s="585"/>
      <c r="C27" s="86"/>
      <c r="D27" s="86"/>
      <c r="E27" s="86"/>
      <c r="F27" s="86"/>
      <c r="G27" s="86"/>
      <c r="H27" s="86"/>
      <c r="I27" s="86"/>
      <c r="J27" s="86"/>
      <c r="K27" s="86"/>
      <c r="L27" s="275"/>
      <c r="O27" s="272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99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301"/>
      <c r="AM27" s="298"/>
    </row>
    <row r="28" spans="2:39" ht="19.5" customHeight="1" thickBot="1">
      <c r="B28" s="585"/>
      <c r="C28" s="188"/>
      <c r="D28" s="188"/>
      <c r="E28" s="188"/>
      <c r="F28" s="188"/>
      <c r="G28" s="188"/>
      <c r="H28" s="188"/>
      <c r="I28" s="188"/>
      <c r="J28" s="188" t="s">
        <v>346</v>
      </c>
      <c r="K28" s="188"/>
      <c r="L28" s="303"/>
      <c r="O28" s="272"/>
      <c r="P28" s="86" t="s">
        <v>390</v>
      </c>
      <c r="Q28" s="283"/>
      <c r="R28" s="283"/>
      <c r="S28" s="283"/>
      <c r="T28" s="620" t="str">
        <f>DATA!K4</f>
        <v>N</v>
      </c>
      <c r="U28" s="621"/>
      <c r="V28" s="621"/>
      <c r="W28" s="621"/>
      <c r="X28" s="621"/>
      <c r="Y28" s="622"/>
      <c r="Z28" s="304"/>
      <c r="AA28" s="283"/>
      <c r="AB28" s="302" t="s">
        <v>391</v>
      </c>
      <c r="AC28" s="283"/>
      <c r="AD28" s="283"/>
      <c r="AE28" s="304"/>
      <c r="AF28" s="270">
        <v>0</v>
      </c>
      <c r="AG28" s="270">
        <v>0</v>
      </c>
      <c r="AH28" s="270">
        <v>0</v>
      </c>
      <c r="AI28" s="299"/>
      <c r="AJ28" s="305"/>
      <c r="AK28" s="305"/>
      <c r="AL28" s="306"/>
      <c r="AM28" s="298"/>
    </row>
    <row r="29" spans="2:39" ht="9.75" customHeight="1" thickBot="1">
      <c r="B29" s="585"/>
      <c r="C29" s="86"/>
      <c r="D29" s="86"/>
      <c r="E29" s="86"/>
      <c r="F29" s="86"/>
      <c r="G29" s="86"/>
      <c r="H29" s="86"/>
      <c r="I29" s="86"/>
      <c r="J29" s="86"/>
      <c r="K29" s="86"/>
      <c r="L29" s="275"/>
      <c r="O29" s="307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308"/>
      <c r="AB29" s="290"/>
      <c r="AC29" s="290"/>
      <c r="AD29" s="290"/>
      <c r="AE29" s="290"/>
      <c r="AF29" s="309"/>
      <c r="AG29" s="309"/>
      <c r="AH29" s="309"/>
      <c r="AI29" s="290"/>
      <c r="AJ29" s="290"/>
      <c r="AK29" s="290"/>
      <c r="AL29" s="310"/>
      <c r="AM29" s="298"/>
    </row>
    <row r="30" spans="2:39" ht="5.25" customHeight="1">
      <c r="B30" s="585"/>
      <c r="C30" s="86"/>
      <c r="D30" s="86"/>
      <c r="E30" s="86"/>
      <c r="F30" s="86"/>
      <c r="G30" s="86"/>
      <c r="H30" s="86"/>
      <c r="I30" s="86"/>
      <c r="J30" s="86"/>
      <c r="K30" s="86"/>
      <c r="L30" s="275"/>
      <c r="O30" s="272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311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301"/>
      <c r="AM30" s="298"/>
    </row>
    <row r="31" spans="2:39" ht="17.25" customHeight="1">
      <c r="B31" s="585"/>
      <c r="C31" s="623" t="s">
        <v>392</v>
      </c>
      <c r="D31" s="624"/>
      <c r="E31" s="624"/>
      <c r="F31" s="624"/>
      <c r="G31" s="624"/>
      <c r="H31" s="624"/>
      <c r="I31" s="624"/>
      <c r="J31" s="624"/>
      <c r="K31" s="624"/>
      <c r="L31" s="625"/>
      <c r="O31" s="272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312"/>
      <c r="AI31" s="312"/>
      <c r="AJ31" s="312"/>
      <c r="AK31" s="312"/>
      <c r="AL31" s="301"/>
      <c r="AM31" s="298"/>
    </row>
    <row r="32" spans="2:39" ht="15" customHeight="1">
      <c r="B32" s="585"/>
      <c r="C32" s="86"/>
      <c r="D32" s="86"/>
      <c r="E32" s="86"/>
      <c r="F32" s="86"/>
      <c r="G32" s="86"/>
      <c r="H32" s="86"/>
      <c r="I32" s="86"/>
      <c r="J32" s="86"/>
      <c r="K32" s="86"/>
      <c r="L32" s="275"/>
      <c r="O32" s="272"/>
      <c r="P32" s="313" t="s">
        <v>393</v>
      </c>
      <c r="Q32" s="313"/>
      <c r="R32" s="626">
        <f>DATA!E40</f>
        <v>1930</v>
      </c>
      <c r="S32" s="626"/>
      <c r="T32" s="626"/>
      <c r="U32" s="626"/>
      <c r="V32" s="627" t="s">
        <v>207</v>
      </c>
      <c r="W32" s="627"/>
      <c r="X32" s="627"/>
      <c r="Y32" s="626">
        <v>0</v>
      </c>
      <c r="Z32" s="626"/>
      <c r="AA32" s="626"/>
      <c r="AB32" s="626"/>
      <c r="AC32" s="314" t="s">
        <v>394</v>
      </c>
      <c r="AD32" s="313"/>
      <c r="AE32" s="313"/>
      <c r="AF32" s="626">
        <f>DATA!I40</f>
        <v>1930</v>
      </c>
      <c r="AG32" s="626"/>
      <c r="AH32" s="626"/>
      <c r="AI32" s="313"/>
      <c r="AJ32" s="313"/>
      <c r="AK32" s="313"/>
      <c r="AL32" s="301"/>
      <c r="AM32" s="298"/>
    </row>
    <row r="33" spans="2:39" ht="21.75" customHeight="1">
      <c r="B33" s="585"/>
      <c r="C33" s="86" t="s">
        <v>395</v>
      </c>
      <c r="D33" s="86"/>
      <c r="E33" s="86"/>
      <c r="F33" s="86"/>
      <c r="G33" s="86"/>
      <c r="H33" s="86"/>
      <c r="I33" s="86" t="s">
        <v>396</v>
      </c>
      <c r="J33" s="634"/>
      <c r="K33" s="635"/>
      <c r="L33" s="275"/>
      <c r="O33" s="272"/>
      <c r="P33" s="636" t="str">
        <f>Num2Txt!D31</f>
        <v> ONE THOUSAND NINE  HUNDRED THIRTY  RUPEES  ONLY.</v>
      </c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636"/>
      <c r="AI33" s="636"/>
      <c r="AJ33" s="636"/>
      <c r="AK33" s="636"/>
      <c r="AL33" s="301"/>
      <c r="AM33" s="298"/>
    </row>
    <row r="34" spans="2:39" ht="19.5" customHeight="1">
      <c r="B34" s="585"/>
      <c r="C34" s="86" t="s">
        <v>397</v>
      </c>
      <c r="D34" s="86"/>
      <c r="E34" s="86"/>
      <c r="F34" s="86"/>
      <c r="G34" s="86"/>
      <c r="H34" s="86"/>
      <c r="I34" s="86" t="s">
        <v>396</v>
      </c>
      <c r="J34" s="637">
        <f>AF32</f>
        <v>1930</v>
      </c>
      <c r="K34" s="637"/>
      <c r="L34" s="275"/>
      <c r="O34" s="272"/>
      <c r="P34" s="86" t="s">
        <v>398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301"/>
      <c r="AM34" s="298"/>
    </row>
    <row r="35" spans="2:39" ht="6" customHeight="1">
      <c r="B35" s="585"/>
      <c r="C35" s="86"/>
      <c r="D35" s="86"/>
      <c r="E35" s="86"/>
      <c r="F35" s="86"/>
      <c r="G35" s="86"/>
      <c r="H35" s="86"/>
      <c r="I35" s="86"/>
      <c r="J35" s="86"/>
      <c r="K35" s="86"/>
      <c r="L35" s="275"/>
      <c r="O35" s="272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315"/>
      <c r="AH35" s="312"/>
      <c r="AI35" s="312"/>
      <c r="AJ35" s="312"/>
      <c r="AK35" s="312"/>
      <c r="AL35" s="301"/>
      <c r="AM35" s="298"/>
    </row>
    <row r="36" spans="2:39" ht="18" customHeight="1">
      <c r="B36" s="585"/>
      <c r="C36" s="86" t="s">
        <v>399</v>
      </c>
      <c r="D36" s="86"/>
      <c r="E36" s="86"/>
      <c r="F36" s="86"/>
      <c r="G36" s="86"/>
      <c r="H36" s="86"/>
      <c r="I36" s="86" t="s">
        <v>396</v>
      </c>
      <c r="J36" s="638"/>
      <c r="K36" s="639"/>
      <c r="L36" s="275"/>
      <c r="O36" s="272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618" t="s">
        <v>400</v>
      </c>
      <c r="AE36" s="618"/>
      <c r="AF36" s="618"/>
      <c r="AG36" s="618"/>
      <c r="AH36" s="618"/>
      <c r="AI36" s="618"/>
      <c r="AJ36" s="618"/>
      <c r="AK36" s="283"/>
      <c r="AL36" s="301"/>
      <c r="AM36" s="298"/>
    </row>
    <row r="37" spans="2:39" ht="15" customHeight="1">
      <c r="B37" s="585"/>
      <c r="C37" s="86"/>
      <c r="D37" s="86"/>
      <c r="E37" s="86"/>
      <c r="F37" s="86"/>
      <c r="G37" s="86"/>
      <c r="H37" s="86"/>
      <c r="I37" s="86"/>
      <c r="J37" s="86"/>
      <c r="K37" s="86"/>
      <c r="L37" s="275"/>
      <c r="O37" s="272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315"/>
      <c r="AH37" s="283"/>
      <c r="AI37" s="283"/>
      <c r="AJ37" s="283"/>
      <c r="AK37" s="283"/>
      <c r="AL37" s="301"/>
      <c r="AM37" s="298"/>
    </row>
    <row r="38" spans="2:39" ht="15" customHeight="1">
      <c r="B38" s="585"/>
      <c r="C38" s="86"/>
      <c r="D38" s="86" t="str">
        <f>P33</f>
        <v> ONE THOUSAND NINE  HUNDRED THIRTY  RUPEES  ONLY.</v>
      </c>
      <c r="E38" s="86"/>
      <c r="F38" s="86"/>
      <c r="G38" s="86"/>
      <c r="H38" s="86"/>
      <c r="I38" s="86"/>
      <c r="J38" s="86"/>
      <c r="K38" s="86"/>
      <c r="L38" s="275"/>
      <c r="O38" s="272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315"/>
      <c r="AH38" s="312"/>
      <c r="AI38" s="283"/>
      <c r="AJ38" s="283"/>
      <c r="AK38" s="283"/>
      <c r="AL38" s="301"/>
      <c r="AM38" s="298"/>
    </row>
    <row r="39" spans="2:39" ht="24.75" customHeight="1">
      <c r="B39" s="585"/>
      <c r="C39" s="86"/>
      <c r="D39" s="86"/>
      <c r="E39" s="86"/>
      <c r="F39" s="86"/>
      <c r="G39" s="86"/>
      <c r="H39" s="86"/>
      <c r="I39" s="86"/>
      <c r="J39" s="86"/>
      <c r="K39" s="86"/>
      <c r="L39" s="275"/>
      <c r="O39" s="272"/>
      <c r="P39" s="283"/>
      <c r="Q39" s="283"/>
      <c r="R39" s="316"/>
      <c r="S39" s="316"/>
      <c r="T39" s="316"/>
      <c r="U39" s="316"/>
      <c r="V39" s="86"/>
      <c r="W39" s="283"/>
      <c r="X39" s="86"/>
      <c r="Y39" s="283"/>
      <c r="Z39" s="316"/>
      <c r="AA39" s="316"/>
      <c r="AB39" s="316"/>
      <c r="AC39" s="316"/>
      <c r="AD39" s="86"/>
      <c r="AE39" s="317"/>
      <c r="AF39" s="317" t="s">
        <v>344</v>
      </c>
      <c r="AG39" s="317"/>
      <c r="AH39" s="317"/>
      <c r="AI39" s="317"/>
      <c r="AJ39" s="317"/>
      <c r="AK39" s="317"/>
      <c r="AL39" s="301"/>
      <c r="AM39" s="298"/>
    </row>
    <row r="40" spans="2:39" ht="18" customHeight="1">
      <c r="B40" s="585"/>
      <c r="C40" s="86"/>
      <c r="D40" s="86"/>
      <c r="E40" s="86"/>
      <c r="F40" s="86"/>
      <c r="G40" s="86"/>
      <c r="H40" s="86"/>
      <c r="I40" s="86"/>
      <c r="J40" s="86" t="str">
        <f>J28</f>
        <v>DDO Signature</v>
      </c>
      <c r="K40" s="86"/>
      <c r="L40" s="275"/>
      <c r="O40" s="272"/>
      <c r="P40" s="318"/>
      <c r="Q40" s="318"/>
      <c r="R40" s="319"/>
      <c r="S40" s="319"/>
      <c r="T40" s="319"/>
      <c r="U40" s="319"/>
      <c r="V40" s="318"/>
      <c r="W40" s="318"/>
      <c r="X40" s="318"/>
      <c r="Y40" s="318"/>
      <c r="Z40" s="320"/>
      <c r="AA40" s="320"/>
      <c r="AB40" s="320"/>
      <c r="AC40" s="320"/>
      <c r="AD40" s="320"/>
      <c r="AE40" s="318"/>
      <c r="AF40" s="318"/>
      <c r="AG40" s="318"/>
      <c r="AH40" s="320"/>
      <c r="AI40" s="320"/>
      <c r="AJ40" s="320"/>
      <c r="AK40" s="320"/>
      <c r="AL40" s="301"/>
      <c r="AM40" s="298"/>
    </row>
    <row r="41" spans="2:39" ht="3" customHeight="1" thickBot="1">
      <c r="B41" s="585"/>
      <c r="C41" s="188"/>
      <c r="D41" s="188"/>
      <c r="E41" s="188"/>
      <c r="F41" s="188"/>
      <c r="G41" s="188"/>
      <c r="H41" s="188"/>
      <c r="I41" s="188"/>
      <c r="J41" s="188"/>
      <c r="K41" s="188"/>
      <c r="L41" s="303"/>
      <c r="O41" s="307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310"/>
      <c r="AM41" s="298"/>
    </row>
    <row r="42" spans="2:39" ht="10.5" customHeight="1">
      <c r="B42" s="585"/>
      <c r="C42" s="86"/>
      <c r="D42" s="86"/>
      <c r="E42" s="86"/>
      <c r="F42" s="86"/>
      <c r="G42" s="86"/>
      <c r="H42" s="86"/>
      <c r="I42" s="86"/>
      <c r="J42" s="86"/>
      <c r="K42" s="86"/>
      <c r="L42" s="275"/>
      <c r="O42" s="32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22"/>
      <c r="AM42" s="298"/>
    </row>
    <row r="43" spans="2:39" ht="19.5" customHeight="1">
      <c r="B43" s="585"/>
      <c r="C43" s="623" t="s">
        <v>401</v>
      </c>
      <c r="D43" s="624"/>
      <c r="E43" s="624"/>
      <c r="F43" s="624"/>
      <c r="G43" s="624"/>
      <c r="H43" s="624"/>
      <c r="I43" s="624"/>
      <c r="J43" s="624"/>
      <c r="K43" s="624"/>
      <c r="L43" s="625"/>
      <c r="O43" s="628" t="s">
        <v>402</v>
      </c>
      <c r="P43" s="629"/>
      <c r="Q43" s="629"/>
      <c r="R43" s="629"/>
      <c r="S43" s="629"/>
      <c r="T43" s="629"/>
      <c r="U43" s="629"/>
      <c r="V43" s="629"/>
      <c r="W43" s="629"/>
      <c r="X43" s="629"/>
      <c r="Y43" s="629"/>
      <c r="Z43" s="629"/>
      <c r="AA43" s="629"/>
      <c r="AB43" s="629"/>
      <c r="AC43" s="629"/>
      <c r="AD43" s="629"/>
      <c r="AE43" s="629"/>
      <c r="AF43" s="629"/>
      <c r="AG43" s="629"/>
      <c r="AH43" s="629"/>
      <c r="AI43" s="629"/>
      <c r="AJ43" s="629"/>
      <c r="AK43" s="629"/>
      <c r="AL43" s="630"/>
      <c r="AM43" s="298"/>
    </row>
    <row r="44" spans="2:44" ht="19.5" customHeight="1">
      <c r="B44" s="585"/>
      <c r="C44" s="86"/>
      <c r="D44" s="86"/>
      <c r="E44" s="86"/>
      <c r="F44" s="86"/>
      <c r="G44" s="86"/>
      <c r="H44" s="86"/>
      <c r="I44" s="86"/>
      <c r="J44" s="86"/>
      <c r="K44" s="86"/>
      <c r="L44" s="275"/>
      <c r="O44" s="272"/>
      <c r="P44" s="313"/>
      <c r="Q44" s="313"/>
      <c r="R44" s="313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301"/>
      <c r="AM44" s="298"/>
      <c r="AR44" s="72"/>
    </row>
    <row r="45" spans="2:39" ht="22.5" customHeight="1">
      <c r="B45" s="585"/>
      <c r="C45" s="86"/>
      <c r="D45" s="86"/>
      <c r="E45" s="86"/>
      <c r="F45" s="86"/>
      <c r="G45" s="86"/>
      <c r="H45" s="86"/>
      <c r="I45" s="86"/>
      <c r="J45" s="86"/>
      <c r="K45" s="86"/>
      <c r="L45" s="275"/>
      <c r="O45" s="272"/>
      <c r="P45" s="313" t="s">
        <v>403</v>
      </c>
      <c r="Q45" s="313"/>
      <c r="R45" s="631"/>
      <c r="S45" s="631"/>
      <c r="T45" s="631"/>
      <c r="U45" s="631"/>
      <c r="V45" s="631"/>
      <c r="W45" s="631"/>
      <c r="X45" s="631"/>
      <c r="Y45" s="313" t="s">
        <v>404</v>
      </c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01"/>
      <c r="AM45" s="298"/>
    </row>
    <row r="46" spans="2:39" ht="22.5" customHeight="1">
      <c r="B46" s="585"/>
      <c r="C46" s="86"/>
      <c r="D46" s="86"/>
      <c r="E46" s="86"/>
      <c r="F46" s="86"/>
      <c r="G46" s="86"/>
      <c r="H46" s="86"/>
      <c r="I46" s="86"/>
      <c r="J46" s="86"/>
      <c r="K46" s="86"/>
      <c r="L46" s="275"/>
      <c r="O46" s="272"/>
      <c r="P46" s="632" t="s">
        <v>405</v>
      </c>
      <c r="Q46" s="632"/>
      <c r="R46" s="632"/>
      <c r="S46" s="632"/>
      <c r="T46" s="632"/>
      <c r="U46" s="632"/>
      <c r="V46" s="632"/>
      <c r="W46" s="632"/>
      <c r="X46" s="632"/>
      <c r="Y46" s="632"/>
      <c r="Z46" s="632"/>
      <c r="AA46" s="632"/>
      <c r="AB46" s="632"/>
      <c r="AC46" s="632"/>
      <c r="AD46" s="632"/>
      <c r="AE46" s="632"/>
      <c r="AF46" s="632"/>
      <c r="AG46" s="632"/>
      <c r="AH46" s="632"/>
      <c r="AI46" s="632"/>
      <c r="AJ46" s="632"/>
      <c r="AK46" s="632"/>
      <c r="AL46" s="301"/>
      <c r="AM46" s="298"/>
    </row>
    <row r="47" spans="2:39" ht="24.75" customHeight="1">
      <c r="B47" s="585"/>
      <c r="C47" s="86"/>
      <c r="D47" s="86"/>
      <c r="E47" s="86"/>
      <c r="F47" s="86"/>
      <c r="G47" s="86"/>
      <c r="H47" s="86"/>
      <c r="I47" s="86"/>
      <c r="J47" s="86"/>
      <c r="K47" s="86"/>
      <c r="L47" s="275"/>
      <c r="O47" s="272"/>
      <c r="P47" s="86" t="s">
        <v>398</v>
      </c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301"/>
      <c r="AM47" s="298"/>
    </row>
    <row r="48" spans="2:39" ht="19.5" customHeight="1">
      <c r="B48" s="585"/>
      <c r="C48" s="86"/>
      <c r="D48" s="86"/>
      <c r="E48" s="86"/>
      <c r="F48" s="86"/>
      <c r="G48" s="86"/>
      <c r="H48" s="86"/>
      <c r="I48" s="86"/>
      <c r="J48" s="86"/>
      <c r="K48" s="86"/>
      <c r="L48" s="275"/>
      <c r="O48" s="272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301"/>
      <c r="AM48" s="298"/>
    </row>
    <row r="49" spans="2:39" ht="19.5" customHeight="1">
      <c r="B49" s="585"/>
      <c r="C49" s="86"/>
      <c r="D49" s="86"/>
      <c r="E49" s="86"/>
      <c r="F49" s="86"/>
      <c r="G49" s="86"/>
      <c r="H49" s="86"/>
      <c r="I49" s="86"/>
      <c r="J49" s="86"/>
      <c r="K49" s="86"/>
      <c r="L49" s="275"/>
      <c r="O49" s="272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301"/>
      <c r="AM49" s="298"/>
    </row>
    <row r="50" spans="2:39" ht="19.5" customHeight="1">
      <c r="B50" s="585"/>
      <c r="C50" s="86"/>
      <c r="D50" s="86"/>
      <c r="E50" s="86"/>
      <c r="F50" s="86"/>
      <c r="G50" s="86"/>
      <c r="H50" s="86"/>
      <c r="I50" s="86"/>
      <c r="J50" s="86"/>
      <c r="K50" s="86"/>
      <c r="L50" s="275"/>
      <c r="O50" s="272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301"/>
      <c r="AM50" s="298"/>
    </row>
    <row r="51" spans="2:39" ht="19.5" customHeight="1">
      <c r="B51" s="585"/>
      <c r="C51" s="86"/>
      <c r="D51" s="86"/>
      <c r="E51" s="86"/>
      <c r="F51" s="86"/>
      <c r="G51" s="86"/>
      <c r="H51" s="86"/>
      <c r="I51" s="86"/>
      <c r="J51" s="86"/>
      <c r="K51" s="86"/>
      <c r="L51" s="275"/>
      <c r="O51" s="272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 t="s">
        <v>406</v>
      </c>
      <c r="AD51" s="283"/>
      <c r="AE51" s="283"/>
      <c r="AF51" s="283"/>
      <c r="AG51" s="283"/>
      <c r="AH51" s="283"/>
      <c r="AI51" s="283"/>
      <c r="AJ51" s="283"/>
      <c r="AK51" s="283"/>
      <c r="AL51" s="301"/>
      <c r="AM51" s="298"/>
    </row>
    <row r="52" spans="2:39" ht="19.5" customHeight="1" thickBot="1">
      <c r="B52" s="586"/>
      <c r="C52" s="293"/>
      <c r="D52" s="293"/>
      <c r="E52" s="293"/>
      <c r="F52" s="293"/>
      <c r="G52" s="293"/>
      <c r="H52" s="293"/>
      <c r="I52" s="293"/>
      <c r="J52" s="293"/>
      <c r="K52" s="293"/>
      <c r="L52" s="294"/>
      <c r="O52" s="292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633" t="s">
        <v>407</v>
      </c>
      <c r="AJ52" s="633"/>
      <c r="AK52" s="633"/>
      <c r="AL52" s="324"/>
      <c r="AM52" s="298"/>
    </row>
    <row r="53" spans="14:39" ht="14.25" customHeight="1" thickTop="1">
      <c r="N53" s="86"/>
      <c r="O53" s="86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</row>
    <row r="54" spans="14:39" ht="19.5" customHeight="1">
      <c r="N54" s="86"/>
      <c r="O54" s="86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</row>
    <row r="55" spans="14:39" ht="18.75" customHeight="1" hidden="1">
      <c r="N55" s="86"/>
      <c r="O55" s="86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</row>
    <row r="56" spans="16:39" ht="19.5" customHeight="1" hidden="1"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  <c r="AJ56" s="298"/>
      <c r="AK56" s="298"/>
      <c r="AL56" s="298"/>
      <c r="AM56" s="298"/>
    </row>
    <row r="57" spans="16:39" ht="19.5" customHeight="1" hidden="1"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298"/>
      <c r="AK57" s="298"/>
      <c r="AL57" s="298"/>
      <c r="AM57" s="298"/>
    </row>
    <row r="58" spans="16:39" ht="19.5" customHeight="1" hidden="1"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8"/>
      <c r="AL58" s="298"/>
      <c r="AM58" s="298"/>
    </row>
    <row r="59" spans="16:39" ht="19.5" customHeight="1" hidden="1"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8"/>
      <c r="AL59" s="298"/>
      <c r="AM59" s="298"/>
    </row>
    <row r="60" spans="16:39" ht="19.5" customHeight="1" hidden="1"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  <c r="AK60" s="298"/>
      <c r="AL60" s="298"/>
      <c r="AM60" s="298"/>
    </row>
    <row r="61" spans="16:39" ht="19.5" customHeight="1" hidden="1"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  <c r="AJ61" s="298"/>
      <c r="AK61" s="298"/>
      <c r="AL61" s="298"/>
      <c r="AM61" s="298"/>
    </row>
    <row r="62" spans="16:39" ht="19.5" customHeight="1" hidden="1"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  <c r="AJ62" s="298"/>
      <c r="AK62" s="298"/>
      <c r="AL62" s="298"/>
      <c r="AM62" s="298"/>
    </row>
    <row r="63" spans="16:39" ht="19.5" customHeight="1" hidden="1"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8"/>
      <c r="AD63" s="298"/>
      <c r="AE63" s="298"/>
      <c r="AF63" s="298"/>
      <c r="AG63" s="298"/>
      <c r="AH63" s="298"/>
      <c r="AI63" s="298"/>
      <c r="AJ63" s="298"/>
      <c r="AK63" s="298"/>
      <c r="AL63" s="298"/>
      <c r="AM63" s="298"/>
    </row>
    <row r="64" spans="16:39" ht="19.5" customHeight="1" hidden="1"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  <c r="AH64" s="298"/>
      <c r="AI64" s="298"/>
      <c r="AJ64" s="298"/>
      <c r="AK64" s="298"/>
      <c r="AL64" s="298"/>
      <c r="AM64" s="298"/>
    </row>
    <row r="65" spans="16:39" ht="19.5" customHeight="1" hidden="1"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  <c r="AI65" s="298"/>
      <c r="AJ65" s="298"/>
      <c r="AK65" s="298"/>
      <c r="AL65" s="298"/>
      <c r="AM65" s="298"/>
    </row>
    <row r="66" spans="16:39" ht="19.5" customHeight="1" hidden="1"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8"/>
      <c r="AL66" s="298"/>
      <c r="AM66" s="298"/>
    </row>
    <row r="67" spans="16:39" ht="19.5" customHeight="1" hidden="1"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298"/>
      <c r="AL67" s="298"/>
      <c r="AM67" s="298"/>
    </row>
    <row r="68" spans="16:39" ht="19.5" customHeight="1" hidden="1">
      <c r="P68" s="298"/>
      <c r="Q68" s="298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8"/>
      <c r="AH68" s="298"/>
      <c r="AI68" s="298"/>
      <c r="AJ68" s="298"/>
      <c r="AK68" s="298"/>
      <c r="AL68" s="298"/>
      <c r="AM68" s="298"/>
    </row>
    <row r="69" spans="16:39" ht="19.5" customHeight="1" hidden="1"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  <c r="AI69" s="298"/>
      <c r="AJ69" s="298"/>
      <c r="AK69" s="298"/>
      <c r="AL69" s="298"/>
      <c r="AM69" s="298"/>
    </row>
    <row r="70" spans="16:39" ht="19.5" customHeight="1" hidden="1"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8"/>
      <c r="AD70" s="298"/>
      <c r="AE70" s="298"/>
      <c r="AF70" s="298"/>
      <c r="AG70" s="298"/>
      <c r="AH70" s="298"/>
      <c r="AI70" s="298"/>
      <c r="AJ70" s="298"/>
      <c r="AK70" s="298"/>
      <c r="AL70" s="298"/>
      <c r="AM70" s="298"/>
    </row>
    <row r="71" spans="16:39" ht="19.5" customHeight="1" hidden="1"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298"/>
      <c r="AG71" s="298"/>
      <c r="AH71" s="298"/>
      <c r="AI71" s="298"/>
      <c r="AJ71" s="298"/>
      <c r="AK71" s="298"/>
      <c r="AL71" s="298"/>
      <c r="AM71" s="298"/>
    </row>
    <row r="72" spans="16:39" ht="19.5" customHeight="1" hidden="1"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  <c r="AH72" s="298"/>
      <c r="AI72" s="298"/>
      <c r="AJ72" s="298"/>
      <c r="AK72" s="298"/>
      <c r="AL72" s="298"/>
      <c r="AM72" s="298"/>
    </row>
    <row r="73" spans="16:39" ht="19.5" customHeight="1" hidden="1">
      <c r="P73" s="298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298"/>
      <c r="AD73" s="298"/>
      <c r="AE73" s="298"/>
      <c r="AF73" s="298"/>
      <c r="AG73" s="298"/>
      <c r="AH73" s="298"/>
      <c r="AI73" s="298"/>
      <c r="AJ73" s="298"/>
      <c r="AK73" s="298"/>
      <c r="AL73" s="298"/>
      <c r="AM73" s="298"/>
    </row>
    <row r="74" spans="16:39" ht="19.5" customHeight="1" hidden="1">
      <c r="P74" s="298"/>
      <c r="Q74" s="298"/>
      <c r="R74" s="298"/>
      <c r="S74" s="298"/>
      <c r="T74" s="298"/>
      <c r="U74" s="298"/>
      <c r="V74" s="298"/>
      <c r="W74" s="298"/>
      <c r="X74" s="298"/>
      <c r="Y74" s="298"/>
      <c r="Z74" s="298"/>
      <c r="AA74" s="298"/>
      <c r="AB74" s="298"/>
      <c r="AC74" s="298"/>
      <c r="AD74" s="298"/>
      <c r="AE74" s="298"/>
      <c r="AF74" s="298"/>
      <c r="AG74" s="298"/>
      <c r="AH74" s="298"/>
      <c r="AI74" s="298"/>
      <c r="AJ74" s="298"/>
      <c r="AK74" s="298"/>
      <c r="AL74" s="298"/>
      <c r="AM74" s="298"/>
    </row>
    <row r="75" spans="16:39" ht="19.5" customHeight="1" hidden="1">
      <c r="P75" s="298"/>
      <c r="Q75" s="298"/>
      <c r="R75" s="298"/>
      <c r="S75" s="298"/>
      <c r="T75" s="298"/>
      <c r="U75" s="298"/>
      <c r="V75" s="298"/>
      <c r="W75" s="298"/>
      <c r="X75" s="298"/>
      <c r="Y75" s="298"/>
      <c r="Z75" s="298"/>
      <c r="AA75" s="298"/>
      <c r="AB75" s="298"/>
      <c r="AC75" s="298"/>
      <c r="AD75" s="298"/>
      <c r="AE75" s="298"/>
      <c r="AF75" s="298"/>
      <c r="AG75" s="298"/>
      <c r="AH75" s="298"/>
      <c r="AI75" s="298"/>
      <c r="AJ75" s="298"/>
      <c r="AK75" s="298"/>
      <c r="AL75" s="298"/>
      <c r="AM75" s="298"/>
    </row>
    <row r="76" spans="16:39" ht="19.5" customHeight="1" hidden="1">
      <c r="P76" s="298"/>
      <c r="Q76" s="298"/>
      <c r="R76" s="298"/>
      <c r="S76" s="298"/>
      <c r="T76" s="298"/>
      <c r="U76" s="298"/>
      <c r="V76" s="298"/>
      <c r="W76" s="298"/>
      <c r="X76" s="298"/>
      <c r="Y76" s="298"/>
      <c r="Z76" s="298"/>
      <c r="AA76" s="298"/>
      <c r="AB76" s="298"/>
      <c r="AC76" s="298"/>
      <c r="AD76" s="298"/>
      <c r="AE76" s="298"/>
      <c r="AF76" s="298"/>
      <c r="AG76" s="298"/>
      <c r="AH76" s="298"/>
      <c r="AI76" s="298"/>
      <c r="AJ76" s="298"/>
      <c r="AK76" s="298"/>
      <c r="AL76" s="298"/>
      <c r="AM76" s="298"/>
    </row>
    <row r="77" spans="16:39" ht="19.5" customHeight="1" hidden="1"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  <c r="AJ77" s="298"/>
      <c r="AK77" s="298"/>
      <c r="AL77" s="298"/>
      <c r="AM77" s="298"/>
    </row>
    <row r="78" spans="16:39" ht="19.5" customHeight="1" hidden="1"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  <c r="AJ78" s="298"/>
      <c r="AK78" s="298"/>
      <c r="AL78" s="298"/>
      <c r="AM78" s="298"/>
    </row>
    <row r="79" spans="16:39" ht="19.5" customHeight="1" hidden="1"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  <c r="AJ79" s="298"/>
      <c r="AK79" s="298"/>
      <c r="AL79" s="298"/>
      <c r="AM79" s="298"/>
    </row>
    <row r="80" spans="16:39" ht="19.5" customHeight="1" hidden="1"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  <c r="AJ80" s="298"/>
      <c r="AK80" s="298"/>
      <c r="AL80" s="298"/>
      <c r="AM80" s="298"/>
    </row>
    <row r="81" spans="16:39" ht="19.5" customHeight="1" hidden="1"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  <c r="AF81" s="298"/>
      <c r="AG81" s="298"/>
      <c r="AH81" s="298"/>
      <c r="AI81" s="298"/>
      <c r="AJ81" s="298"/>
      <c r="AK81" s="298"/>
      <c r="AL81" s="298"/>
      <c r="AM81" s="298"/>
    </row>
    <row r="82" spans="16:39" ht="19.5" customHeight="1" hidden="1">
      <c r="P82" s="298"/>
      <c r="Q82" s="298"/>
      <c r="R82" s="298"/>
      <c r="S82" s="298"/>
      <c r="T82" s="298"/>
      <c r="U82" s="298"/>
      <c r="V82" s="298"/>
      <c r="W82" s="298"/>
      <c r="X82" s="298"/>
      <c r="Y82" s="298"/>
      <c r="Z82" s="298"/>
      <c r="AA82" s="298"/>
      <c r="AB82" s="298"/>
      <c r="AC82" s="298"/>
      <c r="AD82" s="298"/>
      <c r="AE82" s="298"/>
      <c r="AF82" s="298"/>
      <c r="AG82" s="298"/>
      <c r="AH82" s="298"/>
      <c r="AI82" s="298"/>
      <c r="AJ82" s="298"/>
      <c r="AK82" s="298"/>
      <c r="AL82" s="298"/>
      <c r="AM82" s="298"/>
    </row>
    <row r="83" spans="16:39" ht="19.5" customHeight="1" hidden="1"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8"/>
      <c r="AL83" s="298"/>
      <c r="AM83" s="298"/>
    </row>
    <row r="84" spans="16:39" ht="19.5" customHeight="1" hidden="1">
      <c r="P84" s="298"/>
      <c r="Q84" s="298"/>
      <c r="R84" s="298"/>
      <c r="S84" s="298"/>
      <c r="T84" s="298"/>
      <c r="U84" s="298"/>
      <c r="V84" s="298"/>
      <c r="W84" s="298"/>
      <c r="X84" s="298"/>
      <c r="Y84" s="298"/>
      <c r="Z84" s="298"/>
      <c r="AA84" s="298"/>
      <c r="AB84" s="298"/>
      <c r="AC84" s="298"/>
      <c r="AD84" s="298"/>
      <c r="AE84" s="298"/>
      <c r="AF84" s="298"/>
      <c r="AG84" s="298"/>
      <c r="AH84" s="298"/>
      <c r="AI84" s="298"/>
      <c r="AJ84" s="298"/>
      <c r="AK84" s="298"/>
      <c r="AL84" s="298"/>
      <c r="AM84" s="298"/>
    </row>
    <row r="85" spans="16:39" ht="19.5" customHeight="1" hidden="1">
      <c r="P85" s="298"/>
      <c r="Q85" s="298"/>
      <c r="R85" s="298"/>
      <c r="S85" s="298"/>
      <c r="T85" s="298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8"/>
      <c r="AG85" s="298"/>
      <c r="AH85" s="298"/>
      <c r="AI85" s="298"/>
      <c r="AJ85" s="298"/>
      <c r="AK85" s="298"/>
      <c r="AL85" s="298"/>
      <c r="AM85" s="298"/>
    </row>
    <row r="86" spans="16:39" ht="15" hidden="1">
      <c r="P86" s="298"/>
      <c r="Q86" s="298"/>
      <c r="R86" s="298"/>
      <c r="S86" s="298"/>
      <c r="T86" s="298"/>
      <c r="U86" s="298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8"/>
      <c r="AG86" s="298"/>
      <c r="AH86" s="298"/>
      <c r="AI86" s="298"/>
      <c r="AJ86" s="298"/>
      <c r="AK86" s="298"/>
      <c r="AL86" s="298"/>
      <c r="AM86" s="298"/>
    </row>
    <row r="87" spans="16:39" ht="15" hidden="1">
      <c r="P87" s="298"/>
      <c r="Q87" s="298"/>
      <c r="R87" s="298"/>
      <c r="S87" s="298"/>
      <c r="T87" s="298"/>
      <c r="U87" s="298"/>
      <c r="V87" s="298"/>
      <c r="W87" s="298"/>
      <c r="X87" s="298"/>
      <c r="Y87" s="298"/>
      <c r="Z87" s="298"/>
      <c r="AA87" s="298"/>
      <c r="AB87" s="298"/>
      <c r="AC87" s="298"/>
      <c r="AD87" s="298"/>
      <c r="AE87" s="298"/>
      <c r="AF87" s="298"/>
      <c r="AG87" s="298"/>
      <c r="AH87" s="298"/>
      <c r="AI87" s="298"/>
      <c r="AJ87" s="298"/>
      <c r="AK87" s="298"/>
      <c r="AL87" s="298"/>
      <c r="AM87" s="298"/>
    </row>
    <row r="88" spans="16:39" ht="15" hidden="1">
      <c r="P88" s="298"/>
      <c r="Q88" s="298"/>
      <c r="R88" s="298"/>
      <c r="S88" s="298"/>
      <c r="T88" s="298"/>
      <c r="U88" s="298"/>
      <c r="V88" s="298"/>
      <c r="W88" s="298"/>
      <c r="X88" s="298"/>
      <c r="Y88" s="298"/>
      <c r="Z88" s="298"/>
      <c r="AA88" s="298"/>
      <c r="AB88" s="298"/>
      <c r="AC88" s="298"/>
      <c r="AD88" s="298"/>
      <c r="AE88" s="298"/>
      <c r="AF88" s="298"/>
      <c r="AG88" s="298"/>
      <c r="AH88" s="298"/>
      <c r="AI88" s="298"/>
      <c r="AJ88" s="298"/>
      <c r="AK88" s="298"/>
      <c r="AL88" s="298"/>
      <c r="AM88" s="298"/>
    </row>
    <row r="89" spans="16:39" ht="15" hidden="1">
      <c r="P89" s="298"/>
      <c r="Q89" s="298"/>
      <c r="R89" s="298"/>
      <c r="S89" s="298"/>
      <c r="T89" s="298"/>
      <c r="U89" s="298"/>
      <c r="V89" s="298"/>
      <c r="W89" s="298"/>
      <c r="X89" s="298"/>
      <c r="Y89" s="298"/>
      <c r="Z89" s="298"/>
      <c r="AA89" s="298"/>
      <c r="AB89" s="298"/>
      <c r="AC89" s="298"/>
      <c r="AD89" s="298"/>
      <c r="AE89" s="298"/>
      <c r="AF89" s="298"/>
      <c r="AG89" s="298"/>
      <c r="AH89" s="298"/>
      <c r="AI89" s="298"/>
      <c r="AJ89" s="298"/>
      <c r="AK89" s="298"/>
      <c r="AL89" s="298"/>
      <c r="AM89" s="298"/>
    </row>
    <row r="90" spans="16:39" ht="15" hidden="1">
      <c r="P90" s="298"/>
      <c r="Q90" s="298"/>
      <c r="R90" s="298"/>
      <c r="S90" s="298"/>
      <c r="T90" s="298"/>
      <c r="U90" s="298"/>
      <c r="V90" s="298"/>
      <c r="W90" s="298"/>
      <c r="X90" s="298"/>
      <c r="Y90" s="298"/>
      <c r="Z90" s="298"/>
      <c r="AA90" s="298"/>
      <c r="AB90" s="298"/>
      <c r="AC90" s="298"/>
      <c r="AD90" s="298"/>
      <c r="AE90" s="298"/>
      <c r="AF90" s="298"/>
      <c r="AG90" s="298"/>
      <c r="AH90" s="298"/>
      <c r="AI90" s="298"/>
      <c r="AJ90" s="298"/>
      <c r="AK90" s="298"/>
      <c r="AL90" s="298"/>
      <c r="AM90" s="298"/>
    </row>
    <row r="91" spans="16:39" ht="15" hidden="1">
      <c r="P91" s="298"/>
      <c r="Q91" s="298"/>
      <c r="R91" s="298"/>
      <c r="S91" s="298"/>
      <c r="T91" s="298"/>
      <c r="U91" s="298"/>
      <c r="V91" s="298"/>
      <c r="W91" s="298"/>
      <c r="X91" s="298"/>
      <c r="Y91" s="298"/>
      <c r="Z91" s="298"/>
      <c r="AA91" s="298"/>
      <c r="AB91" s="298"/>
      <c r="AC91" s="298"/>
      <c r="AD91" s="298"/>
      <c r="AE91" s="298"/>
      <c r="AF91" s="298"/>
      <c r="AG91" s="298"/>
      <c r="AH91" s="298"/>
      <c r="AI91" s="298"/>
      <c r="AJ91" s="298"/>
      <c r="AK91" s="298"/>
      <c r="AL91" s="298"/>
      <c r="AM91" s="298"/>
    </row>
    <row r="92" spans="16:39" ht="15" hidden="1"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298"/>
      <c r="AC92" s="298"/>
      <c r="AD92" s="298"/>
      <c r="AE92" s="298"/>
      <c r="AF92" s="298"/>
      <c r="AG92" s="298"/>
      <c r="AH92" s="298"/>
      <c r="AI92" s="298"/>
      <c r="AJ92" s="298"/>
      <c r="AK92" s="298"/>
      <c r="AL92" s="298"/>
      <c r="AM92" s="298"/>
    </row>
    <row r="93" spans="16:39" ht="15" hidden="1">
      <c r="P93" s="298"/>
      <c r="Q93" s="298"/>
      <c r="R93" s="298"/>
      <c r="S93" s="298"/>
      <c r="T93" s="298"/>
      <c r="U93" s="298"/>
      <c r="V93" s="298"/>
      <c r="W93" s="298"/>
      <c r="X93" s="298"/>
      <c r="Y93" s="298"/>
      <c r="Z93" s="298"/>
      <c r="AA93" s="298"/>
      <c r="AB93" s="29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</row>
    <row r="94" spans="16:39" ht="15" hidden="1">
      <c r="P94" s="298"/>
      <c r="Q94" s="298"/>
      <c r="R94" s="298"/>
      <c r="S94" s="298"/>
      <c r="T94" s="298"/>
      <c r="U94" s="298"/>
      <c r="V94" s="298"/>
      <c r="W94" s="298"/>
      <c r="X94" s="298"/>
      <c r="Y94" s="298"/>
      <c r="Z94" s="298"/>
      <c r="AA94" s="298"/>
      <c r="AB94" s="29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</row>
    <row r="95" spans="16:39" ht="15" hidden="1"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298"/>
      <c r="AA95" s="298"/>
      <c r="AB95" s="29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</row>
    <row r="96" spans="16:39" ht="15" hidden="1">
      <c r="P96" s="298"/>
      <c r="Q96" s="298"/>
      <c r="R96" s="298"/>
      <c r="S96" s="298"/>
      <c r="T96" s="298"/>
      <c r="U96" s="298"/>
      <c r="V96" s="298"/>
      <c r="W96" s="298"/>
      <c r="X96" s="298"/>
      <c r="Y96" s="298"/>
      <c r="Z96" s="298"/>
      <c r="AA96" s="298"/>
      <c r="AB96" s="298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</row>
    <row r="97" spans="16:39" ht="15" hidden="1"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  <c r="AA97" s="298"/>
      <c r="AB97" s="298"/>
      <c r="AC97" s="298"/>
      <c r="AD97" s="298"/>
      <c r="AE97" s="298"/>
      <c r="AF97" s="298"/>
      <c r="AG97" s="298"/>
      <c r="AH97" s="298"/>
      <c r="AI97" s="298"/>
      <c r="AJ97" s="298"/>
      <c r="AK97" s="298"/>
      <c r="AL97" s="298"/>
      <c r="AM97" s="298"/>
    </row>
    <row r="98" spans="16:39" ht="15" hidden="1">
      <c r="P98" s="298"/>
      <c r="Q98" s="298"/>
      <c r="R98" s="298"/>
      <c r="S98" s="298"/>
      <c r="T98" s="298"/>
      <c r="U98" s="298"/>
      <c r="V98" s="298"/>
      <c r="W98" s="298"/>
      <c r="X98" s="298"/>
      <c r="Y98" s="298"/>
      <c r="Z98" s="298"/>
      <c r="AA98" s="298"/>
      <c r="AB98" s="298"/>
      <c r="AC98" s="298"/>
      <c r="AD98" s="298"/>
      <c r="AE98" s="298"/>
      <c r="AF98" s="298"/>
      <c r="AG98" s="298"/>
      <c r="AH98" s="298"/>
      <c r="AI98" s="298"/>
      <c r="AJ98" s="298"/>
      <c r="AK98" s="298"/>
      <c r="AL98" s="298"/>
      <c r="AM98" s="298"/>
    </row>
    <row r="99" spans="16:39" ht="15" hidden="1">
      <c r="P99" s="298"/>
      <c r="Q99" s="298"/>
      <c r="R99" s="298"/>
      <c r="S99" s="298"/>
      <c r="T99" s="298"/>
      <c r="U99" s="298"/>
      <c r="V99" s="298"/>
      <c r="W99" s="298"/>
      <c r="X99" s="298"/>
      <c r="Y99" s="298"/>
      <c r="Z99" s="298"/>
      <c r="AA99" s="298"/>
      <c r="AB99" s="298"/>
      <c r="AC99" s="298"/>
      <c r="AD99" s="298"/>
      <c r="AE99" s="298"/>
      <c r="AF99" s="298"/>
      <c r="AG99" s="298"/>
      <c r="AH99" s="298"/>
      <c r="AI99" s="298"/>
      <c r="AJ99" s="298"/>
      <c r="AK99" s="298"/>
      <c r="AL99" s="298"/>
      <c r="AM99" s="298"/>
    </row>
    <row r="100" spans="16:39" ht="15" hidden="1"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  <c r="AF100" s="298"/>
      <c r="AG100" s="298"/>
      <c r="AH100" s="298"/>
      <c r="AI100" s="298"/>
      <c r="AJ100" s="298"/>
      <c r="AK100" s="298"/>
      <c r="AL100" s="298"/>
      <c r="AM100" s="298"/>
    </row>
    <row r="101" spans="16:39" ht="15" hidden="1">
      <c r="P101" s="298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  <c r="AA101" s="298"/>
      <c r="AB101" s="298"/>
      <c r="AC101" s="298"/>
      <c r="AD101" s="298"/>
      <c r="AE101" s="298"/>
      <c r="AF101" s="298"/>
      <c r="AG101" s="298"/>
      <c r="AH101" s="298"/>
      <c r="AI101" s="298"/>
      <c r="AJ101" s="298"/>
      <c r="AK101" s="298"/>
      <c r="AL101" s="298"/>
      <c r="AM101" s="298"/>
    </row>
    <row r="102" spans="16:39" ht="15" hidden="1">
      <c r="P102" s="298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  <c r="AA102" s="298"/>
      <c r="AB102" s="298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</row>
    <row r="103" spans="16:39" ht="15" hidden="1"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8"/>
      <c r="AE103" s="298"/>
      <c r="AF103" s="298"/>
      <c r="AG103" s="298"/>
      <c r="AH103" s="298"/>
      <c r="AI103" s="298"/>
      <c r="AJ103" s="298"/>
      <c r="AK103" s="298"/>
      <c r="AL103" s="298"/>
      <c r="AM103" s="298"/>
    </row>
    <row r="104" spans="16:39" ht="15" hidden="1"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8"/>
      <c r="AE104" s="298"/>
      <c r="AF104" s="298"/>
      <c r="AG104" s="298"/>
      <c r="AH104" s="298"/>
      <c r="AI104" s="298"/>
      <c r="AJ104" s="298"/>
      <c r="AK104" s="298"/>
      <c r="AL104" s="298"/>
      <c r="AM104" s="298"/>
    </row>
    <row r="105" spans="16:39" ht="15" hidden="1"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298"/>
      <c r="AE105" s="298"/>
      <c r="AF105" s="298"/>
      <c r="AG105" s="298"/>
      <c r="AH105" s="298"/>
      <c r="AI105" s="298"/>
      <c r="AJ105" s="298"/>
      <c r="AK105" s="298"/>
      <c r="AL105" s="298"/>
      <c r="AM105" s="298"/>
    </row>
    <row r="106" spans="16:39" ht="15" hidden="1"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8"/>
      <c r="AE106" s="298"/>
      <c r="AF106" s="298"/>
      <c r="AG106" s="298"/>
      <c r="AH106" s="298"/>
      <c r="AI106" s="298"/>
      <c r="AJ106" s="298"/>
      <c r="AK106" s="298"/>
      <c r="AL106" s="298"/>
      <c r="AM106" s="298"/>
    </row>
    <row r="107" spans="16:39" ht="15" hidden="1"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298"/>
      <c r="AG107" s="298"/>
      <c r="AH107" s="298"/>
      <c r="AI107" s="298"/>
      <c r="AJ107" s="298"/>
      <c r="AK107" s="298"/>
      <c r="AL107" s="298"/>
      <c r="AM107" s="298"/>
    </row>
    <row r="108" spans="16:39" ht="15" hidden="1"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298"/>
      <c r="AL108" s="298"/>
      <c r="AM108" s="298"/>
    </row>
    <row r="109" spans="16:39" ht="15" hidden="1"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</row>
    <row r="110" spans="16:39" ht="15" hidden="1"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298"/>
      <c r="AL110" s="298"/>
      <c r="AM110" s="298"/>
    </row>
    <row r="111" spans="16:39" ht="15" hidden="1"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298"/>
      <c r="AL111" s="298"/>
      <c r="AM111" s="298"/>
    </row>
    <row r="112" spans="16:39" ht="15" hidden="1"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8"/>
      <c r="AK112" s="298"/>
      <c r="AL112" s="298"/>
      <c r="AM112" s="298"/>
    </row>
    <row r="113" spans="16:39" ht="15" hidden="1"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  <c r="AA113" s="298"/>
      <c r="AB113" s="298"/>
      <c r="AC113" s="298"/>
      <c r="AD113" s="298"/>
      <c r="AE113" s="298"/>
      <c r="AF113" s="298"/>
      <c r="AG113" s="298"/>
      <c r="AH113" s="298"/>
      <c r="AI113" s="298"/>
      <c r="AJ113" s="298"/>
      <c r="AK113" s="298"/>
      <c r="AL113" s="298"/>
      <c r="AM113" s="298"/>
    </row>
    <row r="114" spans="16:39" ht="15" hidden="1"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8"/>
      <c r="AE114" s="298"/>
      <c r="AF114" s="298"/>
      <c r="AG114" s="298"/>
      <c r="AH114" s="298"/>
      <c r="AI114" s="298"/>
      <c r="AJ114" s="298"/>
      <c r="AK114" s="298"/>
      <c r="AL114" s="298"/>
      <c r="AM114" s="298"/>
    </row>
    <row r="115" spans="16:39" ht="15" hidden="1"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  <c r="AJ115" s="298"/>
      <c r="AK115" s="298"/>
      <c r="AL115" s="298"/>
      <c r="AM115" s="298"/>
    </row>
    <row r="116" spans="16:39" ht="15" hidden="1"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  <c r="AJ116" s="298"/>
      <c r="AK116" s="298"/>
      <c r="AL116" s="298"/>
      <c r="AM116" s="298"/>
    </row>
    <row r="117" spans="16:39" ht="15" hidden="1"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  <c r="AJ117" s="298"/>
      <c r="AK117" s="298"/>
      <c r="AL117" s="298"/>
      <c r="AM117" s="298"/>
    </row>
    <row r="118" spans="16:39" ht="15" hidden="1">
      <c r="P118" s="298"/>
      <c r="Q118" s="298"/>
      <c r="R118" s="298"/>
      <c r="S118" s="298"/>
      <c r="T118" s="298"/>
      <c r="U118" s="298"/>
      <c r="V118" s="298"/>
      <c r="W118" s="298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  <c r="AJ118" s="298"/>
      <c r="AK118" s="298"/>
      <c r="AL118" s="298"/>
      <c r="AM118" s="298"/>
    </row>
    <row r="119" spans="16:39" ht="15" hidden="1">
      <c r="P119" s="298"/>
      <c r="Q119" s="298"/>
      <c r="R119" s="298"/>
      <c r="S119" s="298"/>
      <c r="T119" s="298"/>
      <c r="U119" s="298"/>
      <c r="V119" s="298"/>
      <c r="W119" s="298"/>
      <c r="X119" s="298"/>
      <c r="Y119" s="298"/>
      <c r="Z119" s="298"/>
      <c r="AA119" s="298"/>
      <c r="AB119" s="298"/>
      <c r="AC119" s="298"/>
      <c r="AD119" s="298"/>
      <c r="AE119" s="298"/>
      <c r="AF119" s="298"/>
      <c r="AG119" s="298"/>
      <c r="AH119" s="298"/>
      <c r="AI119" s="298"/>
      <c r="AJ119" s="298"/>
      <c r="AK119" s="298"/>
      <c r="AL119" s="298"/>
      <c r="AM119" s="298"/>
    </row>
    <row r="120" spans="16:39" ht="15" hidden="1">
      <c r="P120" s="298"/>
      <c r="Q120" s="298"/>
      <c r="R120" s="298"/>
      <c r="S120" s="298"/>
      <c r="T120" s="298"/>
      <c r="U120" s="298"/>
      <c r="V120" s="298"/>
      <c r="W120" s="298"/>
      <c r="X120" s="298"/>
      <c r="Y120" s="298"/>
      <c r="Z120" s="298"/>
      <c r="AA120" s="298"/>
      <c r="AB120" s="298"/>
      <c r="AC120" s="298"/>
      <c r="AD120" s="298"/>
      <c r="AE120" s="298"/>
      <c r="AF120" s="298"/>
      <c r="AG120" s="298"/>
      <c r="AH120" s="298"/>
      <c r="AI120" s="298"/>
      <c r="AJ120" s="298"/>
      <c r="AK120" s="298"/>
      <c r="AL120" s="298"/>
      <c r="AM120" s="298"/>
    </row>
    <row r="121" spans="16:39" ht="15" hidden="1"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298"/>
      <c r="AL121" s="298"/>
      <c r="AM121" s="298"/>
    </row>
    <row r="122" spans="16:39" ht="15" hidden="1"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  <c r="AA122" s="298"/>
      <c r="AB122" s="298"/>
      <c r="AC122" s="298"/>
      <c r="AD122" s="298"/>
      <c r="AE122" s="298"/>
      <c r="AF122" s="298"/>
      <c r="AG122" s="298"/>
      <c r="AH122" s="298"/>
      <c r="AI122" s="298"/>
      <c r="AJ122" s="298"/>
      <c r="AK122" s="298"/>
      <c r="AL122" s="298"/>
      <c r="AM122" s="298"/>
    </row>
    <row r="123" spans="16:39" ht="15" hidden="1"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  <c r="AA123" s="298"/>
      <c r="AB123" s="298"/>
      <c r="AC123" s="298"/>
      <c r="AD123" s="298"/>
      <c r="AE123" s="298"/>
      <c r="AF123" s="298"/>
      <c r="AG123" s="298"/>
      <c r="AH123" s="298"/>
      <c r="AI123" s="298"/>
      <c r="AJ123" s="298"/>
      <c r="AK123" s="298"/>
      <c r="AL123" s="298"/>
      <c r="AM123" s="298"/>
    </row>
    <row r="124" spans="16:39" ht="15" hidden="1"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8"/>
      <c r="AA124" s="298"/>
      <c r="AB124" s="298"/>
      <c r="AC124" s="298"/>
      <c r="AD124" s="298"/>
      <c r="AE124" s="298"/>
      <c r="AF124" s="298"/>
      <c r="AG124" s="298"/>
      <c r="AH124" s="298"/>
      <c r="AI124" s="298"/>
      <c r="AJ124" s="298"/>
      <c r="AK124" s="298"/>
      <c r="AL124" s="298"/>
      <c r="AM124" s="298"/>
    </row>
    <row r="125" spans="16:39" ht="15" hidden="1">
      <c r="P125" s="298"/>
      <c r="Q125" s="298"/>
      <c r="R125" s="298"/>
      <c r="S125" s="298"/>
      <c r="T125" s="298"/>
      <c r="U125" s="298"/>
      <c r="V125" s="298"/>
      <c r="W125" s="298"/>
      <c r="X125" s="298"/>
      <c r="Y125" s="298"/>
      <c r="Z125" s="298"/>
      <c r="AA125" s="298"/>
      <c r="AB125" s="298"/>
      <c r="AC125" s="298"/>
      <c r="AD125" s="298"/>
      <c r="AE125" s="298"/>
      <c r="AF125" s="298"/>
      <c r="AG125" s="298"/>
      <c r="AH125" s="298"/>
      <c r="AI125" s="298"/>
      <c r="AJ125" s="298"/>
      <c r="AK125" s="298"/>
      <c r="AL125" s="298"/>
      <c r="AM125" s="298"/>
    </row>
    <row r="126" spans="16:39" ht="15" hidden="1">
      <c r="P126" s="298"/>
      <c r="Q126" s="298"/>
      <c r="R126" s="298"/>
      <c r="S126" s="298"/>
      <c r="T126" s="298"/>
      <c r="U126" s="298"/>
      <c r="V126" s="298"/>
      <c r="W126" s="298"/>
      <c r="X126" s="298"/>
      <c r="Y126" s="298"/>
      <c r="Z126" s="298"/>
      <c r="AA126" s="298"/>
      <c r="AB126" s="298"/>
      <c r="AC126" s="298"/>
      <c r="AD126" s="298"/>
      <c r="AE126" s="298"/>
      <c r="AF126" s="298"/>
      <c r="AG126" s="298"/>
      <c r="AH126" s="298"/>
      <c r="AI126" s="298"/>
      <c r="AJ126" s="298"/>
      <c r="AK126" s="298"/>
      <c r="AL126" s="298"/>
      <c r="AM126" s="298"/>
    </row>
    <row r="127" spans="16:39" ht="15" hidden="1">
      <c r="P127" s="298"/>
      <c r="Q127" s="298"/>
      <c r="R127" s="298"/>
      <c r="S127" s="298"/>
      <c r="T127" s="298"/>
      <c r="U127" s="298"/>
      <c r="V127" s="298"/>
      <c r="W127" s="298"/>
      <c r="X127" s="298"/>
      <c r="Y127" s="298"/>
      <c r="Z127" s="298"/>
      <c r="AA127" s="298"/>
      <c r="AB127" s="298"/>
      <c r="AC127" s="298"/>
      <c r="AD127" s="298"/>
      <c r="AE127" s="298"/>
      <c r="AF127" s="298"/>
      <c r="AG127" s="298"/>
      <c r="AH127" s="298"/>
      <c r="AI127" s="298"/>
      <c r="AJ127" s="298"/>
      <c r="AK127" s="298"/>
      <c r="AL127" s="298"/>
      <c r="AM127" s="298"/>
    </row>
    <row r="128" spans="16:39" ht="15" hidden="1"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  <c r="AA128" s="298"/>
      <c r="AB128" s="298"/>
      <c r="AC128" s="298"/>
      <c r="AD128" s="298"/>
      <c r="AE128" s="298"/>
      <c r="AF128" s="298"/>
      <c r="AG128" s="298"/>
      <c r="AH128" s="298"/>
      <c r="AI128" s="298"/>
      <c r="AJ128" s="298"/>
      <c r="AK128" s="298"/>
      <c r="AL128" s="298"/>
      <c r="AM128" s="298"/>
    </row>
    <row r="129" spans="16:39" ht="15" hidden="1"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  <c r="AA129" s="298"/>
      <c r="AB129" s="298"/>
      <c r="AC129" s="298"/>
      <c r="AD129" s="298"/>
      <c r="AE129" s="298"/>
      <c r="AF129" s="298"/>
      <c r="AG129" s="298"/>
      <c r="AH129" s="298"/>
      <c r="AI129" s="298"/>
      <c r="AJ129" s="298"/>
      <c r="AK129" s="298"/>
      <c r="AL129" s="298"/>
      <c r="AM129" s="298"/>
    </row>
    <row r="130" spans="16:39" ht="15" hidden="1">
      <c r="P130" s="298"/>
      <c r="Q130" s="298"/>
      <c r="R130" s="298"/>
      <c r="S130" s="298"/>
      <c r="T130" s="298"/>
      <c r="U130" s="298"/>
      <c r="V130" s="298"/>
      <c r="W130" s="298"/>
      <c r="X130" s="298"/>
      <c r="Y130" s="298"/>
      <c r="Z130" s="298"/>
      <c r="AA130" s="298"/>
      <c r="AB130" s="298"/>
      <c r="AC130" s="298"/>
      <c r="AD130" s="298"/>
      <c r="AE130" s="298"/>
      <c r="AF130" s="298"/>
      <c r="AG130" s="298"/>
      <c r="AH130" s="298"/>
      <c r="AI130" s="298"/>
      <c r="AJ130" s="298"/>
      <c r="AK130" s="298"/>
      <c r="AL130" s="298"/>
      <c r="AM130" s="298"/>
    </row>
    <row r="131" spans="16:39" ht="15" hidden="1"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  <c r="AA131" s="298"/>
      <c r="AB131" s="298"/>
      <c r="AC131" s="298"/>
      <c r="AD131" s="298"/>
      <c r="AE131" s="298"/>
      <c r="AF131" s="298"/>
      <c r="AG131" s="298"/>
      <c r="AH131" s="298"/>
      <c r="AI131" s="298"/>
      <c r="AJ131" s="298"/>
      <c r="AK131" s="298"/>
      <c r="AL131" s="298"/>
      <c r="AM131" s="298"/>
    </row>
    <row r="132" spans="16:39" ht="15" hidden="1">
      <c r="P132" s="298"/>
      <c r="Q132" s="298"/>
      <c r="R132" s="298"/>
      <c r="S132" s="298"/>
      <c r="T132" s="298"/>
      <c r="U132" s="298"/>
      <c r="V132" s="298"/>
      <c r="W132" s="29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298"/>
      <c r="AJ132" s="298"/>
      <c r="AK132" s="298"/>
      <c r="AL132" s="298"/>
      <c r="AM132" s="298"/>
    </row>
    <row r="133" spans="16:39" ht="15" hidden="1">
      <c r="P133" s="298"/>
      <c r="Q133" s="298"/>
      <c r="R133" s="298"/>
      <c r="S133" s="298"/>
      <c r="T133" s="298"/>
      <c r="U133" s="298"/>
      <c r="V133" s="298"/>
      <c r="W133" s="29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  <c r="AH133" s="298"/>
      <c r="AI133" s="298"/>
      <c r="AJ133" s="298"/>
      <c r="AK133" s="298"/>
      <c r="AL133" s="298"/>
      <c r="AM133" s="298"/>
    </row>
    <row r="134" spans="16:39" ht="15" hidden="1">
      <c r="P134" s="298"/>
      <c r="Q134" s="298"/>
      <c r="R134" s="298"/>
      <c r="S134" s="298"/>
      <c r="T134" s="298"/>
      <c r="U134" s="298"/>
      <c r="V134" s="298"/>
      <c r="W134" s="29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  <c r="AH134" s="298"/>
      <c r="AI134" s="298"/>
      <c r="AJ134" s="298"/>
      <c r="AK134" s="298"/>
      <c r="AL134" s="298"/>
      <c r="AM134" s="298"/>
    </row>
    <row r="135" spans="16:39" ht="15" hidden="1">
      <c r="P135" s="298"/>
      <c r="Q135" s="298"/>
      <c r="R135" s="298"/>
      <c r="S135" s="298"/>
      <c r="T135" s="298"/>
      <c r="U135" s="298"/>
      <c r="V135" s="298"/>
      <c r="W135" s="298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  <c r="AH135" s="298"/>
      <c r="AI135" s="298"/>
      <c r="AJ135" s="298"/>
      <c r="AK135" s="298"/>
      <c r="AL135" s="298"/>
      <c r="AM135" s="298"/>
    </row>
    <row r="136" spans="16:39" ht="15" hidden="1">
      <c r="P136" s="298"/>
      <c r="Q136" s="298"/>
      <c r="R136" s="298"/>
      <c r="S136" s="298"/>
      <c r="T136" s="298"/>
      <c r="U136" s="298"/>
      <c r="V136" s="298"/>
      <c r="W136" s="298"/>
      <c r="X136" s="298"/>
      <c r="Y136" s="298"/>
      <c r="Z136" s="298"/>
      <c r="AA136" s="298"/>
      <c r="AB136" s="298"/>
      <c r="AC136" s="298"/>
      <c r="AD136" s="298"/>
      <c r="AE136" s="298"/>
      <c r="AF136" s="298"/>
      <c r="AG136" s="298"/>
      <c r="AH136" s="298"/>
      <c r="AI136" s="298"/>
      <c r="AJ136" s="298"/>
      <c r="AK136" s="298"/>
      <c r="AL136" s="298"/>
      <c r="AM136" s="298"/>
    </row>
    <row r="137" spans="16:39" ht="15" hidden="1">
      <c r="P137" s="298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  <c r="AA137" s="298"/>
      <c r="AB137" s="298"/>
      <c r="AC137" s="298"/>
      <c r="AD137" s="298"/>
      <c r="AE137" s="298"/>
      <c r="AF137" s="298"/>
      <c r="AG137" s="298"/>
      <c r="AH137" s="298"/>
      <c r="AI137" s="298"/>
      <c r="AJ137" s="298"/>
      <c r="AK137" s="298"/>
      <c r="AL137" s="298"/>
      <c r="AM137" s="298"/>
    </row>
    <row r="138" spans="16:39" ht="15" hidden="1">
      <c r="P138" s="298"/>
      <c r="Q138" s="298"/>
      <c r="R138" s="298"/>
      <c r="S138" s="298"/>
      <c r="T138" s="298"/>
      <c r="U138" s="298"/>
      <c r="V138" s="298"/>
      <c r="W138" s="298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  <c r="AI138" s="298"/>
      <c r="AJ138" s="298"/>
      <c r="AK138" s="298"/>
      <c r="AL138" s="298"/>
      <c r="AM138" s="298"/>
    </row>
    <row r="139" spans="16:39" ht="15" hidden="1">
      <c r="P139" s="298"/>
      <c r="Q139" s="298"/>
      <c r="R139" s="298"/>
      <c r="S139" s="298"/>
      <c r="T139" s="298"/>
      <c r="U139" s="298"/>
      <c r="V139" s="298"/>
      <c r="W139" s="298"/>
      <c r="X139" s="298"/>
      <c r="Y139" s="298"/>
      <c r="Z139" s="298"/>
      <c r="AA139" s="298"/>
      <c r="AB139" s="298"/>
      <c r="AC139" s="298"/>
      <c r="AD139" s="298"/>
      <c r="AE139" s="298"/>
      <c r="AF139" s="298"/>
      <c r="AG139" s="298"/>
      <c r="AH139" s="298"/>
      <c r="AI139" s="298"/>
      <c r="AJ139" s="298"/>
      <c r="AK139" s="298"/>
      <c r="AL139" s="298"/>
      <c r="AM139" s="298"/>
    </row>
    <row r="140" spans="16:39" ht="15" hidden="1">
      <c r="P140" s="298"/>
      <c r="Q140" s="298"/>
      <c r="R140" s="298"/>
      <c r="S140" s="298"/>
      <c r="T140" s="298"/>
      <c r="U140" s="298"/>
      <c r="V140" s="298"/>
      <c r="W140" s="298"/>
      <c r="X140" s="298"/>
      <c r="Y140" s="298"/>
      <c r="Z140" s="298"/>
      <c r="AA140" s="298"/>
      <c r="AB140" s="298"/>
      <c r="AC140" s="298"/>
      <c r="AD140" s="298"/>
      <c r="AE140" s="298"/>
      <c r="AF140" s="298"/>
      <c r="AG140" s="298"/>
      <c r="AH140" s="298"/>
      <c r="AI140" s="298"/>
      <c r="AJ140" s="298"/>
      <c r="AK140" s="298"/>
      <c r="AL140" s="298"/>
      <c r="AM140" s="298"/>
    </row>
    <row r="141" spans="16:39" ht="15" hidden="1">
      <c r="P141" s="298"/>
      <c r="Q141" s="298"/>
      <c r="R141" s="298"/>
      <c r="S141" s="298"/>
      <c r="T141" s="298"/>
      <c r="U141" s="298"/>
      <c r="V141" s="298"/>
      <c r="W141" s="298"/>
      <c r="X141" s="298"/>
      <c r="Y141" s="298"/>
      <c r="Z141" s="298"/>
      <c r="AA141" s="298"/>
      <c r="AB141" s="298"/>
      <c r="AC141" s="298"/>
      <c r="AD141" s="298"/>
      <c r="AE141" s="298"/>
      <c r="AF141" s="298"/>
      <c r="AG141" s="298"/>
      <c r="AH141" s="298"/>
      <c r="AI141" s="298"/>
      <c r="AJ141" s="298"/>
      <c r="AK141" s="298"/>
      <c r="AL141" s="298"/>
      <c r="AM141" s="298"/>
    </row>
    <row r="142" spans="16:39" ht="15" hidden="1">
      <c r="P142" s="298"/>
      <c r="Q142" s="298"/>
      <c r="R142" s="298"/>
      <c r="S142" s="298"/>
      <c r="T142" s="298"/>
      <c r="U142" s="298"/>
      <c r="V142" s="298"/>
      <c r="W142" s="298"/>
      <c r="X142" s="298"/>
      <c r="Y142" s="298"/>
      <c r="Z142" s="298"/>
      <c r="AA142" s="298"/>
      <c r="AB142" s="298"/>
      <c r="AC142" s="298"/>
      <c r="AD142" s="298"/>
      <c r="AE142" s="298"/>
      <c r="AF142" s="298"/>
      <c r="AG142" s="298"/>
      <c r="AH142" s="298"/>
      <c r="AI142" s="298"/>
      <c r="AJ142" s="298"/>
      <c r="AK142" s="298"/>
      <c r="AL142" s="298"/>
      <c r="AM142" s="298"/>
    </row>
    <row r="143" spans="16:39" ht="15" hidden="1"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  <c r="AA143" s="298"/>
      <c r="AB143" s="298"/>
      <c r="AC143" s="298"/>
      <c r="AD143" s="298"/>
      <c r="AE143" s="298"/>
      <c r="AF143" s="298"/>
      <c r="AG143" s="298"/>
      <c r="AH143" s="298"/>
      <c r="AI143" s="298"/>
      <c r="AJ143" s="298"/>
      <c r="AK143" s="298"/>
      <c r="AL143" s="298"/>
      <c r="AM143" s="298"/>
    </row>
    <row r="144" spans="16:39" ht="15" hidden="1">
      <c r="P144" s="298"/>
      <c r="Q144" s="298"/>
      <c r="R144" s="298"/>
      <c r="S144" s="298"/>
      <c r="T144" s="298"/>
      <c r="U144" s="298"/>
      <c r="V144" s="298"/>
      <c r="W144" s="298"/>
      <c r="X144" s="298"/>
      <c r="Y144" s="298"/>
      <c r="Z144" s="298"/>
      <c r="AA144" s="298"/>
      <c r="AB144" s="298"/>
      <c r="AC144" s="298"/>
      <c r="AD144" s="298"/>
      <c r="AE144" s="298"/>
      <c r="AF144" s="298"/>
      <c r="AG144" s="298"/>
      <c r="AH144" s="298"/>
      <c r="AI144" s="298"/>
      <c r="AJ144" s="298"/>
      <c r="AK144" s="298"/>
      <c r="AL144" s="298"/>
      <c r="AM144" s="298"/>
    </row>
    <row r="145" spans="16:39" ht="15" hidden="1">
      <c r="P145" s="298"/>
      <c r="Q145" s="298"/>
      <c r="R145" s="298"/>
      <c r="S145" s="298"/>
      <c r="T145" s="298"/>
      <c r="U145" s="298"/>
      <c r="V145" s="298"/>
      <c r="W145" s="298"/>
      <c r="X145" s="298"/>
      <c r="Y145" s="298"/>
      <c r="Z145" s="298"/>
      <c r="AA145" s="298"/>
      <c r="AB145" s="298"/>
      <c r="AC145" s="298"/>
      <c r="AD145" s="298"/>
      <c r="AE145" s="298"/>
      <c r="AF145" s="298"/>
      <c r="AG145" s="298"/>
      <c r="AH145" s="298"/>
      <c r="AI145" s="298"/>
      <c r="AJ145" s="298"/>
      <c r="AK145" s="298"/>
      <c r="AL145" s="298"/>
      <c r="AM145" s="298"/>
    </row>
    <row r="146" spans="16:39" ht="15" hidden="1">
      <c r="P146" s="298"/>
      <c r="Q146" s="298"/>
      <c r="R146" s="298"/>
      <c r="S146" s="298"/>
      <c r="T146" s="298"/>
      <c r="U146" s="298"/>
      <c r="V146" s="298"/>
      <c r="W146" s="298"/>
      <c r="X146" s="298"/>
      <c r="Y146" s="298"/>
      <c r="Z146" s="298"/>
      <c r="AA146" s="298"/>
      <c r="AB146" s="298"/>
      <c r="AC146" s="298"/>
      <c r="AD146" s="298"/>
      <c r="AE146" s="298"/>
      <c r="AF146" s="298"/>
      <c r="AG146" s="298"/>
      <c r="AH146" s="298"/>
      <c r="AI146" s="298"/>
      <c r="AJ146" s="298"/>
      <c r="AK146" s="298"/>
      <c r="AL146" s="298"/>
      <c r="AM146" s="298"/>
    </row>
    <row r="147" spans="16:39" ht="15" hidden="1">
      <c r="P147" s="298"/>
      <c r="Q147" s="298"/>
      <c r="R147" s="298"/>
      <c r="S147" s="298"/>
      <c r="T147" s="298"/>
      <c r="U147" s="298"/>
      <c r="V147" s="298"/>
      <c r="W147" s="298"/>
      <c r="X147" s="298"/>
      <c r="Y147" s="298"/>
      <c r="Z147" s="298"/>
      <c r="AA147" s="298"/>
      <c r="AB147" s="298"/>
      <c r="AC147" s="298"/>
      <c r="AD147" s="298"/>
      <c r="AE147" s="298"/>
      <c r="AF147" s="298"/>
      <c r="AG147" s="298"/>
      <c r="AH147" s="298"/>
      <c r="AI147" s="298"/>
      <c r="AJ147" s="298"/>
      <c r="AK147" s="298"/>
      <c r="AL147" s="298"/>
      <c r="AM147" s="298"/>
    </row>
    <row r="148" spans="16:39" ht="15" hidden="1">
      <c r="P148" s="298"/>
      <c r="Q148" s="298"/>
      <c r="R148" s="298"/>
      <c r="S148" s="298"/>
      <c r="T148" s="298"/>
      <c r="U148" s="298"/>
      <c r="V148" s="298"/>
      <c r="W148" s="298"/>
      <c r="X148" s="298"/>
      <c r="Y148" s="298"/>
      <c r="Z148" s="298"/>
      <c r="AA148" s="298"/>
      <c r="AB148" s="298"/>
      <c r="AC148" s="298"/>
      <c r="AD148" s="298"/>
      <c r="AE148" s="298"/>
      <c r="AF148" s="298"/>
      <c r="AG148" s="298"/>
      <c r="AH148" s="298"/>
      <c r="AI148" s="298"/>
      <c r="AJ148" s="298"/>
      <c r="AK148" s="298"/>
      <c r="AL148" s="298"/>
      <c r="AM148" s="298"/>
    </row>
    <row r="149" spans="16:39" ht="15" hidden="1">
      <c r="P149" s="298"/>
      <c r="Q149" s="298"/>
      <c r="R149" s="298"/>
      <c r="S149" s="298"/>
      <c r="T149" s="298"/>
      <c r="U149" s="298"/>
      <c r="V149" s="298"/>
      <c r="W149" s="29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  <c r="AH149" s="298"/>
      <c r="AI149" s="298"/>
      <c r="AJ149" s="298"/>
      <c r="AK149" s="298"/>
      <c r="AL149" s="298"/>
      <c r="AM149" s="298"/>
    </row>
    <row r="150" spans="16:39" ht="15" hidden="1">
      <c r="P150" s="298"/>
      <c r="Q150" s="298"/>
      <c r="R150" s="298"/>
      <c r="S150" s="298"/>
      <c r="T150" s="298"/>
      <c r="U150" s="298"/>
      <c r="V150" s="298"/>
      <c r="W150" s="29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  <c r="AI150" s="298"/>
      <c r="AJ150" s="298"/>
      <c r="AK150" s="298"/>
      <c r="AL150" s="298"/>
      <c r="AM150" s="298"/>
    </row>
    <row r="151" spans="16:39" ht="15" hidden="1">
      <c r="P151" s="298"/>
      <c r="Q151" s="298"/>
      <c r="R151" s="298"/>
      <c r="S151" s="298"/>
      <c r="T151" s="298"/>
      <c r="U151" s="298"/>
      <c r="V151" s="298"/>
      <c r="W151" s="29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  <c r="AJ151" s="298"/>
      <c r="AK151" s="298"/>
      <c r="AL151" s="298"/>
      <c r="AM151" s="298"/>
    </row>
    <row r="152" spans="16:39" ht="15" hidden="1">
      <c r="P152" s="298"/>
      <c r="Q152" s="298"/>
      <c r="R152" s="298"/>
      <c r="S152" s="298"/>
      <c r="T152" s="298"/>
      <c r="U152" s="298"/>
      <c r="V152" s="298"/>
      <c r="W152" s="29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  <c r="AH152" s="298"/>
      <c r="AI152" s="298"/>
      <c r="AJ152" s="298"/>
      <c r="AK152" s="298"/>
      <c r="AL152" s="298"/>
      <c r="AM152" s="298"/>
    </row>
    <row r="153" spans="16:39" ht="15" hidden="1">
      <c r="P153" s="298"/>
      <c r="Q153" s="298"/>
      <c r="R153" s="298"/>
      <c r="S153" s="298"/>
      <c r="T153" s="298"/>
      <c r="U153" s="298"/>
      <c r="V153" s="298"/>
      <c r="W153" s="298"/>
      <c r="X153" s="298"/>
      <c r="Y153" s="298"/>
      <c r="Z153" s="298"/>
      <c r="AA153" s="298"/>
      <c r="AB153" s="298"/>
      <c r="AC153" s="298"/>
      <c r="AD153" s="298"/>
      <c r="AE153" s="298"/>
      <c r="AF153" s="298"/>
      <c r="AG153" s="298"/>
      <c r="AH153" s="298"/>
      <c r="AI153" s="298"/>
      <c r="AJ153" s="298"/>
      <c r="AK153" s="298"/>
      <c r="AL153" s="298"/>
      <c r="AM153" s="298"/>
    </row>
    <row r="154" spans="16:39" ht="15" hidden="1"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  <c r="Z154" s="298"/>
      <c r="AA154" s="298"/>
      <c r="AB154" s="298"/>
      <c r="AC154" s="298"/>
      <c r="AD154" s="298"/>
      <c r="AE154" s="298"/>
      <c r="AF154" s="298"/>
      <c r="AG154" s="298"/>
      <c r="AH154" s="298"/>
      <c r="AI154" s="298"/>
      <c r="AJ154" s="298"/>
      <c r="AK154" s="298"/>
      <c r="AL154" s="298"/>
      <c r="AM154" s="298"/>
    </row>
    <row r="155" spans="16:39" ht="15" hidden="1">
      <c r="P155" s="298"/>
      <c r="Q155" s="298"/>
      <c r="R155" s="298"/>
      <c r="S155" s="298"/>
      <c r="T155" s="298"/>
      <c r="U155" s="298"/>
      <c r="V155" s="298"/>
      <c r="W155" s="298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8"/>
      <c r="AH155" s="298"/>
      <c r="AI155" s="298"/>
      <c r="AJ155" s="298"/>
      <c r="AK155" s="298"/>
      <c r="AL155" s="298"/>
      <c r="AM155" s="298"/>
    </row>
    <row r="156" spans="16:39" ht="15" hidden="1">
      <c r="P156" s="298"/>
      <c r="Q156" s="298"/>
      <c r="R156" s="298"/>
      <c r="S156" s="298"/>
      <c r="T156" s="298"/>
      <c r="U156" s="298"/>
      <c r="V156" s="298"/>
      <c r="W156" s="298"/>
      <c r="X156" s="298"/>
      <c r="Y156" s="298"/>
      <c r="Z156" s="298"/>
      <c r="AA156" s="298"/>
      <c r="AB156" s="298"/>
      <c r="AC156" s="298"/>
      <c r="AD156" s="298"/>
      <c r="AE156" s="298"/>
      <c r="AF156" s="298"/>
      <c r="AG156" s="298"/>
      <c r="AH156" s="298"/>
      <c r="AI156" s="298"/>
      <c r="AJ156" s="298"/>
      <c r="AK156" s="298"/>
      <c r="AL156" s="298"/>
      <c r="AM156" s="298"/>
    </row>
    <row r="157" spans="16:39" ht="15" hidden="1">
      <c r="P157" s="298"/>
      <c r="Q157" s="298"/>
      <c r="R157" s="298"/>
      <c r="S157" s="298"/>
      <c r="T157" s="298"/>
      <c r="U157" s="298"/>
      <c r="V157" s="298"/>
      <c r="W157" s="298"/>
      <c r="X157" s="298"/>
      <c r="Y157" s="298"/>
      <c r="Z157" s="298"/>
      <c r="AA157" s="298"/>
      <c r="AB157" s="298"/>
      <c r="AC157" s="298"/>
      <c r="AD157" s="298"/>
      <c r="AE157" s="298"/>
      <c r="AF157" s="298"/>
      <c r="AG157" s="298"/>
      <c r="AH157" s="298"/>
      <c r="AI157" s="298"/>
      <c r="AJ157" s="298"/>
      <c r="AK157" s="298"/>
      <c r="AL157" s="298"/>
      <c r="AM157" s="298"/>
    </row>
    <row r="158" spans="16:39" ht="15" hidden="1">
      <c r="P158" s="298"/>
      <c r="Q158" s="298"/>
      <c r="R158" s="298"/>
      <c r="S158" s="298"/>
      <c r="T158" s="298"/>
      <c r="U158" s="298"/>
      <c r="V158" s="298"/>
      <c r="W158" s="298"/>
      <c r="X158" s="298"/>
      <c r="Y158" s="298"/>
      <c r="Z158" s="298"/>
      <c r="AA158" s="298"/>
      <c r="AB158" s="298"/>
      <c r="AC158" s="298"/>
      <c r="AD158" s="298"/>
      <c r="AE158" s="298"/>
      <c r="AF158" s="298"/>
      <c r="AG158" s="298"/>
      <c r="AH158" s="298"/>
      <c r="AI158" s="298"/>
      <c r="AJ158" s="298"/>
      <c r="AK158" s="298"/>
      <c r="AL158" s="298"/>
      <c r="AM158" s="298"/>
    </row>
    <row r="159" spans="16:39" ht="15" hidden="1">
      <c r="P159" s="298"/>
      <c r="Q159" s="298"/>
      <c r="R159" s="298"/>
      <c r="S159" s="298"/>
      <c r="T159" s="298"/>
      <c r="U159" s="298"/>
      <c r="V159" s="298"/>
      <c r="W159" s="298"/>
      <c r="X159" s="298"/>
      <c r="Y159" s="298"/>
      <c r="Z159" s="298"/>
      <c r="AA159" s="298"/>
      <c r="AB159" s="298"/>
      <c r="AC159" s="298"/>
      <c r="AD159" s="298"/>
      <c r="AE159" s="298"/>
      <c r="AF159" s="298"/>
      <c r="AG159" s="298"/>
      <c r="AH159" s="298"/>
      <c r="AI159" s="298"/>
      <c r="AJ159" s="298"/>
      <c r="AK159" s="298"/>
      <c r="AL159" s="298"/>
      <c r="AM159" s="298"/>
    </row>
    <row r="160" spans="16:39" ht="15" hidden="1">
      <c r="P160" s="298"/>
      <c r="Q160" s="298"/>
      <c r="R160" s="298"/>
      <c r="S160" s="298"/>
      <c r="T160" s="298"/>
      <c r="U160" s="298"/>
      <c r="V160" s="298"/>
      <c r="W160" s="298"/>
      <c r="X160" s="298"/>
      <c r="Y160" s="298"/>
      <c r="Z160" s="298"/>
      <c r="AA160" s="298"/>
      <c r="AB160" s="298"/>
      <c r="AC160" s="298"/>
      <c r="AD160" s="298"/>
      <c r="AE160" s="298"/>
      <c r="AF160" s="298"/>
      <c r="AG160" s="298"/>
      <c r="AH160" s="298"/>
      <c r="AI160" s="298"/>
      <c r="AJ160" s="298"/>
      <c r="AK160" s="298"/>
      <c r="AL160" s="298"/>
      <c r="AM160" s="298"/>
    </row>
    <row r="161" spans="16:39" ht="15" hidden="1">
      <c r="P161" s="298"/>
      <c r="Q161" s="298"/>
      <c r="R161" s="298"/>
      <c r="S161" s="298"/>
      <c r="T161" s="298"/>
      <c r="U161" s="298"/>
      <c r="V161" s="298"/>
      <c r="W161" s="298"/>
      <c r="X161" s="298"/>
      <c r="Y161" s="298"/>
      <c r="Z161" s="298"/>
      <c r="AA161" s="298"/>
      <c r="AB161" s="298"/>
      <c r="AC161" s="298"/>
      <c r="AD161" s="298"/>
      <c r="AE161" s="298"/>
      <c r="AF161" s="298"/>
      <c r="AG161" s="298"/>
      <c r="AH161" s="298"/>
      <c r="AI161" s="298"/>
      <c r="AJ161" s="298"/>
      <c r="AK161" s="298"/>
      <c r="AL161" s="298"/>
      <c r="AM161" s="298"/>
    </row>
    <row r="162" spans="16:39" ht="15" hidden="1">
      <c r="P162" s="298"/>
      <c r="Q162" s="298"/>
      <c r="R162" s="298"/>
      <c r="S162" s="298"/>
      <c r="T162" s="298"/>
      <c r="U162" s="298"/>
      <c r="V162" s="298"/>
      <c r="W162" s="298"/>
      <c r="X162" s="298"/>
      <c r="Y162" s="298"/>
      <c r="Z162" s="298"/>
      <c r="AA162" s="298"/>
      <c r="AB162" s="298"/>
      <c r="AC162" s="298"/>
      <c r="AD162" s="298"/>
      <c r="AE162" s="298"/>
      <c r="AF162" s="298"/>
      <c r="AG162" s="298"/>
      <c r="AH162" s="298"/>
      <c r="AI162" s="298"/>
      <c r="AJ162" s="298"/>
      <c r="AK162" s="298"/>
      <c r="AL162" s="298"/>
      <c r="AM162" s="298"/>
    </row>
    <row r="163" spans="16:39" ht="15" hidden="1">
      <c r="P163" s="298"/>
      <c r="Q163" s="298"/>
      <c r="R163" s="298"/>
      <c r="S163" s="298"/>
      <c r="T163" s="298"/>
      <c r="U163" s="298"/>
      <c r="V163" s="298"/>
      <c r="W163" s="298"/>
      <c r="X163" s="298"/>
      <c r="Y163" s="298"/>
      <c r="Z163" s="298"/>
      <c r="AA163" s="298"/>
      <c r="AB163" s="298"/>
      <c r="AC163" s="298"/>
      <c r="AD163" s="298"/>
      <c r="AE163" s="298"/>
      <c r="AF163" s="298"/>
      <c r="AG163" s="298"/>
      <c r="AH163" s="298"/>
      <c r="AI163" s="298"/>
      <c r="AJ163" s="298"/>
      <c r="AK163" s="298"/>
      <c r="AL163" s="298"/>
      <c r="AM163" s="298"/>
    </row>
    <row r="164" spans="16:39" ht="15" hidden="1">
      <c r="P164" s="298"/>
      <c r="Q164" s="298"/>
      <c r="R164" s="298"/>
      <c r="S164" s="298"/>
      <c r="T164" s="298"/>
      <c r="U164" s="298"/>
      <c r="V164" s="298"/>
      <c r="W164" s="298"/>
      <c r="X164" s="298"/>
      <c r="Y164" s="298"/>
      <c r="Z164" s="298"/>
      <c r="AA164" s="298"/>
      <c r="AB164" s="298"/>
      <c r="AC164" s="298"/>
      <c r="AD164" s="298"/>
      <c r="AE164" s="298"/>
      <c r="AF164" s="298"/>
      <c r="AG164" s="298"/>
      <c r="AH164" s="298"/>
      <c r="AI164" s="298"/>
      <c r="AJ164" s="298"/>
      <c r="AK164" s="298"/>
      <c r="AL164" s="298"/>
      <c r="AM164" s="298"/>
    </row>
    <row r="165" spans="16:39" ht="15" hidden="1">
      <c r="P165" s="298"/>
      <c r="Q165" s="298"/>
      <c r="R165" s="298"/>
      <c r="S165" s="298"/>
      <c r="T165" s="298"/>
      <c r="U165" s="298"/>
      <c r="V165" s="298"/>
      <c r="W165" s="298"/>
      <c r="X165" s="298"/>
      <c r="Y165" s="298"/>
      <c r="Z165" s="298"/>
      <c r="AA165" s="298"/>
      <c r="AB165" s="298"/>
      <c r="AC165" s="298"/>
      <c r="AD165" s="298"/>
      <c r="AE165" s="298"/>
      <c r="AF165" s="298"/>
      <c r="AG165" s="298"/>
      <c r="AH165" s="298"/>
      <c r="AI165" s="298"/>
      <c r="AJ165" s="298"/>
      <c r="AK165" s="298"/>
      <c r="AL165" s="298"/>
      <c r="AM165" s="298"/>
    </row>
    <row r="166" spans="16:39" ht="15" hidden="1">
      <c r="P166" s="298"/>
      <c r="Q166" s="298"/>
      <c r="R166" s="298"/>
      <c r="S166" s="298"/>
      <c r="T166" s="298"/>
      <c r="U166" s="298"/>
      <c r="V166" s="298"/>
      <c r="W166" s="298"/>
      <c r="X166" s="298"/>
      <c r="Y166" s="298"/>
      <c r="Z166" s="298"/>
      <c r="AA166" s="298"/>
      <c r="AB166" s="298"/>
      <c r="AC166" s="298"/>
      <c r="AD166" s="298"/>
      <c r="AE166" s="298"/>
      <c r="AF166" s="298"/>
      <c r="AG166" s="298"/>
      <c r="AH166" s="298"/>
      <c r="AI166" s="298"/>
      <c r="AJ166" s="298"/>
      <c r="AK166" s="298"/>
      <c r="AL166" s="298"/>
      <c r="AM166" s="298"/>
    </row>
    <row r="167" spans="16:39" ht="15" hidden="1">
      <c r="P167" s="298"/>
      <c r="Q167" s="298"/>
      <c r="R167" s="298"/>
      <c r="S167" s="298"/>
      <c r="T167" s="298"/>
      <c r="U167" s="298"/>
      <c r="V167" s="298"/>
      <c r="W167" s="298"/>
      <c r="X167" s="298"/>
      <c r="Y167" s="298"/>
      <c r="Z167" s="298"/>
      <c r="AA167" s="298"/>
      <c r="AB167" s="298"/>
      <c r="AC167" s="298"/>
      <c r="AD167" s="298"/>
      <c r="AE167" s="298"/>
      <c r="AF167" s="298"/>
      <c r="AG167" s="298"/>
      <c r="AH167" s="298"/>
      <c r="AI167" s="298"/>
      <c r="AJ167" s="298"/>
      <c r="AK167" s="298"/>
      <c r="AL167" s="298"/>
      <c r="AM167" s="298"/>
    </row>
    <row r="168" spans="16:39" ht="15" hidden="1">
      <c r="P168" s="298"/>
      <c r="Q168" s="298"/>
      <c r="R168" s="298"/>
      <c r="S168" s="298"/>
      <c r="T168" s="298"/>
      <c r="U168" s="298"/>
      <c r="V168" s="298"/>
      <c r="W168" s="298"/>
      <c r="X168" s="298"/>
      <c r="Y168" s="298"/>
      <c r="Z168" s="298"/>
      <c r="AA168" s="298"/>
      <c r="AB168" s="298"/>
      <c r="AC168" s="298"/>
      <c r="AD168" s="298"/>
      <c r="AE168" s="298"/>
      <c r="AF168" s="298"/>
      <c r="AG168" s="298"/>
      <c r="AH168" s="298"/>
      <c r="AI168" s="298"/>
      <c r="AJ168" s="298"/>
      <c r="AK168" s="298"/>
      <c r="AL168" s="298"/>
      <c r="AM168" s="298"/>
    </row>
    <row r="169" spans="16:39" ht="15" hidden="1">
      <c r="P169" s="298"/>
      <c r="Q169" s="298"/>
      <c r="R169" s="298"/>
      <c r="S169" s="298"/>
      <c r="T169" s="298"/>
      <c r="U169" s="298"/>
      <c r="V169" s="298"/>
      <c r="W169" s="298"/>
      <c r="X169" s="298"/>
      <c r="Y169" s="298"/>
      <c r="Z169" s="298"/>
      <c r="AA169" s="298"/>
      <c r="AB169" s="298"/>
      <c r="AC169" s="298"/>
      <c r="AD169" s="298"/>
      <c r="AE169" s="298"/>
      <c r="AF169" s="298"/>
      <c r="AG169" s="298"/>
      <c r="AH169" s="298"/>
      <c r="AI169" s="298"/>
      <c r="AJ169" s="298"/>
      <c r="AK169" s="298"/>
      <c r="AL169" s="298"/>
      <c r="AM169" s="298"/>
    </row>
    <row r="170" spans="16:39" ht="15" hidden="1">
      <c r="P170" s="298"/>
      <c r="Q170" s="298"/>
      <c r="R170" s="298"/>
      <c r="S170" s="298"/>
      <c r="T170" s="298"/>
      <c r="U170" s="298"/>
      <c r="V170" s="298"/>
      <c r="W170" s="298"/>
      <c r="X170" s="298"/>
      <c r="Y170" s="298"/>
      <c r="Z170" s="298"/>
      <c r="AA170" s="298"/>
      <c r="AB170" s="298"/>
      <c r="AC170" s="298"/>
      <c r="AD170" s="298"/>
      <c r="AE170" s="298"/>
      <c r="AF170" s="298"/>
      <c r="AG170" s="298"/>
      <c r="AH170" s="298"/>
      <c r="AI170" s="298"/>
      <c r="AJ170" s="298"/>
      <c r="AK170" s="298"/>
      <c r="AL170" s="298"/>
      <c r="AM170" s="298"/>
    </row>
    <row r="171" spans="16:39" ht="15" hidden="1">
      <c r="P171" s="298"/>
      <c r="Q171" s="298"/>
      <c r="R171" s="298"/>
      <c r="S171" s="298"/>
      <c r="T171" s="298"/>
      <c r="U171" s="298"/>
      <c r="V171" s="298"/>
      <c r="W171" s="298"/>
      <c r="X171" s="298"/>
      <c r="Y171" s="298"/>
      <c r="Z171" s="298"/>
      <c r="AA171" s="298"/>
      <c r="AB171" s="298"/>
      <c r="AC171" s="298"/>
      <c r="AD171" s="298"/>
      <c r="AE171" s="298"/>
      <c r="AF171" s="298"/>
      <c r="AG171" s="298"/>
      <c r="AH171" s="298"/>
      <c r="AI171" s="298"/>
      <c r="AJ171" s="298"/>
      <c r="AK171" s="298"/>
      <c r="AL171" s="298"/>
      <c r="AM171" s="298"/>
    </row>
    <row r="172" spans="16:39" ht="15" hidden="1">
      <c r="P172" s="298"/>
      <c r="Q172" s="298"/>
      <c r="R172" s="298"/>
      <c r="S172" s="298"/>
      <c r="T172" s="298"/>
      <c r="U172" s="298"/>
      <c r="V172" s="298"/>
      <c r="W172" s="298"/>
      <c r="X172" s="298"/>
      <c r="Y172" s="298"/>
      <c r="Z172" s="298"/>
      <c r="AA172" s="298"/>
      <c r="AB172" s="298"/>
      <c r="AC172" s="298"/>
      <c r="AD172" s="298"/>
      <c r="AE172" s="298"/>
      <c r="AF172" s="298"/>
      <c r="AG172" s="298"/>
      <c r="AH172" s="298"/>
      <c r="AI172" s="298"/>
      <c r="AJ172" s="298"/>
      <c r="AK172" s="298"/>
      <c r="AL172" s="298"/>
      <c r="AM172" s="298"/>
    </row>
    <row r="173" spans="16:39" ht="15" hidden="1">
      <c r="P173" s="298"/>
      <c r="Q173" s="298"/>
      <c r="R173" s="298"/>
      <c r="S173" s="298"/>
      <c r="T173" s="298"/>
      <c r="U173" s="298"/>
      <c r="V173" s="298"/>
      <c r="W173" s="298"/>
      <c r="X173" s="298"/>
      <c r="Y173" s="298"/>
      <c r="Z173" s="298"/>
      <c r="AA173" s="298"/>
      <c r="AB173" s="298"/>
      <c r="AC173" s="298"/>
      <c r="AD173" s="298"/>
      <c r="AE173" s="298"/>
      <c r="AF173" s="298"/>
      <c r="AG173" s="298"/>
      <c r="AH173" s="298"/>
      <c r="AI173" s="298"/>
      <c r="AJ173" s="298"/>
      <c r="AK173" s="298"/>
      <c r="AL173" s="298"/>
      <c r="AM173" s="298"/>
    </row>
    <row r="174" spans="16:39" ht="15" hidden="1">
      <c r="P174" s="298"/>
      <c r="Q174" s="298"/>
      <c r="R174" s="298"/>
      <c r="S174" s="298"/>
      <c r="T174" s="298"/>
      <c r="U174" s="298"/>
      <c r="V174" s="298"/>
      <c r="W174" s="298"/>
      <c r="X174" s="298"/>
      <c r="Y174" s="298"/>
      <c r="Z174" s="298"/>
      <c r="AA174" s="298"/>
      <c r="AB174" s="298"/>
      <c r="AC174" s="298"/>
      <c r="AD174" s="298"/>
      <c r="AE174" s="298"/>
      <c r="AF174" s="298"/>
      <c r="AG174" s="298"/>
      <c r="AH174" s="298"/>
      <c r="AI174" s="298"/>
      <c r="AJ174" s="298"/>
      <c r="AK174" s="298"/>
      <c r="AL174" s="298"/>
      <c r="AM174" s="298"/>
    </row>
    <row r="175" spans="16:39" ht="15" hidden="1">
      <c r="P175" s="298"/>
      <c r="Q175" s="298"/>
      <c r="R175" s="298"/>
      <c r="S175" s="298"/>
      <c r="T175" s="298"/>
      <c r="U175" s="298"/>
      <c r="V175" s="298"/>
      <c r="W175" s="298"/>
      <c r="X175" s="298"/>
      <c r="Y175" s="298"/>
      <c r="Z175" s="298"/>
      <c r="AA175" s="298"/>
      <c r="AB175" s="298"/>
      <c r="AC175" s="298"/>
      <c r="AD175" s="298"/>
      <c r="AE175" s="298"/>
      <c r="AF175" s="298"/>
      <c r="AG175" s="298"/>
      <c r="AH175" s="298"/>
      <c r="AI175" s="298"/>
      <c r="AJ175" s="298"/>
      <c r="AK175" s="298"/>
      <c r="AL175" s="298"/>
      <c r="AM175" s="298"/>
    </row>
    <row r="176" spans="16:39" ht="15" hidden="1">
      <c r="P176" s="298"/>
      <c r="Q176" s="298"/>
      <c r="R176" s="298"/>
      <c r="S176" s="298"/>
      <c r="T176" s="298"/>
      <c r="U176" s="298"/>
      <c r="V176" s="298"/>
      <c r="W176" s="298"/>
      <c r="X176" s="298"/>
      <c r="Y176" s="298"/>
      <c r="Z176" s="298"/>
      <c r="AA176" s="298"/>
      <c r="AB176" s="298"/>
      <c r="AC176" s="298"/>
      <c r="AD176" s="298"/>
      <c r="AE176" s="298"/>
      <c r="AF176" s="298"/>
      <c r="AG176" s="298"/>
      <c r="AH176" s="298"/>
      <c r="AI176" s="298"/>
      <c r="AJ176" s="298"/>
      <c r="AK176" s="298"/>
      <c r="AL176" s="298"/>
      <c r="AM176" s="298"/>
    </row>
  </sheetData>
  <sheetProtection/>
  <protectedRanges>
    <protectedRange sqref="O43 Q43:AD43" name="Range2_3"/>
    <protectedRange sqref="O43 Q43:AD43" name="Range1_3"/>
    <protectedRange sqref="P44:AD44" name="Range2_5"/>
    <protectedRange sqref="P44:AD44" name="Range1_5"/>
    <protectedRange sqref="P45:AD45 P32:AD32" name="Range2_7"/>
    <protectedRange sqref="P45:AD45 P32:AD32" name="Range1_7"/>
    <protectedRange sqref="P46:AD46 P33:AD33" name="Range2_8"/>
    <protectedRange sqref="P46:AD46 P33:AD33" name="Range1_8"/>
  </protectedRanges>
  <mergeCells count="41">
    <mergeCell ref="C43:L43"/>
    <mergeCell ref="O43:AL43"/>
    <mergeCell ref="R45:X45"/>
    <mergeCell ref="P46:AK46"/>
    <mergeCell ref="AI52:AK52"/>
    <mergeCell ref="AF32:AH32"/>
    <mergeCell ref="J33:K33"/>
    <mergeCell ref="P33:AK33"/>
    <mergeCell ref="J34:K34"/>
    <mergeCell ref="J36:K36"/>
    <mergeCell ref="AD36:AJ36"/>
    <mergeCell ref="T24:Y24"/>
    <mergeCell ref="T26:Y26"/>
    <mergeCell ref="T28:Y28"/>
    <mergeCell ref="C31:L31"/>
    <mergeCell ref="R32:U32"/>
    <mergeCell ref="V32:X32"/>
    <mergeCell ref="Y32:AB32"/>
    <mergeCell ref="F18:G18"/>
    <mergeCell ref="H18:L20"/>
    <mergeCell ref="T18:Y18"/>
    <mergeCell ref="T20:Y20"/>
    <mergeCell ref="AI20:AL20"/>
    <mergeCell ref="T22:Y22"/>
    <mergeCell ref="AF10:AJ10"/>
    <mergeCell ref="F12:I12"/>
    <mergeCell ref="R12:W12"/>
    <mergeCell ref="AF12:AJ12"/>
    <mergeCell ref="F16:J16"/>
    <mergeCell ref="V16:Y16"/>
    <mergeCell ref="AJ16:AL17"/>
    <mergeCell ref="B2:B52"/>
    <mergeCell ref="C2:L2"/>
    <mergeCell ref="P2:AL2"/>
    <mergeCell ref="P3:AL3"/>
    <mergeCell ref="P4:AL4"/>
    <mergeCell ref="P5:AL5"/>
    <mergeCell ref="F7:I7"/>
    <mergeCell ref="F10:I10"/>
    <mergeCell ref="R10:W10"/>
    <mergeCell ref="AC10:AE10"/>
  </mergeCells>
  <printOptions/>
  <pageMargins left="0.48" right="0.2362204724409449" top="0.49" bottom="0.4" header="0.43" footer="0.31496062992125984"/>
  <pageSetup horizontalDpi="600" verticalDpi="600" orientation="portrait" paperSize="9" scale="95" r:id="rId2"/>
  <colBreaks count="1" manualBreakCount="1">
    <brk id="13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41"/>
  <sheetViews>
    <sheetView showGridLines="0" zoomScalePageLayoutView="0" workbookViewId="0" topLeftCell="A1">
      <selection activeCell="N32" sqref="N32"/>
    </sheetView>
  </sheetViews>
  <sheetFormatPr defaultColWidth="0" defaultRowHeight="15" customHeight="1" zeroHeight="1"/>
  <cols>
    <col min="1" max="1" width="4.421875" style="49" customWidth="1"/>
    <col min="2" max="2" width="5.421875" style="49" customWidth="1"/>
    <col min="3" max="3" width="44.57421875" style="49" customWidth="1"/>
    <col min="4" max="4" width="10.7109375" style="49" customWidth="1"/>
    <col min="5" max="5" width="9.7109375" style="49" customWidth="1"/>
    <col min="6" max="6" width="10.7109375" style="49" customWidth="1"/>
    <col min="7" max="7" width="12.57421875" style="49" customWidth="1"/>
    <col min="8" max="8" width="10.140625" style="49" customWidth="1"/>
    <col min="9" max="9" width="12.28125" style="49" customWidth="1"/>
    <col min="10" max="10" width="10.8515625" style="49" customWidth="1"/>
    <col min="11" max="11" width="9.00390625" style="49" customWidth="1"/>
    <col min="12" max="12" width="12.28125" style="49" customWidth="1"/>
    <col min="13" max="13" width="9.140625" style="338" customWidth="1"/>
    <col min="14" max="15" width="9.140625" style="49" customWidth="1"/>
    <col min="16" max="16384" width="9.140625" style="49" hidden="1" customWidth="1"/>
  </cols>
  <sheetData>
    <row r="1" ht="15">
      <c r="I1" s="344" t="s">
        <v>529</v>
      </c>
    </row>
    <row r="2" spans="2:13" ht="15.75">
      <c r="B2" s="562" t="s">
        <v>283</v>
      </c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338">
        <v>1</v>
      </c>
    </row>
    <row r="3" spans="2:13" ht="15">
      <c r="B3" s="563" t="s">
        <v>279</v>
      </c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338">
        <v>1</v>
      </c>
    </row>
    <row r="4" spans="2:13" ht="15">
      <c r="B4" s="460" t="str">
        <f>"Emp Id: "&amp;DATA!D5&amp;","&amp;DATA!D4&amp;", "&amp;DATA!H4&amp;", "&amp;DATA!H5&amp;",Mandal: "&amp;DATA!D6&amp;". PRAN No. "&amp;DATA!H6</f>
        <v>Emp Id: 0742487,J.V.RAJAN, S.A(ENG), Z.P.H.SCHOOL, Y.D.PADU,Mandal: DONAKONDA. PRAN No. ______________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338">
        <v>1</v>
      </c>
    </row>
    <row r="5" ht="15">
      <c r="M5" s="338">
        <v>1</v>
      </c>
    </row>
    <row r="6" spans="2:13" ht="31.5" customHeight="1">
      <c r="B6" s="564" t="s">
        <v>20</v>
      </c>
      <c r="C6" s="565" t="s">
        <v>21</v>
      </c>
      <c r="D6" s="566" t="s">
        <v>22</v>
      </c>
      <c r="E6" s="567" t="s">
        <v>23</v>
      </c>
      <c r="F6" s="567" t="s">
        <v>24</v>
      </c>
      <c r="G6" s="567" t="s">
        <v>25</v>
      </c>
      <c r="H6" s="566" t="s">
        <v>26</v>
      </c>
      <c r="I6" s="566" t="s">
        <v>27</v>
      </c>
      <c r="J6" s="568" t="str">
        <f>DATA!N14</f>
        <v>Telangana Share (41.68%)</v>
      </c>
      <c r="K6" s="569"/>
      <c r="L6" s="570"/>
      <c r="M6" s="338">
        <v>1</v>
      </c>
    </row>
    <row r="7" spans="2:13" ht="31.5" customHeight="1">
      <c r="B7" s="564"/>
      <c r="C7" s="565"/>
      <c r="D7" s="566"/>
      <c r="E7" s="567"/>
      <c r="F7" s="567"/>
      <c r="G7" s="567"/>
      <c r="H7" s="566"/>
      <c r="I7" s="566"/>
      <c r="J7" s="191" t="str">
        <f>DATA!N15</f>
        <v>Gross Amount</v>
      </c>
      <c r="K7" s="192" t="str">
        <f>DATA!O15</f>
        <v>CPS Deduction</v>
      </c>
      <c r="L7" s="192" t="str">
        <f>DATA!P15</f>
        <v>Net Amount Paid in Cash</v>
      </c>
      <c r="M7" s="338">
        <v>1</v>
      </c>
    </row>
    <row r="8" spans="2:13" ht="15">
      <c r="B8" s="193">
        <f>Proceeding!B24</f>
        <v>0</v>
      </c>
      <c r="C8" s="194" t="str">
        <f>DATA!C16</f>
        <v>January,Feb&amp;Marh-2005 (DA 35.796%  Arrears )</v>
      </c>
      <c r="D8" s="195">
        <f>DATA!D16</f>
        <v>0</v>
      </c>
      <c r="E8" s="196">
        <f>DATA!E16</f>
        <v>0</v>
      </c>
      <c r="F8" s="197">
        <f>DATA!F16</f>
        <v>0</v>
      </c>
      <c r="G8" s="198">
        <f>IF(DATA!G16=0,"",DATA!G16)</f>
      </c>
      <c r="H8" s="199">
        <f>DATA!H16</f>
        <v>0</v>
      </c>
      <c r="I8" s="199">
        <f>DATA!I16</f>
        <v>0</v>
      </c>
      <c r="J8" s="197">
        <f>DATA!N16</f>
        <v>0</v>
      </c>
      <c r="K8" s="32">
        <f>DATA!O16</f>
        <v>0</v>
      </c>
      <c r="L8" s="32">
        <f>DATA!P16</f>
        <v>0</v>
      </c>
      <c r="M8" s="338">
        <f>IF(G8="",0,1)</f>
        <v>0</v>
      </c>
    </row>
    <row r="9" spans="2:13" ht="15">
      <c r="B9" s="193">
        <f>Proceeding!B25</f>
        <v>0</v>
      </c>
      <c r="C9" s="194" t="str">
        <f>DATA!C17</f>
        <v>July,Aug,Sep,Oct-2006 (DA 42.390%  Arrears)</v>
      </c>
      <c r="D9" s="195">
        <f>DATA!D17</f>
        <v>0</v>
      </c>
      <c r="E9" s="196">
        <f>DATA!E17</f>
        <v>0</v>
      </c>
      <c r="F9" s="197">
        <f>DATA!F17</f>
        <v>0</v>
      </c>
      <c r="G9" s="198">
        <f>IF(DATA!G17=0,"",DATA!G17)</f>
      </c>
      <c r="H9" s="199">
        <f>DATA!H17</f>
        <v>0</v>
      </c>
      <c r="I9" s="199">
        <f>DATA!I17</f>
        <v>0</v>
      </c>
      <c r="J9" s="197">
        <f>DATA!N17</f>
        <v>0</v>
      </c>
      <c r="K9" s="32">
        <f>DATA!O17</f>
        <v>0</v>
      </c>
      <c r="L9" s="32">
        <f>DATA!P17</f>
        <v>0</v>
      </c>
      <c r="M9" s="338">
        <f aca="true" t="shared" si="0" ref="M9:M27">IF(G9="",0,1)</f>
        <v>0</v>
      </c>
    </row>
    <row r="10" spans="2:13" ht="15">
      <c r="B10" s="193">
        <f>Proceeding!B26</f>
        <v>0</v>
      </c>
      <c r="C10" s="194" t="str">
        <f>DATA!C18</f>
        <v>(IR arrears) Jan,Feb,March-2009 </v>
      </c>
      <c r="D10" s="195">
        <f>DATA!D18</f>
        <v>0</v>
      </c>
      <c r="E10" s="196">
        <f>DATA!E18</f>
        <v>0</v>
      </c>
      <c r="F10" s="197">
        <f>DATA!F18</f>
        <v>0</v>
      </c>
      <c r="G10" s="198">
        <f>IF(DATA!G18=0,"",DATA!G18)</f>
      </c>
      <c r="H10" s="199">
        <f>DATA!H18</f>
        <v>0</v>
      </c>
      <c r="I10" s="199">
        <f>DATA!I18</f>
        <v>0</v>
      </c>
      <c r="J10" s="197">
        <f>DATA!N18</f>
        <v>0</v>
      </c>
      <c r="K10" s="32">
        <f>DATA!O18</f>
        <v>0</v>
      </c>
      <c r="L10" s="32">
        <f>DATA!P18</f>
        <v>0</v>
      </c>
      <c r="M10" s="338">
        <f t="shared" si="0"/>
        <v>0</v>
      </c>
    </row>
    <row r="11" spans="2:13" ht="15">
      <c r="B11" s="193">
        <f>Proceeding!B27</f>
        <v>0</v>
      </c>
      <c r="C11" s="194" t="str">
        <f>DATA!C19</f>
        <v>January,Feb&amp;Marh-2007 (DA 51.81%  Arrears )</v>
      </c>
      <c r="D11" s="195">
        <f>DATA!D19</f>
        <v>0</v>
      </c>
      <c r="E11" s="196">
        <f>DATA!E19</f>
        <v>0</v>
      </c>
      <c r="F11" s="197">
        <f>DATA!F19</f>
        <v>0</v>
      </c>
      <c r="G11" s="198">
        <f>IF(DATA!G19=0,"",DATA!G19)</f>
      </c>
      <c r="H11" s="199">
        <f>DATA!H19</f>
        <v>0</v>
      </c>
      <c r="I11" s="199">
        <f>DATA!I19</f>
        <v>0</v>
      </c>
      <c r="J11" s="197">
        <f>DATA!N19</f>
        <v>0</v>
      </c>
      <c r="K11" s="32">
        <f>DATA!O19</f>
        <v>0</v>
      </c>
      <c r="L11" s="32">
        <f>DATA!P19</f>
        <v>0</v>
      </c>
      <c r="M11" s="338">
        <f t="shared" si="0"/>
        <v>0</v>
      </c>
    </row>
    <row r="12" spans="2:13" ht="15">
      <c r="B12" s="193">
        <f>Proceeding!B28</f>
        <v>0</v>
      </c>
      <c r="C12" s="194" t="str">
        <f>DATA!C20</f>
        <v>July,Aug,Sep,Oct-2008  ( DA 60.288%  Arrears)</v>
      </c>
      <c r="D12" s="195">
        <f>DATA!D20</f>
        <v>0</v>
      </c>
      <c r="E12" s="196">
        <f>DATA!E20</f>
        <v>0</v>
      </c>
      <c r="F12" s="197">
        <f>DATA!F20</f>
        <v>0</v>
      </c>
      <c r="G12" s="198">
        <f>IF(DATA!G20=0,"",DATA!G20)</f>
      </c>
      <c r="H12" s="199">
        <f>DATA!H20</f>
        <v>0</v>
      </c>
      <c r="I12" s="199">
        <f>DATA!I20</f>
        <v>0</v>
      </c>
      <c r="J12" s="197">
        <f>DATA!N20</f>
        <v>0</v>
      </c>
      <c r="K12" s="32">
        <f>DATA!O20</f>
        <v>0</v>
      </c>
      <c r="L12" s="32">
        <f>DATA!P20</f>
        <v>0</v>
      </c>
      <c r="M12" s="338">
        <f t="shared" si="0"/>
        <v>0</v>
      </c>
    </row>
    <row r="13" spans="2:13" ht="15">
      <c r="B13" s="193">
        <f>Proceeding!B29</f>
        <v>0</v>
      </c>
      <c r="C13" s="194" t="str">
        <f>DATA!C21</f>
        <v>PRC-2010 Arrears</v>
      </c>
      <c r="D13" s="195">
        <f>DATA!D21</f>
        <v>0</v>
      </c>
      <c r="E13" s="196">
        <f>DATA!E21</f>
        <v>0</v>
      </c>
      <c r="F13" s="197">
        <f>DATA!F21</f>
        <v>0</v>
      </c>
      <c r="G13" s="198">
        <f>IF(DATA!G21=0,"",DATA!G21)</f>
      </c>
      <c r="H13" s="199">
        <f>DATA!H21</f>
        <v>0</v>
      </c>
      <c r="I13" s="199">
        <f>DATA!I21</f>
        <v>0</v>
      </c>
      <c r="J13" s="197">
        <f>DATA!N21</f>
        <v>0</v>
      </c>
      <c r="K13" s="32">
        <f>DATA!O21</f>
        <v>0</v>
      </c>
      <c r="L13" s="32">
        <f>DATA!P21</f>
        <v>0</v>
      </c>
      <c r="M13" s="338">
        <f t="shared" si="0"/>
        <v>0</v>
      </c>
    </row>
    <row r="14" spans="2:13" ht="15">
      <c r="B14" s="193">
        <f>Proceeding!B30</f>
        <v>0</v>
      </c>
      <c r="C14" s="194" t="str">
        <f>DATA!C22</f>
        <v>Notional Increment arrears</v>
      </c>
      <c r="D14" s="195">
        <f>DATA!D22</f>
        <v>0</v>
      </c>
      <c r="E14" s="196">
        <f>DATA!E22</f>
        <v>0</v>
      </c>
      <c r="F14" s="197">
        <f>DATA!F22</f>
        <v>0</v>
      </c>
      <c r="G14" s="198">
        <f>IF(DATA!G22=0,"",DATA!G22)</f>
      </c>
      <c r="H14" s="199">
        <f>DATA!H22</f>
        <v>0</v>
      </c>
      <c r="I14" s="199">
        <f>DATA!I22</f>
        <v>0</v>
      </c>
      <c r="J14" s="197">
        <f>DATA!N22</f>
        <v>0</v>
      </c>
      <c r="K14" s="32">
        <f>DATA!O22</f>
        <v>0</v>
      </c>
      <c r="L14" s="32">
        <f>DATA!P22</f>
        <v>0</v>
      </c>
      <c r="M14" s="338">
        <f t="shared" si="0"/>
        <v>0</v>
      </c>
    </row>
    <row r="15" spans="2:13" ht="15">
      <c r="B15" s="193">
        <f>Proceeding!B31</f>
        <v>0</v>
      </c>
      <c r="C15" s="194" t="str">
        <f>DATA!C23</f>
        <v>January to June-2010  ( DA 73.476% (16.264%)  Arrears)</v>
      </c>
      <c r="D15" s="195">
        <f>DATA!D23</f>
        <v>0</v>
      </c>
      <c r="E15" s="196">
        <f>DATA!E23</f>
        <v>0</v>
      </c>
      <c r="F15" s="197">
        <f>DATA!F23</f>
        <v>0</v>
      </c>
      <c r="G15" s="198">
        <f>IF(DATA!G23=0,"",DATA!G23)</f>
      </c>
      <c r="H15" s="199">
        <f>DATA!H23</f>
        <v>0</v>
      </c>
      <c r="I15" s="199">
        <f>DATA!I23</f>
        <v>0</v>
      </c>
      <c r="J15" s="197">
        <f>DATA!N23</f>
        <v>0</v>
      </c>
      <c r="K15" s="32">
        <f>DATA!O23</f>
        <v>0</v>
      </c>
      <c r="L15" s="32">
        <f>DATA!P23</f>
        <v>0</v>
      </c>
      <c r="M15" s="338">
        <f t="shared" si="0"/>
        <v>0</v>
      </c>
    </row>
    <row r="16" spans="2:13" ht="15">
      <c r="B16" s="193">
        <f>Proceeding!B32</f>
        <v>0</v>
      </c>
      <c r="C16" s="194" t="str">
        <f>DATA!C24</f>
        <v>January,Feb&amp;Marh-2008 (DA 35.796%  Arrears )</v>
      </c>
      <c r="D16" s="195">
        <f>DATA!D24</f>
        <v>0</v>
      </c>
      <c r="E16" s="196">
        <f>DATA!E24</f>
        <v>0</v>
      </c>
      <c r="F16" s="197">
        <f>DATA!F24</f>
        <v>0</v>
      </c>
      <c r="G16" s="198">
        <f>IF(DATA!G24=0,"",DATA!G24)</f>
      </c>
      <c r="H16" s="199">
        <f>DATA!H24</f>
        <v>0</v>
      </c>
      <c r="I16" s="199">
        <f>DATA!I24</f>
        <v>0</v>
      </c>
      <c r="J16" s="197">
        <f>DATA!N24</f>
        <v>0</v>
      </c>
      <c r="K16" s="32">
        <f>DATA!O24</f>
        <v>0</v>
      </c>
      <c r="L16" s="32">
        <f>DATA!P24</f>
        <v>0</v>
      </c>
      <c r="M16" s="338">
        <f t="shared" si="0"/>
        <v>0</v>
      </c>
    </row>
    <row r="17" spans="2:13" ht="15">
      <c r="B17" s="193">
        <f>Proceeding!B33</f>
        <v>0</v>
      </c>
      <c r="C17" s="194" t="str">
        <f>DATA!C25</f>
        <v>July,Aug,Sep,Oct-2008 (DA 42.390%  Arrears)</v>
      </c>
      <c r="D17" s="195">
        <f>DATA!D25</f>
        <v>0</v>
      </c>
      <c r="E17" s="196">
        <f>DATA!E25</f>
        <v>0</v>
      </c>
      <c r="F17" s="197">
        <f>DATA!F25</f>
        <v>0</v>
      </c>
      <c r="G17" s="198">
        <f>IF(DATA!G25=0,"",DATA!G25)</f>
      </c>
      <c r="H17" s="199">
        <f>DATA!H25</f>
        <v>0</v>
      </c>
      <c r="I17" s="199">
        <f>DATA!I25</f>
        <v>0</v>
      </c>
      <c r="J17" s="197">
        <f>DATA!N25</f>
        <v>0</v>
      </c>
      <c r="K17" s="32">
        <f>DATA!O25</f>
        <v>0</v>
      </c>
      <c r="L17" s="32">
        <f>DATA!P25</f>
        <v>0</v>
      </c>
      <c r="M17" s="338">
        <f t="shared" si="0"/>
        <v>0</v>
      </c>
    </row>
    <row r="18" spans="2:13" ht="15">
      <c r="B18" s="193">
        <f>Proceeding!B34</f>
        <v>0</v>
      </c>
      <c r="C18" s="194" t="str">
        <f>DATA!C26</f>
        <v>(IR arrears) Jan,Feb,March-2009 </v>
      </c>
      <c r="D18" s="195">
        <f>DATA!D26</f>
        <v>0</v>
      </c>
      <c r="E18" s="196">
        <f>DATA!E26</f>
        <v>0</v>
      </c>
      <c r="F18" s="197">
        <f>DATA!F26</f>
        <v>0</v>
      </c>
      <c r="G18" s="198">
        <f>IF(DATA!G26=0,"",DATA!G26)</f>
      </c>
      <c r="H18" s="199">
        <f>DATA!H26</f>
        <v>0</v>
      </c>
      <c r="I18" s="199">
        <f>DATA!I26</f>
        <v>0</v>
      </c>
      <c r="J18" s="197">
        <f>DATA!N26</f>
        <v>0</v>
      </c>
      <c r="K18" s="32">
        <f>DATA!O26</f>
        <v>0</v>
      </c>
      <c r="L18" s="32">
        <f>DATA!P26</f>
        <v>0</v>
      </c>
      <c r="M18" s="338">
        <f t="shared" si="0"/>
        <v>0</v>
      </c>
    </row>
    <row r="19" spans="2:13" ht="15">
      <c r="B19" s="193">
        <f>Proceeding!B35</f>
        <v>0</v>
      </c>
      <c r="C19" s="194" t="str">
        <f>DATA!C27</f>
        <v>January,Feb&amp;Marh-2009 (DA 51.81%  Arrears )</v>
      </c>
      <c r="D19" s="195">
        <f>DATA!D27</f>
        <v>0</v>
      </c>
      <c r="E19" s="196">
        <f>DATA!E27</f>
        <v>0</v>
      </c>
      <c r="F19" s="197">
        <f>DATA!F27</f>
        <v>0</v>
      </c>
      <c r="G19" s="198">
        <f>IF(DATA!G27=0,"",DATA!G27)</f>
      </c>
      <c r="H19" s="199">
        <f>DATA!H27</f>
        <v>0</v>
      </c>
      <c r="I19" s="199">
        <f>DATA!I27</f>
        <v>0</v>
      </c>
      <c r="J19" s="197">
        <f>DATA!N27</f>
        <v>0</v>
      </c>
      <c r="K19" s="32">
        <f>DATA!O27</f>
        <v>0</v>
      </c>
      <c r="L19" s="32">
        <f>DATA!P27</f>
        <v>0</v>
      </c>
      <c r="M19" s="338">
        <f t="shared" si="0"/>
        <v>0</v>
      </c>
    </row>
    <row r="20" spans="2:13" ht="15">
      <c r="B20" s="193">
        <f>Proceeding!B36</f>
        <v>0</v>
      </c>
      <c r="C20" s="194" t="str">
        <f>DATA!C28</f>
        <v>July,Aug,Sep,Oct-2009  ( DA 60.288%  Arrears)</v>
      </c>
      <c r="D20" s="195">
        <f>DATA!D28</f>
        <v>0</v>
      </c>
      <c r="E20" s="196">
        <f>DATA!E28</f>
        <v>0</v>
      </c>
      <c r="F20" s="197">
        <f>DATA!F28</f>
        <v>0</v>
      </c>
      <c r="G20" s="198">
        <f>IF(DATA!G28=0,"",DATA!G28)</f>
      </c>
      <c r="H20" s="199">
        <f>DATA!H28</f>
        <v>0</v>
      </c>
      <c r="I20" s="199">
        <f>DATA!I28</f>
        <v>0</v>
      </c>
      <c r="J20" s="197">
        <f>DATA!N28</f>
        <v>0</v>
      </c>
      <c r="K20" s="32">
        <f>DATA!O28</f>
        <v>0</v>
      </c>
      <c r="L20" s="32">
        <f>DATA!P28</f>
        <v>0</v>
      </c>
      <c r="M20" s="338">
        <f t="shared" si="0"/>
        <v>0</v>
      </c>
    </row>
    <row r="21" spans="2:13" ht="15">
      <c r="B21" s="193">
        <f>Proceeding!B37</f>
        <v>0</v>
      </c>
      <c r="C21" s="194" t="str">
        <f>DATA!C29</f>
        <v>PRC-2010 Arrears</v>
      </c>
      <c r="D21" s="195">
        <f>DATA!D29</f>
        <v>0</v>
      </c>
      <c r="E21" s="196">
        <f>DATA!E29</f>
        <v>0</v>
      </c>
      <c r="F21" s="197">
        <f>DATA!F29</f>
        <v>0</v>
      </c>
      <c r="G21" s="198">
        <f>IF(DATA!G29=0,"",DATA!G29)</f>
      </c>
      <c r="H21" s="199">
        <f>DATA!H29</f>
        <v>0</v>
      </c>
      <c r="I21" s="199">
        <f>DATA!I29</f>
        <v>0</v>
      </c>
      <c r="J21" s="197">
        <f>DATA!N29</f>
        <v>0</v>
      </c>
      <c r="K21" s="32">
        <f>DATA!O29</f>
        <v>0</v>
      </c>
      <c r="L21" s="32">
        <f>DATA!P29</f>
        <v>0</v>
      </c>
      <c r="M21" s="338">
        <f t="shared" si="0"/>
        <v>0</v>
      </c>
    </row>
    <row r="22" spans="2:13" ht="15">
      <c r="B22" s="193">
        <f>Proceeding!B38</f>
        <v>0</v>
      </c>
      <c r="C22" s="194" t="str">
        <f>DATA!C30</f>
        <v>Notional Increment arrears</v>
      </c>
      <c r="D22" s="195">
        <f>DATA!D30</f>
        <v>0</v>
      </c>
      <c r="E22" s="196">
        <f>DATA!E30</f>
        <v>0</v>
      </c>
      <c r="F22" s="197">
        <f>DATA!F30</f>
        <v>0</v>
      </c>
      <c r="G22" s="198">
        <f>IF(DATA!G30=0,"",DATA!G30)</f>
      </c>
      <c r="H22" s="199">
        <f>DATA!H30</f>
        <v>0</v>
      </c>
      <c r="I22" s="199">
        <f>DATA!I30</f>
        <v>0</v>
      </c>
      <c r="J22" s="197">
        <f>DATA!N30</f>
        <v>0</v>
      </c>
      <c r="K22" s="32">
        <f>DATA!O30</f>
        <v>0</v>
      </c>
      <c r="L22" s="32">
        <f>DATA!P30</f>
        <v>0</v>
      </c>
      <c r="M22" s="338">
        <f t="shared" si="0"/>
        <v>0</v>
      </c>
    </row>
    <row r="23" spans="2:13" ht="15">
      <c r="B23" s="193">
        <f>Proceeding!B39</f>
        <v>0</v>
      </c>
      <c r="C23" s="194" t="str">
        <f>DATA!C31</f>
        <v>January to June-2010  ( DA 73.476% (16.264%)  Arrears)</v>
      </c>
      <c r="D23" s="195">
        <f>DATA!D31</f>
        <v>0</v>
      </c>
      <c r="E23" s="196">
        <f>DATA!E31</f>
        <v>0</v>
      </c>
      <c r="F23" s="197">
        <f>DATA!F31</f>
        <v>0</v>
      </c>
      <c r="G23" s="198">
        <f>IF(DATA!G31=0,"",DATA!G31)</f>
      </c>
      <c r="H23" s="199">
        <f>DATA!H31</f>
        <v>0</v>
      </c>
      <c r="I23" s="199">
        <f>DATA!I31</f>
        <v>0</v>
      </c>
      <c r="J23" s="197">
        <f>DATA!N31</f>
        <v>0</v>
      </c>
      <c r="K23" s="32">
        <f>DATA!O31</f>
        <v>0</v>
      </c>
      <c r="L23" s="32">
        <f>DATA!P31</f>
        <v>0</v>
      </c>
      <c r="M23" s="338">
        <f t="shared" si="0"/>
        <v>0</v>
      </c>
    </row>
    <row r="24" spans="2:13" ht="15">
      <c r="B24" s="193">
        <f>Proceeding!B40</f>
        <v>0</v>
      </c>
      <c r="C24" s="194" t="str">
        <f>DATA!C32</f>
        <v>July to November-2010  ( DA 24.824 %  Arrears)</v>
      </c>
      <c r="D24" s="195">
        <f>DATA!D32</f>
        <v>0</v>
      </c>
      <c r="E24" s="196">
        <f>DATA!E32</f>
        <v>0</v>
      </c>
      <c r="F24" s="197">
        <f>DATA!F32</f>
        <v>0</v>
      </c>
      <c r="G24" s="198">
        <f>IF(DATA!G32=0,"",DATA!G32)</f>
      </c>
      <c r="H24" s="199">
        <f>DATA!H32</f>
        <v>0</v>
      </c>
      <c r="I24" s="199">
        <f>DATA!I32</f>
        <v>0</v>
      </c>
      <c r="J24" s="197">
        <f>DATA!N32</f>
        <v>0</v>
      </c>
      <c r="K24" s="32">
        <f>DATA!O32</f>
        <v>0</v>
      </c>
      <c r="L24" s="32">
        <f>DATA!P32</f>
        <v>0</v>
      </c>
      <c r="M24" s="338">
        <f t="shared" si="0"/>
        <v>0</v>
      </c>
    </row>
    <row r="25" spans="2:13" ht="15">
      <c r="B25" s="193">
        <f>Proceeding!B41</f>
        <v>0</v>
      </c>
      <c r="C25" s="194" t="str">
        <f>DATA!C33</f>
        <v>January to Marh-2011  ( DA 29.96 %  Arrears)</v>
      </c>
      <c r="D25" s="195">
        <f>DATA!D33</f>
        <v>0</v>
      </c>
      <c r="E25" s="196">
        <f>DATA!E33</f>
        <v>0</v>
      </c>
      <c r="F25" s="197">
        <f>DATA!F33</f>
        <v>0</v>
      </c>
      <c r="G25" s="198">
        <f>IF(DATA!G33=0,"",DATA!G33)</f>
      </c>
      <c r="H25" s="199">
        <f>DATA!H33</f>
        <v>0</v>
      </c>
      <c r="I25" s="199">
        <f>DATA!I33</f>
        <v>0</v>
      </c>
      <c r="J25" s="197">
        <f>DATA!N33</f>
        <v>0</v>
      </c>
      <c r="K25" s="32">
        <f>DATA!O33</f>
        <v>0</v>
      </c>
      <c r="L25" s="32">
        <f>DATA!P33</f>
        <v>0</v>
      </c>
      <c r="M25" s="338">
        <f t="shared" si="0"/>
        <v>0</v>
      </c>
    </row>
    <row r="26" spans="2:13" ht="15">
      <c r="B26" s="193">
        <f>Proceeding!B42</f>
        <v>1</v>
      </c>
      <c r="C26" s="194" t="str">
        <f>DATA!C34</f>
        <v>July,Aug,Sept,Oct-2011 (DA 35.952 %  Arrears)</v>
      </c>
      <c r="D26" s="195">
        <f>DATA!D34</f>
        <v>677</v>
      </c>
      <c r="E26" s="196">
        <f>DATA!E34</f>
        <v>68</v>
      </c>
      <c r="F26" s="197">
        <f>DATA!F34</f>
        <v>13758</v>
      </c>
      <c r="G26" s="198">
        <f>IF(DATA!G34=0,"",DATA!G34)</f>
        <v>40963</v>
      </c>
      <c r="H26" s="199">
        <f>DATA!H34</f>
        <v>0</v>
      </c>
      <c r="I26" s="199">
        <f>DATA!I34</f>
        <v>677</v>
      </c>
      <c r="J26" s="197">
        <f>DATA!N34</f>
        <v>282</v>
      </c>
      <c r="K26" s="32">
        <f>DATA!O34</f>
        <v>0</v>
      </c>
      <c r="L26" s="32">
        <f>DATA!P34</f>
        <v>282</v>
      </c>
      <c r="M26" s="338">
        <f t="shared" si="0"/>
        <v>1</v>
      </c>
    </row>
    <row r="27" spans="2:13" ht="15">
      <c r="B27" s="193">
        <f>Proceeding!B43</f>
        <v>2</v>
      </c>
      <c r="C27" s="194" t="str">
        <f>DATA!C35</f>
        <v>January to June-2012  (DA 41.944 %  Arrears)</v>
      </c>
      <c r="D27" s="195">
        <f>DATA!D35</f>
        <v>3954</v>
      </c>
      <c r="E27" s="196">
        <f>DATA!E35</f>
        <v>396</v>
      </c>
      <c r="F27" s="197">
        <f>DATA!F35</f>
        <v>3070</v>
      </c>
      <c r="G27" s="198">
        <f>IF(DATA!G35=0,"",DATA!G35)</f>
        <v>41106</v>
      </c>
      <c r="H27" s="199">
        <f>DATA!H35</f>
        <v>0</v>
      </c>
      <c r="I27" s="199">
        <f>DATA!I35</f>
        <v>3954</v>
      </c>
      <c r="J27" s="197">
        <f>DATA!N35</f>
        <v>1648</v>
      </c>
      <c r="K27" s="32">
        <f>DATA!O35</f>
        <v>0</v>
      </c>
      <c r="L27" s="32">
        <f>DATA!P35</f>
        <v>1648</v>
      </c>
      <c r="M27" s="338">
        <f t="shared" si="0"/>
        <v>1</v>
      </c>
    </row>
    <row r="28" spans="2:13" ht="15.75">
      <c r="B28" s="571" t="str">
        <f>DATA!B36</f>
        <v>TOTAL</v>
      </c>
      <c r="C28" s="571"/>
      <c r="D28" s="200">
        <f>DATA!D36</f>
        <v>4631</v>
      </c>
      <c r="E28" s="43">
        <f>DATA!E36</f>
        <v>464</v>
      </c>
      <c r="F28" s="201"/>
      <c r="G28" s="201"/>
      <c r="H28" s="202">
        <f>DATA!H36</f>
        <v>0</v>
      </c>
      <c r="I28" s="202">
        <f>DATA!I36</f>
        <v>4631</v>
      </c>
      <c r="J28" s="203">
        <f>DATA!N36</f>
        <v>1930</v>
      </c>
      <c r="K28" s="43">
        <f>DATA!O36</f>
        <v>0</v>
      </c>
      <c r="L28" s="43">
        <f>DATA!P36</f>
        <v>1930</v>
      </c>
      <c r="M28" s="338">
        <v>1</v>
      </c>
    </row>
    <row r="29" ht="15">
      <c r="M29" s="338">
        <v>1</v>
      </c>
    </row>
    <row r="30" spans="3:13" ht="15">
      <c r="C30" s="572" t="s">
        <v>280</v>
      </c>
      <c r="D30" s="572"/>
      <c r="E30" s="572"/>
      <c r="H30" s="573" t="str">
        <f>"Net to be paid in Words "&amp;Num2Txt!D31</f>
        <v>Net to be paid in Words  ONE THOUSAND NINE  HUNDRED THIRTY  RUPEES  ONLY.</v>
      </c>
      <c r="I30" s="573"/>
      <c r="J30" s="573"/>
      <c r="K30" s="573"/>
      <c r="L30" s="573"/>
      <c r="M30" s="338">
        <v>1</v>
      </c>
    </row>
    <row r="31" spans="3:13" ht="15">
      <c r="C31" s="574" t="s">
        <v>281</v>
      </c>
      <c r="D31" s="575"/>
      <c r="E31" s="575"/>
      <c r="H31" s="573"/>
      <c r="I31" s="573"/>
      <c r="J31" s="573"/>
      <c r="K31" s="573"/>
      <c r="L31" s="573"/>
      <c r="M31" s="338">
        <v>1</v>
      </c>
    </row>
    <row r="32" spans="3:13" ht="15">
      <c r="C32" s="575"/>
      <c r="D32" s="575"/>
      <c r="E32" s="575"/>
      <c r="H32" s="573"/>
      <c r="I32" s="573"/>
      <c r="J32" s="573"/>
      <c r="K32" s="573"/>
      <c r="L32" s="573"/>
      <c r="M32" s="338">
        <v>1</v>
      </c>
    </row>
    <row r="33" spans="3:13" ht="15">
      <c r="C33" s="575"/>
      <c r="D33" s="575"/>
      <c r="E33" s="575"/>
      <c r="M33" s="338">
        <v>1</v>
      </c>
    </row>
    <row r="34" ht="15">
      <c r="M34" s="338">
        <v>1</v>
      </c>
    </row>
    <row r="35" ht="15">
      <c r="M35" s="338">
        <v>1</v>
      </c>
    </row>
    <row r="36" spans="3:13" ht="15">
      <c r="C36" s="204" t="str">
        <f>I36</f>
        <v>HEAD MASTER</v>
      </c>
      <c r="I36" s="460" t="str">
        <f>'AP CSS Inner'!I36:K36</f>
        <v>HEAD MASTER</v>
      </c>
      <c r="J36" s="460"/>
      <c r="K36" s="460"/>
      <c r="M36" s="338">
        <v>1</v>
      </c>
    </row>
    <row r="37" spans="3:13" ht="15">
      <c r="C37" s="329" t="str">
        <f>I37</f>
        <v>Z.P.H.SCHOOL, Y.D.PADU</v>
      </c>
      <c r="I37" s="460" t="str">
        <f>'AP CSS Inner'!I37:K37</f>
        <v>Z.P.H.SCHOOL, Y.D.PADU</v>
      </c>
      <c r="J37" s="460"/>
      <c r="K37" s="460"/>
      <c r="M37" s="338">
        <v>1</v>
      </c>
    </row>
    <row r="38" ht="15">
      <c r="M38" s="338">
        <v>1</v>
      </c>
    </row>
    <row r="39" ht="15">
      <c r="M39" s="338">
        <v>1</v>
      </c>
    </row>
    <row r="40" ht="15">
      <c r="M40" s="338">
        <v>1</v>
      </c>
    </row>
    <row r="41" ht="15">
      <c r="M41" s="338">
        <v>1</v>
      </c>
    </row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 customHeight="1"/>
    <row r="58" ht="15" customHeight="1"/>
  </sheetData>
  <sheetProtection/>
  <autoFilter ref="M1:M56"/>
  <mergeCells count="18">
    <mergeCell ref="I36:K36"/>
    <mergeCell ref="I37:K37"/>
    <mergeCell ref="I6:I7"/>
    <mergeCell ref="J6:L6"/>
    <mergeCell ref="B28:C28"/>
    <mergeCell ref="C30:E30"/>
    <mergeCell ref="H30:L32"/>
    <mergeCell ref="C31:E33"/>
    <mergeCell ref="B2:L2"/>
    <mergeCell ref="B3:L3"/>
    <mergeCell ref="B4:L4"/>
    <mergeCell ref="B6:B7"/>
    <mergeCell ref="C6:C7"/>
    <mergeCell ref="D6:D7"/>
    <mergeCell ref="E6:E7"/>
    <mergeCell ref="F6:F7"/>
    <mergeCell ref="G6:G7"/>
    <mergeCell ref="H6:H7"/>
  </mergeCells>
  <conditionalFormatting sqref="B8:B27">
    <cfRule type="cellIs" priority="1" dxfId="6" operator="equal" stopIfTrue="1">
      <formula>0</formula>
    </cfRule>
  </conditionalFormatting>
  <printOptions/>
  <pageMargins left="0.7" right="0.7" top="0.59" bottom="0.51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Swathi Vemula</dc:creator>
  <cp:keywords/>
  <dc:description/>
  <cp:lastModifiedBy>SRINIVAS</cp:lastModifiedBy>
  <cp:lastPrinted>2014-12-16T17:45:09Z</cp:lastPrinted>
  <dcterms:created xsi:type="dcterms:W3CDTF">2014-11-12T13:31:37Z</dcterms:created>
  <dcterms:modified xsi:type="dcterms:W3CDTF">2014-12-16T18:04:36Z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