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filterPrivacy="1" updateLinks="never" codeName="ThisWorkbook" defaultThemeVersion="124226"/>
  <bookViews>
    <workbookView xWindow="-15" yWindow="-15" windowWidth="12120" windowHeight="9015" tabRatio="488"/>
  </bookViews>
  <sheets>
    <sheet name="Home" sheetId="69" r:id="rId1"/>
    <sheet name="T" sheetId="61" r:id="rId2"/>
    <sheet name="Info" sheetId="1" r:id="rId3"/>
    <sheet name="Main" sheetId="2" r:id="rId4"/>
    <sheet name="APPLICATION" sheetId="63" r:id="rId5"/>
    <sheet name="Pro" sheetId="16" r:id="rId6"/>
    <sheet name="APTC-101" sheetId="7" r:id="rId7"/>
    <sheet name="APTC-47" sheetId="5" r:id="rId8"/>
    <sheet name="Inner " sheetId="43" r:id="rId9"/>
    <sheet name="APTC-47(B)" sheetId="6" r:id="rId10"/>
    <sheet name="BA-I" sheetId="4" r:id="rId11"/>
    <sheet name="BA-II" sheetId="64" r:id="rId12"/>
    <sheet name="Go Ms No2" sheetId="67" r:id="rId13"/>
  </sheets>
  <definedNames>
    <definedName name="_xlnm._FilterDatabase" localSheetId="10" hidden="1">'BA-I'!$F$8:$F$551</definedName>
    <definedName name="_xlnm._FilterDatabase" localSheetId="11" hidden="1">'BA-II'!$E$9:$E$54</definedName>
    <definedName name="_xlnm._FilterDatabase" localSheetId="0" hidden="1">Home!#REF!</definedName>
    <definedName name="_xlnm._FilterDatabase" localSheetId="2" hidden="1">Info!$CN$1:$CY$366</definedName>
    <definedName name="_xlnm._FilterDatabase" localSheetId="8" hidden="1">'Inner '!$AN$3:$AN$527</definedName>
    <definedName name="_xlnm._FilterDatabase" localSheetId="3" hidden="1">Main!$A$3:$V$3</definedName>
    <definedName name="_xlnm._FilterDatabase" localSheetId="5" hidden="1">Pro!$K$9:$K$1055</definedName>
    <definedName name="_xlnm._FilterDatabase" localSheetId="1" hidden="1">T!$A$2:$F$367</definedName>
    <definedName name="_xlnm.Print_Area" localSheetId="4">APPLICATION!$A$1:$F$69</definedName>
    <definedName name="_xlnm.Print_Area" localSheetId="6">'APTC-101'!$A$2:$W$74</definedName>
    <definedName name="_xlnm.Print_Area" localSheetId="7">'APTC-47'!$A$1:$X$65</definedName>
    <definedName name="_xlnm.Print_Area" localSheetId="9">'APTC-47(B)'!$A$1:$K$52</definedName>
    <definedName name="_xlnm.Print_Area" localSheetId="10">'BA-I'!$A$1:$E$517</definedName>
    <definedName name="_xlnm.Print_Area" localSheetId="11">'BA-II'!$A$1:$D$53</definedName>
    <definedName name="_xlnm.Print_Area" localSheetId="8">'Inner '!$A$1:$AL$511</definedName>
    <definedName name="_xlnm.Print_Area" localSheetId="3">Main!$A$1:$W$3</definedName>
    <definedName name="_xlnm.Print_Area" localSheetId="5">Pro!$A$1:$I$1056</definedName>
    <definedName name="_xlnm.Print_Titles" localSheetId="10">'BA-I'!$8:$8</definedName>
    <definedName name="_xlnm.Print_Titles" localSheetId="8">'Inner '!$3:$4</definedName>
    <definedName name="_xlnm.Print_Titles" localSheetId="5">Pro!$15:$17</definedName>
    <definedName name="Z_F196A750_E29F_4D1A_A097_16DE0AA15269_.wvu.PrintArea" localSheetId="6" hidden="1">'APTC-101'!$A$2:$W$74</definedName>
    <definedName name="Z_F196A750_E29F_4D1A_A097_16DE0AA15269_.wvu.PrintArea" localSheetId="7" hidden="1">'APTC-47'!$A$1:$X$65</definedName>
    <definedName name="Z_F196A750_E29F_4D1A_A097_16DE0AA15269_.wvu.PrintArea" localSheetId="9" hidden="1">'APTC-47(B)'!$A$1:$K$52</definedName>
    <definedName name="Z_F196A750_E29F_4D1A_A097_16DE0AA15269_.wvu.PrintArea" localSheetId="10" hidden="1">'BA-I'!$A$1:$E$517</definedName>
    <definedName name="Z_F196A750_E29F_4D1A_A097_16DE0AA15269_.wvu.PrintArea" localSheetId="8" hidden="1">'Inner '!$B$1:$AE$455</definedName>
    <definedName name="Z_F196A750_E29F_4D1A_A097_16DE0AA15269_.wvu.PrintArea" localSheetId="5" hidden="1">Pro!$A$1:$I$141</definedName>
    <definedName name="Z_F196A750_E29F_4D1A_A097_16DE0AA15269_.wvu.PrintTitles" localSheetId="10" hidden="1">'BA-I'!$8:$8</definedName>
    <definedName name="Z_F196A750_E29F_4D1A_A097_16DE0AA15269_.wvu.PrintTitles" localSheetId="8" hidden="1">'Inner '!$3:$4</definedName>
    <definedName name="Z_F77B74DC_DE20_4605_B804_D27752F8345D_.wvu.FilterData" localSheetId="10" hidden="1">'BA-I'!$A$8:$E$10</definedName>
    <definedName name="Z_F77B74DC_DE20_4605_B804_D27752F8345D_.wvu.FilterData" localSheetId="8" hidden="1">'Inner '!$AF$4:$AF$455</definedName>
    <definedName name="Z_F77B74DC_DE20_4605_B804_D27752F8345D_.wvu.FilterData" localSheetId="5" hidden="1">Pro!$K$1022:$L$1035</definedName>
    <definedName name="Z_F77B74DC_DE20_4605_B804_D27752F8345D_.wvu.PrintArea" localSheetId="6" hidden="1">'APTC-101'!$A$2:$W$74</definedName>
    <definedName name="Z_F77B74DC_DE20_4605_B804_D27752F8345D_.wvu.PrintArea" localSheetId="7" hidden="1">'APTC-47'!$A$1:$X$65</definedName>
    <definedName name="Z_F77B74DC_DE20_4605_B804_D27752F8345D_.wvu.PrintArea" localSheetId="9" hidden="1">'APTC-47(B)'!$A$1:$K$52</definedName>
    <definedName name="Z_F77B74DC_DE20_4605_B804_D27752F8345D_.wvu.PrintArea" localSheetId="10" hidden="1">'BA-I'!$A$1:$E$517</definedName>
    <definedName name="Z_F77B74DC_DE20_4605_B804_D27752F8345D_.wvu.PrintArea" localSheetId="8" hidden="1">'Inner '!$B$1:$AE$455</definedName>
    <definedName name="Z_F77B74DC_DE20_4605_B804_D27752F8345D_.wvu.PrintArea" localSheetId="5" hidden="1">Pro!$A$1:$I$141</definedName>
    <definedName name="Z_F77B74DC_DE20_4605_B804_D27752F8345D_.wvu.PrintTitles" localSheetId="10" hidden="1">'BA-I'!$8:$8</definedName>
    <definedName name="Z_F77B74DC_DE20_4605_B804_D27752F8345D_.wvu.PrintTitles" localSheetId="8" hidden="1">'Inner '!$3:$4</definedName>
    <definedName name="Z_F77B74DC_DE20_4605_B804_D27752F8345D_.wvu.Rows" localSheetId="7" hidden="1">'APTC-47'!$47:$49</definedName>
    <definedName name="Z_F77B74DC_DE20_4605_B804_D27752F8345D_.wvu.Rows" localSheetId="2" hidden="1">Info!$43:$957</definedName>
    <definedName name="Z_F77B74DC_DE20_4605_B804_D27752F8345D_.wvu.Rows" localSheetId="3" hidden="1">Main!$875:$2068</definedName>
  </definedNames>
  <calcPr calcId="125725"/>
  <customWorkbookViews>
    <customWorkbookView name="Home" guid="{F77B74DC-DE20-4605-B804-D27752F8345D}" maximized="1" xWindow="1" yWindow="1" windowWidth="1280" windowHeight="751" tabRatio="0" activeSheetId="54" showFormulaBar="0" showComments="commIndAndComment"/>
    <customWorkbookView name="welcome" guid="{F196A750-E29F-4D1A-A097-16DE0AA15269}" includeHiddenRowCol="0" maximized="1" xWindow="1" yWindow="1" windowWidth="1280" windowHeight="751" tabRatio="0" activeSheetId="54" showFormulaBar="0" showComments="commIndAndComment"/>
  </customWorkbookViews>
</workbook>
</file>

<file path=xl/calcChain.xml><?xml version="1.0" encoding="utf-8"?>
<calcChain xmlns="http://schemas.openxmlformats.org/spreadsheetml/2006/main">
  <c r="C2" i="69"/>
  <c r="A39" i="64" l="1"/>
  <c r="A38"/>
  <c r="A7"/>
  <c r="A42" s="1"/>
  <c r="A6"/>
  <c r="A41" s="1"/>
  <c r="C5"/>
  <c r="C40" s="1"/>
  <c r="A5"/>
  <c r="A40" s="1"/>
  <c r="C7" i="4"/>
  <c r="C7" i="64" s="1"/>
  <c r="C42" s="1"/>
  <c r="C6" i="4"/>
  <c r="C6" i="64" s="1"/>
  <c r="C41" s="1"/>
  <c r="C5" i="4"/>
  <c r="C4"/>
  <c r="H8"/>
  <c r="C3" s="1"/>
  <c r="T4" i="2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465"/>
  <c r="T466"/>
  <c r="T467"/>
  <c r="T468"/>
  <c r="T469"/>
  <c r="T470"/>
  <c r="T471"/>
  <c r="T472"/>
  <c r="T473"/>
  <c r="T474"/>
  <c r="T475"/>
  <c r="T476"/>
  <c r="T477"/>
  <c r="T478"/>
  <c r="T479"/>
  <c r="T480"/>
  <c r="T481"/>
  <c r="T482"/>
  <c r="T483"/>
  <c r="T484"/>
  <c r="T485"/>
  <c r="T486"/>
  <c r="T487"/>
  <c r="T488"/>
  <c r="T489"/>
  <c r="T490"/>
  <c r="T491"/>
  <c r="T492"/>
  <c r="T493"/>
  <c r="T494"/>
  <c r="T495"/>
  <c r="T496"/>
  <c r="T497"/>
  <c r="T498"/>
  <c r="T499"/>
  <c r="T500"/>
  <c r="T501"/>
  <c r="T502"/>
  <c r="T503"/>
  <c r="U5"/>
  <c r="B10" i="4" s="1"/>
  <c r="F10" s="1"/>
  <c r="U6" i="2"/>
  <c r="B11" i="4" s="1"/>
  <c r="U7" i="2"/>
  <c r="B12" i="4" s="1"/>
  <c r="F12" s="1"/>
  <c r="U8" i="2"/>
  <c r="B13" i="4" s="1"/>
  <c r="U9" i="2"/>
  <c r="B14" i="4" s="1"/>
  <c r="F14" s="1"/>
  <c r="U10" i="2"/>
  <c r="B15" i="4" s="1"/>
  <c r="U11" i="2"/>
  <c r="B16" i="4" s="1"/>
  <c r="F16" s="1"/>
  <c r="U12" i="2"/>
  <c r="B17" i="4" s="1"/>
  <c r="U13" i="2"/>
  <c r="B18" i="4" s="1"/>
  <c r="F18" s="1"/>
  <c r="U14" i="2"/>
  <c r="B19" i="4" s="1"/>
  <c r="U15" i="2"/>
  <c r="B20" i="4" s="1"/>
  <c r="F20" s="1"/>
  <c r="U16" i="2"/>
  <c r="B21" i="4" s="1"/>
  <c r="E21" s="1"/>
  <c r="U17" i="2"/>
  <c r="B22" i="4" s="1"/>
  <c r="F22" s="1"/>
  <c r="U18" i="2"/>
  <c r="B23" i="4" s="1"/>
  <c r="E23" s="1"/>
  <c r="U19" i="2"/>
  <c r="B24" i="4" s="1"/>
  <c r="F24" s="1"/>
  <c r="U20" i="2"/>
  <c r="B25" i="4" s="1"/>
  <c r="F25" s="1"/>
  <c r="U21" i="2"/>
  <c r="B26" i="4" s="1"/>
  <c r="U22" i="2"/>
  <c r="B27" i="4" s="1"/>
  <c r="E27" s="1"/>
  <c r="U23" i="2"/>
  <c r="B28" i="4" s="1"/>
  <c r="F28" s="1"/>
  <c r="U24" i="2"/>
  <c r="B29" i="4" s="1"/>
  <c r="F29" s="1"/>
  <c r="U25" i="2"/>
  <c r="B30" i="4" s="1"/>
  <c r="U26" i="2"/>
  <c r="B31" i="4" s="1"/>
  <c r="E31" s="1"/>
  <c r="U27" i="2"/>
  <c r="B32" i="4" s="1"/>
  <c r="F32" s="1"/>
  <c r="U28" i="2"/>
  <c r="B33" i="4" s="1"/>
  <c r="F33" s="1"/>
  <c r="U29" i="2"/>
  <c r="B34" i="4" s="1"/>
  <c r="U30" i="2"/>
  <c r="B35" i="4" s="1"/>
  <c r="U31" i="2"/>
  <c r="B36" i="4" s="1"/>
  <c r="F36" s="1"/>
  <c r="U32" i="2"/>
  <c r="B37" i="4" s="1"/>
  <c r="F37" s="1"/>
  <c r="U33" i="2"/>
  <c r="B38" i="4" s="1"/>
  <c r="U34" i="2"/>
  <c r="B39" i="4" s="1"/>
  <c r="U35" i="2"/>
  <c r="B40" i="4" s="1"/>
  <c r="F40" s="1"/>
  <c r="U36" i="2"/>
  <c r="B41" i="4" s="1"/>
  <c r="F41" s="1"/>
  <c r="U37" i="2"/>
  <c r="B42" i="4" s="1"/>
  <c r="U38" i="2"/>
  <c r="B43" i="4" s="1"/>
  <c r="U39" i="2"/>
  <c r="B44" i="4" s="1"/>
  <c r="F44" s="1"/>
  <c r="U40" i="2"/>
  <c r="B45" i="4" s="1"/>
  <c r="F45" s="1"/>
  <c r="U41" i="2"/>
  <c r="B46" i="4" s="1"/>
  <c r="U42" i="2"/>
  <c r="B47" i="4" s="1"/>
  <c r="U43" i="2"/>
  <c r="B48" i="4" s="1"/>
  <c r="F48" s="1"/>
  <c r="U44" i="2"/>
  <c r="B49" i="4" s="1"/>
  <c r="F49" s="1"/>
  <c r="U45" i="2"/>
  <c r="B50" i="4" s="1"/>
  <c r="U46" i="2"/>
  <c r="B51" i="4" s="1"/>
  <c r="U47" i="2"/>
  <c r="B52" i="4" s="1"/>
  <c r="F52" s="1"/>
  <c r="U48" i="2"/>
  <c r="B53" i="4" s="1"/>
  <c r="F53" s="1"/>
  <c r="U49" i="2"/>
  <c r="B54" i="4" s="1"/>
  <c r="U50" i="2"/>
  <c r="B55" i="4" s="1"/>
  <c r="U51" i="2"/>
  <c r="B56" i="4" s="1"/>
  <c r="F56" s="1"/>
  <c r="U52" i="2"/>
  <c r="B57" i="4" s="1"/>
  <c r="F57" s="1"/>
  <c r="U53" i="2"/>
  <c r="B58" i="4" s="1"/>
  <c r="U54" i="2"/>
  <c r="B59" i="4" s="1"/>
  <c r="U55" i="2"/>
  <c r="B60" i="4" s="1"/>
  <c r="F60" s="1"/>
  <c r="U56" i="2"/>
  <c r="B61" i="4" s="1"/>
  <c r="F61" s="1"/>
  <c r="U57" i="2"/>
  <c r="B62" i="4" s="1"/>
  <c r="U58" i="2"/>
  <c r="B63" i="4" s="1"/>
  <c r="U59" i="2"/>
  <c r="B64" i="4" s="1"/>
  <c r="F64" s="1"/>
  <c r="U60" i="2"/>
  <c r="B65" i="4" s="1"/>
  <c r="F65" s="1"/>
  <c r="U61" i="2"/>
  <c r="B66" i="4" s="1"/>
  <c r="U62" i="2"/>
  <c r="B67" i="4" s="1"/>
  <c r="U63" i="2"/>
  <c r="B68" i="4" s="1"/>
  <c r="F68" s="1"/>
  <c r="U64" i="2"/>
  <c r="B69" i="4" s="1"/>
  <c r="F69" s="1"/>
  <c r="U65" i="2"/>
  <c r="B70" i="4" s="1"/>
  <c r="U66" i="2"/>
  <c r="B71" i="4" s="1"/>
  <c r="U67" i="2"/>
  <c r="B72" i="4" s="1"/>
  <c r="F72" s="1"/>
  <c r="U68" i="2"/>
  <c r="B73" i="4" s="1"/>
  <c r="F73" s="1"/>
  <c r="U69" i="2"/>
  <c r="B74" i="4" s="1"/>
  <c r="U70" i="2"/>
  <c r="B75" i="4" s="1"/>
  <c r="U71" i="2"/>
  <c r="B76" i="4" s="1"/>
  <c r="F76" s="1"/>
  <c r="U72" i="2"/>
  <c r="B77" i="4" s="1"/>
  <c r="F77" s="1"/>
  <c r="U73" i="2"/>
  <c r="B78" i="4" s="1"/>
  <c r="U74" i="2"/>
  <c r="B79" i="4" s="1"/>
  <c r="U75" i="2"/>
  <c r="B80" i="4" s="1"/>
  <c r="F80" s="1"/>
  <c r="U76" i="2"/>
  <c r="B81" i="4" s="1"/>
  <c r="F81" s="1"/>
  <c r="U77" i="2"/>
  <c r="B82" i="4" s="1"/>
  <c r="U78" i="2"/>
  <c r="B83" i="4" s="1"/>
  <c r="U79" i="2"/>
  <c r="B84" i="4" s="1"/>
  <c r="F84" s="1"/>
  <c r="U80" i="2"/>
  <c r="B85" i="4" s="1"/>
  <c r="F85" s="1"/>
  <c r="U81" i="2"/>
  <c r="B86" i="4" s="1"/>
  <c r="U82" i="2"/>
  <c r="B87" i="4" s="1"/>
  <c r="U83" i="2"/>
  <c r="B88" i="4" s="1"/>
  <c r="F88" s="1"/>
  <c r="U84" i="2"/>
  <c r="B89" i="4" s="1"/>
  <c r="F89" s="1"/>
  <c r="U85" i="2"/>
  <c r="B90" i="4" s="1"/>
  <c r="U86" i="2"/>
  <c r="B91" i="4" s="1"/>
  <c r="U87" i="2"/>
  <c r="B92" i="4" s="1"/>
  <c r="F92" s="1"/>
  <c r="U88" i="2"/>
  <c r="B93" i="4" s="1"/>
  <c r="F93" s="1"/>
  <c r="U89" i="2"/>
  <c r="B94" i="4" s="1"/>
  <c r="U90" i="2"/>
  <c r="B95" i="4" s="1"/>
  <c r="E95" s="1"/>
  <c r="U91" i="2"/>
  <c r="B96" i="4" s="1"/>
  <c r="F96" s="1"/>
  <c r="U92" i="2"/>
  <c r="B97" i="4" s="1"/>
  <c r="F97" s="1"/>
  <c r="U93" i="2"/>
  <c r="B98" i="4" s="1"/>
  <c r="F98" s="1"/>
  <c r="U94" i="2"/>
  <c r="B99" i="4" s="1"/>
  <c r="F99" s="1"/>
  <c r="U95" i="2"/>
  <c r="B100" i="4" s="1"/>
  <c r="F100" s="1"/>
  <c r="U96" i="2"/>
  <c r="B101" i="4" s="1"/>
  <c r="F101" s="1"/>
  <c r="U97" i="2"/>
  <c r="B102" i="4" s="1"/>
  <c r="F102" s="1"/>
  <c r="U98" i="2"/>
  <c r="B103" i="4" s="1"/>
  <c r="F103" s="1"/>
  <c r="U99" i="2"/>
  <c r="B104" i="4" s="1"/>
  <c r="F104" s="1"/>
  <c r="U100" i="2"/>
  <c r="B105" i="4" s="1"/>
  <c r="F105" s="1"/>
  <c r="U101" i="2"/>
  <c r="B106" i="4" s="1"/>
  <c r="F106" s="1"/>
  <c r="U102" i="2"/>
  <c r="B107" i="4" s="1"/>
  <c r="F107" s="1"/>
  <c r="U103" i="2"/>
  <c r="B108" i="4" s="1"/>
  <c r="F108" s="1"/>
  <c r="U104" i="2"/>
  <c r="B109" i="4" s="1"/>
  <c r="F109" s="1"/>
  <c r="U105" i="2"/>
  <c r="B110" i="4" s="1"/>
  <c r="F110" s="1"/>
  <c r="U106" i="2"/>
  <c r="B111" i="4" s="1"/>
  <c r="F111" s="1"/>
  <c r="U107" i="2"/>
  <c r="B112" i="4" s="1"/>
  <c r="F112" s="1"/>
  <c r="U108" i="2"/>
  <c r="B113" i="4" s="1"/>
  <c r="F113" s="1"/>
  <c r="U109" i="2"/>
  <c r="B114" i="4" s="1"/>
  <c r="F114" s="1"/>
  <c r="U110" i="2"/>
  <c r="B115" i="4" s="1"/>
  <c r="F115" s="1"/>
  <c r="U111" i="2"/>
  <c r="B116" i="4" s="1"/>
  <c r="F116" s="1"/>
  <c r="U112" i="2"/>
  <c r="B117" i="4" s="1"/>
  <c r="F117" s="1"/>
  <c r="U113" i="2"/>
  <c r="B118" i="4" s="1"/>
  <c r="F118" s="1"/>
  <c r="U114" i="2"/>
  <c r="B119" i="4" s="1"/>
  <c r="F119" s="1"/>
  <c r="U115" i="2"/>
  <c r="B120" i="4" s="1"/>
  <c r="F120" s="1"/>
  <c r="U116" i="2"/>
  <c r="B121" i="4" s="1"/>
  <c r="F121" s="1"/>
  <c r="U117" i="2"/>
  <c r="B122" i="4" s="1"/>
  <c r="F122" s="1"/>
  <c r="U118" i="2"/>
  <c r="B123" i="4" s="1"/>
  <c r="F123" s="1"/>
  <c r="U119" i="2"/>
  <c r="B124" i="4" s="1"/>
  <c r="F124" s="1"/>
  <c r="U120" i="2"/>
  <c r="B125" i="4" s="1"/>
  <c r="F125" s="1"/>
  <c r="U121" i="2"/>
  <c r="B126" i="4" s="1"/>
  <c r="F126" s="1"/>
  <c r="U122" i="2"/>
  <c r="B127" i="4" s="1"/>
  <c r="F127" s="1"/>
  <c r="U123" i="2"/>
  <c r="B128" i="4" s="1"/>
  <c r="F128" s="1"/>
  <c r="U124" i="2"/>
  <c r="B129" i="4" s="1"/>
  <c r="F129" s="1"/>
  <c r="U125" i="2"/>
  <c r="B130" i="4" s="1"/>
  <c r="F130" s="1"/>
  <c r="U126" i="2"/>
  <c r="B131" i="4" s="1"/>
  <c r="F131" s="1"/>
  <c r="U127" i="2"/>
  <c r="B132" i="4" s="1"/>
  <c r="F132" s="1"/>
  <c r="U128" i="2"/>
  <c r="B133" i="4" s="1"/>
  <c r="F133" s="1"/>
  <c r="U129" i="2"/>
  <c r="B134" i="4" s="1"/>
  <c r="F134" s="1"/>
  <c r="U130" i="2"/>
  <c r="B135" i="4" s="1"/>
  <c r="F135" s="1"/>
  <c r="U131" i="2"/>
  <c r="B136" i="4" s="1"/>
  <c r="F136" s="1"/>
  <c r="U132" i="2"/>
  <c r="B137" i="4" s="1"/>
  <c r="F137" s="1"/>
  <c r="U133" i="2"/>
  <c r="B138" i="4" s="1"/>
  <c r="F138" s="1"/>
  <c r="U134" i="2"/>
  <c r="B139" i="4" s="1"/>
  <c r="F139" s="1"/>
  <c r="U135" i="2"/>
  <c r="B140" i="4" s="1"/>
  <c r="F140" s="1"/>
  <c r="U136" i="2"/>
  <c r="B141" i="4" s="1"/>
  <c r="F141" s="1"/>
  <c r="U137" i="2"/>
  <c r="B142" i="4" s="1"/>
  <c r="F142" s="1"/>
  <c r="U138" i="2"/>
  <c r="B143" i="4" s="1"/>
  <c r="F143" s="1"/>
  <c r="U139" i="2"/>
  <c r="B144" i="4" s="1"/>
  <c r="F144" s="1"/>
  <c r="U140" i="2"/>
  <c r="B145" i="4" s="1"/>
  <c r="F145" s="1"/>
  <c r="U141" i="2"/>
  <c r="B146" i="4" s="1"/>
  <c r="F146" s="1"/>
  <c r="U142" i="2"/>
  <c r="B147" i="4" s="1"/>
  <c r="F147" s="1"/>
  <c r="U143" i="2"/>
  <c r="B148" i="4" s="1"/>
  <c r="F148" s="1"/>
  <c r="U144" i="2"/>
  <c r="B149" i="4" s="1"/>
  <c r="F149" s="1"/>
  <c r="U145" i="2"/>
  <c r="B150" i="4" s="1"/>
  <c r="F150" s="1"/>
  <c r="U146" i="2"/>
  <c r="B151" i="4" s="1"/>
  <c r="F151" s="1"/>
  <c r="U147" i="2"/>
  <c r="B152" i="4" s="1"/>
  <c r="F152" s="1"/>
  <c r="U148" i="2"/>
  <c r="B153" i="4" s="1"/>
  <c r="F153" s="1"/>
  <c r="U149" i="2"/>
  <c r="B154" i="4" s="1"/>
  <c r="F154" s="1"/>
  <c r="U150" i="2"/>
  <c r="B155" i="4" s="1"/>
  <c r="F155" s="1"/>
  <c r="U151" i="2"/>
  <c r="B156" i="4" s="1"/>
  <c r="F156" s="1"/>
  <c r="U152" i="2"/>
  <c r="B157" i="4" s="1"/>
  <c r="F157" s="1"/>
  <c r="U153" i="2"/>
  <c r="B158" i="4" s="1"/>
  <c r="F158" s="1"/>
  <c r="U154" i="2"/>
  <c r="B159" i="4" s="1"/>
  <c r="F159" s="1"/>
  <c r="U155" i="2"/>
  <c r="B160" i="4" s="1"/>
  <c r="F160" s="1"/>
  <c r="U156" i="2"/>
  <c r="B161" i="4" s="1"/>
  <c r="F161" s="1"/>
  <c r="U157" i="2"/>
  <c r="B162" i="4" s="1"/>
  <c r="F162" s="1"/>
  <c r="U158" i="2"/>
  <c r="B163" i="4" s="1"/>
  <c r="F163" s="1"/>
  <c r="U159" i="2"/>
  <c r="B164" i="4" s="1"/>
  <c r="F164" s="1"/>
  <c r="U160" i="2"/>
  <c r="B165" i="4" s="1"/>
  <c r="F165" s="1"/>
  <c r="U161" i="2"/>
  <c r="B166" i="4" s="1"/>
  <c r="F166" s="1"/>
  <c r="U162" i="2"/>
  <c r="B167" i="4" s="1"/>
  <c r="F167" s="1"/>
  <c r="U163" i="2"/>
  <c r="B168" i="4" s="1"/>
  <c r="F168" s="1"/>
  <c r="U164" i="2"/>
  <c r="B169" i="4" s="1"/>
  <c r="F169" s="1"/>
  <c r="U165" i="2"/>
  <c r="B170" i="4" s="1"/>
  <c r="F170" s="1"/>
  <c r="U166" i="2"/>
  <c r="B171" i="4" s="1"/>
  <c r="F171" s="1"/>
  <c r="U167" i="2"/>
  <c r="B172" i="4" s="1"/>
  <c r="F172" s="1"/>
  <c r="U168" i="2"/>
  <c r="B173" i="4" s="1"/>
  <c r="F173" s="1"/>
  <c r="U169" i="2"/>
  <c r="B174" i="4" s="1"/>
  <c r="F174" s="1"/>
  <c r="U170" i="2"/>
  <c r="B175" i="4" s="1"/>
  <c r="F175" s="1"/>
  <c r="U171" i="2"/>
  <c r="B176" i="4" s="1"/>
  <c r="F176" s="1"/>
  <c r="U172" i="2"/>
  <c r="B177" i="4" s="1"/>
  <c r="F177" s="1"/>
  <c r="U173" i="2"/>
  <c r="B178" i="4" s="1"/>
  <c r="F178" s="1"/>
  <c r="U174" i="2"/>
  <c r="B179" i="4" s="1"/>
  <c r="F179" s="1"/>
  <c r="U175" i="2"/>
  <c r="B180" i="4" s="1"/>
  <c r="F180" s="1"/>
  <c r="U176" i="2"/>
  <c r="B181" i="4" s="1"/>
  <c r="F181" s="1"/>
  <c r="U177" i="2"/>
  <c r="B182" i="4" s="1"/>
  <c r="F182" s="1"/>
  <c r="U178" i="2"/>
  <c r="B183" i="4" s="1"/>
  <c r="F183" s="1"/>
  <c r="U179" i="2"/>
  <c r="B184" i="4" s="1"/>
  <c r="F184" s="1"/>
  <c r="U180" i="2"/>
  <c r="B185" i="4" s="1"/>
  <c r="F185" s="1"/>
  <c r="U181" i="2"/>
  <c r="B186" i="4" s="1"/>
  <c r="F186" s="1"/>
  <c r="U182" i="2"/>
  <c r="B187" i="4" s="1"/>
  <c r="F187" s="1"/>
  <c r="U183" i="2"/>
  <c r="B188" i="4" s="1"/>
  <c r="F188" s="1"/>
  <c r="U184" i="2"/>
  <c r="B189" i="4" s="1"/>
  <c r="F189" s="1"/>
  <c r="U185" i="2"/>
  <c r="B190" i="4" s="1"/>
  <c r="F190" s="1"/>
  <c r="U186" i="2"/>
  <c r="B191" i="4" s="1"/>
  <c r="F191" s="1"/>
  <c r="U187" i="2"/>
  <c r="B192" i="4" s="1"/>
  <c r="F192" s="1"/>
  <c r="U188" i="2"/>
  <c r="B193" i="4" s="1"/>
  <c r="F193" s="1"/>
  <c r="U189" i="2"/>
  <c r="B194" i="4" s="1"/>
  <c r="F194" s="1"/>
  <c r="U190" i="2"/>
  <c r="B195" i="4" s="1"/>
  <c r="F195" s="1"/>
  <c r="U191" i="2"/>
  <c r="B196" i="4" s="1"/>
  <c r="F196" s="1"/>
  <c r="U192" i="2"/>
  <c r="B197" i="4" s="1"/>
  <c r="F197" s="1"/>
  <c r="U193" i="2"/>
  <c r="B198" i="4" s="1"/>
  <c r="F198" s="1"/>
  <c r="U194" i="2"/>
  <c r="B199" i="4" s="1"/>
  <c r="F199" s="1"/>
  <c r="U195" i="2"/>
  <c r="B200" i="4" s="1"/>
  <c r="F200" s="1"/>
  <c r="U196" i="2"/>
  <c r="B201" i="4" s="1"/>
  <c r="F201" s="1"/>
  <c r="U197" i="2"/>
  <c r="B202" i="4" s="1"/>
  <c r="F202" s="1"/>
  <c r="U198" i="2"/>
  <c r="B203" i="4" s="1"/>
  <c r="F203" s="1"/>
  <c r="U199" i="2"/>
  <c r="B204" i="4" s="1"/>
  <c r="F204" s="1"/>
  <c r="U200" i="2"/>
  <c r="B205" i="4" s="1"/>
  <c r="F205" s="1"/>
  <c r="U201" i="2"/>
  <c r="B206" i="4" s="1"/>
  <c r="F206" s="1"/>
  <c r="U202" i="2"/>
  <c r="B207" i="4" s="1"/>
  <c r="F207" s="1"/>
  <c r="U203" i="2"/>
  <c r="B208" i="4" s="1"/>
  <c r="F208" s="1"/>
  <c r="U204" i="2"/>
  <c r="B209" i="4" s="1"/>
  <c r="F209" s="1"/>
  <c r="U205" i="2"/>
  <c r="B210" i="4" s="1"/>
  <c r="F210" s="1"/>
  <c r="U206" i="2"/>
  <c r="B211" i="4" s="1"/>
  <c r="F211" s="1"/>
  <c r="U207" i="2"/>
  <c r="B212" i="4" s="1"/>
  <c r="F212" s="1"/>
  <c r="U208" i="2"/>
  <c r="B213" i="4" s="1"/>
  <c r="F213" s="1"/>
  <c r="U209" i="2"/>
  <c r="B214" i="4" s="1"/>
  <c r="F214" s="1"/>
  <c r="U210" i="2"/>
  <c r="B215" i="4" s="1"/>
  <c r="F215" s="1"/>
  <c r="U211" i="2"/>
  <c r="B216" i="4" s="1"/>
  <c r="F216" s="1"/>
  <c r="U212" i="2"/>
  <c r="B217" i="4" s="1"/>
  <c r="F217" s="1"/>
  <c r="U213" i="2"/>
  <c r="B218" i="4" s="1"/>
  <c r="F218" s="1"/>
  <c r="U214" i="2"/>
  <c r="B219" i="4" s="1"/>
  <c r="F219" s="1"/>
  <c r="U215" i="2"/>
  <c r="B220" i="4" s="1"/>
  <c r="F220" s="1"/>
  <c r="U216" i="2"/>
  <c r="B221" i="4" s="1"/>
  <c r="F221" s="1"/>
  <c r="U217" i="2"/>
  <c r="B222" i="4" s="1"/>
  <c r="F222" s="1"/>
  <c r="U218" i="2"/>
  <c r="B223" i="4" s="1"/>
  <c r="F223" s="1"/>
  <c r="U219" i="2"/>
  <c r="B224" i="4" s="1"/>
  <c r="F224" s="1"/>
  <c r="U220" i="2"/>
  <c r="B225" i="4" s="1"/>
  <c r="F225" s="1"/>
  <c r="U221" i="2"/>
  <c r="B226" i="4" s="1"/>
  <c r="F226" s="1"/>
  <c r="U222" i="2"/>
  <c r="B227" i="4" s="1"/>
  <c r="F227" s="1"/>
  <c r="U223" i="2"/>
  <c r="B228" i="4" s="1"/>
  <c r="F228" s="1"/>
  <c r="U224" i="2"/>
  <c r="B229" i="4" s="1"/>
  <c r="F229" s="1"/>
  <c r="U225" i="2"/>
  <c r="B230" i="4" s="1"/>
  <c r="F230" s="1"/>
  <c r="U226" i="2"/>
  <c r="B231" i="4" s="1"/>
  <c r="F231" s="1"/>
  <c r="U227" i="2"/>
  <c r="B232" i="4" s="1"/>
  <c r="F232" s="1"/>
  <c r="U228" i="2"/>
  <c r="B233" i="4" s="1"/>
  <c r="F233" s="1"/>
  <c r="U229" i="2"/>
  <c r="B234" i="4" s="1"/>
  <c r="F234" s="1"/>
  <c r="U230" i="2"/>
  <c r="B235" i="4" s="1"/>
  <c r="F235" s="1"/>
  <c r="U231" i="2"/>
  <c r="B236" i="4" s="1"/>
  <c r="F236" s="1"/>
  <c r="U232" i="2"/>
  <c r="B237" i="4" s="1"/>
  <c r="F237" s="1"/>
  <c r="U233" i="2"/>
  <c r="B238" i="4" s="1"/>
  <c r="F238" s="1"/>
  <c r="U234" i="2"/>
  <c r="B239" i="4" s="1"/>
  <c r="F239" s="1"/>
  <c r="U235" i="2"/>
  <c r="B240" i="4" s="1"/>
  <c r="F240" s="1"/>
  <c r="U236" i="2"/>
  <c r="B241" i="4" s="1"/>
  <c r="F241" s="1"/>
  <c r="U237" i="2"/>
  <c r="B242" i="4" s="1"/>
  <c r="F242" s="1"/>
  <c r="U238" i="2"/>
  <c r="B243" i="4" s="1"/>
  <c r="F243" s="1"/>
  <c r="U239" i="2"/>
  <c r="B244" i="4" s="1"/>
  <c r="F244" s="1"/>
  <c r="U240" i="2"/>
  <c r="B245" i="4" s="1"/>
  <c r="F245" s="1"/>
  <c r="U241" i="2"/>
  <c r="B246" i="4" s="1"/>
  <c r="F246" s="1"/>
  <c r="U242" i="2"/>
  <c r="B247" i="4" s="1"/>
  <c r="F247" s="1"/>
  <c r="U243" i="2"/>
  <c r="B248" i="4" s="1"/>
  <c r="F248" s="1"/>
  <c r="U244" i="2"/>
  <c r="B249" i="4" s="1"/>
  <c r="F249" s="1"/>
  <c r="U245" i="2"/>
  <c r="B250" i="4" s="1"/>
  <c r="F250" s="1"/>
  <c r="U246" i="2"/>
  <c r="B251" i="4" s="1"/>
  <c r="F251" s="1"/>
  <c r="U247" i="2"/>
  <c r="B252" i="4" s="1"/>
  <c r="F252" s="1"/>
  <c r="U248" i="2"/>
  <c r="B253" i="4" s="1"/>
  <c r="F253" s="1"/>
  <c r="U249" i="2"/>
  <c r="B254" i="4" s="1"/>
  <c r="F254" s="1"/>
  <c r="U250" i="2"/>
  <c r="B255" i="4" s="1"/>
  <c r="F255" s="1"/>
  <c r="U251" i="2"/>
  <c r="B256" i="4" s="1"/>
  <c r="F256" s="1"/>
  <c r="U252" i="2"/>
  <c r="B257" i="4" s="1"/>
  <c r="F257" s="1"/>
  <c r="U253" i="2"/>
  <c r="B258" i="4" s="1"/>
  <c r="D258" s="1"/>
  <c r="U254" i="2"/>
  <c r="B259" i="4" s="1"/>
  <c r="E259" s="1"/>
  <c r="U255" i="2"/>
  <c r="B260" i="4" s="1"/>
  <c r="F260" s="1"/>
  <c r="U256" i="2"/>
  <c r="B261" i="4" s="1"/>
  <c r="U257" i="2"/>
  <c r="B262" i="4" s="1"/>
  <c r="F262" s="1"/>
  <c r="U258" i="2"/>
  <c r="B263" i="4" s="1"/>
  <c r="E263" s="1"/>
  <c r="U259" i="2"/>
  <c r="B264" i="4" s="1"/>
  <c r="F264" s="1"/>
  <c r="U260" i="2"/>
  <c r="B265" i="4" s="1"/>
  <c r="U261" i="2"/>
  <c r="B266" i="4" s="1"/>
  <c r="F266" s="1"/>
  <c r="U262" i="2"/>
  <c r="B267" i="4" s="1"/>
  <c r="E267" s="1"/>
  <c r="U263" i="2"/>
  <c r="B268" i="4" s="1"/>
  <c r="F268" s="1"/>
  <c r="U264" i="2"/>
  <c r="B269" i="4" s="1"/>
  <c r="U265" i="2"/>
  <c r="B270" i="4" s="1"/>
  <c r="F270" s="1"/>
  <c r="U266" i="2"/>
  <c r="B271" i="4" s="1"/>
  <c r="E271" s="1"/>
  <c r="U267" i="2"/>
  <c r="B272" i="4" s="1"/>
  <c r="F272" s="1"/>
  <c r="U268" i="2"/>
  <c r="B273" i="4" s="1"/>
  <c r="U269" i="2"/>
  <c r="B274" i="4" s="1"/>
  <c r="F274" s="1"/>
  <c r="U270" i="2"/>
  <c r="B275" i="4" s="1"/>
  <c r="E275" s="1"/>
  <c r="U271" i="2"/>
  <c r="B276" i="4" s="1"/>
  <c r="F276" s="1"/>
  <c r="U272" i="2"/>
  <c r="B277" i="4" s="1"/>
  <c r="U273" i="2"/>
  <c r="B278" i="4" s="1"/>
  <c r="F278" s="1"/>
  <c r="U274" i="2"/>
  <c r="B279" i="4" s="1"/>
  <c r="E279" s="1"/>
  <c r="U275" i="2"/>
  <c r="B280" i="4" s="1"/>
  <c r="F280" s="1"/>
  <c r="U276" i="2"/>
  <c r="B281" i="4" s="1"/>
  <c r="U277" i="2"/>
  <c r="B282" i="4" s="1"/>
  <c r="F282" s="1"/>
  <c r="U278" i="2"/>
  <c r="B283" i="4" s="1"/>
  <c r="E283" s="1"/>
  <c r="U279" i="2"/>
  <c r="B284" i="4" s="1"/>
  <c r="F284" s="1"/>
  <c r="U280" i="2"/>
  <c r="B285" i="4" s="1"/>
  <c r="U281" i="2"/>
  <c r="B286" i="4" s="1"/>
  <c r="F286" s="1"/>
  <c r="U282" i="2"/>
  <c r="B287" i="4" s="1"/>
  <c r="E287" s="1"/>
  <c r="U283" i="2"/>
  <c r="B288" i="4" s="1"/>
  <c r="F288" s="1"/>
  <c r="U284" i="2"/>
  <c r="B289" i="4" s="1"/>
  <c r="U285" i="2"/>
  <c r="B290" i="4" s="1"/>
  <c r="F290" s="1"/>
  <c r="U286" i="2"/>
  <c r="B291" i="4" s="1"/>
  <c r="E291" s="1"/>
  <c r="U287" i="2"/>
  <c r="B292" i="4" s="1"/>
  <c r="F292" s="1"/>
  <c r="U288" i="2"/>
  <c r="B293" i="4" s="1"/>
  <c r="U289" i="2"/>
  <c r="B294" i="4" s="1"/>
  <c r="F294" s="1"/>
  <c r="U290" i="2"/>
  <c r="B295" i="4" s="1"/>
  <c r="E295" s="1"/>
  <c r="U291" i="2"/>
  <c r="B296" i="4" s="1"/>
  <c r="F296" s="1"/>
  <c r="U292" i="2"/>
  <c r="B297" i="4" s="1"/>
  <c r="U293" i="2"/>
  <c r="B298" i="4" s="1"/>
  <c r="F298" s="1"/>
  <c r="U294" i="2"/>
  <c r="B299" i="4" s="1"/>
  <c r="E299" s="1"/>
  <c r="U295" i="2"/>
  <c r="B300" i="4" s="1"/>
  <c r="F300" s="1"/>
  <c r="U296" i="2"/>
  <c r="B301" i="4" s="1"/>
  <c r="U297" i="2"/>
  <c r="B302" i="4" s="1"/>
  <c r="F302" s="1"/>
  <c r="U298" i="2"/>
  <c r="B303" i="4" s="1"/>
  <c r="E303" s="1"/>
  <c r="U299" i="2"/>
  <c r="B304" i="4" s="1"/>
  <c r="F304" s="1"/>
  <c r="U300" i="2"/>
  <c r="B305" i="4" s="1"/>
  <c r="U301" i="2"/>
  <c r="B306" i="4" s="1"/>
  <c r="F306" s="1"/>
  <c r="U302" i="2"/>
  <c r="B307" i="4" s="1"/>
  <c r="E307" s="1"/>
  <c r="U303" i="2"/>
  <c r="B308" i="4" s="1"/>
  <c r="F308" s="1"/>
  <c r="U304" i="2"/>
  <c r="B309" i="4" s="1"/>
  <c r="U305" i="2"/>
  <c r="B310" i="4" s="1"/>
  <c r="E310" s="1"/>
  <c r="U306" i="2"/>
  <c r="B311" i="4" s="1"/>
  <c r="E311" s="1"/>
  <c r="U307" i="2"/>
  <c r="B312" i="4" s="1"/>
  <c r="F312" s="1"/>
  <c r="U308" i="2"/>
  <c r="B313" i="4" s="1"/>
  <c r="U309" i="2"/>
  <c r="B314" i="4" s="1"/>
  <c r="E314" s="1"/>
  <c r="U310" i="2"/>
  <c r="B315" i="4" s="1"/>
  <c r="E315" s="1"/>
  <c r="U311" i="2"/>
  <c r="B316" i="4" s="1"/>
  <c r="F316" s="1"/>
  <c r="U312" i="2"/>
  <c r="B317" i="4" s="1"/>
  <c r="U313" i="2"/>
  <c r="B318" i="4" s="1"/>
  <c r="E318" s="1"/>
  <c r="U314" i="2"/>
  <c r="B319" i="4" s="1"/>
  <c r="E319" s="1"/>
  <c r="U315" i="2"/>
  <c r="B320" i="4" s="1"/>
  <c r="F320" s="1"/>
  <c r="U316" i="2"/>
  <c r="B321" i="4" s="1"/>
  <c r="U317" i="2"/>
  <c r="B322" i="4" s="1"/>
  <c r="E322" s="1"/>
  <c r="U318" i="2"/>
  <c r="B323" i="4" s="1"/>
  <c r="E323" s="1"/>
  <c r="U319" i="2"/>
  <c r="B324" i="4" s="1"/>
  <c r="F324" s="1"/>
  <c r="U320" i="2"/>
  <c r="B325" i="4" s="1"/>
  <c r="U321" i="2"/>
  <c r="B326" i="4" s="1"/>
  <c r="E326" s="1"/>
  <c r="U322" i="2"/>
  <c r="B327" i="4" s="1"/>
  <c r="E327" s="1"/>
  <c r="U323" i="2"/>
  <c r="B328" i="4" s="1"/>
  <c r="F328" s="1"/>
  <c r="U324" i="2"/>
  <c r="B329" i="4" s="1"/>
  <c r="U325" i="2"/>
  <c r="B330" i="4" s="1"/>
  <c r="E330" s="1"/>
  <c r="U326" i="2"/>
  <c r="B331" i="4" s="1"/>
  <c r="E331" s="1"/>
  <c r="U327" i="2"/>
  <c r="B332" i="4" s="1"/>
  <c r="F332" s="1"/>
  <c r="U328" i="2"/>
  <c r="B333" i="4" s="1"/>
  <c r="U329" i="2"/>
  <c r="B334" i="4" s="1"/>
  <c r="E334" s="1"/>
  <c r="U330" i="2"/>
  <c r="B335" i="4" s="1"/>
  <c r="E335" s="1"/>
  <c r="U331" i="2"/>
  <c r="B336" i="4" s="1"/>
  <c r="F336" s="1"/>
  <c r="U332" i="2"/>
  <c r="B337" i="4" s="1"/>
  <c r="U333" i="2"/>
  <c r="B338" i="4" s="1"/>
  <c r="E338" s="1"/>
  <c r="U334" i="2"/>
  <c r="B339" i="4" s="1"/>
  <c r="E339" s="1"/>
  <c r="U335" i="2"/>
  <c r="B340" i="4" s="1"/>
  <c r="F340" s="1"/>
  <c r="U336" i="2"/>
  <c r="B341" i="4" s="1"/>
  <c r="U337" i="2"/>
  <c r="B342" i="4" s="1"/>
  <c r="E342" s="1"/>
  <c r="U338" i="2"/>
  <c r="B343" i="4" s="1"/>
  <c r="E343" s="1"/>
  <c r="U339" i="2"/>
  <c r="B344" i="4" s="1"/>
  <c r="F344" s="1"/>
  <c r="U340" i="2"/>
  <c r="B345" i="4" s="1"/>
  <c r="U341" i="2"/>
  <c r="B346" i="4" s="1"/>
  <c r="E346" s="1"/>
  <c r="U342" i="2"/>
  <c r="B347" i="4" s="1"/>
  <c r="E347" s="1"/>
  <c r="U343" i="2"/>
  <c r="B348" i="4" s="1"/>
  <c r="F348" s="1"/>
  <c r="U344" i="2"/>
  <c r="B349" i="4" s="1"/>
  <c r="U345" i="2"/>
  <c r="B350" i="4" s="1"/>
  <c r="E350" s="1"/>
  <c r="U346" i="2"/>
  <c r="B351" i="4" s="1"/>
  <c r="E351" s="1"/>
  <c r="U347" i="2"/>
  <c r="B352" i="4" s="1"/>
  <c r="F352" s="1"/>
  <c r="U348" i="2"/>
  <c r="B353" i="4" s="1"/>
  <c r="U349" i="2"/>
  <c r="B354" i="4" s="1"/>
  <c r="E354" s="1"/>
  <c r="U350" i="2"/>
  <c r="B355" i="4" s="1"/>
  <c r="E355" s="1"/>
  <c r="U351" i="2"/>
  <c r="B356" i="4" s="1"/>
  <c r="F356" s="1"/>
  <c r="U352" i="2"/>
  <c r="B357" i="4" s="1"/>
  <c r="U353" i="2"/>
  <c r="B358" i="4" s="1"/>
  <c r="E358" s="1"/>
  <c r="U354" i="2"/>
  <c r="B359" i="4" s="1"/>
  <c r="E359" s="1"/>
  <c r="U355" i="2"/>
  <c r="B360" i="4" s="1"/>
  <c r="F360" s="1"/>
  <c r="U356" i="2"/>
  <c r="B361" i="4" s="1"/>
  <c r="U357" i="2"/>
  <c r="B362" i="4" s="1"/>
  <c r="E362" s="1"/>
  <c r="U358" i="2"/>
  <c r="B363" i="4" s="1"/>
  <c r="E363" s="1"/>
  <c r="U359" i="2"/>
  <c r="B364" i="4" s="1"/>
  <c r="F364" s="1"/>
  <c r="U360" i="2"/>
  <c r="B365" i="4" s="1"/>
  <c r="U361" i="2"/>
  <c r="B366" i="4" s="1"/>
  <c r="E366" s="1"/>
  <c r="U362" i="2"/>
  <c r="B367" i="4" s="1"/>
  <c r="E367" s="1"/>
  <c r="U363" i="2"/>
  <c r="B368" i="4" s="1"/>
  <c r="F368" s="1"/>
  <c r="U364" i="2"/>
  <c r="B369" i="4" s="1"/>
  <c r="U365" i="2"/>
  <c r="B370" i="4" s="1"/>
  <c r="E370" s="1"/>
  <c r="U366" i="2"/>
  <c r="B371" i="4" s="1"/>
  <c r="E371" s="1"/>
  <c r="U367" i="2"/>
  <c r="B372" i="4" s="1"/>
  <c r="F372" s="1"/>
  <c r="U368" i="2"/>
  <c r="B373" i="4" s="1"/>
  <c r="U369" i="2"/>
  <c r="B374" i="4" s="1"/>
  <c r="E374" s="1"/>
  <c r="U370" i="2"/>
  <c r="B375" i="4" s="1"/>
  <c r="E375" s="1"/>
  <c r="U371" i="2"/>
  <c r="B376" i="4" s="1"/>
  <c r="F376" s="1"/>
  <c r="U372" i="2"/>
  <c r="B377" i="4" s="1"/>
  <c r="U373" i="2"/>
  <c r="B378" i="4" s="1"/>
  <c r="E378" s="1"/>
  <c r="U374" i="2"/>
  <c r="B379" i="4" s="1"/>
  <c r="E379" s="1"/>
  <c r="U375" i="2"/>
  <c r="B380" i="4" s="1"/>
  <c r="F380" s="1"/>
  <c r="U376" i="2"/>
  <c r="B381" i="4" s="1"/>
  <c r="U377" i="2"/>
  <c r="B382" i="4" s="1"/>
  <c r="E382" s="1"/>
  <c r="U378" i="2"/>
  <c r="B383" i="4" s="1"/>
  <c r="E383" s="1"/>
  <c r="U379" i="2"/>
  <c r="B384" i="4" s="1"/>
  <c r="F384" s="1"/>
  <c r="U380" i="2"/>
  <c r="B385" i="4" s="1"/>
  <c r="U381" i="2"/>
  <c r="B386" i="4" s="1"/>
  <c r="E386" s="1"/>
  <c r="U382" i="2"/>
  <c r="B387" i="4" s="1"/>
  <c r="E387" s="1"/>
  <c r="U383" i="2"/>
  <c r="B388" i="4" s="1"/>
  <c r="F388" s="1"/>
  <c r="U384" i="2"/>
  <c r="B389" i="4" s="1"/>
  <c r="U385" i="2"/>
  <c r="B390" i="4" s="1"/>
  <c r="E390" s="1"/>
  <c r="U386" i="2"/>
  <c r="B391" i="4" s="1"/>
  <c r="E391" s="1"/>
  <c r="U387" i="2"/>
  <c r="B392" i="4" s="1"/>
  <c r="F392" s="1"/>
  <c r="U388" i="2"/>
  <c r="B393" i="4" s="1"/>
  <c r="U389" i="2"/>
  <c r="B394" i="4" s="1"/>
  <c r="E394" s="1"/>
  <c r="U390" i="2"/>
  <c r="B395" i="4" s="1"/>
  <c r="E395" s="1"/>
  <c r="U391" i="2"/>
  <c r="B396" i="4" s="1"/>
  <c r="F396" s="1"/>
  <c r="U392" i="2"/>
  <c r="B397" i="4" s="1"/>
  <c r="U393" i="2"/>
  <c r="B398" i="4" s="1"/>
  <c r="E398" s="1"/>
  <c r="U394" i="2"/>
  <c r="B399" i="4" s="1"/>
  <c r="E399" s="1"/>
  <c r="U395" i="2"/>
  <c r="B400" i="4" s="1"/>
  <c r="F400" s="1"/>
  <c r="U396" i="2"/>
  <c r="B401" i="4" s="1"/>
  <c r="U397" i="2"/>
  <c r="B402" i="4" s="1"/>
  <c r="E402" s="1"/>
  <c r="U398" i="2"/>
  <c r="B403" i="4" s="1"/>
  <c r="E403" s="1"/>
  <c r="U399" i="2"/>
  <c r="B404" i="4" s="1"/>
  <c r="F404" s="1"/>
  <c r="U400" i="2"/>
  <c r="B405" i="4" s="1"/>
  <c r="U401" i="2"/>
  <c r="B406" i="4" s="1"/>
  <c r="E406" s="1"/>
  <c r="U402" i="2"/>
  <c r="B407" i="4" s="1"/>
  <c r="E407" s="1"/>
  <c r="U403" i="2"/>
  <c r="B408" i="4" s="1"/>
  <c r="F408" s="1"/>
  <c r="U404" i="2"/>
  <c r="B409" i="4" s="1"/>
  <c r="U405" i="2"/>
  <c r="B410" i="4" s="1"/>
  <c r="E410" s="1"/>
  <c r="U406" i="2"/>
  <c r="B411" i="4" s="1"/>
  <c r="E411" s="1"/>
  <c r="U407" i="2"/>
  <c r="B412" i="4" s="1"/>
  <c r="F412" s="1"/>
  <c r="U408" i="2"/>
  <c r="B413" i="4" s="1"/>
  <c r="U409" i="2"/>
  <c r="B414" i="4" s="1"/>
  <c r="E414" s="1"/>
  <c r="U410" i="2"/>
  <c r="B415" i="4" s="1"/>
  <c r="E415" s="1"/>
  <c r="U411" i="2"/>
  <c r="B416" i="4" s="1"/>
  <c r="F416" s="1"/>
  <c r="U412" i="2"/>
  <c r="B417" i="4" s="1"/>
  <c r="U413" i="2"/>
  <c r="B418" i="4" s="1"/>
  <c r="E418" s="1"/>
  <c r="U414" i="2"/>
  <c r="B419" i="4" s="1"/>
  <c r="E419" s="1"/>
  <c r="U415" i="2"/>
  <c r="B420" i="4" s="1"/>
  <c r="F420" s="1"/>
  <c r="U416" i="2"/>
  <c r="B421" i="4" s="1"/>
  <c r="U417" i="2"/>
  <c r="B422" i="4" s="1"/>
  <c r="E422" s="1"/>
  <c r="U418" i="2"/>
  <c r="B423" i="4" s="1"/>
  <c r="E423" s="1"/>
  <c r="U419" i="2"/>
  <c r="B424" i="4" s="1"/>
  <c r="F424" s="1"/>
  <c r="U420" i="2"/>
  <c r="B425" i="4" s="1"/>
  <c r="U421" i="2"/>
  <c r="B426" i="4" s="1"/>
  <c r="E426" s="1"/>
  <c r="U422" i="2"/>
  <c r="B427" i="4" s="1"/>
  <c r="E427" s="1"/>
  <c r="U423" i="2"/>
  <c r="B428" i="4" s="1"/>
  <c r="F428" s="1"/>
  <c r="U424" i="2"/>
  <c r="B429" i="4" s="1"/>
  <c r="F429" s="1"/>
  <c r="U425" i="2"/>
  <c r="B430" i="4" s="1"/>
  <c r="U426" i="2"/>
  <c r="B431" i="4" s="1"/>
  <c r="F431" s="1"/>
  <c r="U427" i="2"/>
  <c r="B432" i="4" s="1"/>
  <c r="E432" s="1"/>
  <c r="U428" i="2"/>
  <c r="B433" i="4" s="1"/>
  <c r="F433" s="1"/>
  <c r="U429" i="2"/>
  <c r="B434" i="4" s="1"/>
  <c r="U430" i="2"/>
  <c r="B435" i="4" s="1"/>
  <c r="F435" s="1"/>
  <c r="U431" i="2"/>
  <c r="B436" i="4" s="1"/>
  <c r="E436" s="1"/>
  <c r="U432" i="2"/>
  <c r="B437" i="4" s="1"/>
  <c r="F437" s="1"/>
  <c r="U433" i="2"/>
  <c r="B438" i="4" s="1"/>
  <c r="U434" i="2"/>
  <c r="B439" i="4" s="1"/>
  <c r="F439" s="1"/>
  <c r="U435" i="2"/>
  <c r="B440" i="4" s="1"/>
  <c r="E440" s="1"/>
  <c r="U436" i="2"/>
  <c r="B441" i="4" s="1"/>
  <c r="F441" s="1"/>
  <c r="U437" i="2"/>
  <c r="B442" i="4" s="1"/>
  <c r="U438" i="2"/>
  <c r="B443" i="4" s="1"/>
  <c r="F443" s="1"/>
  <c r="U439" i="2"/>
  <c r="B444" i="4" s="1"/>
  <c r="E444" s="1"/>
  <c r="U440" i="2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E49" i="1"/>
  <c r="D7" i="4" s="1"/>
  <c r="E167" l="1"/>
  <c r="E128"/>
  <c r="E93"/>
  <c r="E20"/>
  <c r="E340"/>
  <c r="E202"/>
  <c r="E185"/>
  <c r="E404"/>
  <c r="E250"/>
  <c r="E175"/>
  <c r="E372"/>
  <c r="E308"/>
  <c r="E226"/>
  <c r="E179"/>
  <c r="E171"/>
  <c r="E437"/>
  <c r="E420"/>
  <c r="E388"/>
  <c r="E356"/>
  <c r="E324"/>
  <c r="E284"/>
  <c r="E234"/>
  <c r="E210"/>
  <c r="E194"/>
  <c r="E187"/>
  <c r="E183"/>
  <c r="E182"/>
  <c r="E181"/>
  <c r="E178"/>
  <c r="E177"/>
  <c r="E174"/>
  <c r="E173"/>
  <c r="E170"/>
  <c r="E169"/>
  <c r="E166"/>
  <c r="E165"/>
  <c r="E160"/>
  <c r="E96"/>
  <c r="E61"/>
  <c r="E218"/>
  <c r="E186"/>
  <c r="E16"/>
  <c r="E13"/>
  <c r="E12"/>
  <c r="E429"/>
  <c r="D428"/>
  <c r="E412"/>
  <c r="E396"/>
  <c r="E380"/>
  <c r="E364"/>
  <c r="E348"/>
  <c r="E332"/>
  <c r="E316"/>
  <c r="E300"/>
  <c r="E268"/>
  <c r="E242"/>
  <c r="E144"/>
  <c r="E112"/>
  <c r="E433"/>
  <c r="E424"/>
  <c r="E416"/>
  <c r="E408"/>
  <c r="E400"/>
  <c r="E392"/>
  <c r="E384"/>
  <c r="E376"/>
  <c r="E368"/>
  <c r="E360"/>
  <c r="E352"/>
  <c r="E344"/>
  <c r="E336"/>
  <c r="E328"/>
  <c r="E320"/>
  <c r="E312"/>
  <c r="E304"/>
  <c r="E292"/>
  <c r="E276"/>
  <c r="E260"/>
  <c r="E257"/>
  <c r="E254"/>
  <c r="E246"/>
  <c r="E238"/>
  <c r="E230"/>
  <c r="E222"/>
  <c r="E214"/>
  <c r="E206"/>
  <c r="E198"/>
  <c r="E190"/>
  <c r="E184"/>
  <c r="E180"/>
  <c r="E176"/>
  <c r="E172"/>
  <c r="E168"/>
  <c r="E164"/>
  <c r="E152"/>
  <c r="E136"/>
  <c r="E120"/>
  <c r="E104"/>
  <c r="E77"/>
  <c r="E45"/>
  <c r="E18"/>
  <c r="E29"/>
  <c r="E441"/>
  <c r="E435"/>
  <c r="E431"/>
  <c r="E428"/>
  <c r="E306"/>
  <c r="E302"/>
  <c r="E296"/>
  <c r="E288"/>
  <c r="E280"/>
  <c r="E272"/>
  <c r="E264"/>
  <c r="E256"/>
  <c r="E253"/>
  <c r="E252"/>
  <c r="E249"/>
  <c r="E248"/>
  <c r="E245"/>
  <c r="E244"/>
  <c r="E241"/>
  <c r="E240"/>
  <c r="E237"/>
  <c r="E236"/>
  <c r="E233"/>
  <c r="E232"/>
  <c r="E229"/>
  <c r="E228"/>
  <c r="E225"/>
  <c r="E224"/>
  <c r="E221"/>
  <c r="E220"/>
  <c r="E217"/>
  <c r="E216"/>
  <c r="E213"/>
  <c r="E212"/>
  <c r="E209"/>
  <c r="E208"/>
  <c r="E205"/>
  <c r="E204"/>
  <c r="E201"/>
  <c r="E200"/>
  <c r="E197"/>
  <c r="E196"/>
  <c r="E193"/>
  <c r="E192"/>
  <c r="E189"/>
  <c r="E188"/>
  <c r="E156"/>
  <c r="E148"/>
  <c r="E140"/>
  <c r="E132"/>
  <c r="E124"/>
  <c r="E116"/>
  <c r="E108"/>
  <c r="E100"/>
  <c r="E85"/>
  <c r="E69"/>
  <c r="E53"/>
  <c r="E37"/>
  <c r="E25"/>
  <c r="E14"/>
  <c r="E443"/>
  <c r="E439"/>
  <c r="E298"/>
  <c r="E294"/>
  <c r="E290"/>
  <c r="E286"/>
  <c r="E282"/>
  <c r="E278"/>
  <c r="E274"/>
  <c r="E270"/>
  <c r="E266"/>
  <c r="E262"/>
  <c r="E255"/>
  <c r="E251"/>
  <c r="E247"/>
  <c r="E243"/>
  <c r="E239"/>
  <c r="E235"/>
  <c r="E231"/>
  <c r="E227"/>
  <c r="E223"/>
  <c r="E219"/>
  <c r="E215"/>
  <c r="E211"/>
  <c r="E207"/>
  <c r="E203"/>
  <c r="E199"/>
  <c r="E195"/>
  <c r="E191"/>
  <c r="D186"/>
  <c r="C186"/>
  <c r="D184"/>
  <c r="C184"/>
  <c r="D182"/>
  <c r="C182"/>
  <c r="D180"/>
  <c r="C180"/>
  <c r="D178"/>
  <c r="C178"/>
  <c r="D176"/>
  <c r="C176"/>
  <c r="D174"/>
  <c r="C174"/>
  <c r="D172"/>
  <c r="C172"/>
  <c r="D170"/>
  <c r="C170"/>
  <c r="D168"/>
  <c r="C168"/>
  <c r="D166"/>
  <c r="C166"/>
  <c r="D164"/>
  <c r="C164"/>
  <c r="E163"/>
  <c r="E162"/>
  <c r="E159"/>
  <c r="E158"/>
  <c r="E155"/>
  <c r="E154"/>
  <c r="E151"/>
  <c r="E150"/>
  <c r="E147"/>
  <c r="E146"/>
  <c r="E143"/>
  <c r="E142"/>
  <c r="E139"/>
  <c r="E138"/>
  <c r="E135"/>
  <c r="E134"/>
  <c r="E131"/>
  <c r="E130"/>
  <c r="E127"/>
  <c r="E126"/>
  <c r="E123"/>
  <c r="E122"/>
  <c r="E119"/>
  <c r="E118"/>
  <c r="E115"/>
  <c r="E114"/>
  <c r="E111"/>
  <c r="E110"/>
  <c r="E107"/>
  <c r="E106"/>
  <c r="E103"/>
  <c r="E102"/>
  <c r="E99"/>
  <c r="E98"/>
  <c r="E89"/>
  <c r="E81"/>
  <c r="E73"/>
  <c r="E65"/>
  <c r="E57"/>
  <c r="E49"/>
  <c r="E41"/>
  <c r="E33"/>
  <c r="E32"/>
  <c r="E28"/>
  <c r="E24"/>
  <c r="E22"/>
  <c r="E17"/>
  <c r="F442"/>
  <c r="F438"/>
  <c r="F434"/>
  <c r="F430"/>
  <c r="F425"/>
  <c r="F421"/>
  <c r="F417"/>
  <c r="F413"/>
  <c r="F409"/>
  <c r="F405"/>
  <c r="F401"/>
  <c r="F397"/>
  <c r="F393"/>
  <c r="F389"/>
  <c r="F385"/>
  <c r="F381"/>
  <c r="F377"/>
  <c r="F373"/>
  <c r="F369"/>
  <c r="F365"/>
  <c r="F361"/>
  <c r="F357"/>
  <c r="F353"/>
  <c r="F349"/>
  <c r="F345"/>
  <c r="F341"/>
  <c r="F337"/>
  <c r="F333"/>
  <c r="F329"/>
  <c r="F325"/>
  <c r="F321"/>
  <c r="F317"/>
  <c r="F313"/>
  <c r="F309"/>
  <c r="F305"/>
  <c r="F301"/>
  <c r="F297"/>
  <c r="F293"/>
  <c r="F289"/>
  <c r="F285"/>
  <c r="F281"/>
  <c r="F277"/>
  <c r="F273"/>
  <c r="F269"/>
  <c r="F265"/>
  <c r="F261"/>
  <c r="C95"/>
  <c r="F95"/>
  <c r="F91"/>
  <c r="F87"/>
  <c r="F83"/>
  <c r="F79"/>
  <c r="F75"/>
  <c r="F71"/>
  <c r="F67"/>
  <c r="F63"/>
  <c r="F59"/>
  <c r="F55"/>
  <c r="F51"/>
  <c r="F47"/>
  <c r="F43"/>
  <c r="F39"/>
  <c r="F35"/>
  <c r="F31"/>
  <c r="F27"/>
  <c r="F23"/>
  <c r="F444"/>
  <c r="F440"/>
  <c r="F436"/>
  <c r="F432"/>
  <c r="F427"/>
  <c r="F426"/>
  <c r="F423"/>
  <c r="F422"/>
  <c r="F419"/>
  <c r="F418"/>
  <c r="F415"/>
  <c r="F414"/>
  <c r="F411"/>
  <c r="F410"/>
  <c r="F407"/>
  <c r="F406"/>
  <c r="F403"/>
  <c r="F402"/>
  <c r="F399"/>
  <c r="F398"/>
  <c r="F395"/>
  <c r="F394"/>
  <c r="F391"/>
  <c r="F390"/>
  <c r="F387"/>
  <c r="F386"/>
  <c r="F383"/>
  <c r="F382"/>
  <c r="F379"/>
  <c r="F378"/>
  <c r="F375"/>
  <c r="F374"/>
  <c r="F371"/>
  <c r="F370"/>
  <c r="F367"/>
  <c r="F366"/>
  <c r="F363"/>
  <c r="F362"/>
  <c r="F359"/>
  <c r="F358"/>
  <c r="F355"/>
  <c r="F354"/>
  <c r="F351"/>
  <c r="F350"/>
  <c r="F347"/>
  <c r="F346"/>
  <c r="F343"/>
  <c r="F342"/>
  <c r="F339"/>
  <c r="F338"/>
  <c r="F335"/>
  <c r="F334"/>
  <c r="F331"/>
  <c r="F330"/>
  <c r="F327"/>
  <c r="F326"/>
  <c r="F323"/>
  <c r="F322"/>
  <c r="F319"/>
  <c r="F318"/>
  <c r="F315"/>
  <c r="F314"/>
  <c r="F311"/>
  <c r="F310"/>
  <c r="F307"/>
  <c r="F303"/>
  <c r="F299"/>
  <c r="F295"/>
  <c r="F291"/>
  <c r="F287"/>
  <c r="F283"/>
  <c r="F279"/>
  <c r="F275"/>
  <c r="F271"/>
  <c r="F267"/>
  <c r="F263"/>
  <c r="F259"/>
  <c r="F258"/>
  <c r="E94"/>
  <c r="F94"/>
  <c r="E90"/>
  <c r="F90"/>
  <c r="E86"/>
  <c r="F86"/>
  <c r="E82"/>
  <c r="F82"/>
  <c r="E78"/>
  <c r="F78"/>
  <c r="E74"/>
  <c r="F74"/>
  <c r="E70"/>
  <c r="F70"/>
  <c r="E66"/>
  <c r="F66"/>
  <c r="E62"/>
  <c r="F62"/>
  <c r="E58"/>
  <c r="F58"/>
  <c r="E54"/>
  <c r="F54"/>
  <c r="E50"/>
  <c r="F50"/>
  <c r="E46"/>
  <c r="F46"/>
  <c r="E42"/>
  <c r="F42"/>
  <c r="E38"/>
  <c r="F38"/>
  <c r="E34"/>
  <c r="F34"/>
  <c r="E30"/>
  <c r="F30"/>
  <c r="E26"/>
  <c r="F26"/>
  <c r="F21"/>
  <c r="F19"/>
  <c r="E19"/>
  <c r="E442"/>
  <c r="E438"/>
  <c r="E434"/>
  <c r="E430"/>
  <c r="E305"/>
  <c r="E301"/>
  <c r="E297"/>
  <c r="E293"/>
  <c r="E289"/>
  <c r="E285"/>
  <c r="E281"/>
  <c r="E277"/>
  <c r="E273"/>
  <c r="E269"/>
  <c r="E265"/>
  <c r="E261"/>
  <c r="D257"/>
  <c r="C257"/>
  <c r="D187"/>
  <c r="C187"/>
  <c r="D185"/>
  <c r="C185"/>
  <c r="D183"/>
  <c r="C183"/>
  <c r="D181"/>
  <c r="C181"/>
  <c r="D179"/>
  <c r="C179"/>
  <c r="D177"/>
  <c r="C177"/>
  <c r="D175"/>
  <c r="C175"/>
  <c r="D173"/>
  <c r="C173"/>
  <c r="D171"/>
  <c r="C171"/>
  <c r="D169"/>
  <c r="C169"/>
  <c r="D167"/>
  <c r="C167"/>
  <c r="D165"/>
  <c r="C165"/>
  <c r="E161"/>
  <c r="E157"/>
  <c r="E153"/>
  <c r="E149"/>
  <c r="E145"/>
  <c r="E141"/>
  <c r="E137"/>
  <c r="E133"/>
  <c r="E129"/>
  <c r="E125"/>
  <c r="E121"/>
  <c r="E117"/>
  <c r="E113"/>
  <c r="E109"/>
  <c r="E105"/>
  <c r="E101"/>
  <c r="E97"/>
  <c r="E92"/>
  <c r="E91"/>
  <c r="E88"/>
  <c r="E87"/>
  <c r="E84"/>
  <c r="E83"/>
  <c r="E80"/>
  <c r="E79"/>
  <c r="E76"/>
  <c r="E75"/>
  <c r="E72"/>
  <c r="E71"/>
  <c r="E68"/>
  <c r="E67"/>
  <c r="E64"/>
  <c r="E63"/>
  <c r="E60"/>
  <c r="E59"/>
  <c r="E56"/>
  <c r="E55"/>
  <c r="E52"/>
  <c r="E51"/>
  <c r="E48"/>
  <c r="E47"/>
  <c r="E44"/>
  <c r="E43"/>
  <c r="E40"/>
  <c r="E39"/>
  <c r="E36"/>
  <c r="E35"/>
  <c r="E15"/>
  <c r="E11"/>
  <c r="E10"/>
  <c r="F17"/>
  <c r="F15"/>
  <c r="F13"/>
  <c r="F11"/>
  <c r="C163"/>
  <c r="D163"/>
  <c r="C161"/>
  <c r="D161"/>
  <c r="C159"/>
  <c r="D159"/>
  <c r="C157"/>
  <c r="D157"/>
  <c r="C155"/>
  <c r="D155"/>
  <c r="C153"/>
  <c r="D153"/>
  <c r="C151"/>
  <c r="D151"/>
  <c r="C149"/>
  <c r="D149"/>
  <c r="C147"/>
  <c r="D147"/>
  <c r="C145"/>
  <c r="D145"/>
  <c r="C143"/>
  <c r="D143"/>
  <c r="C141"/>
  <c r="D141"/>
  <c r="C139"/>
  <c r="D139"/>
  <c r="C137"/>
  <c r="D137"/>
  <c r="C135"/>
  <c r="D135"/>
  <c r="C133"/>
  <c r="D133"/>
  <c r="C131"/>
  <c r="D131"/>
  <c r="C129"/>
  <c r="D129"/>
  <c r="C127"/>
  <c r="D127"/>
  <c r="C125"/>
  <c r="D125"/>
  <c r="C123"/>
  <c r="D123"/>
  <c r="C121"/>
  <c r="D121"/>
  <c r="C119"/>
  <c r="D119"/>
  <c r="C117"/>
  <c r="D117"/>
  <c r="C115"/>
  <c r="D115"/>
  <c r="C113"/>
  <c r="D113"/>
  <c r="C111"/>
  <c r="D111"/>
  <c r="C109"/>
  <c r="D109"/>
  <c r="C107"/>
  <c r="D107"/>
  <c r="C105"/>
  <c r="D105"/>
  <c r="C103"/>
  <c r="D103"/>
  <c r="C101"/>
  <c r="D101"/>
  <c r="C99"/>
  <c r="D99"/>
  <c r="C97"/>
  <c r="D97"/>
  <c r="E425"/>
  <c r="E421"/>
  <c r="E417"/>
  <c r="E413"/>
  <c r="E409"/>
  <c r="E405"/>
  <c r="E401"/>
  <c r="E397"/>
  <c r="E393"/>
  <c r="E389"/>
  <c r="E385"/>
  <c r="E381"/>
  <c r="E377"/>
  <c r="E373"/>
  <c r="E369"/>
  <c r="E365"/>
  <c r="E361"/>
  <c r="E357"/>
  <c r="E353"/>
  <c r="E349"/>
  <c r="E345"/>
  <c r="E341"/>
  <c r="E337"/>
  <c r="E333"/>
  <c r="E329"/>
  <c r="E325"/>
  <c r="E321"/>
  <c r="E317"/>
  <c r="E313"/>
  <c r="E309"/>
  <c r="E258"/>
  <c r="D256"/>
  <c r="C256"/>
  <c r="D255"/>
  <c r="C255"/>
  <c r="D254"/>
  <c r="C254"/>
  <c r="D253"/>
  <c r="C253"/>
  <c r="D252"/>
  <c r="C252"/>
  <c r="D251"/>
  <c r="C251"/>
  <c r="D250"/>
  <c r="C250"/>
  <c r="D249"/>
  <c r="C249"/>
  <c r="D248"/>
  <c r="C248"/>
  <c r="D247"/>
  <c r="C247"/>
  <c r="D246"/>
  <c r="C246"/>
  <c r="D245"/>
  <c r="C245"/>
  <c r="D244"/>
  <c r="C244"/>
  <c r="D243"/>
  <c r="C243"/>
  <c r="D242"/>
  <c r="C242"/>
  <c r="D241"/>
  <c r="C241"/>
  <c r="D240"/>
  <c r="C240"/>
  <c r="D239"/>
  <c r="C239"/>
  <c r="D238"/>
  <c r="C238"/>
  <c r="D237"/>
  <c r="C237"/>
  <c r="D236"/>
  <c r="C236"/>
  <c r="D235"/>
  <c r="C235"/>
  <c r="D234"/>
  <c r="C234"/>
  <c r="D233"/>
  <c r="C233"/>
  <c r="D232"/>
  <c r="C232"/>
  <c r="D231"/>
  <c r="C231"/>
  <c r="D230"/>
  <c r="C230"/>
  <c r="D229"/>
  <c r="C229"/>
  <c r="D228"/>
  <c r="C228"/>
  <c r="D227"/>
  <c r="C227"/>
  <c r="D226"/>
  <c r="C226"/>
  <c r="D225"/>
  <c r="C225"/>
  <c r="D224"/>
  <c r="C224"/>
  <c r="D223"/>
  <c r="C223"/>
  <c r="D222"/>
  <c r="C222"/>
  <c r="D221"/>
  <c r="C221"/>
  <c r="D220"/>
  <c r="C220"/>
  <c r="D219"/>
  <c r="C219"/>
  <c r="D218"/>
  <c r="C218"/>
  <c r="D217"/>
  <c r="C217"/>
  <c r="D216"/>
  <c r="C216"/>
  <c r="D215"/>
  <c r="C215"/>
  <c r="D214"/>
  <c r="C214"/>
  <c r="D213"/>
  <c r="C213"/>
  <c r="D212"/>
  <c r="C212"/>
  <c r="D211"/>
  <c r="C211"/>
  <c r="D210"/>
  <c r="C210"/>
  <c r="D209"/>
  <c r="C209"/>
  <c r="D208"/>
  <c r="C208"/>
  <c r="D207"/>
  <c r="C207"/>
  <c r="D206"/>
  <c r="C206"/>
  <c r="D205"/>
  <c r="C205"/>
  <c r="D204"/>
  <c r="C204"/>
  <c r="D203"/>
  <c r="C203"/>
  <c r="D202"/>
  <c r="C202"/>
  <c r="D201"/>
  <c r="C201"/>
  <c r="D200"/>
  <c r="C200"/>
  <c r="D199"/>
  <c r="C199"/>
  <c r="D198"/>
  <c r="C198"/>
  <c r="D197"/>
  <c r="C197"/>
  <c r="D196"/>
  <c r="C196"/>
  <c r="D195"/>
  <c r="C195"/>
  <c r="D194"/>
  <c r="C194"/>
  <c r="D193"/>
  <c r="C193"/>
  <c r="D192"/>
  <c r="C192"/>
  <c r="D191"/>
  <c r="C191"/>
  <c r="D190"/>
  <c r="C190"/>
  <c r="D189"/>
  <c r="C189"/>
  <c r="D188"/>
  <c r="C188"/>
  <c r="C162"/>
  <c r="D162"/>
  <c r="C160"/>
  <c r="D160"/>
  <c r="C158"/>
  <c r="D158"/>
  <c r="C156"/>
  <c r="D156"/>
  <c r="C154"/>
  <c r="D154"/>
  <c r="C152"/>
  <c r="D152"/>
  <c r="C150"/>
  <c r="D150"/>
  <c r="C148"/>
  <c r="D148"/>
  <c r="C146"/>
  <c r="D146"/>
  <c r="C144"/>
  <c r="D144"/>
  <c r="C142"/>
  <c r="D142"/>
  <c r="C140"/>
  <c r="D140"/>
  <c r="C138"/>
  <c r="D138"/>
  <c r="C136"/>
  <c r="D136"/>
  <c r="C134"/>
  <c r="D134"/>
  <c r="C132"/>
  <c r="D132"/>
  <c r="C130"/>
  <c r="D130"/>
  <c r="C128"/>
  <c r="D128"/>
  <c r="C126"/>
  <c r="D126"/>
  <c r="C124"/>
  <c r="D124"/>
  <c r="C122"/>
  <c r="D122"/>
  <c r="C120"/>
  <c r="D120"/>
  <c r="C118"/>
  <c r="D118"/>
  <c r="C116"/>
  <c r="D116"/>
  <c r="C114"/>
  <c r="D114"/>
  <c r="C112"/>
  <c r="D112"/>
  <c r="C110"/>
  <c r="D110"/>
  <c r="C108"/>
  <c r="D108"/>
  <c r="C106"/>
  <c r="D106"/>
  <c r="C104"/>
  <c r="D104"/>
  <c r="C102"/>
  <c r="D102"/>
  <c r="C100"/>
  <c r="D100"/>
  <c r="C98"/>
  <c r="D98"/>
  <c r="C96"/>
  <c r="D96"/>
  <c r="D95"/>
  <c r="A10"/>
  <c r="C428"/>
  <c r="C426"/>
  <c r="D426"/>
  <c r="C424"/>
  <c r="D424"/>
  <c r="C422"/>
  <c r="D422"/>
  <c r="C420"/>
  <c r="D420"/>
  <c r="C418"/>
  <c r="D418"/>
  <c r="C416"/>
  <c r="D416"/>
  <c r="C414"/>
  <c r="D414"/>
  <c r="C412"/>
  <c r="D412"/>
  <c r="C410"/>
  <c r="D410"/>
  <c r="C408"/>
  <c r="D408"/>
  <c r="C406"/>
  <c r="D406"/>
  <c r="C404"/>
  <c r="D404"/>
  <c r="C402"/>
  <c r="D402"/>
  <c r="C400"/>
  <c r="D400"/>
  <c r="C398"/>
  <c r="D398"/>
  <c r="C396"/>
  <c r="D396"/>
  <c r="C394"/>
  <c r="D394"/>
  <c r="C392"/>
  <c r="D392"/>
  <c r="C390"/>
  <c r="D390"/>
  <c r="C388"/>
  <c r="D388"/>
  <c r="C386"/>
  <c r="D386"/>
  <c r="C384"/>
  <c r="D384"/>
  <c r="C382"/>
  <c r="D382"/>
  <c r="C380"/>
  <c r="D380"/>
  <c r="C378"/>
  <c r="D378"/>
  <c r="C376"/>
  <c r="D376"/>
  <c r="C374"/>
  <c r="D374"/>
  <c r="C372"/>
  <c r="D372"/>
  <c r="C370"/>
  <c r="D370"/>
  <c r="C368"/>
  <c r="D368"/>
  <c r="C366"/>
  <c r="D366"/>
  <c r="C364"/>
  <c r="D364"/>
  <c r="C362"/>
  <c r="D362"/>
  <c r="C360"/>
  <c r="D360"/>
  <c r="C358"/>
  <c r="D358"/>
  <c r="C356"/>
  <c r="D356"/>
  <c r="C354"/>
  <c r="D354"/>
  <c r="C352"/>
  <c r="D352"/>
  <c r="C350"/>
  <c r="D350"/>
  <c r="C348"/>
  <c r="D348"/>
  <c r="C346"/>
  <c r="D346"/>
  <c r="C344"/>
  <c r="D344"/>
  <c r="C342"/>
  <c r="D342"/>
  <c r="C340"/>
  <c r="D340"/>
  <c r="C338"/>
  <c r="D338"/>
  <c r="C336"/>
  <c r="D336"/>
  <c r="C334"/>
  <c r="D334"/>
  <c r="C332"/>
  <c r="D332"/>
  <c r="C330"/>
  <c r="D330"/>
  <c r="C328"/>
  <c r="D328"/>
  <c r="C326"/>
  <c r="D326"/>
  <c r="C324"/>
  <c r="D324"/>
  <c r="C322"/>
  <c r="D322"/>
  <c r="C320"/>
  <c r="D320"/>
  <c r="C318"/>
  <c r="D318"/>
  <c r="C316"/>
  <c r="D316"/>
  <c r="C314"/>
  <c r="D314"/>
  <c r="C312"/>
  <c r="D312"/>
  <c r="C310"/>
  <c r="D310"/>
  <c r="C308"/>
  <c r="D308"/>
  <c r="D444"/>
  <c r="C444"/>
  <c r="D443"/>
  <c r="C443"/>
  <c r="D442"/>
  <c r="C442"/>
  <c r="D441"/>
  <c r="C441"/>
  <c r="D440"/>
  <c r="C440"/>
  <c r="D439"/>
  <c r="C439"/>
  <c r="D438"/>
  <c r="C438"/>
  <c r="D437"/>
  <c r="C437"/>
  <c r="D436"/>
  <c r="C436"/>
  <c r="D435"/>
  <c r="C435"/>
  <c r="D434"/>
  <c r="C434"/>
  <c r="D433"/>
  <c r="C433"/>
  <c r="D432"/>
  <c r="C432"/>
  <c r="D431"/>
  <c r="C431"/>
  <c r="D430"/>
  <c r="C430"/>
  <c r="D429"/>
  <c r="C429"/>
  <c r="C427"/>
  <c r="D427"/>
  <c r="C425"/>
  <c r="D425"/>
  <c r="C423"/>
  <c r="D423"/>
  <c r="A421"/>
  <c r="C421"/>
  <c r="D421"/>
  <c r="C419"/>
  <c r="D419"/>
  <c r="C417"/>
  <c r="D417"/>
  <c r="C415"/>
  <c r="D415"/>
  <c r="C413"/>
  <c r="D413"/>
  <c r="C411"/>
  <c r="D411"/>
  <c r="C409"/>
  <c r="D409"/>
  <c r="C407"/>
  <c r="D407"/>
  <c r="A405"/>
  <c r="C405"/>
  <c r="D405"/>
  <c r="C403"/>
  <c r="D403"/>
  <c r="C401"/>
  <c r="D401"/>
  <c r="C399"/>
  <c r="D399"/>
  <c r="C397"/>
  <c r="D397"/>
  <c r="C395"/>
  <c r="D395"/>
  <c r="C393"/>
  <c r="D393"/>
  <c r="C391"/>
  <c r="D391"/>
  <c r="A389"/>
  <c r="C389"/>
  <c r="D389"/>
  <c r="C387"/>
  <c r="D387"/>
  <c r="C385"/>
  <c r="D385"/>
  <c r="C383"/>
  <c r="D383"/>
  <c r="C381"/>
  <c r="D381"/>
  <c r="C379"/>
  <c r="D379"/>
  <c r="C377"/>
  <c r="D377"/>
  <c r="C375"/>
  <c r="D375"/>
  <c r="A373"/>
  <c r="C373"/>
  <c r="D373"/>
  <c r="C371"/>
  <c r="D371"/>
  <c r="C369"/>
  <c r="D369"/>
  <c r="C367"/>
  <c r="D367"/>
  <c r="C365"/>
  <c r="D365"/>
  <c r="C363"/>
  <c r="D363"/>
  <c r="C361"/>
  <c r="D361"/>
  <c r="C359"/>
  <c r="D359"/>
  <c r="A357"/>
  <c r="C357"/>
  <c r="D357"/>
  <c r="C355"/>
  <c r="D355"/>
  <c r="C353"/>
  <c r="D353"/>
  <c r="C351"/>
  <c r="D351"/>
  <c r="C349"/>
  <c r="D349"/>
  <c r="C347"/>
  <c r="D347"/>
  <c r="C345"/>
  <c r="D345"/>
  <c r="C343"/>
  <c r="D343"/>
  <c r="A341"/>
  <c r="C341"/>
  <c r="D341"/>
  <c r="C339"/>
  <c r="D339"/>
  <c r="C337"/>
  <c r="D337"/>
  <c r="C335"/>
  <c r="D335"/>
  <c r="C333"/>
  <c r="D333"/>
  <c r="C331"/>
  <c r="D331"/>
  <c r="C329"/>
  <c r="D329"/>
  <c r="C327"/>
  <c r="D327"/>
  <c r="A325"/>
  <c r="C325"/>
  <c r="D325"/>
  <c r="C323"/>
  <c r="D323"/>
  <c r="C321"/>
  <c r="D321"/>
  <c r="C319"/>
  <c r="D319"/>
  <c r="C317"/>
  <c r="D317"/>
  <c r="C315"/>
  <c r="D315"/>
  <c r="C313"/>
  <c r="D313"/>
  <c r="C311"/>
  <c r="D311"/>
  <c r="A309"/>
  <c r="C309"/>
  <c r="D309"/>
  <c r="C94"/>
  <c r="D94"/>
  <c r="C92"/>
  <c r="D92"/>
  <c r="C90"/>
  <c r="D90"/>
  <c r="C88"/>
  <c r="D88"/>
  <c r="C86"/>
  <c r="D86"/>
  <c r="C84"/>
  <c r="D84"/>
  <c r="C82"/>
  <c r="D82"/>
  <c r="C80"/>
  <c r="D80"/>
  <c r="C78"/>
  <c r="D78"/>
  <c r="C76"/>
  <c r="D76"/>
  <c r="C74"/>
  <c r="D74"/>
  <c r="C72"/>
  <c r="D72"/>
  <c r="C70"/>
  <c r="D70"/>
  <c r="C68"/>
  <c r="D68"/>
  <c r="C66"/>
  <c r="D66"/>
  <c r="C64"/>
  <c r="D64"/>
  <c r="C62"/>
  <c r="D62"/>
  <c r="C60"/>
  <c r="D60"/>
  <c r="C58"/>
  <c r="D58"/>
  <c r="C56"/>
  <c r="D56"/>
  <c r="C54"/>
  <c r="D54"/>
  <c r="C52"/>
  <c r="D52"/>
  <c r="C50"/>
  <c r="D50"/>
  <c r="C48"/>
  <c r="D48"/>
  <c r="C46"/>
  <c r="D46"/>
  <c r="C44"/>
  <c r="D44"/>
  <c r="C42"/>
  <c r="D42"/>
  <c r="C40"/>
  <c r="D40"/>
  <c r="C38"/>
  <c r="D38"/>
  <c r="C36"/>
  <c r="D36"/>
  <c r="C34"/>
  <c r="D34"/>
  <c r="A32"/>
  <c r="C32"/>
  <c r="D32"/>
  <c r="C30"/>
  <c r="D30"/>
  <c r="C28"/>
  <c r="D28"/>
  <c r="C26"/>
  <c r="D26"/>
  <c r="C24"/>
  <c r="D24"/>
  <c r="D307"/>
  <c r="C307"/>
  <c r="D306"/>
  <c r="C306"/>
  <c r="D305"/>
  <c r="C305"/>
  <c r="D304"/>
  <c r="C304"/>
  <c r="D303"/>
  <c r="C303"/>
  <c r="D302"/>
  <c r="C302"/>
  <c r="D301"/>
  <c r="C301"/>
  <c r="D300"/>
  <c r="C300"/>
  <c r="D299"/>
  <c r="C299"/>
  <c r="D298"/>
  <c r="C298"/>
  <c r="D297"/>
  <c r="C297"/>
  <c r="D296"/>
  <c r="C296"/>
  <c r="D295"/>
  <c r="C295"/>
  <c r="D294"/>
  <c r="C294"/>
  <c r="D293"/>
  <c r="C293"/>
  <c r="D292"/>
  <c r="C292"/>
  <c r="D291"/>
  <c r="C291"/>
  <c r="D290"/>
  <c r="C290"/>
  <c r="D289"/>
  <c r="C289"/>
  <c r="D288"/>
  <c r="C288"/>
  <c r="D287"/>
  <c r="C287"/>
  <c r="D286"/>
  <c r="C286"/>
  <c r="D285"/>
  <c r="C285"/>
  <c r="D284"/>
  <c r="C284"/>
  <c r="D283"/>
  <c r="C283"/>
  <c r="D282"/>
  <c r="C282"/>
  <c r="D281"/>
  <c r="C281"/>
  <c r="D280"/>
  <c r="C280"/>
  <c r="D279"/>
  <c r="C279"/>
  <c r="D278"/>
  <c r="C278"/>
  <c r="D277"/>
  <c r="C277"/>
  <c r="D276"/>
  <c r="C276"/>
  <c r="D275"/>
  <c r="C275"/>
  <c r="D274"/>
  <c r="C274"/>
  <c r="D273"/>
  <c r="C273"/>
  <c r="D272"/>
  <c r="C272"/>
  <c r="D271"/>
  <c r="C271"/>
  <c r="D270"/>
  <c r="C270"/>
  <c r="D269"/>
  <c r="C269"/>
  <c r="D268"/>
  <c r="C268"/>
  <c r="D267"/>
  <c r="C267"/>
  <c r="D266"/>
  <c r="C266"/>
  <c r="D265"/>
  <c r="C265"/>
  <c r="D264"/>
  <c r="C264"/>
  <c r="D263"/>
  <c r="C263"/>
  <c r="D262"/>
  <c r="C262"/>
  <c r="D261"/>
  <c r="C261"/>
  <c r="D260"/>
  <c r="C260"/>
  <c r="D259"/>
  <c r="C259"/>
  <c r="C258"/>
  <c r="C93"/>
  <c r="D93"/>
  <c r="C91"/>
  <c r="D91"/>
  <c r="C89"/>
  <c r="D89"/>
  <c r="C87"/>
  <c r="D87"/>
  <c r="C85"/>
  <c r="D85"/>
  <c r="C83"/>
  <c r="D83"/>
  <c r="C81"/>
  <c r="D81"/>
  <c r="C79"/>
  <c r="D79"/>
  <c r="C77"/>
  <c r="D77"/>
  <c r="C75"/>
  <c r="D75"/>
  <c r="C73"/>
  <c r="D73"/>
  <c r="C71"/>
  <c r="D71"/>
  <c r="C69"/>
  <c r="D69"/>
  <c r="C67"/>
  <c r="D67"/>
  <c r="C65"/>
  <c r="D65"/>
  <c r="C63"/>
  <c r="D63"/>
  <c r="C61"/>
  <c r="D61"/>
  <c r="C59"/>
  <c r="D59"/>
  <c r="C57"/>
  <c r="D57"/>
  <c r="C55"/>
  <c r="D55"/>
  <c r="C53"/>
  <c r="D53"/>
  <c r="C51"/>
  <c r="D51"/>
  <c r="C49"/>
  <c r="D49"/>
  <c r="C47"/>
  <c r="D47"/>
  <c r="C45"/>
  <c r="D45"/>
  <c r="C43"/>
  <c r="D43"/>
  <c r="C41"/>
  <c r="D41"/>
  <c r="C39"/>
  <c r="D39"/>
  <c r="C37"/>
  <c r="D37"/>
  <c r="C35"/>
  <c r="D35"/>
  <c r="C33"/>
  <c r="D33"/>
  <c r="A31"/>
  <c r="C31"/>
  <c r="D31"/>
  <c r="C29"/>
  <c r="D29"/>
  <c r="A27"/>
  <c r="C27"/>
  <c r="D27"/>
  <c r="C25"/>
  <c r="D25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A356" l="1"/>
  <c r="A11"/>
  <c r="A25"/>
  <c r="A29"/>
  <c r="A33"/>
  <c r="A24"/>
  <c r="A317"/>
  <c r="A333"/>
  <c r="A349"/>
  <c r="A365"/>
  <c r="A381"/>
  <c r="A397"/>
  <c r="A413"/>
  <c r="A324"/>
  <c r="A396"/>
  <c r="A287"/>
  <c r="A308"/>
  <c r="A340"/>
  <c r="A372"/>
  <c r="A15"/>
  <c r="A22"/>
  <c r="A440"/>
  <c r="A316"/>
  <c r="A332"/>
  <c r="A348"/>
  <c r="A364"/>
  <c r="A380"/>
  <c r="A412"/>
  <c r="A271"/>
  <c r="A303"/>
  <c r="A28"/>
  <c r="A313"/>
  <c r="A321"/>
  <c r="A329"/>
  <c r="A337"/>
  <c r="A345"/>
  <c r="A353"/>
  <c r="A361"/>
  <c r="A369"/>
  <c r="A377"/>
  <c r="A385"/>
  <c r="A393"/>
  <c r="A401"/>
  <c r="A409"/>
  <c r="A417"/>
  <c r="A425"/>
  <c r="A312"/>
  <c r="A320"/>
  <c r="A328"/>
  <c r="A336"/>
  <c r="A344"/>
  <c r="A352"/>
  <c r="A360"/>
  <c r="A368"/>
  <c r="A376"/>
  <c r="A388"/>
  <c r="A404"/>
  <c r="A420"/>
  <c r="A23"/>
  <c r="A14"/>
  <c r="A263"/>
  <c r="A279"/>
  <c r="A295"/>
  <c r="A432"/>
  <c r="A26"/>
  <c r="A30"/>
  <c r="A311"/>
  <c r="A315"/>
  <c r="A319"/>
  <c r="A323"/>
  <c r="A327"/>
  <c r="A331"/>
  <c r="A335"/>
  <c r="A339"/>
  <c r="A343"/>
  <c r="A347"/>
  <c r="A351"/>
  <c r="A355"/>
  <c r="A359"/>
  <c r="A363"/>
  <c r="A367"/>
  <c r="A371"/>
  <c r="A375"/>
  <c r="A379"/>
  <c r="A383"/>
  <c r="A387"/>
  <c r="A391"/>
  <c r="A395"/>
  <c r="A399"/>
  <c r="A403"/>
  <c r="A407"/>
  <c r="A411"/>
  <c r="A415"/>
  <c r="A419"/>
  <c r="A423"/>
  <c r="A427"/>
  <c r="A310"/>
  <c r="A314"/>
  <c r="A318"/>
  <c r="A322"/>
  <c r="A326"/>
  <c r="A330"/>
  <c r="A334"/>
  <c r="A338"/>
  <c r="A342"/>
  <c r="A346"/>
  <c r="A350"/>
  <c r="A354"/>
  <c r="A358"/>
  <c r="A362"/>
  <c r="A366"/>
  <c r="A370"/>
  <c r="A374"/>
  <c r="A378"/>
  <c r="A384"/>
  <c r="A392"/>
  <c r="A400"/>
  <c r="A408"/>
  <c r="A416"/>
  <c r="A424"/>
  <c r="A19"/>
  <c r="A18"/>
  <c r="A259"/>
  <c r="A267"/>
  <c r="A275"/>
  <c r="A283"/>
  <c r="A291"/>
  <c r="A299"/>
  <c r="A307"/>
  <c r="A436"/>
  <c r="A444"/>
  <c r="A262"/>
  <c r="A294"/>
  <c r="A278"/>
  <c r="A431"/>
  <c r="A270"/>
  <c r="A286"/>
  <c r="A302"/>
  <c r="A382"/>
  <c r="A386"/>
  <c r="A390"/>
  <c r="A394"/>
  <c r="A398"/>
  <c r="A402"/>
  <c r="A406"/>
  <c r="A410"/>
  <c r="A414"/>
  <c r="A418"/>
  <c r="A422"/>
  <c r="A426"/>
  <c r="A428"/>
  <c r="A13"/>
  <c r="A17"/>
  <c r="A21"/>
  <c r="A12"/>
  <c r="A16"/>
  <c r="A20"/>
  <c r="A258"/>
  <c r="A261"/>
  <c r="A265"/>
  <c r="A269"/>
  <c r="A273"/>
  <c r="A277"/>
  <c r="A281"/>
  <c r="A285"/>
  <c r="A289"/>
  <c r="A293"/>
  <c r="A297"/>
  <c r="A301"/>
  <c r="A305"/>
  <c r="A430"/>
  <c r="A434"/>
  <c r="A438"/>
  <c r="A442"/>
  <c r="A266"/>
  <c r="A274"/>
  <c r="A282"/>
  <c r="A290"/>
  <c r="A298"/>
  <c r="A306"/>
  <c r="A439"/>
  <c r="A435"/>
  <c r="A443"/>
  <c r="A257"/>
  <c r="A260"/>
  <c r="A264"/>
  <c r="A268"/>
  <c r="A272"/>
  <c r="A276"/>
  <c r="A280"/>
  <c r="A284"/>
  <c r="A288"/>
  <c r="A292"/>
  <c r="A296"/>
  <c r="A300"/>
  <c r="A304"/>
  <c r="A429"/>
  <c r="A433"/>
  <c r="A437"/>
  <c r="A441"/>
  <c r="A200"/>
  <c r="A204"/>
  <c r="A208"/>
  <c r="A212"/>
  <c r="A216"/>
  <c r="A220"/>
  <c r="A224"/>
  <c r="A228"/>
  <c r="A232"/>
  <c r="A236"/>
  <c r="A240"/>
  <c r="A244"/>
  <c r="A248"/>
  <c r="A252"/>
  <c r="A256"/>
  <c r="A199"/>
  <c r="A203"/>
  <c r="A207"/>
  <c r="A211"/>
  <c r="A215"/>
  <c r="A219"/>
  <c r="A223"/>
  <c r="A227"/>
  <c r="A231"/>
  <c r="A235"/>
  <c r="A239"/>
  <c r="A243"/>
  <c r="A247"/>
  <c r="A251"/>
  <c r="A255"/>
  <c r="A202"/>
  <c r="A206"/>
  <c r="A210"/>
  <c r="A214"/>
  <c r="A218"/>
  <c r="A222"/>
  <c r="A226"/>
  <c r="A230"/>
  <c r="A234"/>
  <c r="A238"/>
  <c r="A242"/>
  <c r="A246"/>
  <c r="A250"/>
  <c r="A254"/>
  <c r="A201"/>
  <c r="A205"/>
  <c r="A209"/>
  <c r="A213"/>
  <c r="A217"/>
  <c r="A221"/>
  <c r="A225"/>
  <c r="A229"/>
  <c r="A233"/>
  <c r="A237"/>
  <c r="A241"/>
  <c r="A245"/>
  <c r="A249"/>
  <c r="A253"/>
  <c r="U4" i="2" l="1"/>
  <c r="B1" i="43"/>
  <c r="C6" i="16"/>
  <c r="B509" i="43"/>
  <c r="G505"/>
  <c r="H505"/>
  <c r="I505"/>
  <c r="J505"/>
  <c r="K505"/>
  <c r="L505"/>
  <c r="N505"/>
  <c r="P505"/>
  <c r="Q505"/>
  <c r="R505"/>
  <c r="S505"/>
  <c r="T505"/>
  <c r="U505"/>
  <c r="V505"/>
  <c r="W505"/>
  <c r="X505"/>
  <c r="Y505"/>
  <c r="Z505"/>
  <c r="AA505"/>
  <c r="AB505"/>
  <c r="AC505"/>
  <c r="AD505"/>
  <c r="AE505"/>
  <c r="AF505"/>
  <c r="AG505"/>
  <c r="AJ505"/>
  <c r="AL505"/>
  <c r="F505"/>
  <c r="AH485"/>
  <c r="AH486"/>
  <c r="AH487"/>
  <c r="AH488"/>
  <c r="AH489"/>
  <c r="AH490"/>
  <c r="AH491"/>
  <c r="AH492"/>
  <c r="AH493"/>
  <c r="AH494"/>
  <c r="AH495"/>
  <c r="AH496"/>
  <c r="AH497"/>
  <c r="AH498"/>
  <c r="AH499"/>
  <c r="AH500"/>
  <c r="AH501"/>
  <c r="AH502"/>
  <c r="AH503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55"/>
  <c r="AH56"/>
  <c r="AH57"/>
  <c r="AH58"/>
  <c r="AH59"/>
  <c r="AH60"/>
  <c r="AH61"/>
  <c r="AH62"/>
  <c r="AH63"/>
  <c r="AH64"/>
  <c r="AH65"/>
  <c r="AH66"/>
  <c r="AH67"/>
  <c r="AH68"/>
  <c r="AH69"/>
  <c r="AH70"/>
  <c r="AH71"/>
  <c r="AH72"/>
  <c r="AH73"/>
  <c r="AH74"/>
  <c r="AH75"/>
  <c r="AH76"/>
  <c r="AH77"/>
  <c r="AH78"/>
  <c r="AH79"/>
  <c r="AH80"/>
  <c r="AH81"/>
  <c r="AH82"/>
  <c r="AH83"/>
  <c r="AH84"/>
  <c r="AH85"/>
  <c r="AH86"/>
  <c r="AH87"/>
  <c r="AH88"/>
  <c r="AH89"/>
  <c r="AH90"/>
  <c r="AH91"/>
  <c r="AH92"/>
  <c r="AH93"/>
  <c r="AH94"/>
  <c r="AH95"/>
  <c r="AH96"/>
  <c r="AH97"/>
  <c r="AH98"/>
  <c r="AH99"/>
  <c r="AH100"/>
  <c r="AH101"/>
  <c r="AH102"/>
  <c r="AH103"/>
  <c r="AH104"/>
  <c r="AH105"/>
  <c r="AH106"/>
  <c r="AH107"/>
  <c r="AH108"/>
  <c r="AH109"/>
  <c r="AH110"/>
  <c r="AH111"/>
  <c r="AH112"/>
  <c r="AH113"/>
  <c r="AH114"/>
  <c r="AH115"/>
  <c r="AH116"/>
  <c r="AH117"/>
  <c r="AH118"/>
  <c r="AH119"/>
  <c r="AH120"/>
  <c r="AH121"/>
  <c r="AH122"/>
  <c r="AH123"/>
  <c r="AH124"/>
  <c r="AH125"/>
  <c r="AH126"/>
  <c r="AH127"/>
  <c r="AH128"/>
  <c r="AH129"/>
  <c r="AH130"/>
  <c r="AH131"/>
  <c r="AH132"/>
  <c r="AH133"/>
  <c r="AH134"/>
  <c r="AH135"/>
  <c r="AH136"/>
  <c r="AH137"/>
  <c r="AH138"/>
  <c r="AH139"/>
  <c r="AH140"/>
  <c r="AH141"/>
  <c r="AH142"/>
  <c r="AH143"/>
  <c r="AH144"/>
  <c r="AH145"/>
  <c r="AH146"/>
  <c r="AH147"/>
  <c r="AH148"/>
  <c r="AH149"/>
  <c r="AH150"/>
  <c r="AH151"/>
  <c r="AH152"/>
  <c r="AH153"/>
  <c r="AH154"/>
  <c r="AH155"/>
  <c r="AH156"/>
  <c r="AH157"/>
  <c r="AH158"/>
  <c r="AH159"/>
  <c r="AH160"/>
  <c r="AH161"/>
  <c r="AH162"/>
  <c r="AH163"/>
  <c r="AH164"/>
  <c r="AH165"/>
  <c r="AH166"/>
  <c r="AH167"/>
  <c r="AH168"/>
  <c r="AH169"/>
  <c r="AH170"/>
  <c r="AH171"/>
  <c r="AH172"/>
  <c r="AH173"/>
  <c r="AH174"/>
  <c r="AH175"/>
  <c r="AH176"/>
  <c r="AH177"/>
  <c r="AH178"/>
  <c r="AH179"/>
  <c r="AH180"/>
  <c r="AH181"/>
  <c r="AH182"/>
  <c r="AH183"/>
  <c r="AH184"/>
  <c r="AH185"/>
  <c r="AH186"/>
  <c r="AH187"/>
  <c r="AH188"/>
  <c r="AH189"/>
  <c r="AH190"/>
  <c r="AH191"/>
  <c r="AH192"/>
  <c r="AH193"/>
  <c r="AH194"/>
  <c r="AH195"/>
  <c r="AH196"/>
  <c r="AH197"/>
  <c r="AH198"/>
  <c r="AH199"/>
  <c r="AH200"/>
  <c r="AH201"/>
  <c r="AH202"/>
  <c r="AH203"/>
  <c r="AH204"/>
  <c r="AH205"/>
  <c r="AH206"/>
  <c r="AH207"/>
  <c r="AH208"/>
  <c r="AH209"/>
  <c r="AH210"/>
  <c r="AH211"/>
  <c r="AH212"/>
  <c r="AH213"/>
  <c r="AH214"/>
  <c r="AH215"/>
  <c r="AH216"/>
  <c r="AH217"/>
  <c r="AH218"/>
  <c r="AH219"/>
  <c r="AH220"/>
  <c r="AH221"/>
  <c r="AH222"/>
  <c r="AH223"/>
  <c r="AH224"/>
  <c r="AH225"/>
  <c r="AH226"/>
  <c r="AH227"/>
  <c r="AH228"/>
  <c r="AH229"/>
  <c r="AH230"/>
  <c r="AH231"/>
  <c r="AH232"/>
  <c r="AH233"/>
  <c r="AH234"/>
  <c r="AH235"/>
  <c r="AH236"/>
  <c r="AH237"/>
  <c r="AH238"/>
  <c r="AH239"/>
  <c r="AH240"/>
  <c r="AH241"/>
  <c r="AH242"/>
  <c r="AH243"/>
  <c r="AH244"/>
  <c r="AH245"/>
  <c r="AH246"/>
  <c r="AH247"/>
  <c r="AH248"/>
  <c r="AH249"/>
  <c r="AH250"/>
  <c r="AH251"/>
  <c r="AH252"/>
  <c r="AH253"/>
  <c r="AH254"/>
  <c r="AH255"/>
  <c r="AH256"/>
  <c r="AH257"/>
  <c r="AH258"/>
  <c r="AH259"/>
  <c r="AH260"/>
  <c r="AH261"/>
  <c r="AH262"/>
  <c r="AH263"/>
  <c r="AH264"/>
  <c r="AH265"/>
  <c r="AH266"/>
  <c r="AH267"/>
  <c r="AH268"/>
  <c r="AH269"/>
  <c r="AH270"/>
  <c r="AH271"/>
  <c r="AH272"/>
  <c r="AH273"/>
  <c r="AH274"/>
  <c r="AH275"/>
  <c r="AH276"/>
  <c r="AH277"/>
  <c r="AH278"/>
  <c r="AH279"/>
  <c r="AH280"/>
  <c r="AH281"/>
  <c r="AH282"/>
  <c r="AH283"/>
  <c r="AH284"/>
  <c r="AH285"/>
  <c r="AH286"/>
  <c r="AH287"/>
  <c r="AH288"/>
  <c r="AH289"/>
  <c r="AH290"/>
  <c r="AH291"/>
  <c r="AH292"/>
  <c r="AH293"/>
  <c r="AH294"/>
  <c r="AH295"/>
  <c r="AH296"/>
  <c r="AH297"/>
  <c r="AH298"/>
  <c r="AH299"/>
  <c r="AH300"/>
  <c r="AH301"/>
  <c r="AH302"/>
  <c r="AH303"/>
  <c r="AH304"/>
  <c r="AH305"/>
  <c r="AH306"/>
  <c r="AH307"/>
  <c r="AH308"/>
  <c r="AH309"/>
  <c r="AH310"/>
  <c r="AH311"/>
  <c r="AH312"/>
  <c r="AH313"/>
  <c r="AH314"/>
  <c r="AH315"/>
  <c r="AH316"/>
  <c r="AH317"/>
  <c r="AH318"/>
  <c r="AH319"/>
  <c r="AH320"/>
  <c r="AH321"/>
  <c r="AH322"/>
  <c r="AH323"/>
  <c r="AH324"/>
  <c r="AH325"/>
  <c r="AH326"/>
  <c r="AH327"/>
  <c r="AH328"/>
  <c r="AH329"/>
  <c r="AH330"/>
  <c r="AH331"/>
  <c r="AH332"/>
  <c r="AH333"/>
  <c r="AH334"/>
  <c r="AH335"/>
  <c r="AH336"/>
  <c r="AH337"/>
  <c r="AH338"/>
  <c r="AH339"/>
  <c r="AH340"/>
  <c r="AH341"/>
  <c r="AH342"/>
  <c r="AH343"/>
  <c r="AH344"/>
  <c r="AH345"/>
  <c r="AH346"/>
  <c r="AH347"/>
  <c r="AH348"/>
  <c r="AH349"/>
  <c r="AH350"/>
  <c r="AH351"/>
  <c r="AH352"/>
  <c r="AH353"/>
  <c r="AH354"/>
  <c r="AH355"/>
  <c r="AH356"/>
  <c r="AH357"/>
  <c r="AH358"/>
  <c r="AH359"/>
  <c r="AH360"/>
  <c r="AH361"/>
  <c r="AH362"/>
  <c r="AH363"/>
  <c r="AH364"/>
  <c r="AH365"/>
  <c r="AH366"/>
  <c r="AH367"/>
  <c r="AH368"/>
  <c r="AH369"/>
  <c r="AH370"/>
  <c r="AH371"/>
  <c r="AH372"/>
  <c r="AH373"/>
  <c r="AH374"/>
  <c r="AH375"/>
  <c r="AH376"/>
  <c r="AH377"/>
  <c r="AH378"/>
  <c r="AH379"/>
  <c r="AH380"/>
  <c r="AH381"/>
  <c r="AH382"/>
  <c r="AH383"/>
  <c r="AH384"/>
  <c r="AH385"/>
  <c r="AH386"/>
  <c r="AH387"/>
  <c r="AH388"/>
  <c r="AH389"/>
  <c r="AH390"/>
  <c r="AH391"/>
  <c r="AH392"/>
  <c r="AH393"/>
  <c r="AH394"/>
  <c r="AH395"/>
  <c r="AH396"/>
  <c r="AH397"/>
  <c r="AH398"/>
  <c r="AH399"/>
  <c r="AH400"/>
  <c r="AH401"/>
  <c r="AH402"/>
  <c r="AH403"/>
  <c r="AH404"/>
  <c r="AH405"/>
  <c r="AH406"/>
  <c r="AH407"/>
  <c r="AH408"/>
  <c r="AH409"/>
  <c r="AH410"/>
  <c r="AH411"/>
  <c r="AH412"/>
  <c r="AH413"/>
  <c r="AH414"/>
  <c r="AH415"/>
  <c r="AH416"/>
  <c r="AH417"/>
  <c r="AH418"/>
  <c r="AH419"/>
  <c r="AH420"/>
  <c r="AH421"/>
  <c r="AH422"/>
  <c r="AH423"/>
  <c r="AH424"/>
  <c r="AH425"/>
  <c r="AH426"/>
  <c r="AH427"/>
  <c r="AH428"/>
  <c r="AH429"/>
  <c r="AH430"/>
  <c r="AH431"/>
  <c r="AH432"/>
  <c r="AH433"/>
  <c r="AH434"/>
  <c r="AH435"/>
  <c r="AH436"/>
  <c r="AH437"/>
  <c r="AH438"/>
  <c r="AH439"/>
  <c r="AH440"/>
  <c r="AH441"/>
  <c r="AH442"/>
  <c r="AH443"/>
  <c r="AH444"/>
  <c r="AH445"/>
  <c r="AH446"/>
  <c r="AH447"/>
  <c r="AH448"/>
  <c r="AH449"/>
  <c r="AH450"/>
  <c r="AH451"/>
  <c r="AH452"/>
  <c r="AH453"/>
  <c r="AH454"/>
  <c r="AH455"/>
  <c r="AH456"/>
  <c r="AH457"/>
  <c r="AH458"/>
  <c r="AH459"/>
  <c r="AH460"/>
  <c r="AH461"/>
  <c r="AH462"/>
  <c r="AH463"/>
  <c r="AH464"/>
  <c r="AH465"/>
  <c r="AH466"/>
  <c r="AH467"/>
  <c r="AH468"/>
  <c r="AH469"/>
  <c r="AH470"/>
  <c r="AH471"/>
  <c r="AH472"/>
  <c r="AH473"/>
  <c r="AH474"/>
  <c r="AH475"/>
  <c r="AH476"/>
  <c r="AH477"/>
  <c r="AH478"/>
  <c r="AH479"/>
  <c r="AH480"/>
  <c r="AH481"/>
  <c r="AH482"/>
  <c r="AH483"/>
  <c r="AH484"/>
  <c r="AH5"/>
  <c r="AH6"/>
  <c r="AH7"/>
  <c r="AH8"/>
  <c r="AH9"/>
  <c r="AH10"/>
  <c r="AH4"/>
  <c r="AN5"/>
  <c r="AN6"/>
  <c r="AN7"/>
  <c r="AN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49"/>
  <c r="AN50"/>
  <c r="AN51"/>
  <c r="AN52"/>
  <c r="AN53"/>
  <c r="AN54"/>
  <c r="AN55"/>
  <c r="AN56"/>
  <c r="AN57"/>
  <c r="AN58"/>
  <c r="AN59"/>
  <c r="AN60"/>
  <c r="AN61"/>
  <c r="AN62"/>
  <c r="AN63"/>
  <c r="AN64"/>
  <c r="AN65"/>
  <c r="AN66"/>
  <c r="AN67"/>
  <c r="AN68"/>
  <c r="AN69"/>
  <c r="AN70"/>
  <c r="AN71"/>
  <c r="AN72"/>
  <c r="AN73"/>
  <c r="AN74"/>
  <c r="AN75"/>
  <c r="AN76"/>
  <c r="AN77"/>
  <c r="AN78"/>
  <c r="AN79"/>
  <c r="AN80"/>
  <c r="AN81"/>
  <c r="AN82"/>
  <c r="AN83"/>
  <c r="AN84"/>
  <c r="AN85"/>
  <c r="AN86"/>
  <c r="AN87"/>
  <c r="AN88"/>
  <c r="AN89"/>
  <c r="AN90"/>
  <c r="AN91"/>
  <c r="AN92"/>
  <c r="AN93"/>
  <c r="AN94"/>
  <c r="AN95"/>
  <c r="AN96"/>
  <c r="AN97"/>
  <c r="AN98"/>
  <c r="AN99"/>
  <c r="AN100"/>
  <c r="AN101"/>
  <c r="AN102"/>
  <c r="AN103"/>
  <c r="AN104"/>
  <c r="AN105"/>
  <c r="AN106"/>
  <c r="AN107"/>
  <c r="AN108"/>
  <c r="AN109"/>
  <c r="AN110"/>
  <c r="AN111"/>
  <c r="AN112"/>
  <c r="AN113"/>
  <c r="AN114"/>
  <c r="AN115"/>
  <c r="AN116"/>
  <c r="AN117"/>
  <c r="AN118"/>
  <c r="AN119"/>
  <c r="AN120"/>
  <c r="AN121"/>
  <c r="AN122"/>
  <c r="AN123"/>
  <c r="AN124"/>
  <c r="AN125"/>
  <c r="AN126"/>
  <c r="AN127"/>
  <c r="AN128"/>
  <c r="AN129"/>
  <c r="AN130"/>
  <c r="AN131"/>
  <c r="AN132"/>
  <c r="AN133"/>
  <c r="AN134"/>
  <c r="AN135"/>
  <c r="AN136"/>
  <c r="AN137"/>
  <c r="AN138"/>
  <c r="AN139"/>
  <c r="AN140"/>
  <c r="AN141"/>
  <c r="AN142"/>
  <c r="AN143"/>
  <c r="AN144"/>
  <c r="AN145"/>
  <c r="AN146"/>
  <c r="AN147"/>
  <c r="AN148"/>
  <c r="AN149"/>
  <c r="AN150"/>
  <c r="AN151"/>
  <c r="AN152"/>
  <c r="AN153"/>
  <c r="AN154"/>
  <c r="AN155"/>
  <c r="AN156"/>
  <c r="AN157"/>
  <c r="AN158"/>
  <c r="AN159"/>
  <c r="AN160"/>
  <c r="AN161"/>
  <c r="AN162"/>
  <c r="AN163"/>
  <c r="AN164"/>
  <c r="AN165"/>
  <c r="AN166"/>
  <c r="AN167"/>
  <c r="AN168"/>
  <c r="AN169"/>
  <c r="AN170"/>
  <c r="AN171"/>
  <c r="AN172"/>
  <c r="AN173"/>
  <c r="AN174"/>
  <c r="AN175"/>
  <c r="AN176"/>
  <c r="AN177"/>
  <c r="AN178"/>
  <c r="AN179"/>
  <c r="AN180"/>
  <c r="AN181"/>
  <c r="AN182"/>
  <c r="AN183"/>
  <c r="AN184"/>
  <c r="AN185"/>
  <c r="AN186"/>
  <c r="AN187"/>
  <c r="AN188"/>
  <c r="AN189"/>
  <c r="AN190"/>
  <c r="AN191"/>
  <c r="AN192"/>
  <c r="AN193"/>
  <c r="AN194"/>
  <c r="AN195"/>
  <c r="AN196"/>
  <c r="AN197"/>
  <c r="AN198"/>
  <c r="AN199"/>
  <c r="AN200"/>
  <c r="AN201"/>
  <c r="AN202"/>
  <c r="AN203"/>
  <c r="AN204"/>
  <c r="AN205"/>
  <c r="AN206"/>
  <c r="AN207"/>
  <c r="AN208"/>
  <c r="AN209"/>
  <c r="AN210"/>
  <c r="AN211"/>
  <c r="AN212"/>
  <c r="AN213"/>
  <c r="AN214"/>
  <c r="AN215"/>
  <c r="AN216"/>
  <c r="AN217"/>
  <c r="AN218"/>
  <c r="AN219"/>
  <c r="AN220"/>
  <c r="AN221"/>
  <c r="AN222"/>
  <c r="AN223"/>
  <c r="AN224"/>
  <c r="AN225"/>
  <c r="AN226"/>
  <c r="AN227"/>
  <c r="AN228"/>
  <c r="AN229"/>
  <c r="AN230"/>
  <c r="AN231"/>
  <c r="AN232"/>
  <c r="AN233"/>
  <c r="AN234"/>
  <c r="AN235"/>
  <c r="AN236"/>
  <c r="AN237"/>
  <c r="AN238"/>
  <c r="AN239"/>
  <c r="AN240"/>
  <c r="AN241"/>
  <c r="AN242"/>
  <c r="AN243"/>
  <c r="AN244"/>
  <c r="AN245"/>
  <c r="AN246"/>
  <c r="AN247"/>
  <c r="AN248"/>
  <c r="AN249"/>
  <c r="AN250"/>
  <c r="AN251"/>
  <c r="AN252"/>
  <c r="AN253"/>
  <c r="AN254"/>
  <c r="AN255"/>
  <c r="AN256"/>
  <c r="AN257"/>
  <c r="AN258"/>
  <c r="AN259"/>
  <c r="AN260"/>
  <c r="AN261"/>
  <c r="AN262"/>
  <c r="AN263"/>
  <c r="AN264"/>
  <c r="AN265"/>
  <c r="AN266"/>
  <c r="AN267"/>
  <c r="AN268"/>
  <c r="AN269"/>
  <c r="AN270"/>
  <c r="AN271"/>
  <c r="AN272"/>
  <c r="AN273"/>
  <c r="AN274"/>
  <c r="AN275"/>
  <c r="AN276"/>
  <c r="AN277"/>
  <c r="AN278"/>
  <c r="AN279"/>
  <c r="AN280"/>
  <c r="AN281"/>
  <c r="AN282"/>
  <c r="AN283"/>
  <c r="AN284"/>
  <c r="AN285"/>
  <c r="AN286"/>
  <c r="AN287"/>
  <c r="AN288"/>
  <c r="AN289"/>
  <c r="AN290"/>
  <c r="AN291"/>
  <c r="AN292"/>
  <c r="AN293"/>
  <c r="AN294"/>
  <c r="AN295"/>
  <c r="AN296"/>
  <c r="AN297"/>
  <c r="AN298"/>
  <c r="AN299"/>
  <c r="AN300"/>
  <c r="AN301"/>
  <c r="AN302"/>
  <c r="AN303"/>
  <c r="AN304"/>
  <c r="AN305"/>
  <c r="AN306"/>
  <c r="AN307"/>
  <c r="AN308"/>
  <c r="AN309"/>
  <c r="AN310"/>
  <c r="AN311"/>
  <c r="AN312"/>
  <c r="AN313"/>
  <c r="AN314"/>
  <c r="AN315"/>
  <c r="AN316"/>
  <c r="AN317"/>
  <c r="AN318"/>
  <c r="AN319"/>
  <c r="AN320"/>
  <c r="AN321"/>
  <c r="AN322"/>
  <c r="AN323"/>
  <c r="AN324"/>
  <c r="AN325"/>
  <c r="AN326"/>
  <c r="AN327"/>
  <c r="AN328"/>
  <c r="AN329"/>
  <c r="AN330"/>
  <c r="AN331"/>
  <c r="AN332"/>
  <c r="AN333"/>
  <c r="AN334"/>
  <c r="AN335"/>
  <c r="AN336"/>
  <c r="AN337"/>
  <c r="AN338"/>
  <c r="AN339"/>
  <c r="AN340"/>
  <c r="AN341"/>
  <c r="AN342"/>
  <c r="AN343"/>
  <c r="AN344"/>
  <c r="AN345"/>
  <c r="AN346"/>
  <c r="AN347"/>
  <c r="AN348"/>
  <c r="AN349"/>
  <c r="AN350"/>
  <c r="AN351"/>
  <c r="AN352"/>
  <c r="AN353"/>
  <c r="AN354"/>
  <c r="AN355"/>
  <c r="AN356"/>
  <c r="AN357"/>
  <c r="AN358"/>
  <c r="AN359"/>
  <c r="AN360"/>
  <c r="AN361"/>
  <c r="AN362"/>
  <c r="AN363"/>
  <c r="AN364"/>
  <c r="AN365"/>
  <c r="AN366"/>
  <c r="AN367"/>
  <c r="AN368"/>
  <c r="AN369"/>
  <c r="AN370"/>
  <c r="AN371"/>
  <c r="AN372"/>
  <c r="AN373"/>
  <c r="AN374"/>
  <c r="AN375"/>
  <c r="AN376"/>
  <c r="AN377"/>
  <c r="AN378"/>
  <c r="AN379"/>
  <c r="AN380"/>
  <c r="AN381"/>
  <c r="AN382"/>
  <c r="AN383"/>
  <c r="AN384"/>
  <c r="AN385"/>
  <c r="AN386"/>
  <c r="AN387"/>
  <c r="AN388"/>
  <c r="AN389"/>
  <c r="AN390"/>
  <c r="AN391"/>
  <c r="AN392"/>
  <c r="AN393"/>
  <c r="AN394"/>
  <c r="AN395"/>
  <c r="AN396"/>
  <c r="D396" s="1"/>
  <c r="AN397"/>
  <c r="AN398"/>
  <c r="D398" s="1"/>
  <c r="AN399"/>
  <c r="AN400"/>
  <c r="D400" s="1"/>
  <c r="AN401"/>
  <c r="AN402"/>
  <c r="D402" s="1"/>
  <c r="AN403"/>
  <c r="AN404"/>
  <c r="D404" s="1"/>
  <c r="AN405"/>
  <c r="AN406"/>
  <c r="D406" s="1"/>
  <c r="AN407"/>
  <c r="AN408"/>
  <c r="D408" s="1"/>
  <c r="AN409"/>
  <c r="AN410"/>
  <c r="D410" s="1"/>
  <c r="AN411"/>
  <c r="AN412"/>
  <c r="D412" s="1"/>
  <c r="AN413"/>
  <c r="AN414"/>
  <c r="D414" s="1"/>
  <c r="AN415"/>
  <c r="AN416"/>
  <c r="D416" s="1"/>
  <c r="AN417"/>
  <c r="AN418"/>
  <c r="D418" s="1"/>
  <c r="AN419"/>
  <c r="AN420"/>
  <c r="AN421"/>
  <c r="AN422"/>
  <c r="AN423"/>
  <c r="AN424"/>
  <c r="AN425"/>
  <c r="AN426"/>
  <c r="AN427"/>
  <c r="AN428"/>
  <c r="AN429"/>
  <c r="AN430"/>
  <c r="AN431"/>
  <c r="AN432"/>
  <c r="AN433"/>
  <c r="AN434"/>
  <c r="AN435"/>
  <c r="AN436"/>
  <c r="AN437"/>
  <c r="AN438"/>
  <c r="AN439"/>
  <c r="AN440"/>
  <c r="AN441"/>
  <c r="AN442"/>
  <c r="AN443"/>
  <c r="AN444"/>
  <c r="AN445"/>
  <c r="AN446"/>
  <c r="AN447"/>
  <c r="AN448"/>
  <c r="AN449"/>
  <c r="AN450"/>
  <c r="AN451"/>
  <c r="AN452"/>
  <c r="AN453"/>
  <c r="AN454"/>
  <c r="AN455"/>
  <c r="AN456"/>
  <c r="AN457"/>
  <c r="AN458"/>
  <c r="AN459"/>
  <c r="AN460"/>
  <c r="AN461"/>
  <c r="AN462"/>
  <c r="AN463"/>
  <c r="AN464"/>
  <c r="AN465"/>
  <c r="AN466"/>
  <c r="AN467"/>
  <c r="AN468"/>
  <c r="AN469"/>
  <c r="AN470"/>
  <c r="AN471"/>
  <c r="AN472"/>
  <c r="AN473"/>
  <c r="AN474"/>
  <c r="AN475"/>
  <c r="AN476"/>
  <c r="AN477"/>
  <c r="AN478"/>
  <c r="AN479"/>
  <c r="AN480"/>
  <c r="AN481"/>
  <c r="AN482"/>
  <c r="AN483"/>
  <c r="AN484"/>
  <c r="AN485"/>
  <c r="AN486"/>
  <c r="AN487"/>
  <c r="AN488"/>
  <c r="AN489"/>
  <c r="AN490"/>
  <c r="AN491"/>
  <c r="AN492"/>
  <c r="AN493"/>
  <c r="AN494"/>
  <c r="AN495"/>
  <c r="AN496"/>
  <c r="AN497"/>
  <c r="AN498"/>
  <c r="AN499"/>
  <c r="AN500"/>
  <c r="AN501"/>
  <c r="AN502"/>
  <c r="AN503"/>
  <c r="AN504"/>
  <c r="AN506"/>
  <c r="AN511"/>
  <c r="AN512"/>
  <c r="AN513"/>
  <c r="AN514"/>
  <c r="AN515"/>
  <c r="AN516"/>
  <c r="AN517"/>
  <c r="AN518"/>
  <c r="AN519"/>
  <c r="AN520"/>
  <c r="AN521"/>
  <c r="AN522"/>
  <c r="AN523"/>
  <c r="AN524"/>
  <c r="AN525"/>
  <c r="AN526"/>
  <c r="AN527"/>
  <c r="AN4"/>
  <c r="E4" s="1"/>
  <c r="F64" i="63"/>
  <c r="V72" i="1" s="1"/>
  <c r="F47" i="63"/>
  <c r="V71" i="1" s="1"/>
  <c r="B35" i="63"/>
  <c r="C31"/>
  <c r="G12" i="1"/>
  <c r="E12"/>
  <c r="A4" i="2"/>
  <c r="B9" i="4" l="1"/>
  <c r="D23" i="64"/>
  <c r="D19"/>
  <c r="D15"/>
  <c r="D11"/>
  <c r="D22"/>
  <c r="D18"/>
  <c r="D14"/>
  <c r="D10"/>
  <c r="D12"/>
  <c r="D21"/>
  <c r="D17"/>
  <c r="D13"/>
  <c r="D24"/>
  <c r="D20"/>
  <c r="D16"/>
  <c r="A483" i="43"/>
  <c r="A481"/>
  <c r="A479"/>
  <c r="A477"/>
  <c r="A475"/>
  <c r="A473"/>
  <c r="A471"/>
  <c r="A469"/>
  <c r="A467"/>
  <c r="A465"/>
  <c r="A463"/>
  <c r="A461"/>
  <c r="A459"/>
  <c r="A457"/>
  <c r="A455"/>
  <c r="A453"/>
  <c r="A451"/>
  <c r="A449"/>
  <c r="A447"/>
  <c r="A445"/>
  <c r="A443"/>
  <c r="A9"/>
  <c r="A7"/>
  <c r="A5"/>
  <c r="A440"/>
  <c r="A438"/>
  <c r="A436"/>
  <c r="A434"/>
  <c r="A432"/>
  <c r="A430"/>
  <c r="A428"/>
  <c r="A426"/>
  <c r="A424"/>
  <c r="A422"/>
  <c r="A420"/>
  <c r="AH505"/>
  <c r="D503"/>
  <c r="M503"/>
  <c r="O503" s="1"/>
  <c r="AI503" s="1"/>
  <c r="AK503" s="1"/>
  <c r="A503"/>
  <c r="C503"/>
  <c r="E503"/>
  <c r="D501"/>
  <c r="M501"/>
  <c r="O501" s="1"/>
  <c r="AI501" s="1"/>
  <c r="AK501" s="1"/>
  <c r="A501"/>
  <c r="C501"/>
  <c r="E501"/>
  <c r="D499"/>
  <c r="M499"/>
  <c r="O499" s="1"/>
  <c r="AI499" s="1"/>
  <c r="AK499" s="1"/>
  <c r="A499"/>
  <c r="C499"/>
  <c r="E499"/>
  <c r="D497"/>
  <c r="M497"/>
  <c r="O497" s="1"/>
  <c r="AI497" s="1"/>
  <c r="AK497" s="1"/>
  <c r="A497"/>
  <c r="C497"/>
  <c r="E497"/>
  <c r="D495"/>
  <c r="M495"/>
  <c r="O495" s="1"/>
  <c r="AI495" s="1"/>
  <c r="AK495" s="1"/>
  <c r="A495"/>
  <c r="C495"/>
  <c r="E495"/>
  <c r="D493"/>
  <c r="M493"/>
  <c r="O493" s="1"/>
  <c r="AI493" s="1"/>
  <c r="AK493" s="1"/>
  <c r="A493"/>
  <c r="C493"/>
  <c r="E493"/>
  <c r="D491"/>
  <c r="M491"/>
  <c r="O491" s="1"/>
  <c r="AI491" s="1"/>
  <c r="AK491" s="1"/>
  <c r="A491"/>
  <c r="C491"/>
  <c r="E491"/>
  <c r="D489"/>
  <c r="M489"/>
  <c r="O489" s="1"/>
  <c r="AI489" s="1"/>
  <c r="AK489" s="1"/>
  <c r="A489"/>
  <c r="C489"/>
  <c r="E489"/>
  <c r="D487"/>
  <c r="M487"/>
  <c r="O487" s="1"/>
  <c r="AI487" s="1"/>
  <c r="AK487" s="1"/>
  <c r="A487"/>
  <c r="C487"/>
  <c r="E487"/>
  <c r="D485"/>
  <c r="M485"/>
  <c r="O485" s="1"/>
  <c r="AI485" s="1"/>
  <c r="AK485" s="1"/>
  <c r="A485"/>
  <c r="C485"/>
  <c r="E485"/>
  <c r="A439"/>
  <c r="C439"/>
  <c r="E439"/>
  <c r="A437"/>
  <c r="C437"/>
  <c r="E437"/>
  <c r="A435"/>
  <c r="C435"/>
  <c r="E435"/>
  <c r="A433"/>
  <c r="C433"/>
  <c r="E433"/>
  <c r="A431"/>
  <c r="C431"/>
  <c r="E431"/>
  <c r="A429"/>
  <c r="C429"/>
  <c r="E429"/>
  <c r="A427"/>
  <c r="C427"/>
  <c r="E427"/>
  <c r="A425"/>
  <c r="C425"/>
  <c r="E425"/>
  <c r="A423"/>
  <c r="C423"/>
  <c r="E423"/>
  <c r="A421"/>
  <c r="C421"/>
  <c r="E421"/>
  <c r="D419"/>
  <c r="M419"/>
  <c r="O419" s="1"/>
  <c r="AI419" s="1"/>
  <c r="AK419" s="1"/>
  <c r="D417"/>
  <c r="M417"/>
  <c r="O417" s="1"/>
  <c r="D415"/>
  <c r="M415"/>
  <c r="O415" s="1"/>
  <c r="D413"/>
  <c r="M413"/>
  <c r="O413" s="1"/>
  <c r="D411"/>
  <c r="M411"/>
  <c r="O411" s="1"/>
  <c r="D409"/>
  <c r="M409"/>
  <c r="O409" s="1"/>
  <c r="D407"/>
  <c r="M407"/>
  <c r="O407" s="1"/>
  <c r="D405"/>
  <c r="M405"/>
  <c r="O405" s="1"/>
  <c r="D403"/>
  <c r="M403"/>
  <c r="O403" s="1"/>
  <c r="D401"/>
  <c r="M401"/>
  <c r="O401" s="1"/>
  <c r="D399"/>
  <c r="M399"/>
  <c r="O399" s="1"/>
  <c r="D397"/>
  <c r="M397"/>
  <c r="O397" s="1"/>
  <c r="A395"/>
  <c r="C395"/>
  <c r="E395"/>
  <c r="D395"/>
  <c r="M395"/>
  <c r="O395" s="1"/>
  <c r="A393"/>
  <c r="C393"/>
  <c r="E393"/>
  <c r="D393"/>
  <c r="M393"/>
  <c r="O393" s="1"/>
  <c r="A391"/>
  <c r="C391"/>
  <c r="E391"/>
  <c r="D391"/>
  <c r="M391"/>
  <c r="O391" s="1"/>
  <c r="A389"/>
  <c r="C389"/>
  <c r="E389"/>
  <c r="D389"/>
  <c r="M389"/>
  <c r="O389" s="1"/>
  <c r="A387"/>
  <c r="C387"/>
  <c r="E387"/>
  <c r="D387"/>
  <c r="M387"/>
  <c r="O387" s="1"/>
  <c r="A385"/>
  <c r="C385"/>
  <c r="E385"/>
  <c r="D385"/>
  <c r="M385"/>
  <c r="O385" s="1"/>
  <c r="A383"/>
  <c r="C383"/>
  <c r="E383"/>
  <c r="D383"/>
  <c r="M383"/>
  <c r="O383" s="1"/>
  <c r="A381"/>
  <c r="C381"/>
  <c r="E381"/>
  <c r="D381"/>
  <c r="M381"/>
  <c r="O381" s="1"/>
  <c r="A379"/>
  <c r="C379"/>
  <c r="E379"/>
  <c r="D379"/>
  <c r="M379"/>
  <c r="O379" s="1"/>
  <c r="A377"/>
  <c r="C377"/>
  <c r="E377"/>
  <c r="D377"/>
  <c r="M377"/>
  <c r="O377" s="1"/>
  <c r="AI377" s="1"/>
  <c r="AK377" s="1"/>
  <c r="A375"/>
  <c r="C375"/>
  <c r="E375"/>
  <c r="D375"/>
  <c r="M375"/>
  <c r="O375" s="1"/>
  <c r="AI375" s="1"/>
  <c r="AK375" s="1"/>
  <c r="A373"/>
  <c r="C373"/>
  <c r="E373"/>
  <c r="D373"/>
  <c r="M373"/>
  <c r="O373" s="1"/>
  <c r="AI373" s="1"/>
  <c r="AK373" s="1"/>
  <c r="A371"/>
  <c r="C371"/>
  <c r="E371"/>
  <c r="D371"/>
  <c r="M371"/>
  <c r="O371" s="1"/>
  <c r="AI371" s="1"/>
  <c r="AK371" s="1"/>
  <c r="D369"/>
  <c r="M369"/>
  <c r="O369" s="1"/>
  <c r="AI369" s="1"/>
  <c r="AK369" s="1"/>
  <c r="A369"/>
  <c r="C369"/>
  <c r="E369"/>
  <c r="D367"/>
  <c r="M367"/>
  <c r="O367" s="1"/>
  <c r="AI367" s="1"/>
  <c r="AK367" s="1"/>
  <c r="A367"/>
  <c r="C367"/>
  <c r="E367"/>
  <c r="D365"/>
  <c r="M365"/>
  <c r="O365" s="1"/>
  <c r="AI365" s="1"/>
  <c r="AK365" s="1"/>
  <c r="A365"/>
  <c r="C365"/>
  <c r="E365"/>
  <c r="D363"/>
  <c r="M363"/>
  <c r="O363" s="1"/>
  <c r="AI363" s="1"/>
  <c r="AK363" s="1"/>
  <c r="A363"/>
  <c r="C363"/>
  <c r="E363"/>
  <c r="D361"/>
  <c r="M361"/>
  <c r="O361" s="1"/>
  <c r="AI361" s="1"/>
  <c r="AK361" s="1"/>
  <c r="A361"/>
  <c r="C361"/>
  <c r="E361"/>
  <c r="D359"/>
  <c r="M359"/>
  <c r="O359" s="1"/>
  <c r="AI359" s="1"/>
  <c r="AK359" s="1"/>
  <c r="A359"/>
  <c r="C359"/>
  <c r="E359"/>
  <c r="D357"/>
  <c r="M357"/>
  <c r="O357" s="1"/>
  <c r="AI357" s="1"/>
  <c r="AK357" s="1"/>
  <c r="A357"/>
  <c r="C357"/>
  <c r="E357"/>
  <c r="D355"/>
  <c r="M355"/>
  <c r="O355" s="1"/>
  <c r="AI355" s="1"/>
  <c r="AK355" s="1"/>
  <c r="A355"/>
  <c r="C355"/>
  <c r="E355"/>
  <c r="D353"/>
  <c r="M353"/>
  <c r="O353" s="1"/>
  <c r="AI353" s="1"/>
  <c r="AK353" s="1"/>
  <c r="A353"/>
  <c r="C353"/>
  <c r="E353"/>
  <c r="D351"/>
  <c r="M351"/>
  <c r="O351" s="1"/>
  <c r="AI351" s="1"/>
  <c r="AK351" s="1"/>
  <c r="A351"/>
  <c r="C351"/>
  <c r="E351"/>
  <c r="D349"/>
  <c r="M349"/>
  <c r="O349" s="1"/>
  <c r="AI349" s="1"/>
  <c r="AK349" s="1"/>
  <c r="A349"/>
  <c r="C349"/>
  <c r="E349"/>
  <c r="D347"/>
  <c r="M347"/>
  <c r="O347" s="1"/>
  <c r="AI347" s="1"/>
  <c r="AK347" s="1"/>
  <c r="A347"/>
  <c r="C347"/>
  <c r="E347"/>
  <c r="D345"/>
  <c r="M345"/>
  <c r="O345" s="1"/>
  <c r="AI345" s="1"/>
  <c r="AK345" s="1"/>
  <c r="A345"/>
  <c r="C345"/>
  <c r="E345"/>
  <c r="D343"/>
  <c r="M343"/>
  <c r="O343" s="1"/>
  <c r="AI343" s="1"/>
  <c r="AK343" s="1"/>
  <c r="A343"/>
  <c r="C343"/>
  <c r="E343"/>
  <c r="D341"/>
  <c r="M341"/>
  <c r="O341" s="1"/>
  <c r="AI341" s="1"/>
  <c r="AK341" s="1"/>
  <c r="A341"/>
  <c r="C341"/>
  <c r="E341"/>
  <c r="D339"/>
  <c r="M339"/>
  <c r="O339" s="1"/>
  <c r="AI339" s="1"/>
  <c r="AK339" s="1"/>
  <c r="A339"/>
  <c r="C339"/>
  <c r="E339"/>
  <c r="D337"/>
  <c r="M337"/>
  <c r="O337" s="1"/>
  <c r="AI337" s="1"/>
  <c r="AK337" s="1"/>
  <c r="A337"/>
  <c r="C337"/>
  <c r="E337"/>
  <c r="D335"/>
  <c r="M335"/>
  <c r="O335" s="1"/>
  <c r="AI335" s="1"/>
  <c r="AK335" s="1"/>
  <c r="A335"/>
  <c r="C335"/>
  <c r="E335"/>
  <c r="D333"/>
  <c r="M333"/>
  <c r="O333" s="1"/>
  <c r="AI333" s="1"/>
  <c r="AK333" s="1"/>
  <c r="A333"/>
  <c r="C333"/>
  <c r="E333"/>
  <c r="D331"/>
  <c r="M331"/>
  <c r="O331" s="1"/>
  <c r="AI331" s="1"/>
  <c r="AK331" s="1"/>
  <c r="A331"/>
  <c r="C331"/>
  <c r="E331"/>
  <c r="D329"/>
  <c r="M329"/>
  <c r="O329" s="1"/>
  <c r="AI329" s="1"/>
  <c r="AK329" s="1"/>
  <c r="A329"/>
  <c r="C329"/>
  <c r="E329"/>
  <c r="D327"/>
  <c r="M327"/>
  <c r="O327" s="1"/>
  <c r="AI327" s="1"/>
  <c r="AK327" s="1"/>
  <c r="A327"/>
  <c r="C327"/>
  <c r="E327"/>
  <c r="D325"/>
  <c r="M325"/>
  <c r="O325" s="1"/>
  <c r="AI325" s="1"/>
  <c r="AK325" s="1"/>
  <c r="A325"/>
  <c r="C325"/>
  <c r="E325"/>
  <c r="D323"/>
  <c r="M323"/>
  <c r="O323" s="1"/>
  <c r="AI323" s="1"/>
  <c r="AK323" s="1"/>
  <c r="A323"/>
  <c r="C323"/>
  <c r="E323"/>
  <c r="D321"/>
  <c r="M321"/>
  <c r="O321" s="1"/>
  <c r="AI321" s="1"/>
  <c r="AK321" s="1"/>
  <c r="A321"/>
  <c r="C321"/>
  <c r="E321"/>
  <c r="D319"/>
  <c r="M319"/>
  <c r="O319" s="1"/>
  <c r="AI319" s="1"/>
  <c r="AK319" s="1"/>
  <c r="A319"/>
  <c r="C319"/>
  <c r="E319"/>
  <c r="D317"/>
  <c r="M317"/>
  <c r="O317" s="1"/>
  <c r="AI317" s="1"/>
  <c r="AK317" s="1"/>
  <c r="A317"/>
  <c r="C317"/>
  <c r="E317"/>
  <c r="D315"/>
  <c r="M315"/>
  <c r="O315" s="1"/>
  <c r="AI315" s="1"/>
  <c r="AK315" s="1"/>
  <c r="A315"/>
  <c r="C315"/>
  <c r="E315"/>
  <c r="D313"/>
  <c r="M313"/>
  <c r="O313" s="1"/>
  <c r="AI313" s="1"/>
  <c r="AK313" s="1"/>
  <c r="A313"/>
  <c r="C313"/>
  <c r="E313"/>
  <c r="D311"/>
  <c r="M311"/>
  <c r="O311" s="1"/>
  <c r="AI311" s="1"/>
  <c r="AK311" s="1"/>
  <c r="A311"/>
  <c r="C311"/>
  <c r="E311"/>
  <c r="D309"/>
  <c r="M309"/>
  <c r="O309" s="1"/>
  <c r="AI309" s="1"/>
  <c r="AK309" s="1"/>
  <c r="A309"/>
  <c r="C309"/>
  <c r="E309"/>
  <c r="D307"/>
  <c r="M307"/>
  <c r="O307" s="1"/>
  <c r="AI307" s="1"/>
  <c r="AK307" s="1"/>
  <c r="A307"/>
  <c r="C307"/>
  <c r="E307"/>
  <c r="D305"/>
  <c r="M305"/>
  <c r="O305" s="1"/>
  <c r="AI305" s="1"/>
  <c r="AK305" s="1"/>
  <c r="A305"/>
  <c r="C305"/>
  <c r="E305"/>
  <c r="D303"/>
  <c r="M303"/>
  <c r="O303" s="1"/>
  <c r="AI303" s="1"/>
  <c r="AK303" s="1"/>
  <c r="A303"/>
  <c r="C303"/>
  <c r="E303"/>
  <c r="D301"/>
  <c r="M301"/>
  <c r="O301" s="1"/>
  <c r="AI301" s="1"/>
  <c r="AK301" s="1"/>
  <c r="A301"/>
  <c r="C301"/>
  <c r="E301"/>
  <c r="D299"/>
  <c r="M299"/>
  <c r="O299" s="1"/>
  <c r="AI299" s="1"/>
  <c r="AK299" s="1"/>
  <c r="A299"/>
  <c r="C299"/>
  <c r="E299"/>
  <c r="D297"/>
  <c r="M297"/>
  <c r="O297" s="1"/>
  <c r="AI297" s="1"/>
  <c r="AK297" s="1"/>
  <c r="A297"/>
  <c r="C297"/>
  <c r="E297"/>
  <c r="D295"/>
  <c r="M295"/>
  <c r="O295" s="1"/>
  <c r="AI295" s="1"/>
  <c r="AK295" s="1"/>
  <c r="A295"/>
  <c r="C295"/>
  <c r="E295"/>
  <c r="D293"/>
  <c r="M293"/>
  <c r="O293" s="1"/>
  <c r="AI293" s="1"/>
  <c r="AK293" s="1"/>
  <c r="A293"/>
  <c r="C293"/>
  <c r="E293"/>
  <c r="D291"/>
  <c r="M291"/>
  <c r="O291" s="1"/>
  <c r="AI291" s="1"/>
  <c r="AK291" s="1"/>
  <c r="A291"/>
  <c r="C291"/>
  <c r="E291"/>
  <c r="A289"/>
  <c r="D289"/>
  <c r="M289"/>
  <c r="O289" s="1"/>
  <c r="AI289" s="1"/>
  <c r="AK289" s="1"/>
  <c r="C289"/>
  <c r="E289"/>
  <c r="A287"/>
  <c r="C287"/>
  <c r="E287"/>
  <c r="M287"/>
  <c r="O287" s="1"/>
  <c r="AI287" s="1"/>
  <c r="AK287" s="1"/>
  <c r="D287"/>
  <c r="A285"/>
  <c r="C285"/>
  <c r="E285"/>
  <c r="M285"/>
  <c r="O285" s="1"/>
  <c r="AI285" s="1"/>
  <c r="AK285" s="1"/>
  <c r="D285"/>
  <c r="A283"/>
  <c r="C283"/>
  <c r="E283"/>
  <c r="M283"/>
  <c r="O283" s="1"/>
  <c r="AI283" s="1"/>
  <c r="AK283" s="1"/>
  <c r="D283"/>
  <c r="A281"/>
  <c r="C281"/>
  <c r="E281"/>
  <c r="M281"/>
  <c r="O281" s="1"/>
  <c r="AI281" s="1"/>
  <c r="AK281" s="1"/>
  <c r="D281"/>
  <c r="A279"/>
  <c r="C279"/>
  <c r="E279"/>
  <c r="M279"/>
  <c r="O279" s="1"/>
  <c r="AI279" s="1"/>
  <c r="AK279" s="1"/>
  <c r="D279"/>
  <c r="A277"/>
  <c r="C277"/>
  <c r="E277"/>
  <c r="M277"/>
  <c r="O277" s="1"/>
  <c r="AI277" s="1"/>
  <c r="AK277" s="1"/>
  <c r="D277"/>
  <c r="A275"/>
  <c r="C275"/>
  <c r="E275"/>
  <c r="M275"/>
  <c r="O275" s="1"/>
  <c r="AI275" s="1"/>
  <c r="AK275" s="1"/>
  <c r="D275"/>
  <c r="A273"/>
  <c r="C273"/>
  <c r="E273"/>
  <c r="M273"/>
  <c r="O273" s="1"/>
  <c r="AI273" s="1"/>
  <c r="AK273" s="1"/>
  <c r="D273"/>
  <c r="A271"/>
  <c r="C271"/>
  <c r="E271"/>
  <c r="M271"/>
  <c r="O271" s="1"/>
  <c r="AI271" s="1"/>
  <c r="AK271" s="1"/>
  <c r="D271"/>
  <c r="A269"/>
  <c r="C269"/>
  <c r="E269"/>
  <c r="M269"/>
  <c r="O269" s="1"/>
  <c r="AI269" s="1"/>
  <c r="AK269" s="1"/>
  <c r="D269"/>
  <c r="A267"/>
  <c r="C267"/>
  <c r="E267"/>
  <c r="M267"/>
  <c r="O267" s="1"/>
  <c r="AI267" s="1"/>
  <c r="AK267" s="1"/>
  <c r="D267"/>
  <c r="A265"/>
  <c r="C265"/>
  <c r="E265"/>
  <c r="M265"/>
  <c r="O265" s="1"/>
  <c r="AI265" s="1"/>
  <c r="AK265" s="1"/>
  <c r="D265"/>
  <c r="A263"/>
  <c r="C263"/>
  <c r="E263"/>
  <c r="M263"/>
  <c r="O263" s="1"/>
  <c r="AI263" s="1"/>
  <c r="AK263" s="1"/>
  <c r="D263"/>
  <c r="D261"/>
  <c r="M261"/>
  <c r="O261" s="1"/>
  <c r="AI261" s="1"/>
  <c r="AK261" s="1"/>
  <c r="A261"/>
  <c r="C261"/>
  <c r="E261"/>
  <c r="D259"/>
  <c r="M259"/>
  <c r="O259" s="1"/>
  <c r="AI259" s="1"/>
  <c r="AK259" s="1"/>
  <c r="A259"/>
  <c r="C259"/>
  <c r="E259"/>
  <c r="D257"/>
  <c r="M257"/>
  <c r="O257" s="1"/>
  <c r="AI257" s="1"/>
  <c r="AK257" s="1"/>
  <c r="A257"/>
  <c r="C257"/>
  <c r="E257"/>
  <c r="D255"/>
  <c r="M255"/>
  <c r="O255" s="1"/>
  <c r="AI255" s="1"/>
  <c r="AK255" s="1"/>
  <c r="A255"/>
  <c r="C255"/>
  <c r="E255"/>
  <c r="D253"/>
  <c r="M253"/>
  <c r="O253" s="1"/>
  <c r="AI253" s="1"/>
  <c r="AK253" s="1"/>
  <c r="A253"/>
  <c r="C253"/>
  <c r="E253"/>
  <c r="D251"/>
  <c r="M251"/>
  <c r="O251" s="1"/>
  <c r="AI251" s="1"/>
  <c r="AK251" s="1"/>
  <c r="A251"/>
  <c r="C251"/>
  <c r="E251"/>
  <c r="D249"/>
  <c r="M249"/>
  <c r="O249" s="1"/>
  <c r="AI249" s="1"/>
  <c r="AK249" s="1"/>
  <c r="A249"/>
  <c r="C249"/>
  <c r="E249"/>
  <c r="D247"/>
  <c r="M247"/>
  <c r="O247" s="1"/>
  <c r="AI247" s="1"/>
  <c r="AK247" s="1"/>
  <c r="A247"/>
  <c r="C247"/>
  <c r="E247"/>
  <c r="D245"/>
  <c r="M245"/>
  <c r="O245" s="1"/>
  <c r="AI245" s="1"/>
  <c r="AK245" s="1"/>
  <c r="A245"/>
  <c r="C245"/>
  <c r="E245"/>
  <c r="D243"/>
  <c r="M243"/>
  <c r="O243" s="1"/>
  <c r="AI243" s="1"/>
  <c r="AK243" s="1"/>
  <c r="A243"/>
  <c r="C243"/>
  <c r="E243"/>
  <c r="D241"/>
  <c r="M241"/>
  <c r="O241" s="1"/>
  <c r="AI241" s="1"/>
  <c r="AK241" s="1"/>
  <c r="A241"/>
  <c r="C241"/>
  <c r="E241"/>
  <c r="D239"/>
  <c r="M239"/>
  <c r="O239" s="1"/>
  <c r="AI239" s="1"/>
  <c r="AK239" s="1"/>
  <c r="A239"/>
  <c r="C239"/>
  <c r="E239"/>
  <c r="D237"/>
  <c r="M237"/>
  <c r="O237" s="1"/>
  <c r="AI237" s="1"/>
  <c r="AK237" s="1"/>
  <c r="A237"/>
  <c r="C237"/>
  <c r="E237"/>
  <c r="D235"/>
  <c r="M235"/>
  <c r="O235" s="1"/>
  <c r="AI235" s="1"/>
  <c r="AK235" s="1"/>
  <c r="A235"/>
  <c r="C235"/>
  <c r="E235"/>
  <c r="D233"/>
  <c r="M233"/>
  <c r="O233" s="1"/>
  <c r="AI233" s="1"/>
  <c r="AK233" s="1"/>
  <c r="A233"/>
  <c r="C233"/>
  <c r="E233"/>
  <c r="D231"/>
  <c r="M231"/>
  <c r="O231" s="1"/>
  <c r="AI231" s="1"/>
  <c r="AK231" s="1"/>
  <c r="A231"/>
  <c r="C231"/>
  <c r="E231"/>
  <c r="D229"/>
  <c r="M229"/>
  <c r="O229" s="1"/>
  <c r="AI229" s="1"/>
  <c r="AK229" s="1"/>
  <c r="A229"/>
  <c r="C229"/>
  <c r="E229"/>
  <c r="D227"/>
  <c r="M227"/>
  <c r="O227" s="1"/>
  <c r="AI227" s="1"/>
  <c r="AK227" s="1"/>
  <c r="A227"/>
  <c r="C227"/>
  <c r="E227"/>
  <c r="D225"/>
  <c r="M225"/>
  <c r="O225" s="1"/>
  <c r="AI225" s="1"/>
  <c r="AK225" s="1"/>
  <c r="A225"/>
  <c r="C225"/>
  <c r="E225"/>
  <c r="D223"/>
  <c r="M223"/>
  <c r="O223" s="1"/>
  <c r="AI223" s="1"/>
  <c r="AK223" s="1"/>
  <c r="A223"/>
  <c r="C223"/>
  <c r="E223"/>
  <c r="D221"/>
  <c r="M221"/>
  <c r="O221" s="1"/>
  <c r="AI221" s="1"/>
  <c r="AK221" s="1"/>
  <c r="A221"/>
  <c r="C221"/>
  <c r="E221"/>
  <c r="D219"/>
  <c r="M219"/>
  <c r="O219" s="1"/>
  <c r="AI219" s="1"/>
  <c r="AK219" s="1"/>
  <c r="A219"/>
  <c r="C219"/>
  <c r="E219"/>
  <c r="D217"/>
  <c r="M217"/>
  <c r="O217" s="1"/>
  <c r="AI217" s="1"/>
  <c r="AK217" s="1"/>
  <c r="A217"/>
  <c r="C217"/>
  <c r="E217"/>
  <c r="D215"/>
  <c r="M215"/>
  <c r="O215" s="1"/>
  <c r="AI215" s="1"/>
  <c r="AK215" s="1"/>
  <c r="A215"/>
  <c r="C215"/>
  <c r="E215"/>
  <c r="D213"/>
  <c r="M213"/>
  <c r="O213" s="1"/>
  <c r="AI213" s="1"/>
  <c r="AK213" s="1"/>
  <c r="A213"/>
  <c r="C213"/>
  <c r="E213"/>
  <c r="D211"/>
  <c r="M211"/>
  <c r="O211" s="1"/>
  <c r="AI211" s="1"/>
  <c r="AK211" s="1"/>
  <c r="A211"/>
  <c r="C211"/>
  <c r="E211"/>
  <c r="D209"/>
  <c r="M209"/>
  <c r="O209" s="1"/>
  <c r="AI209" s="1"/>
  <c r="AK209" s="1"/>
  <c r="A209"/>
  <c r="C209"/>
  <c r="E209"/>
  <c r="D207"/>
  <c r="M207"/>
  <c r="O207" s="1"/>
  <c r="AI207" s="1"/>
  <c r="AK207" s="1"/>
  <c r="A207"/>
  <c r="C207"/>
  <c r="E207"/>
  <c r="D205"/>
  <c r="M205"/>
  <c r="O205" s="1"/>
  <c r="AI205" s="1"/>
  <c r="AK205" s="1"/>
  <c r="A205"/>
  <c r="C205"/>
  <c r="E205"/>
  <c r="D203"/>
  <c r="M203"/>
  <c r="O203" s="1"/>
  <c r="AI203" s="1"/>
  <c r="AK203" s="1"/>
  <c r="A203"/>
  <c r="C203"/>
  <c r="E203"/>
  <c r="D201"/>
  <c r="M201"/>
  <c r="O201" s="1"/>
  <c r="AI201" s="1"/>
  <c r="AK201" s="1"/>
  <c r="A201"/>
  <c r="C201"/>
  <c r="E201"/>
  <c r="D199"/>
  <c r="M199"/>
  <c r="O199" s="1"/>
  <c r="AI199" s="1"/>
  <c r="AK199" s="1"/>
  <c r="A199"/>
  <c r="C199"/>
  <c r="E199"/>
  <c r="D197"/>
  <c r="M197"/>
  <c r="O197" s="1"/>
  <c r="AI197" s="1"/>
  <c r="AK197" s="1"/>
  <c r="A197"/>
  <c r="C197"/>
  <c r="E197"/>
  <c r="D195"/>
  <c r="M195"/>
  <c r="O195" s="1"/>
  <c r="AI195" s="1"/>
  <c r="AK195" s="1"/>
  <c r="A195"/>
  <c r="C195"/>
  <c r="E195"/>
  <c r="D193"/>
  <c r="M193"/>
  <c r="O193" s="1"/>
  <c r="AI193" s="1"/>
  <c r="AK193" s="1"/>
  <c r="A193"/>
  <c r="C193"/>
  <c r="E193"/>
  <c r="D191"/>
  <c r="M191"/>
  <c r="O191" s="1"/>
  <c r="AI191" s="1"/>
  <c r="AK191" s="1"/>
  <c r="A191"/>
  <c r="C191"/>
  <c r="E191"/>
  <c r="D189"/>
  <c r="M189"/>
  <c r="O189" s="1"/>
  <c r="AI189" s="1"/>
  <c r="AK189" s="1"/>
  <c r="A189"/>
  <c r="C189"/>
  <c r="E189"/>
  <c r="D187"/>
  <c r="M187"/>
  <c r="O187" s="1"/>
  <c r="AI187" s="1"/>
  <c r="AK187" s="1"/>
  <c r="A187"/>
  <c r="C187"/>
  <c r="E187"/>
  <c r="D185"/>
  <c r="M185"/>
  <c r="O185" s="1"/>
  <c r="AI185" s="1"/>
  <c r="AK185" s="1"/>
  <c r="A185"/>
  <c r="C185"/>
  <c r="E185"/>
  <c r="D183"/>
  <c r="M183"/>
  <c r="O183" s="1"/>
  <c r="AI183" s="1"/>
  <c r="AK183" s="1"/>
  <c r="A183"/>
  <c r="C183"/>
  <c r="E183"/>
  <c r="D181"/>
  <c r="M181"/>
  <c r="O181" s="1"/>
  <c r="AI181" s="1"/>
  <c r="AK181" s="1"/>
  <c r="A181"/>
  <c r="C181"/>
  <c r="E181"/>
  <c r="D179"/>
  <c r="M179"/>
  <c r="O179" s="1"/>
  <c r="AI179" s="1"/>
  <c r="AK179" s="1"/>
  <c r="A179"/>
  <c r="C179"/>
  <c r="E179"/>
  <c r="D177"/>
  <c r="M177"/>
  <c r="O177" s="1"/>
  <c r="AI177" s="1"/>
  <c r="AK177" s="1"/>
  <c r="A177"/>
  <c r="C177"/>
  <c r="E177"/>
  <c r="D175"/>
  <c r="M175"/>
  <c r="O175" s="1"/>
  <c r="AI175" s="1"/>
  <c r="AK175" s="1"/>
  <c r="A175"/>
  <c r="C175"/>
  <c r="E175"/>
  <c r="D173"/>
  <c r="M173"/>
  <c r="O173" s="1"/>
  <c r="AI173" s="1"/>
  <c r="AK173" s="1"/>
  <c r="A173"/>
  <c r="C173"/>
  <c r="E173"/>
  <c r="D171"/>
  <c r="M171"/>
  <c r="O171" s="1"/>
  <c r="AI171" s="1"/>
  <c r="AK171" s="1"/>
  <c r="A171"/>
  <c r="C171"/>
  <c r="E171"/>
  <c r="D169"/>
  <c r="M169"/>
  <c r="O169" s="1"/>
  <c r="AI169" s="1"/>
  <c r="AK169" s="1"/>
  <c r="A169"/>
  <c r="C169"/>
  <c r="E169"/>
  <c r="D167"/>
  <c r="M167"/>
  <c r="O167" s="1"/>
  <c r="AI167" s="1"/>
  <c r="AK167" s="1"/>
  <c r="A167"/>
  <c r="C167"/>
  <c r="E167"/>
  <c r="D165"/>
  <c r="M165"/>
  <c r="O165" s="1"/>
  <c r="AI165" s="1"/>
  <c r="AK165" s="1"/>
  <c r="A165"/>
  <c r="C165"/>
  <c r="E165"/>
  <c r="D163"/>
  <c r="M163"/>
  <c r="O163" s="1"/>
  <c r="AI163" s="1"/>
  <c r="AK163" s="1"/>
  <c r="A163"/>
  <c r="C163"/>
  <c r="E163"/>
  <c r="D161"/>
  <c r="M161"/>
  <c r="O161" s="1"/>
  <c r="AI161" s="1"/>
  <c r="AK161" s="1"/>
  <c r="A161"/>
  <c r="C161"/>
  <c r="E161"/>
  <c r="D159"/>
  <c r="M159"/>
  <c r="O159" s="1"/>
  <c r="AI159" s="1"/>
  <c r="AK159" s="1"/>
  <c r="A159"/>
  <c r="C159"/>
  <c r="E159"/>
  <c r="D157"/>
  <c r="M157"/>
  <c r="O157" s="1"/>
  <c r="AI157" s="1"/>
  <c r="AK157" s="1"/>
  <c r="A157"/>
  <c r="C157"/>
  <c r="E157"/>
  <c r="D155"/>
  <c r="M155"/>
  <c r="O155" s="1"/>
  <c r="AI155" s="1"/>
  <c r="AK155" s="1"/>
  <c r="A155"/>
  <c r="C155"/>
  <c r="E155"/>
  <c r="D153"/>
  <c r="M153"/>
  <c r="O153" s="1"/>
  <c r="AI153" s="1"/>
  <c r="AK153" s="1"/>
  <c r="A153"/>
  <c r="C153"/>
  <c r="E153"/>
  <c r="D151"/>
  <c r="M151"/>
  <c r="O151" s="1"/>
  <c r="AI151" s="1"/>
  <c r="AK151" s="1"/>
  <c r="A151"/>
  <c r="C151"/>
  <c r="E151"/>
  <c r="D149"/>
  <c r="M149"/>
  <c r="O149" s="1"/>
  <c r="AI149" s="1"/>
  <c r="AK149" s="1"/>
  <c r="A149"/>
  <c r="C149"/>
  <c r="E149"/>
  <c r="D147"/>
  <c r="M147"/>
  <c r="O147" s="1"/>
  <c r="AI147" s="1"/>
  <c r="AK147" s="1"/>
  <c r="A147"/>
  <c r="C147"/>
  <c r="E147"/>
  <c r="A145"/>
  <c r="C145"/>
  <c r="E145"/>
  <c r="M145"/>
  <c r="O145" s="1"/>
  <c r="AI145" s="1"/>
  <c r="AK145" s="1"/>
  <c r="D145"/>
  <c r="A143"/>
  <c r="C143"/>
  <c r="E143"/>
  <c r="M143"/>
  <c r="O143" s="1"/>
  <c r="AI143" s="1"/>
  <c r="AK143" s="1"/>
  <c r="D143"/>
  <c r="A141"/>
  <c r="C141"/>
  <c r="E141"/>
  <c r="M141"/>
  <c r="O141" s="1"/>
  <c r="AI141" s="1"/>
  <c r="AK141" s="1"/>
  <c r="D141"/>
  <c r="A139"/>
  <c r="C139"/>
  <c r="E139"/>
  <c r="M139"/>
  <c r="O139" s="1"/>
  <c r="AI139" s="1"/>
  <c r="AK139" s="1"/>
  <c r="D139"/>
  <c r="A137"/>
  <c r="C137"/>
  <c r="E137"/>
  <c r="M137"/>
  <c r="O137" s="1"/>
  <c r="AI137" s="1"/>
  <c r="AK137" s="1"/>
  <c r="D137"/>
  <c r="A135"/>
  <c r="C135"/>
  <c r="E135"/>
  <c r="M135"/>
  <c r="O135" s="1"/>
  <c r="AI135" s="1"/>
  <c r="AK135" s="1"/>
  <c r="D135"/>
  <c r="A133"/>
  <c r="C133"/>
  <c r="E133"/>
  <c r="M133"/>
  <c r="O133" s="1"/>
  <c r="AI133" s="1"/>
  <c r="AK133" s="1"/>
  <c r="D133"/>
  <c r="A131"/>
  <c r="C131"/>
  <c r="E131"/>
  <c r="M131"/>
  <c r="O131" s="1"/>
  <c r="AI131" s="1"/>
  <c r="AK131" s="1"/>
  <c r="D131"/>
  <c r="A129"/>
  <c r="C129"/>
  <c r="E129"/>
  <c r="M129"/>
  <c r="O129" s="1"/>
  <c r="AI129" s="1"/>
  <c r="AK129" s="1"/>
  <c r="D129"/>
  <c r="A127"/>
  <c r="C127"/>
  <c r="E127"/>
  <c r="M127"/>
  <c r="O127" s="1"/>
  <c r="AI127" s="1"/>
  <c r="AK127" s="1"/>
  <c r="D127"/>
  <c r="A125"/>
  <c r="C125"/>
  <c r="E125"/>
  <c r="M125"/>
  <c r="O125" s="1"/>
  <c r="AI125" s="1"/>
  <c r="AK125" s="1"/>
  <c r="D125"/>
  <c r="D123"/>
  <c r="A123"/>
  <c r="C123"/>
  <c r="E123"/>
  <c r="M123"/>
  <c r="O123" s="1"/>
  <c r="AI123" s="1"/>
  <c r="AK123" s="1"/>
  <c r="D121"/>
  <c r="M121"/>
  <c r="O121" s="1"/>
  <c r="AI121" s="1"/>
  <c r="AK121" s="1"/>
  <c r="A121"/>
  <c r="C121"/>
  <c r="E121"/>
  <c r="D119"/>
  <c r="M119"/>
  <c r="O119" s="1"/>
  <c r="AI119" s="1"/>
  <c r="AK119" s="1"/>
  <c r="A119"/>
  <c r="C119"/>
  <c r="E119"/>
  <c r="D117"/>
  <c r="M117"/>
  <c r="O117" s="1"/>
  <c r="AI117" s="1"/>
  <c r="AK117" s="1"/>
  <c r="A117"/>
  <c r="C117"/>
  <c r="E117"/>
  <c r="D115"/>
  <c r="M115"/>
  <c r="O115" s="1"/>
  <c r="AI115" s="1"/>
  <c r="AK115" s="1"/>
  <c r="A115"/>
  <c r="C115"/>
  <c r="E115"/>
  <c r="D113"/>
  <c r="M113"/>
  <c r="O113" s="1"/>
  <c r="AI113" s="1"/>
  <c r="AK113" s="1"/>
  <c r="A113"/>
  <c r="C113"/>
  <c r="E113"/>
  <c r="D111"/>
  <c r="M111"/>
  <c r="O111" s="1"/>
  <c r="AI111" s="1"/>
  <c r="AK111" s="1"/>
  <c r="A111"/>
  <c r="C111"/>
  <c r="E111"/>
  <c r="D109"/>
  <c r="M109"/>
  <c r="O109" s="1"/>
  <c r="AI109" s="1"/>
  <c r="AK109" s="1"/>
  <c r="A109"/>
  <c r="C109"/>
  <c r="E109"/>
  <c r="D107"/>
  <c r="M107"/>
  <c r="O107" s="1"/>
  <c r="AI107" s="1"/>
  <c r="AK107" s="1"/>
  <c r="A107"/>
  <c r="C107"/>
  <c r="E107"/>
  <c r="D105"/>
  <c r="M105"/>
  <c r="O105" s="1"/>
  <c r="AI105" s="1"/>
  <c r="AK105" s="1"/>
  <c r="A105"/>
  <c r="C105"/>
  <c r="E105"/>
  <c r="D103"/>
  <c r="M103"/>
  <c r="O103" s="1"/>
  <c r="AI103" s="1"/>
  <c r="AK103" s="1"/>
  <c r="A103"/>
  <c r="C103"/>
  <c r="E103"/>
  <c r="D101"/>
  <c r="M101"/>
  <c r="O101" s="1"/>
  <c r="AI101" s="1"/>
  <c r="AK101" s="1"/>
  <c r="A101"/>
  <c r="C101"/>
  <c r="E101"/>
  <c r="D99"/>
  <c r="M99"/>
  <c r="O99" s="1"/>
  <c r="AI99" s="1"/>
  <c r="AK99" s="1"/>
  <c r="A99"/>
  <c r="C99"/>
  <c r="E99"/>
  <c r="D97"/>
  <c r="M97"/>
  <c r="O97" s="1"/>
  <c r="AI97" s="1"/>
  <c r="AK97" s="1"/>
  <c r="A97"/>
  <c r="C97"/>
  <c r="E97"/>
  <c r="D95"/>
  <c r="M95"/>
  <c r="O95" s="1"/>
  <c r="AI95" s="1"/>
  <c r="AK95" s="1"/>
  <c r="A95"/>
  <c r="C95"/>
  <c r="E95"/>
  <c r="D93"/>
  <c r="M93"/>
  <c r="O93" s="1"/>
  <c r="AI93" s="1"/>
  <c r="AK93" s="1"/>
  <c r="A93"/>
  <c r="C93"/>
  <c r="E93"/>
  <c r="D91"/>
  <c r="M91"/>
  <c r="O91" s="1"/>
  <c r="AI91" s="1"/>
  <c r="AK91" s="1"/>
  <c r="A91"/>
  <c r="C91"/>
  <c r="E91"/>
  <c r="D89"/>
  <c r="M89"/>
  <c r="O89" s="1"/>
  <c r="AI89" s="1"/>
  <c r="AK89" s="1"/>
  <c r="A89"/>
  <c r="C89"/>
  <c r="E89"/>
  <c r="D87"/>
  <c r="M87"/>
  <c r="O87" s="1"/>
  <c r="AI87" s="1"/>
  <c r="AK87" s="1"/>
  <c r="A87"/>
  <c r="C87"/>
  <c r="E87"/>
  <c r="D85"/>
  <c r="M85"/>
  <c r="O85" s="1"/>
  <c r="AI85" s="1"/>
  <c r="AK85" s="1"/>
  <c r="A85"/>
  <c r="C85"/>
  <c r="E85"/>
  <c r="D83"/>
  <c r="M83"/>
  <c r="O83" s="1"/>
  <c r="AI83" s="1"/>
  <c r="AK83" s="1"/>
  <c r="A83"/>
  <c r="C83"/>
  <c r="E83"/>
  <c r="D81"/>
  <c r="M81"/>
  <c r="O81" s="1"/>
  <c r="AI81" s="1"/>
  <c r="AK81" s="1"/>
  <c r="A81"/>
  <c r="C81"/>
  <c r="E81"/>
  <c r="D79"/>
  <c r="M79"/>
  <c r="O79" s="1"/>
  <c r="AI79" s="1"/>
  <c r="AK79" s="1"/>
  <c r="A79"/>
  <c r="C79"/>
  <c r="E79"/>
  <c r="D77"/>
  <c r="M77"/>
  <c r="O77" s="1"/>
  <c r="AI77" s="1"/>
  <c r="AK77" s="1"/>
  <c r="A77"/>
  <c r="C77"/>
  <c r="E77"/>
  <c r="D75"/>
  <c r="M75"/>
  <c r="O75" s="1"/>
  <c r="AI75" s="1"/>
  <c r="AK75" s="1"/>
  <c r="A75"/>
  <c r="C75"/>
  <c r="E75"/>
  <c r="D73"/>
  <c r="M73"/>
  <c r="O73" s="1"/>
  <c r="AI73" s="1"/>
  <c r="AK73" s="1"/>
  <c r="A73"/>
  <c r="C73"/>
  <c r="E73"/>
  <c r="D71"/>
  <c r="M71"/>
  <c r="O71" s="1"/>
  <c r="AI71" s="1"/>
  <c r="AK71" s="1"/>
  <c r="A71"/>
  <c r="C71"/>
  <c r="E71"/>
  <c r="D69"/>
  <c r="M69"/>
  <c r="O69" s="1"/>
  <c r="AI69" s="1"/>
  <c r="AK69" s="1"/>
  <c r="A69"/>
  <c r="C69"/>
  <c r="E69"/>
  <c r="D67"/>
  <c r="M67"/>
  <c r="O67" s="1"/>
  <c r="AI67" s="1"/>
  <c r="AK67" s="1"/>
  <c r="A67"/>
  <c r="C67"/>
  <c r="E67"/>
  <c r="D65"/>
  <c r="M65"/>
  <c r="O65" s="1"/>
  <c r="AI65" s="1"/>
  <c r="AK65" s="1"/>
  <c r="A65"/>
  <c r="C65"/>
  <c r="E65"/>
  <c r="A63"/>
  <c r="C63"/>
  <c r="D63"/>
  <c r="M63"/>
  <c r="O63" s="1"/>
  <c r="AI63" s="1"/>
  <c r="AK63" s="1"/>
  <c r="E63"/>
  <c r="A61"/>
  <c r="C61"/>
  <c r="E61"/>
  <c r="D61"/>
  <c r="M61"/>
  <c r="O61" s="1"/>
  <c r="AI61" s="1"/>
  <c r="AK61" s="1"/>
  <c r="A59"/>
  <c r="C59"/>
  <c r="E59"/>
  <c r="D59"/>
  <c r="M59"/>
  <c r="O59" s="1"/>
  <c r="AI59" s="1"/>
  <c r="AK59" s="1"/>
  <c r="A57"/>
  <c r="C57"/>
  <c r="E57"/>
  <c r="D57"/>
  <c r="M57"/>
  <c r="O57" s="1"/>
  <c r="AI57" s="1"/>
  <c r="AK57" s="1"/>
  <c r="A55"/>
  <c r="C55"/>
  <c r="E55"/>
  <c r="D55"/>
  <c r="M55"/>
  <c r="O55" s="1"/>
  <c r="AI55" s="1"/>
  <c r="AK55" s="1"/>
  <c r="A53"/>
  <c r="C53"/>
  <c r="E53"/>
  <c r="D53"/>
  <c r="M53"/>
  <c r="O53" s="1"/>
  <c r="AI53" s="1"/>
  <c r="AK53" s="1"/>
  <c r="A51"/>
  <c r="C51"/>
  <c r="E51"/>
  <c r="D51"/>
  <c r="M51"/>
  <c r="O51" s="1"/>
  <c r="AI51" s="1"/>
  <c r="AK51" s="1"/>
  <c r="A49"/>
  <c r="C49"/>
  <c r="E49"/>
  <c r="D49"/>
  <c r="M49"/>
  <c r="O49" s="1"/>
  <c r="AI49" s="1"/>
  <c r="AK49" s="1"/>
  <c r="A47"/>
  <c r="C47"/>
  <c r="E47"/>
  <c r="D47"/>
  <c r="M47"/>
  <c r="O47" s="1"/>
  <c r="AI47" s="1"/>
  <c r="AK47" s="1"/>
  <c r="A45"/>
  <c r="C45"/>
  <c r="E45"/>
  <c r="D45"/>
  <c r="M45"/>
  <c r="O45" s="1"/>
  <c r="AI45" s="1"/>
  <c r="AK45" s="1"/>
  <c r="A43"/>
  <c r="C43"/>
  <c r="E43"/>
  <c r="D43"/>
  <c r="M43"/>
  <c r="O43" s="1"/>
  <c r="AI43" s="1"/>
  <c r="AK43" s="1"/>
  <c r="A41"/>
  <c r="C41"/>
  <c r="E41"/>
  <c r="D41"/>
  <c r="M41"/>
  <c r="O41" s="1"/>
  <c r="AI41" s="1"/>
  <c r="AK41" s="1"/>
  <c r="A39"/>
  <c r="C39"/>
  <c r="E39"/>
  <c r="D39"/>
  <c r="M39"/>
  <c r="O39" s="1"/>
  <c r="AI39" s="1"/>
  <c r="AK39" s="1"/>
  <c r="A37"/>
  <c r="C37"/>
  <c r="E37"/>
  <c r="D37"/>
  <c r="M37"/>
  <c r="O37" s="1"/>
  <c r="AI37" s="1"/>
  <c r="AK37" s="1"/>
  <c r="A35"/>
  <c r="C35"/>
  <c r="E35"/>
  <c r="D35"/>
  <c r="M35"/>
  <c r="O35" s="1"/>
  <c r="AI35" s="1"/>
  <c r="AK35" s="1"/>
  <c r="A33"/>
  <c r="C33"/>
  <c r="E33"/>
  <c r="D33"/>
  <c r="M33"/>
  <c r="O33" s="1"/>
  <c r="AI33" s="1"/>
  <c r="AK33" s="1"/>
  <c r="A31"/>
  <c r="C31"/>
  <c r="E31"/>
  <c r="D31"/>
  <c r="M31"/>
  <c r="O31" s="1"/>
  <c r="AI31" s="1"/>
  <c r="AK31" s="1"/>
  <c r="A29"/>
  <c r="C29"/>
  <c r="E29"/>
  <c r="D29"/>
  <c r="M29"/>
  <c r="O29" s="1"/>
  <c r="AI29" s="1"/>
  <c r="AK29" s="1"/>
  <c r="A27"/>
  <c r="C27"/>
  <c r="E27"/>
  <c r="D27"/>
  <c r="M27"/>
  <c r="O27" s="1"/>
  <c r="AI27" s="1"/>
  <c r="AK27" s="1"/>
  <c r="A25"/>
  <c r="C25"/>
  <c r="E25"/>
  <c r="D25"/>
  <c r="M25"/>
  <c r="O25" s="1"/>
  <c r="AI25" s="1"/>
  <c r="AK25" s="1"/>
  <c r="A23"/>
  <c r="C23"/>
  <c r="E23"/>
  <c r="D23"/>
  <c r="M23"/>
  <c r="O23" s="1"/>
  <c r="AI23" s="1"/>
  <c r="AK23" s="1"/>
  <c r="A21"/>
  <c r="C21"/>
  <c r="E21"/>
  <c r="D21"/>
  <c r="M21"/>
  <c r="O21" s="1"/>
  <c r="AI21" s="1"/>
  <c r="AK21" s="1"/>
  <c r="A19"/>
  <c r="C19"/>
  <c r="E19"/>
  <c r="D19"/>
  <c r="M19"/>
  <c r="O19" s="1"/>
  <c r="AI19" s="1"/>
  <c r="AK19" s="1"/>
  <c r="A17"/>
  <c r="C17"/>
  <c r="E17"/>
  <c r="D17"/>
  <c r="M17"/>
  <c r="O17" s="1"/>
  <c r="AI17" s="1"/>
  <c r="AK17" s="1"/>
  <c r="A15"/>
  <c r="C15"/>
  <c r="E15"/>
  <c r="D15"/>
  <c r="M15"/>
  <c r="O15" s="1"/>
  <c r="AI15" s="1"/>
  <c r="AK15" s="1"/>
  <c r="A13"/>
  <c r="C13"/>
  <c r="E13"/>
  <c r="D13"/>
  <c r="M13"/>
  <c r="O13" s="1"/>
  <c r="AI13" s="1"/>
  <c r="AK13" s="1"/>
  <c r="A11"/>
  <c r="C11"/>
  <c r="E11"/>
  <c r="D11"/>
  <c r="M11"/>
  <c r="O11" s="1"/>
  <c r="AI11" s="1"/>
  <c r="AK11" s="1"/>
  <c r="A441"/>
  <c r="B4"/>
  <c r="D4"/>
  <c r="M4"/>
  <c r="E10"/>
  <c r="C10"/>
  <c r="A10"/>
  <c r="M9"/>
  <c r="O9" s="1"/>
  <c r="AI9" s="1"/>
  <c r="AK9" s="1"/>
  <c r="D9"/>
  <c r="E8"/>
  <c r="C8"/>
  <c r="A8"/>
  <c r="M7"/>
  <c r="O7" s="1"/>
  <c r="AI7" s="1"/>
  <c r="AK7" s="1"/>
  <c r="D7"/>
  <c r="E6"/>
  <c r="C6"/>
  <c r="A6"/>
  <c r="M5"/>
  <c r="O5" s="1"/>
  <c r="AI5" s="1"/>
  <c r="AK5" s="1"/>
  <c r="D5"/>
  <c r="E484"/>
  <c r="C484"/>
  <c r="A484"/>
  <c r="M483"/>
  <c r="O483" s="1"/>
  <c r="AI483" s="1"/>
  <c r="AK483" s="1"/>
  <c r="D483"/>
  <c r="E482"/>
  <c r="C482"/>
  <c r="A482"/>
  <c r="M481"/>
  <c r="O481" s="1"/>
  <c r="AI481" s="1"/>
  <c r="AK481" s="1"/>
  <c r="D481"/>
  <c r="E480"/>
  <c r="C480"/>
  <c r="A480"/>
  <c r="M479"/>
  <c r="O479" s="1"/>
  <c r="AI479" s="1"/>
  <c r="AK479" s="1"/>
  <c r="D479"/>
  <c r="E478"/>
  <c r="C478"/>
  <c r="A478"/>
  <c r="M477"/>
  <c r="O477" s="1"/>
  <c r="AI477" s="1"/>
  <c r="AK477" s="1"/>
  <c r="D477"/>
  <c r="E476"/>
  <c r="C476"/>
  <c r="A476"/>
  <c r="M475"/>
  <c r="O475" s="1"/>
  <c r="AI475" s="1"/>
  <c r="AK475" s="1"/>
  <c r="D475"/>
  <c r="E474"/>
  <c r="C474"/>
  <c r="A474"/>
  <c r="M473"/>
  <c r="O473" s="1"/>
  <c r="AI473" s="1"/>
  <c r="AK473" s="1"/>
  <c r="D473"/>
  <c r="E472"/>
  <c r="C472"/>
  <c r="A472"/>
  <c r="M471"/>
  <c r="O471" s="1"/>
  <c r="AI471" s="1"/>
  <c r="AK471" s="1"/>
  <c r="D471"/>
  <c r="E470"/>
  <c r="C470"/>
  <c r="A470"/>
  <c r="M469"/>
  <c r="O469" s="1"/>
  <c r="AI469" s="1"/>
  <c r="AK469" s="1"/>
  <c r="D469"/>
  <c r="E468"/>
  <c r="C468"/>
  <c r="A468"/>
  <c r="M467"/>
  <c r="O467" s="1"/>
  <c r="AI467" s="1"/>
  <c r="AK467" s="1"/>
  <c r="D467"/>
  <c r="E466"/>
  <c r="C466"/>
  <c r="A466"/>
  <c r="M465"/>
  <c r="O465" s="1"/>
  <c r="AI465" s="1"/>
  <c r="AK465" s="1"/>
  <c r="D465"/>
  <c r="E464"/>
  <c r="C464"/>
  <c r="A464"/>
  <c r="M463"/>
  <c r="O463" s="1"/>
  <c r="AI463" s="1"/>
  <c r="AK463" s="1"/>
  <c r="D463"/>
  <c r="E462"/>
  <c r="C462"/>
  <c r="A462"/>
  <c r="M461"/>
  <c r="O461" s="1"/>
  <c r="AI461" s="1"/>
  <c r="AK461" s="1"/>
  <c r="D461"/>
  <c r="E460"/>
  <c r="C460"/>
  <c r="A460"/>
  <c r="M459"/>
  <c r="O459" s="1"/>
  <c r="AI459" s="1"/>
  <c r="AK459" s="1"/>
  <c r="D459"/>
  <c r="E458"/>
  <c r="C458"/>
  <c r="A458"/>
  <c r="M457"/>
  <c r="O457" s="1"/>
  <c r="AI457" s="1"/>
  <c r="AK457" s="1"/>
  <c r="D457"/>
  <c r="E456"/>
  <c r="C456"/>
  <c r="A456"/>
  <c r="M455"/>
  <c r="O455" s="1"/>
  <c r="AI455" s="1"/>
  <c r="AK455" s="1"/>
  <c r="D455"/>
  <c r="E454"/>
  <c r="C454"/>
  <c r="A454"/>
  <c r="M453"/>
  <c r="O453" s="1"/>
  <c r="AI453" s="1"/>
  <c r="AK453" s="1"/>
  <c r="D453"/>
  <c r="E452"/>
  <c r="C452"/>
  <c r="A452"/>
  <c r="M451"/>
  <c r="O451" s="1"/>
  <c r="AI451" s="1"/>
  <c r="AK451" s="1"/>
  <c r="D451"/>
  <c r="E450"/>
  <c r="C450"/>
  <c r="A450"/>
  <c r="M449"/>
  <c r="O449" s="1"/>
  <c r="AI449" s="1"/>
  <c r="AK449" s="1"/>
  <c r="D449"/>
  <c r="E448"/>
  <c r="C448"/>
  <c r="A448"/>
  <c r="M447"/>
  <c r="O447" s="1"/>
  <c r="AI447" s="1"/>
  <c r="AK447" s="1"/>
  <c r="D447"/>
  <c r="E446"/>
  <c r="C446"/>
  <c r="A446"/>
  <c r="M445"/>
  <c r="O445" s="1"/>
  <c r="AI445" s="1"/>
  <c r="AK445" s="1"/>
  <c r="D445"/>
  <c r="E444"/>
  <c r="C444"/>
  <c r="A444"/>
  <c r="M443"/>
  <c r="O443" s="1"/>
  <c r="AI443" s="1"/>
  <c r="AK443" s="1"/>
  <c r="D443"/>
  <c r="E442"/>
  <c r="C442"/>
  <c r="A442"/>
  <c r="M441"/>
  <c r="O441" s="1"/>
  <c r="AI441" s="1"/>
  <c r="AK441" s="1"/>
  <c r="D441"/>
  <c r="E440"/>
  <c r="M439"/>
  <c r="O439" s="1"/>
  <c r="AI439" s="1"/>
  <c r="AK439" s="1"/>
  <c r="E438"/>
  <c r="M437"/>
  <c r="O437" s="1"/>
  <c r="E436"/>
  <c r="M435"/>
  <c r="O435" s="1"/>
  <c r="E434"/>
  <c r="M433"/>
  <c r="O433" s="1"/>
  <c r="E432"/>
  <c r="M431"/>
  <c r="O431" s="1"/>
  <c r="E430"/>
  <c r="M429"/>
  <c r="O429" s="1"/>
  <c r="E428"/>
  <c r="M427"/>
  <c r="O427" s="1"/>
  <c r="AI427" s="1"/>
  <c r="AK427" s="1"/>
  <c r="E426"/>
  <c r="M425"/>
  <c r="O425" s="1"/>
  <c r="AI425" s="1"/>
  <c r="AK425" s="1"/>
  <c r="E424"/>
  <c r="M423"/>
  <c r="O423" s="1"/>
  <c r="AI423" s="1"/>
  <c r="AK423" s="1"/>
  <c r="E422"/>
  <c r="M421"/>
  <c r="O421" s="1"/>
  <c r="AI421" s="1"/>
  <c r="AK421" s="1"/>
  <c r="E420"/>
  <c r="C419"/>
  <c r="C417"/>
  <c r="C415"/>
  <c r="C413"/>
  <c r="C411"/>
  <c r="C409"/>
  <c r="C407"/>
  <c r="C405"/>
  <c r="C403"/>
  <c r="C401"/>
  <c r="C399"/>
  <c r="C397"/>
  <c r="A502"/>
  <c r="C502"/>
  <c r="E502"/>
  <c r="D502"/>
  <c r="M502"/>
  <c r="O502" s="1"/>
  <c r="AI502" s="1"/>
  <c r="AK502" s="1"/>
  <c r="A500"/>
  <c r="C500"/>
  <c r="E500"/>
  <c r="D500"/>
  <c r="M500"/>
  <c r="O500" s="1"/>
  <c r="AI500" s="1"/>
  <c r="AK500" s="1"/>
  <c r="A498"/>
  <c r="C498"/>
  <c r="E498"/>
  <c r="D498"/>
  <c r="M498"/>
  <c r="O498" s="1"/>
  <c r="A496"/>
  <c r="C496"/>
  <c r="E496"/>
  <c r="D496"/>
  <c r="M496"/>
  <c r="O496" s="1"/>
  <c r="AI496" s="1"/>
  <c r="AK496" s="1"/>
  <c r="A494"/>
  <c r="C494"/>
  <c r="E494"/>
  <c r="D494"/>
  <c r="M494"/>
  <c r="O494" s="1"/>
  <c r="A492"/>
  <c r="C492"/>
  <c r="E492"/>
  <c r="D492"/>
  <c r="M492"/>
  <c r="O492" s="1"/>
  <c r="AI492" s="1"/>
  <c r="AK492" s="1"/>
  <c r="A490"/>
  <c r="C490"/>
  <c r="E490"/>
  <c r="D490"/>
  <c r="M490"/>
  <c r="O490" s="1"/>
  <c r="A488"/>
  <c r="C488"/>
  <c r="E488"/>
  <c r="D488"/>
  <c r="M488"/>
  <c r="O488" s="1"/>
  <c r="AI488" s="1"/>
  <c r="AK488" s="1"/>
  <c r="A486"/>
  <c r="C486"/>
  <c r="E486"/>
  <c r="D486"/>
  <c r="M486"/>
  <c r="O486" s="1"/>
  <c r="D440"/>
  <c r="M440"/>
  <c r="O440" s="1"/>
  <c r="AI440" s="1"/>
  <c r="AK440" s="1"/>
  <c r="D438"/>
  <c r="M438"/>
  <c r="O438" s="1"/>
  <c r="AI438" s="1"/>
  <c r="AK438" s="1"/>
  <c r="D436"/>
  <c r="M436"/>
  <c r="O436" s="1"/>
  <c r="AI436" s="1"/>
  <c r="AK436" s="1"/>
  <c r="D434"/>
  <c r="M434"/>
  <c r="O434" s="1"/>
  <c r="AI434" s="1"/>
  <c r="AK434" s="1"/>
  <c r="D432"/>
  <c r="M432"/>
  <c r="O432" s="1"/>
  <c r="AI432" s="1"/>
  <c r="AK432" s="1"/>
  <c r="D430"/>
  <c r="M430"/>
  <c r="O430" s="1"/>
  <c r="AI430" s="1"/>
  <c r="AK430" s="1"/>
  <c r="D428"/>
  <c r="M428"/>
  <c r="O428" s="1"/>
  <c r="AI428" s="1"/>
  <c r="AK428" s="1"/>
  <c r="D426"/>
  <c r="M426"/>
  <c r="O426" s="1"/>
  <c r="AI426" s="1"/>
  <c r="AK426" s="1"/>
  <c r="D424"/>
  <c r="M424"/>
  <c r="O424" s="1"/>
  <c r="AI424" s="1"/>
  <c r="AK424" s="1"/>
  <c r="D422"/>
  <c r="M422"/>
  <c r="O422" s="1"/>
  <c r="AI422" s="1"/>
  <c r="AK422" s="1"/>
  <c r="D420"/>
  <c r="M420"/>
  <c r="O420" s="1"/>
  <c r="AI420" s="1"/>
  <c r="AK420" s="1"/>
  <c r="A418"/>
  <c r="C418"/>
  <c r="E418"/>
  <c r="A416"/>
  <c r="C416"/>
  <c r="E416"/>
  <c r="A414"/>
  <c r="C414"/>
  <c r="E414"/>
  <c r="A412"/>
  <c r="C412"/>
  <c r="E412"/>
  <c r="A410"/>
  <c r="C410"/>
  <c r="E410"/>
  <c r="A408"/>
  <c r="C408"/>
  <c r="E408"/>
  <c r="A406"/>
  <c r="C406"/>
  <c r="E406"/>
  <c r="A404"/>
  <c r="C404"/>
  <c r="E404"/>
  <c r="A402"/>
  <c r="C402"/>
  <c r="E402"/>
  <c r="A400"/>
  <c r="C400"/>
  <c r="E400"/>
  <c r="A398"/>
  <c r="C398"/>
  <c r="E398"/>
  <c r="A396"/>
  <c r="C396"/>
  <c r="E396"/>
  <c r="D394"/>
  <c r="M394"/>
  <c r="O394" s="1"/>
  <c r="AI394" s="1"/>
  <c r="AK394" s="1"/>
  <c r="A394"/>
  <c r="C394"/>
  <c r="E394"/>
  <c r="D392"/>
  <c r="M392"/>
  <c r="O392" s="1"/>
  <c r="AI392" s="1"/>
  <c r="AK392" s="1"/>
  <c r="A392"/>
  <c r="C392"/>
  <c r="E392"/>
  <c r="D390"/>
  <c r="M390"/>
  <c r="O390" s="1"/>
  <c r="AI390" s="1"/>
  <c r="AK390" s="1"/>
  <c r="A390"/>
  <c r="C390"/>
  <c r="E390"/>
  <c r="D388"/>
  <c r="M388"/>
  <c r="O388" s="1"/>
  <c r="AI388" s="1"/>
  <c r="AK388" s="1"/>
  <c r="A388"/>
  <c r="C388"/>
  <c r="E388"/>
  <c r="D386"/>
  <c r="M386"/>
  <c r="O386" s="1"/>
  <c r="AI386" s="1"/>
  <c r="AK386" s="1"/>
  <c r="A386"/>
  <c r="C386"/>
  <c r="E386"/>
  <c r="D384"/>
  <c r="M384"/>
  <c r="O384" s="1"/>
  <c r="AI384" s="1"/>
  <c r="AK384" s="1"/>
  <c r="A384"/>
  <c r="C384"/>
  <c r="E384"/>
  <c r="D382"/>
  <c r="M382"/>
  <c r="O382" s="1"/>
  <c r="AI382" s="1"/>
  <c r="AK382" s="1"/>
  <c r="A382"/>
  <c r="C382"/>
  <c r="E382"/>
  <c r="D380"/>
  <c r="M380"/>
  <c r="O380" s="1"/>
  <c r="AI380" s="1"/>
  <c r="AK380" s="1"/>
  <c r="A380"/>
  <c r="C380"/>
  <c r="E380"/>
  <c r="D378"/>
  <c r="M378"/>
  <c r="O378" s="1"/>
  <c r="AI378" s="1"/>
  <c r="AK378" s="1"/>
  <c r="A378"/>
  <c r="C378"/>
  <c r="E378"/>
  <c r="D376"/>
  <c r="M376"/>
  <c r="O376" s="1"/>
  <c r="AI376" s="1"/>
  <c r="AK376" s="1"/>
  <c r="A376"/>
  <c r="C376"/>
  <c r="E376"/>
  <c r="D374"/>
  <c r="M374"/>
  <c r="O374" s="1"/>
  <c r="AI374" s="1"/>
  <c r="AK374" s="1"/>
  <c r="A374"/>
  <c r="C374"/>
  <c r="E374"/>
  <c r="D372"/>
  <c r="M372"/>
  <c r="O372" s="1"/>
  <c r="AI372" s="1"/>
  <c r="AK372" s="1"/>
  <c r="A372"/>
  <c r="C372"/>
  <c r="E372"/>
  <c r="A370"/>
  <c r="C370"/>
  <c r="E370"/>
  <c r="D370"/>
  <c r="M370"/>
  <c r="O370" s="1"/>
  <c r="AI370" s="1"/>
  <c r="AK370" s="1"/>
  <c r="A368"/>
  <c r="C368"/>
  <c r="E368"/>
  <c r="D368"/>
  <c r="M368"/>
  <c r="O368" s="1"/>
  <c r="AI368" s="1"/>
  <c r="AK368" s="1"/>
  <c r="A366"/>
  <c r="C366"/>
  <c r="E366"/>
  <c r="D366"/>
  <c r="M366"/>
  <c r="O366" s="1"/>
  <c r="AI366" s="1"/>
  <c r="AK366" s="1"/>
  <c r="A364"/>
  <c r="C364"/>
  <c r="E364"/>
  <c r="D364"/>
  <c r="M364"/>
  <c r="O364" s="1"/>
  <c r="AI364" s="1"/>
  <c r="AK364" s="1"/>
  <c r="A362"/>
  <c r="C362"/>
  <c r="E362"/>
  <c r="D362"/>
  <c r="M362"/>
  <c r="O362" s="1"/>
  <c r="AI362" s="1"/>
  <c r="AK362" s="1"/>
  <c r="A360"/>
  <c r="C360"/>
  <c r="E360"/>
  <c r="D360"/>
  <c r="M360"/>
  <c r="O360" s="1"/>
  <c r="AI360" s="1"/>
  <c r="AK360" s="1"/>
  <c r="A358"/>
  <c r="C358"/>
  <c r="E358"/>
  <c r="D358"/>
  <c r="M358"/>
  <c r="O358" s="1"/>
  <c r="AI358" s="1"/>
  <c r="AK358" s="1"/>
  <c r="A356"/>
  <c r="C356"/>
  <c r="E356"/>
  <c r="D356"/>
  <c r="M356"/>
  <c r="O356" s="1"/>
  <c r="AI356" s="1"/>
  <c r="AK356" s="1"/>
  <c r="A354"/>
  <c r="C354"/>
  <c r="E354"/>
  <c r="D354"/>
  <c r="M354"/>
  <c r="O354" s="1"/>
  <c r="AI354" s="1"/>
  <c r="AK354" s="1"/>
  <c r="A352"/>
  <c r="C352"/>
  <c r="E352"/>
  <c r="D352"/>
  <c r="M352"/>
  <c r="O352" s="1"/>
  <c r="AI352" s="1"/>
  <c r="AK352" s="1"/>
  <c r="A350"/>
  <c r="C350"/>
  <c r="E350"/>
  <c r="D350"/>
  <c r="M350"/>
  <c r="O350" s="1"/>
  <c r="AI350" s="1"/>
  <c r="AK350" s="1"/>
  <c r="A348"/>
  <c r="C348"/>
  <c r="E348"/>
  <c r="D348"/>
  <c r="M348"/>
  <c r="O348" s="1"/>
  <c r="AI348" s="1"/>
  <c r="AK348" s="1"/>
  <c r="A346"/>
  <c r="C346"/>
  <c r="E346"/>
  <c r="D346"/>
  <c r="M346"/>
  <c r="O346" s="1"/>
  <c r="AI346" s="1"/>
  <c r="AK346" s="1"/>
  <c r="A344"/>
  <c r="C344"/>
  <c r="E344"/>
  <c r="D344"/>
  <c r="M344"/>
  <c r="O344" s="1"/>
  <c r="AI344" s="1"/>
  <c r="AK344" s="1"/>
  <c r="A342"/>
  <c r="C342"/>
  <c r="E342"/>
  <c r="D342"/>
  <c r="M342"/>
  <c r="O342" s="1"/>
  <c r="AI342" s="1"/>
  <c r="AK342" s="1"/>
  <c r="A340"/>
  <c r="C340"/>
  <c r="E340"/>
  <c r="D340"/>
  <c r="M340"/>
  <c r="O340" s="1"/>
  <c r="AI340" s="1"/>
  <c r="AK340" s="1"/>
  <c r="A338"/>
  <c r="C338"/>
  <c r="E338"/>
  <c r="D338"/>
  <c r="M338"/>
  <c r="O338" s="1"/>
  <c r="AI338" s="1"/>
  <c r="AK338" s="1"/>
  <c r="A336"/>
  <c r="C336"/>
  <c r="E336"/>
  <c r="D336"/>
  <c r="M336"/>
  <c r="O336" s="1"/>
  <c r="AI336" s="1"/>
  <c r="AK336" s="1"/>
  <c r="A334"/>
  <c r="C334"/>
  <c r="E334"/>
  <c r="D334"/>
  <c r="M334"/>
  <c r="O334" s="1"/>
  <c r="AI334" s="1"/>
  <c r="AK334" s="1"/>
  <c r="A332"/>
  <c r="C332"/>
  <c r="E332"/>
  <c r="D332"/>
  <c r="M332"/>
  <c r="O332" s="1"/>
  <c r="AI332" s="1"/>
  <c r="AK332" s="1"/>
  <c r="A330"/>
  <c r="C330"/>
  <c r="E330"/>
  <c r="D330"/>
  <c r="M330"/>
  <c r="O330" s="1"/>
  <c r="AI330" s="1"/>
  <c r="AK330" s="1"/>
  <c r="A328"/>
  <c r="C328"/>
  <c r="E328"/>
  <c r="D328"/>
  <c r="M328"/>
  <c r="O328" s="1"/>
  <c r="AI328" s="1"/>
  <c r="AK328" s="1"/>
  <c r="A326"/>
  <c r="C326"/>
  <c r="E326"/>
  <c r="D326"/>
  <c r="M326"/>
  <c r="O326" s="1"/>
  <c r="AI326" s="1"/>
  <c r="AK326" s="1"/>
  <c r="A324"/>
  <c r="C324"/>
  <c r="E324"/>
  <c r="D324"/>
  <c r="M324"/>
  <c r="O324" s="1"/>
  <c r="AI324" s="1"/>
  <c r="AK324" s="1"/>
  <c r="A322"/>
  <c r="C322"/>
  <c r="E322"/>
  <c r="D322"/>
  <c r="M322"/>
  <c r="O322" s="1"/>
  <c r="AI322" s="1"/>
  <c r="AK322" s="1"/>
  <c r="A320"/>
  <c r="C320"/>
  <c r="E320"/>
  <c r="D320"/>
  <c r="M320"/>
  <c r="O320" s="1"/>
  <c r="AI320" s="1"/>
  <c r="AK320" s="1"/>
  <c r="A318"/>
  <c r="C318"/>
  <c r="E318"/>
  <c r="D318"/>
  <c r="M318"/>
  <c r="O318" s="1"/>
  <c r="AI318" s="1"/>
  <c r="AK318" s="1"/>
  <c r="A316"/>
  <c r="C316"/>
  <c r="E316"/>
  <c r="D316"/>
  <c r="M316"/>
  <c r="O316" s="1"/>
  <c r="AI316" s="1"/>
  <c r="AK316" s="1"/>
  <c r="A314"/>
  <c r="C314"/>
  <c r="E314"/>
  <c r="D314"/>
  <c r="M314"/>
  <c r="O314" s="1"/>
  <c r="AI314" s="1"/>
  <c r="AK314" s="1"/>
  <c r="A312"/>
  <c r="C312"/>
  <c r="E312"/>
  <c r="D312"/>
  <c r="M312"/>
  <c r="O312" s="1"/>
  <c r="AI312" s="1"/>
  <c r="AK312" s="1"/>
  <c r="A310"/>
  <c r="C310"/>
  <c r="E310"/>
  <c r="D310"/>
  <c r="M310"/>
  <c r="O310" s="1"/>
  <c r="AI310" s="1"/>
  <c r="AK310" s="1"/>
  <c r="A308"/>
  <c r="C308"/>
  <c r="E308"/>
  <c r="D308"/>
  <c r="M308"/>
  <c r="O308" s="1"/>
  <c r="AI308" s="1"/>
  <c r="AK308" s="1"/>
  <c r="A306"/>
  <c r="C306"/>
  <c r="E306"/>
  <c r="D306"/>
  <c r="M306"/>
  <c r="O306" s="1"/>
  <c r="AI306" s="1"/>
  <c r="AK306" s="1"/>
  <c r="A304"/>
  <c r="C304"/>
  <c r="E304"/>
  <c r="D304"/>
  <c r="M304"/>
  <c r="O304" s="1"/>
  <c r="AI304" s="1"/>
  <c r="AK304" s="1"/>
  <c r="A302"/>
  <c r="C302"/>
  <c r="E302"/>
  <c r="D302"/>
  <c r="M302"/>
  <c r="O302" s="1"/>
  <c r="AI302" s="1"/>
  <c r="AK302" s="1"/>
  <c r="A300"/>
  <c r="C300"/>
  <c r="E300"/>
  <c r="D300"/>
  <c r="M300"/>
  <c r="O300" s="1"/>
  <c r="AI300" s="1"/>
  <c r="AK300" s="1"/>
  <c r="A298"/>
  <c r="C298"/>
  <c r="E298"/>
  <c r="D298"/>
  <c r="M298"/>
  <c r="O298" s="1"/>
  <c r="AI298" s="1"/>
  <c r="AK298" s="1"/>
  <c r="A296"/>
  <c r="C296"/>
  <c r="E296"/>
  <c r="D296"/>
  <c r="M296"/>
  <c r="O296" s="1"/>
  <c r="AI296" s="1"/>
  <c r="AK296" s="1"/>
  <c r="A294"/>
  <c r="C294"/>
  <c r="E294"/>
  <c r="D294"/>
  <c r="M294"/>
  <c r="O294" s="1"/>
  <c r="AI294" s="1"/>
  <c r="AK294" s="1"/>
  <c r="A292"/>
  <c r="C292"/>
  <c r="E292"/>
  <c r="D292"/>
  <c r="M292"/>
  <c r="O292" s="1"/>
  <c r="AI292" s="1"/>
  <c r="AK292" s="1"/>
  <c r="A290"/>
  <c r="C290"/>
  <c r="E290"/>
  <c r="D290"/>
  <c r="M290"/>
  <c r="O290" s="1"/>
  <c r="AI290" s="1"/>
  <c r="AK290" s="1"/>
  <c r="D288"/>
  <c r="M288"/>
  <c r="O288" s="1"/>
  <c r="AI288" s="1"/>
  <c r="AK288" s="1"/>
  <c r="A288"/>
  <c r="E288"/>
  <c r="C288"/>
  <c r="D286"/>
  <c r="M286"/>
  <c r="O286" s="1"/>
  <c r="AI286" s="1"/>
  <c r="AK286" s="1"/>
  <c r="A286"/>
  <c r="E286"/>
  <c r="C286"/>
  <c r="D284"/>
  <c r="M284"/>
  <c r="O284" s="1"/>
  <c r="AI284" s="1"/>
  <c r="AK284" s="1"/>
  <c r="A284"/>
  <c r="E284"/>
  <c r="C284"/>
  <c r="D282"/>
  <c r="M282"/>
  <c r="O282" s="1"/>
  <c r="AI282" s="1"/>
  <c r="AK282" s="1"/>
  <c r="A282"/>
  <c r="E282"/>
  <c r="C282"/>
  <c r="D280"/>
  <c r="M280"/>
  <c r="O280" s="1"/>
  <c r="AI280" s="1"/>
  <c r="AK280" s="1"/>
  <c r="A280"/>
  <c r="E280"/>
  <c r="C280"/>
  <c r="D278"/>
  <c r="M278"/>
  <c r="O278" s="1"/>
  <c r="AI278" s="1"/>
  <c r="AK278" s="1"/>
  <c r="A278"/>
  <c r="E278"/>
  <c r="C278"/>
  <c r="D276"/>
  <c r="M276"/>
  <c r="O276" s="1"/>
  <c r="AI276" s="1"/>
  <c r="AK276" s="1"/>
  <c r="A276"/>
  <c r="E276"/>
  <c r="C276"/>
  <c r="D274"/>
  <c r="M274"/>
  <c r="O274" s="1"/>
  <c r="AI274" s="1"/>
  <c r="AK274" s="1"/>
  <c r="A274"/>
  <c r="E274"/>
  <c r="C274"/>
  <c r="D272"/>
  <c r="M272"/>
  <c r="O272" s="1"/>
  <c r="AI272" s="1"/>
  <c r="AK272" s="1"/>
  <c r="A272"/>
  <c r="E272"/>
  <c r="C272"/>
  <c r="D270"/>
  <c r="M270"/>
  <c r="O270" s="1"/>
  <c r="AI270" s="1"/>
  <c r="AK270" s="1"/>
  <c r="A270"/>
  <c r="E270"/>
  <c r="C270"/>
  <c r="D268"/>
  <c r="M268"/>
  <c r="O268" s="1"/>
  <c r="AI268" s="1"/>
  <c r="AK268" s="1"/>
  <c r="A268"/>
  <c r="E268"/>
  <c r="C268"/>
  <c r="D266"/>
  <c r="M266"/>
  <c r="O266" s="1"/>
  <c r="AI266" s="1"/>
  <c r="AK266" s="1"/>
  <c r="A266"/>
  <c r="E266"/>
  <c r="C266"/>
  <c r="D264"/>
  <c r="M264"/>
  <c r="O264" s="1"/>
  <c r="AI264" s="1"/>
  <c r="AK264" s="1"/>
  <c r="A264"/>
  <c r="E264"/>
  <c r="C264"/>
  <c r="A262"/>
  <c r="C262"/>
  <c r="E262"/>
  <c r="D262"/>
  <c r="M262"/>
  <c r="O262" s="1"/>
  <c r="AI262" s="1"/>
  <c r="AK262" s="1"/>
  <c r="A260"/>
  <c r="C260"/>
  <c r="E260"/>
  <c r="D260"/>
  <c r="M260"/>
  <c r="O260" s="1"/>
  <c r="AI260" s="1"/>
  <c r="AK260" s="1"/>
  <c r="A258"/>
  <c r="C258"/>
  <c r="E258"/>
  <c r="D258"/>
  <c r="M258"/>
  <c r="O258" s="1"/>
  <c r="AI258" s="1"/>
  <c r="AK258" s="1"/>
  <c r="A256"/>
  <c r="C256"/>
  <c r="E256"/>
  <c r="D256"/>
  <c r="M256"/>
  <c r="O256" s="1"/>
  <c r="AI256" s="1"/>
  <c r="AK256" s="1"/>
  <c r="A254"/>
  <c r="C254"/>
  <c r="E254"/>
  <c r="D254"/>
  <c r="M254"/>
  <c r="O254" s="1"/>
  <c r="AI254" s="1"/>
  <c r="AK254" s="1"/>
  <c r="A252"/>
  <c r="C252"/>
  <c r="E252"/>
  <c r="D252"/>
  <c r="M252"/>
  <c r="O252" s="1"/>
  <c r="AI252" s="1"/>
  <c r="AK252" s="1"/>
  <c r="A250"/>
  <c r="C250"/>
  <c r="E250"/>
  <c r="D250"/>
  <c r="M250"/>
  <c r="O250" s="1"/>
  <c r="AI250" s="1"/>
  <c r="AK250" s="1"/>
  <c r="A248"/>
  <c r="C248"/>
  <c r="E248"/>
  <c r="D248"/>
  <c r="M248"/>
  <c r="O248" s="1"/>
  <c r="AI248" s="1"/>
  <c r="AK248" s="1"/>
  <c r="A246"/>
  <c r="C246"/>
  <c r="E246"/>
  <c r="D246"/>
  <c r="M246"/>
  <c r="O246" s="1"/>
  <c r="AI246" s="1"/>
  <c r="AK246" s="1"/>
  <c r="A244"/>
  <c r="C244"/>
  <c r="E244"/>
  <c r="D244"/>
  <c r="M244"/>
  <c r="O244" s="1"/>
  <c r="AI244" s="1"/>
  <c r="AK244" s="1"/>
  <c r="A242"/>
  <c r="C242"/>
  <c r="E242"/>
  <c r="D242"/>
  <c r="M242"/>
  <c r="O242" s="1"/>
  <c r="AI242" s="1"/>
  <c r="AK242" s="1"/>
  <c r="A240"/>
  <c r="C240"/>
  <c r="E240"/>
  <c r="D240"/>
  <c r="M240"/>
  <c r="O240" s="1"/>
  <c r="AI240" s="1"/>
  <c r="AK240" s="1"/>
  <c r="A238"/>
  <c r="C238"/>
  <c r="E238"/>
  <c r="D238"/>
  <c r="M238"/>
  <c r="O238" s="1"/>
  <c r="AI238" s="1"/>
  <c r="AK238" s="1"/>
  <c r="A236"/>
  <c r="C236"/>
  <c r="E236"/>
  <c r="D236"/>
  <c r="M236"/>
  <c r="O236" s="1"/>
  <c r="AI236" s="1"/>
  <c r="AK236" s="1"/>
  <c r="A234"/>
  <c r="C234"/>
  <c r="E234"/>
  <c r="D234"/>
  <c r="M234"/>
  <c r="O234" s="1"/>
  <c r="AI234" s="1"/>
  <c r="AK234" s="1"/>
  <c r="A232"/>
  <c r="C232"/>
  <c r="E232"/>
  <c r="D232"/>
  <c r="M232"/>
  <c r="O232" s="1"/>
  <c r="AI232" s="1"/>
  <c r="AK232" s="1"/>
  <c r="A230"/>
  <c r="C230"/>
  <c r="E230"/>
  <c r="D230"/>
  <c r="M230"/>
  <c r="O230" s="1"/>
  <c r="AI230" s="1"/>
  <c r="AK230" s="1"/>
  <c r="A228"/>
  <c r="C228"/>
  <c r="E228"/>
  <c r="D228"/>
  <c r="M228"/>
  <c r="O228" s="1"/>
  <c r="AI228" s="1"/>
  <c r="AK228" s="1"/>
  <c r="A226"/>
  <c r="C226"/>
  <c r="E226"/>
  <c r="D226"/>
  <c r="M226"/>
  <c r="O226" s="1"/>
  <c r="AI226" s="1"/>
  <c r="AK226" s="1"/>
  <c r="A224"/>
  <c r="C224"/>
  <c r="E224"/>
  <c r="D224"/>
  <c r="M224"/>
  <c r="O224" s="1"/>
  <c r="AI224" s="1"/>
  <c r="AK224" s="1"/>
  <c r="A222"/>
  <c r="C222"/>
  <c r="E222"/>
  <c r="D222"/>
  <c r="M222"/>
  <c r="O222" s="1"/>
  <c r="AI222" s="1"/>
  <c r="AK222" s="1"/>
  <c r="A220"/>
  <c r="C220"/>
  <c r="E220"/>
  <c r="D220"/>
  <c r="M220"/>
  <c r="O220" s="1"/>
  <c r="AI220" s="1"/>
  <c r="AK220" s="1"/>
  <c r="A218"/>
  <c r="C218"/>
  <c r="E218"/>
  <c r="D218"/>
  <c r="M218"/>
  <c r="O218" s="1"/>
  <c r="AI218" s="1"/>
  <c r="AK218" s="1"/>
  <c r="A216"/>
  <c r="C216"/>
  <c r="E216"/>
  <c r="D216"/>
  <c r="M216"/>
  <c r="O216" s="1"/>
  <c r="AI216" s="1"/>
  <c r="AK216" s="1"/>
  <c r="A214"/>
  <c r="C214"/>
  <c r="E214"/>
  <c r="D214"/>
  <c r="M214"/>
  <c r="O214" s="1"/>
  <c r="AI214" s="1"/>
  <c r="AK214" s="1"/>
  <c r="A212"/>
  <c r="C212"/>
  <c r="E212"/>
  <c r="D212"/>
  <c r="M212"/>
  <c r="O212" s="1"/>
  <c r="AI212" s="1"/>
  <c r="AK212" s="1"/>
  <c r="A210"/>
  <c r="C210"/>
  <c r="E210"/>
  <c r="D210"/>
  <c r="M210"/>
  <c r="O210" s="1"/>
  <c r="AI210" s="1"/>
  <c r="AK210" s="1"/>
  <c r="A208"/>
  <c r="C208"/>
  <c r="E208"/>
  <c r="D208"/>
  <c r="M208"/>
  <c r="O208" s="1"/>
  <c r="AI208" s="1"/>
  <c r="AK208" s="1"/>
  <c r="A206"/>
  <c r="C206"/>
  <c r="E206"/>
  <c r="D206"/>
  <c r="M206"/>
  <c r="O206" s="1"/>
  <c r="AI206" s="1"/>
  <c r="AK206" s="1"/>
  <c r="A204"/>
  <c r="C204"/>
  <c r="E204"/>
  <c r="D204"/>
  <c r="M204"/>
  <c r="O204" s="1"/>
  <c r="AI204" s="1"/>
  <c r="AK204" s="1"/>
  <c r="A202"/>
  <c r="C202"/>
  <c r="E202"/>
  <c r="D202"/>
  <c r="M202"/>
  <c r="O202" s="1"/>
  <c r="AI202" s="1"/>
  <c r="AK202" s="1"/>
  <c r="A200"/>
  <c r="C200"/>
  <c r="E200"/>
  <c r="D200"/>
  <c r="M200"/>
  <c r="O200" s="1"/>
  <c r="AI200" s="1"/>
  <c r="AK200" s="1"/>
  <c r="A198"/>
  <c r="C198"/>
  <c r="E198"/>
  <c r="D198"/>
  <c r="M198"/>
  <c r="O198" s="1"/>
  <c r="AI198" s="1"/>
  <c r="AK198" s="1"/>
  <c r="A196"/>
  <c r="C196"/>
  <c r="E196"/>
  <c r="D196"/>
  <c r="M196"/>
  <c r="O196" s="1"/>
  <c r="AI196" s="1"/>
  <c r="AK196" s="1"/>
  <c r="A194"/>
  <c r="C194"/>
  <c r="E194"/>
  <c r="D194"/>
  <c r="M194"/>
  <c r="O194" s="1"/>
  <c r="AI194" s="1"/>
  <c r="AK194" s="1"/>
  <c r="A192"/>
  <c r="C192"/>
  <c r="E192"/>
  <c r="D192"/>
  <c r="M192"/>
  <c r="O192" s="1"/>
  <c r="AI192" s="1"/>
  <c r="AK192" s="1"/>
  <c r="A190"/>
  <c r="C190"/>
  <c r="E190"/>
  <c r="D190"/>
  <c r="M190"/>
  <c r="O190" s="1"/>
  <c r="AI190" s="1"/>
  <c r="AK190" s="1"/>
  <c r="A188"/>
  <c r="C188"/>
  <c r="E188"/>
  <c r="D188"/>
  <c r="M188"/>
  <c r="O188" s="1"/>
  <c r="AI188" s="1"/>
  <c r="AK188" s="1"/>
  <c r="A186"/>
  <c r="C186"/>
  <c r="E186"/>
  <c r="D186"/>
  <c r="M186"/>
  <c r="O186" s="1"/>
  <c r="AI186" s="1"/>
  <c r="AK186" s="1"/>
  <c r="A184"/>
  <c r="C184"/>
  <c r="E184"/>
  <c r="D184"/>
  <c r="M184"/>
  <c r="O184" s="1"/>
  <c r="AI184" s="1"/>
  <c r="AK184" s="1"/>
  <c r="A182"/>
  <c r="C182"/>
  <c r="E182"/>
  <c r="D182"/>
  <c r="M182"/>
  <c r="O182" s="1"/>
  <c r="AI182" s="1"/>
  <c r="AK182" s="1"/>
  <c r="A180"/>
  <c r="C180"/>
  <c r="E180"/>
  <c r="D180"/>
  <c r="M180"/>
  <c r="O180" s="1"/>
  <c r="AI180" s="1"/>
  <c r="AK180" s="1"/>
  <c r="A178"/>
  <c r="C178"/>
  <c r="E178"/>
  <c r="D178"/>
  <c r="M178"/>
  <c r="O178" s="1"/>
  <c r="AI178" s="1"/>
  <c r="AK178" s="1"/>
  <c r="A176"/>
  <c r="C176"/>
  <c r="E176"/>
  <c r="D176"/>
  <c r="M176"/>
  <c r="O176" s="1"/>
  <c r="AI176" s="1"/>
  <c r="AK176" s="1"/>
  <c r="A174"/>
  <c r="C174"/>
  <c r="E174"/>
  <c r="D174"/>
  <c r="M174"/>
  <c r="O174" s="1"/>
  <c r="AI174" s="1"/>
  <c r="AK174" s="1"/>
  <c r="A172"/>
  <c r="C172"/>
  <c r="E172"/>
  <c r="D172"/>
  <c r="M172"/>
  <c r="O172" s="1"/>
  <c r="AI172" s="1"/>
  <c r="AK172" s="1"/>
  <c r="A170"/>
  <c r="C170"/>
  <c r="E170"/>
  <c r="D170"/>
  <c r="M170"/>
  <c r="O170" s="1"/>
  <c r="AI170" s="1"/>
  <c r="AK170" s="1"/>
  <c r="A168"/>
  <c r="C168"/>
  <c r="E168"/>
  <c r="D168"/>
  <c r="M168"/>
  <c r="O168" s="1"/>
  <c r="AI168" s="1"/>
  <c r="AK168" s="1"/>
  <c r="A166"/>
  <c r="C166"/>
  <c r="E166"/>
  <c r="D166"/>
  <c r="M166"/>
  <c r="O166" s="1"/>
  <c r="AI166" s="1"/>
  <c r="AK166" s="1"/>
  <c r="A164"/>
  <c r="C164"/>
  <c r="E164"/>
  <c r="D164"/>
  <c r="M164"/>
  <c r="O164" s="1"/>
  <c r="AI164" s="1"/>
  <c r="AK164" s="1"/>
  <c r="A162"/>
  <c r="C162"/>
  <c r="E162"/>
  <c r="D162"/>
  <c r="M162"/>
  <c r="O162" s="1"/>
  <c r="AI162" s="1"/>
  <c r="AK162" s="1"/>
  <c r="A160"/>
  <c r="C160"/>
  <c r="E160"/>
  <c r="D160"/>
  <c r="M160"/>
  <c r="O160" s="1"/>
  <c r="AI160" s="1"/>
  <c r="AK160" s="1"/>
  <c r="A158"/>
  <c r="C158"/>
  <c r="E158"/>
  <c r="D158"/>
  <c r="M158"/>
  <c r="O158" s="1"/>
  <c r="AI158" s="1"/>
  <c r="AK158" s="1"/>
  <c r="A156"/>
  <c r="C156"/>
  <c r="E156"/>
  <c r="D156"/>
  <c r="M156"/>
  <c r="O156" s="1"/>
  <c r="AI156" s="1"/>
  <c r="AK156" s="1"/>
  <c r="A154"/>
  <c r="C154"/>
  <c r="E154"/>
  <c r="D154"/>
  <c r="M154"/>
  <c r="O154" s="1"/>
  <c r="AI154" s="1"/>
  <c r="AK154" s="1"/>
  <c r="A152"/>
  <c r="C152"/>
  <c r="E152"/>
  <c r="D152"/>
  <c r="M152"/>
  <c r="O152" s="1"/>
  <c r="AI152" s="1"/>
  <c r="AK152" s="1"/>
  <c r="A150"/>
  <c r="C150"/>
  <c r="E150"/>
  <c r="D150"/>
  <c r="M150"/>
  <c r="O150" s="1"/>
  <c r="AI150" s="1"/>
  <c r="AK150" s="1"/>
  <c r="A148"/>
  <c r="C148"/>
  <c r="E148"/>
  <c r="D148"/>
  <c r="M148"/>
  <c r="O148" s="1"/>
  <c r="AI148" s="1"/>
  <c r="AK148" s="1"/>
  <c r="A146"/>
  <c r="C146"/>
  <c r="E146"/>
  <c r="D146"/>
  <c r="M146"/>
  <c r="O146" s="1"/>
  <c r="AI146" s="1"/>
  <c r="AK146" s="1"/>
  <c r="D144"/>
  <c r="M144"/>
  <c r="O144" s="1"/>
  <c r="AI144" s="1"/>
  <c r="AK144" s="1"/>
  <c r="A144"/>
  <c r="E144"/>
  <c r="C144"/>
  <c r="D142"/>
  <c r="M142"/>
  <c r="O142" s="1"/>
  <c r="AI142" s="1"/>
  <c r="AK142" s="1"/>
  <c r="A142"/>
  <c r="E142"/>
  <c r="C142"/>
  <c r="D140"/>
  <c r="M140"/>
  <c r="O140" s="1"/>
  <c r="AI140" s="1"/>
  <c r="AK140" s="1"/>
  <c r="A140"/>
  <c r="E140"/>
  <c r="C140"/>
  <c r="D138"/>
  <c r="M138"/>
  <c r="O138" s="1"/>
  <c r="AI138" s="1"/>
  <c r="AK138" s="1"/>
  <c r="A138"/>
  <c r="E138"/>
  <c r="C138"/>
  <c r="D136"/>
  <c r="M136"/>
  <c r="O136" s="1"/>
  <c r="AI136" s="1"/>
  <c r="AK136" s="1"/>
  <c r="A136"/>
  <c r="E136"/>
  <c r="C136"/>
  <c r="D134"/>
  <c r="M134"/>
  <c r="O134" s="1"/>
  <c r="AI134" s="1"/>
  <c r="AK134" s="1"/>
  <c r="A134"/>
  <c r="E134"/>
  <c r="C134"/>
  <c r="D132"/>
  <c r="M132"/>
  <c r="O132" s="1"/>
  <c r="AI132" s="1"/>
  <c r="AK132" s="1"/>
  <c r="A132"/>
  <c r="E132"/>
  <c r="C132"/>
  <c r="D130"/>
  <c r="M130"/>
  <c r="O130" s="1"/>
  <c r="AI130" s="1"/>
  <c r="AK130" s="1"/>
  <c r="A130"/>
  <c r="E130"/>
  <c r="C130"/>
  <c r="D128"/>
  <c r="M128"/>
  <c r="O128" s="1"/>
  <c r="AI128" s="1"/>
  <c r="AK128" s="1"/>
  <c r="A128"/>
  <c r="E128"/>
  <c r="C128"/>
  <c r="D126"/>
  <c r="M126"/>
  <c r="O126" s="1"/>
  <c r="AI126" s="1"/>
  <c r="AK126" s="1"/>
  <c r="A126"/>
  <c r="E126"/>
  <c r="C126"/>
  <c r="D124"/>
  <c r="M124"/>
  <c r="O124" s="1"/>
  <c r="AI124" s="1"/>
  <c r="AK124" s="1"/>
  <c r="A124"/>
  <c r="E124"/>
  <c r="C124"/>
  <c r="A122"/>
  <c r="C122"/>
  <c r="E122"/>
  <c r="D122"/>
  <c r="M122"/>
  <c r="O122" s="1"/>
  <c r="AI122" s="1"/>
  <c r="AK122" s="1"/>
  <c r="A120"/>
  <c r="C120"/>
  <c r="E120"/>
  <c r="D120"/>
  <c r="M120"/>
  <c r="O120" s="1"/>
  <c r="AI120" s="1"/>
  <c r="AK120" s="1"/>
  <c r="A118"/>
  <c r="C118"/>
  <c r="E118"/>
  <c r="D118"/>
  <c r="M118"/>
  <c r="O118" s="1"/>
  <c r="AI118" s="1"/>
  <c r="AK118" s="1"/>
  <c r="A116"/>
  <c r="C116"/>
  <c r="E116"/>
  <c r="D116"/>
  <c r="M116"/>
  <c r="O116" s="1"/>
  <c r="AI116" s="1"/>
  <c r="AK116" s="1"/>
  <c r="A114"/>
  <c r="C114"/>
  <c r="E114"/>
  <c r="D114"/>
  <c r="M114"/>
  <c r="O114" s="1"/>
  <c r="AI114" s="1"/>
  <c r="AK114" s="1"/>
  <c r="A112"/>
  <c r="C112"/>
  <c r="E112"/>
  <c r="D112"/>
  <c r="M112"/>
  <c r="O112" s="1"/>
  <c r="AI112" s="1"/>
  <c r="AK112" s="1"/>
  <c r="A110"/>
  <c r="C110"/>
  <c r="E110"/>
  <c r="D110"/>
  <c r="M110"/>
  <c r="O110" s="1"/>
  <c r="AI110" s="1"/>
  <c r="AK110" s="1"/>
  <c r="A108"/>
  <c r="C108"/>
  <c r="E108"/>
  <c r="D108"/>
  <c r="M108"/>
  <c r="O108" s="1"/>
  <c r="AI108" s="1"/>
  <c r="AK108" s="1"/>
  <c r="A106"/>
  <c r="C106"/>
  <c r="E106"/>
  <c r="D106"/>
  <c r="M106"/>
  <c r="O106" s="1"/>
  <c r="AI106" s="1"/>
  <c r="AK106" s="1"/>
  <c r="A104"/>
  <c r="C104"/>
  <c r="E104"/>
  <c r="D104"/>
  <c r="M104"/>
  <c r="O104" s="1"/>
  <c r="AI104" s="1"/>
  <c r="AK104" s="1"/>
  <c r="A102"/>
  <c r="C102"/>
  <c r="E102"/>
  <c r="D102"/>
  <c r="M102"/>
  <c r="O102" s="1"/>
  <c r="AI102" s="1"/>
  <c r="AK102" s="1"/>
  <c r="A100"/>
  <c r="C100"/>
  <c r="E100"/>
  <c r="D100"/>
  <c r="M100"/>
  <c r="O100" s="1"/>
  <c r="AI100" s="1"/>
  <c r="AK100" s="1"/>
  <c r="A98"/>
  <c r="C98"/>
  <c r="E98"/>
  <c r="D98"/>
  <c r="M98"/>
  <c r="O98" s="1"/>
  <c r="AI98" s="1"/>
  <c r="AK98" s="1"/>
  <c r="A96"/>
  <c r="C96"/>
  <c r="E96"/>
  <c r="D96"/>
  <c r="M96"/>
  <c r="O96" s="1"/>
  <c r="AI96" s="1"/>
  <c r="AK96" s="1"/>
  <c r="A94"/>
  <c r="C94"/>
  <c r="E94"/>
  <c r="D94"/>
  <c r="M94"/>
  <c r="O94" s="1"/>
  <c r="AI94" s="1"/>
  <c r="AK94" s="1"/>
  <c r="A92"/>
  <c r="C92"/>
  <c r="E92"/>
  <c r="D92"/>
  <c r="M92"/>
  <c r="O92" s="1"/>
  <c r="AI92" s="1"/>
  <c r="AK92" s="1"/>
  <c r="A90"/>
  <c r="C90"/>
  <c r="E90"/>
  <c r="D90"/>
  <c r="M90"/>
  <c r="O90" s="1"/>
  <c r="AI90" s="1"/>
  <c r="AK90" s="1"/>
  <c r="A88"/>
  <c r="C88"/>
  <c r="E88"/>
  <c r="D88"/>
  <c r="M88"/>
  <c r="O88" s="1"/>
  <c r="AI88" s="1"/>
  <c r="AK88" s="1"/>
  <c r="A86"/>
  <c r="C86"/>
  <c r="E86"/>
  <c r="D86"/>
  <c r="M86"/>
  <c r="O86" s="1"/>
  <c r="AI86" s="1"/>
  <c r="AK86" s="1"/>
  <c r="A84"/>
  <c r="C84"/>
  <c r="E84"/>
  <c r="D84"/>
  <c r="M84"/>
  <c r="O84" s="1"/>
  <c r="AI84" s="1"/>
  <c r="AK84" s="1"/>
  <c r="A82"/>
  <c r="C82"/>
  <c r="E82"/>
  <c r="D82"/>
  <c r="M82"/>
  <c r="O82" s="1"/>
  <c r="AI82" s="1"/>
  <c r="AK82" s="1"/>
  <c r="A80"/>
  <c r="C80"/>
  <c r="E80"/>
  <c r="D80"/>
  <c r="M80"/>
  <c r="O80" s="1"/>
  <c r="AI80" s="1"/>
  <c r="AK80" s="1"/>
  <c r="A78"/>
  <c r="C78"/>
  <c r="E78"/>
  <c r="D78"/>
  <c r="M78"/>
  <c r="O78" s="1"/>
  <c r="AI78" s="1"/>
  <c r="AK78" s="1"/>
  <c r="A76"/>
  <c r="C76"/>
  <c r="E76"/>
  <c r="D76"/>
  <c r="M76"/>
  <c r="O76" s="1"/>
  <c r="AI76" s="1"/>
  <c r="AK76" s="1"/>
  <c r="A74"/>
  <c r="C74"/>
  <c r="E74"/>
  <c r="D74"/>
  <c r="M74"/>
  <c r="O74" s="1"/>
  <c r="AI74" s="1"/>
  <c r="AK74" s="1"/>
  <c r="A72"/>
  <c r="C72"/>
  <c r="E72"/>
  <c r="D72"/>
  <c r="M72"/>
  <c r="O72" s="1"/>
  <c r="AI72" s="1"/>
  <c r="AK72" s="1"/>
  <c r="A70"/>
  <c r="C70"/>
  <c r="E70"/>
  <c r="D70"/>
  <c r="M70"/>
  <c r="O70" s="1"/>
  <c r="AI70" s="1"/>
  <c r="AK70" s="1"/>
  <c r="A68"/>
  <c r="C68"/>
  <c r="E68"/>
  <c r="D68"/>
  <c r="M68"/>
  <c r="O68" s="1"/>
  <c r="AI68" s="1"/>
  <c r="AK68" s="1"/>
  <c r="A66"/>
  <c r="C66"/>
  <c r="E66"/>
  <c r="D66"/>
  <c r="M66"/>
  <c r="O66" s="1"/>
  <c r="AI66" s="1"/>
  <c r="AK66" s="1"/>
  <c r="A64"/>
  <c r="C64"/>
  <c r="E64"/>
  <c r="D64"/>
  <c r="M64"/>
  <c r="O64" s="1"/>
  <c r="AI64" s="1"/>
  <c r="AK64" s="1"/>
  <c r="D62"/>
  <c r="M62"/>
  <c r="O62" s="1"/>
  <c r="AI62" s="1"/>
  <c r="AK62" s="1"/>
  <c r="C62"/>
  <c r="A62"/>
  <c r="E62"/>
  <c r="D60"/>
  <c r="M60"/>
  <c r="O60" s="1"/>
  <c r="AI60" s="1"/>
  <c r="AK60" s="1"/>
  <c r="C60"/>
  <c r="A60"/>
  <c r="E60"/>
  <c r="D58"/>
  <c r="M58"/>
  <c r="O58" s="1"/>
  <c r="AI58" s="1"/>
  <c r="AK58" s="1"/>
  <c r="C58"/>
  <c r="A58"/>
  <c r="E58"/>
  <c r="D56"/>
  <c r="M56"/>
  <c r="O56" s="1"/>
  <c r="AI56" s="1"/>
  <c r="AK56" s="1"/>
  <c r="C56"/>
  <c r="A56"/>
  <c r="E56"/>
  <c r="D54"/>
  <c r="M54"/>
  <c r="O54" s="1"/>
  <c r="AI54" s="1"/>
  <c r="AK54" s="1"/>
  <c r="A54"/>
  <c r="C54"/>
  <c r="E54"/>
  <c r="D52"/>
  <c r="M52"/>
  <c r="O52" s="1"/>
  <c r="AI52" s="1"/>
  <c r="AK52" s="1"/>
  <c r="A52"/>
  <c r="C52"/>
  <c r="E52"/>
  <c r="D50"/>
  <c r="M50"/>
  <c r="O50" s="1"/>
  <c r="AI50" s="1"/>
  <c r="AK50" s="1"/>
  <c r="A50"/>
  <c r="C50"/>
  <c r="E50"/>
  <c r="D48"/>
  <c r="M48"/>
  <c r="O48" s="1"/>
  <c r="AI48" s="1"/>
  <c r="AK48" s="1"/>
  <c r="A48"/>
  <c r="C48"/>
  <c r="E48"/>
  <c r="D46"/>
  <c r="M46"/>
  <c r="O46" s="1"/>
  <c r="AI46" s="1"/>
  <c r="AK46" s="1"/>
  <c r="A46"/>
  <c r="C46"/>
  <c r="E46"/>
  <c r="D44"/>
  <c r="M44"/>
  <c r="O44" s="1"/>
  <c r="AI44" s="1"/>
  <c r="AK44" s="1"/>
  <c r="A44"/>
  <c r="C44"/>
  <c r="E44"/>
  <c r="D42"/>
  <c r="M42"/>
  <c r="O42" s="1"/>
  <c r="AI42" s="1"/>
  <c r="AK42" s="1"/>
  <c r="A42"/>
  <c r="C42"/>
  <c r="E42"/>
  <c r="D40"/>
  <c r="M40"/>
  <c r="O40" s="1"/>
  <c r="AI40" s="1"/>
  <c r="AK40" s="1"/>
  <c r="A40"/>
  <c r="C40"/>
  <c r="E40"/>
  <c r="D38"/>
  <c r="M38"/>
  <c r="O38" s="1"/>
  <c r="AI38" s="1"/>
  <c r="AK38" s="1"/>
  <c r="A38"/>
  <c r="C38"/>
  <c r="E38"/>
  <c r="D36"/>
  <c r="M36"/>
  <c r="O36" s="1"/>
  <c r="AI36" s="1"/>
  <c r="AK36" s="1"/>
  <c r="A36"/>
  <c r="C36"/>
  <c r="E36"/>
  <c r="D34"/>
  <c r="M34"/>
  <c r="O34" s="1"/>
  <c r="AI34" s="1"/>
  <c r="AK34" s="1"/>
  <c r="A34"/>
  <c r="C34"/>
  <c r="E34"/>
  <c r="D32"/>
  <c r="M32"/>
  <c r="O32" s="1"/>
  <c r="AI32" s="1"/>
  <c r="AK32" s="1"/>
  <c r="A32"/>
  <c r="C32"/>
  <c r="E32"/>
  <c r="D30"/>
  <c r="M30"/>
  <c r="O30" s="1"/>
  <c r="AI30" s="1"/>
  <c r="AK30" s="1"/>
  <c r="A30"/>
  <c r="C30"/>
  <c r="E30"/>
  <c r="D28"/>
  <c r="M28"/>
  <c r="O28" s="1"/>
  <c r="AI28" s="1"/>
  <c r="AK28" s="1"/>
  <c r="A28"/>
  <c r="C28"/>
  <c r="E28"/>
  <c r="D26"/>
  <c r="M26"/>
  <c r="O26" s="1"/>
  <c r="AI26" s="1"/>
  <c r="AK26" s="1"/>
  <c r="A26"/>
  <c r="C26"/>
  <c r="E26"/>
  <c r="D24"/>
  <c r="M24"/>
  <c r="O24" s="1"/>
  <c r="AI24" s="1"/>
  <c r="AK24" s="1"/>
  <c r="A24"/>
  <c r="C24"/>
  <c r="E24"/>
  <c r="D22"/>
  <c r="M22"/>
  <c r="O22" s="1"/>
  <c r="AI22" s="1"/>
  <c r="AK22" s="1"/>
  <c r="A22"/>
  <c r="C22"/>
  <c r="E22"/>
  <c r="D20"/>
  <c r="M20"/>
  <c r="O20" s="1"/>
  <c r="AI20" s="1"/>
  <c r="AK20" s="1"/>
  <c r="A20"/>
  <c r="C20"/>
  <c r="E20"/>
  <c r="D18"/>
  <c r="M18"/>
  <c r="O18" s="1"/>
  <c r="AI18" s="1"/>
  <c r="AK18" s="1"/>
  <c r="A18"/>
  <c r="C18"/>
  <c r="E18"/>
  <c r="D16"/>
  <c r="M16"/>
  <c r="O16" s="1"/>
  <c r="AI16" s="1"/>
  <c r="AK16" s="1"/>
  <c r="A16"/>
  <c r="C16"/>
  <c r="E16"/>
  <c r="D14"/>
  <c r="M14"/>
  <c r="O14" s="1"/>
  <c r="AI14" s="1"/>
  <c r="AK14" s="1"/>
  <c r="A14"/>
  <c r="C14"/>
  <c r="E14"/>
  <c r="D12"/>
  <c r="M12"/>
  <c r="O12" s="1"/>
  <c r="AI12" s="1"/>
  <c r="AK12" s="1"/>
  <c r="A12"/>
  <c r="C12"/>
  <c r="E12"/>
  <c r="A4"/>
  <c r="C4"/>
  <c r="M10"/>
  <c r="O10" s="1"/>
  <c r="AI10" s="1"/>
  <c r="AK10" s="1"/>
  <c r="D10"/>
  <c r="E9"/>
  <c r="C9"/>
  <c r="M8"/>
  <c r="O8" s="1"/>
  <c r="AI8" s="1"/>
  <c r="AK8" s="1"/>
  <c r="D8"/>
  <c r="E7"/>
  <c r="C7"/>
  <c r="M6"/>
  <c r="O6" s="1"/>
  <c r="AI6" s="1"/>
  <c r="AK6" s="1"/>
  <c r="D6"/>
  <c r="E5"/>
  <c r="C5"/>
  <c r="M484"/>
  <c r="O484" s="1"/>
  <c r="AI484" s="1"/>
  <c r="AK484" s="1"/>
  <c r="D484"/>
  <c r="E483"/>
  <c r="C483"/>
  <c r="M482"/>
  <c r="O482" s="1"/>
  <c r="AI482" s="1"/>
  <c r="AK482" s="1"/>
  <c r="D482"/>
  <c r="E481"/>
  <c r="C481"/>
  <c r="M480"/>
  <c r="O480" s="1"/>
  <c r="AI480" s="1"/>
  <c r="AK480" s="1"/>
  <c r="D480"/>
  <c r="E479"/>
  <c r="C479"/>
  <c r="M478"/>
  <c r="O478" s="1"/>
  <c r="AI478" s="1"/>
  <c r="AK478" s="1"/>
  <c r="D478"/>
  <c r="E477"/>
  <c r="C477"/>
  <c r="M476"/>
  <c r="O476" s="1"/>
  <c r="AI476" s="1"/>
  <c r="AK476" s="1"/>
  <c r="D476"/>
  <c r="E475"/>
  <c r="C475"/>
  <c r="M474"/>
  <c r="O474" s="1"/>
  <c r="AI474" s="1"/>
  <c r="AK474" s="1"/>
  <c r="D474"/>
  <c r="E473"/>
  <c r="C473"/>
  <c r="M472"/>
  <c r="O472" s="1"/>
  <c r="AI472" s="1"/>
  <c r="AK472" s="1"/>
  <c r="D472"/>
  <c r="E471"/>
  <c r="C471"/>
  <c r="M470"/>
  <c r="O470" s="1"/>
  <c r="AI470" s="1"/>
  <c r="AK470" s="1"/>
  <c r="D470"/>
  <c r="E469"/>
  <c r="C469"/>
  <c r="M468"/>
  <c r="O468" s="1"/>
  <c r="AI468" s="1"/>
  <c r="AK468" s="1"/>
  <c r="D468"/>
  <c r="E467"/>
  <c r="C467"/>
  <c r="M466"/>
  <c r="O466" s="1"/>
  <c r="AI466" s="1"/>
  <c r="AK466" s="1"/>
  <c r="D466"/>
  <c r="E465"/>
  <c r="C465"/>
  <c r="M464"/>
  <c r="O464" s="1"/>
  <c r="AI464" s="1"/>
  <c r="AK464" s="1"/>
  <c r="D464"/>
  <c r="E463"/>
  <c r="C463"/>
  <c r="M462"/>
  <c r="O462" s="1"/>
  <c r="AI462" s="1"/>
  <c r="AK462" s="1"/>
  <c r="D462"/>
  <c r="E461"/>
  <c r="C461"/>
  <c r="M460"/>
  <c r="O460" s="1"/>
  <c r="AI460" s="1"/>
  <c r="AK460" s="1"/>
  <c r="D460"/>
  <c r="E459"/>
  <c r="C459"/>
  <c r="M458"/>
  <c r="O458" s="1"/>
  <c r="AI458" s="1"/>
  <c r="AK458" s="1"/>
  <c r="D458"/>
  <c r="E457"/>
  <c r="C457"/>
  <c r="M456"/>
  <c r="O456" s="1"/>
  <c r="AI456" s="1"/>
  <c r="AK456" s="1"/>
  <c r="D456"/>
  <c r="E455"/>
  <c r="C455"/>
  <c r="M454"/>
  <c r="O454" s="1"/>
  <c r="AI454" s="1"/>
  <c r="AK454" s="1"/>
  <c r="D454"/>
  <c r="E453"/>
  <c r="C453"/>
  <c r="M452"/>
  <c r="O452" s="1"/>
  <c r="AI452" s="1"/>
  <c r="AK452" s="1"/>
  <c r="D452"/>
  <c r="E451"/>
  <c r="C451"/>
  <c r="M450"/>
  <c r="O450" s="1"/>
  <c r="AI450" s="1"/>
  <c r="AK450" s="1"/>
  <c r="D450"/>
  <c r="E449"/>
  <c r="C449"/>
  <c r="M448"/>
  <c r="O448" s="1"/>
  <c r="AI448" s="1"/>
  <c r="AK448" s="1"/>
  <c r="D448"/>
  <c r="E447"/>
  <c r="C447"/>
  <c r="M446"/>
  <c r="O446" s="1"/>
  <c r="AI446" s="1"/>
  <c r="AK446" s="1"/>
  <c r="D446"/>
  <c r="E445"/>
  <c r="C445"/>
  <c r="M444"/>
  <c r="O444" s="1"/>
  <c r="AI444" s="1"/>
  <c r="AK444" s="1"/>
  <c r="D444"/>
  <c r="E443"/>
  <c r="C443"/>
  <c r="M442"/>
  <c r="O442" s="1"/>
  <c r="AI442" s="1"/>
  <c r="AK442" s="1"/>
  <c r="D442"/>
  <c r="E441"/>
  <c r="C441"/>
  <c r="C440"/>
  <c r="D439"/>
  <c r="C438"/>
  <c r="D437"/>
  <c r="C436"/>
  <c r="D435"/>
  <c r="C434"/>
  <c r="D433"/>
  <c r="C432"/>
  <c r="D431"/>
  <c r="C430"/>
  <c r="D429"/>
  <c r="C428"/>
  <c r="D427"/>
  <c r="C426"/>
  <c r="D425"/>
  <c r="C424"/>
  <c r="D423"/>
  <c r="C422"/>
  <c r="D421"/>
  <c r="C420"/>
  <c r="E419"/>
  <c r="A419"/>
  <c r="M418"/>
  <c r="O418" s="1"/>
  <c r="AI418" s="1"/>
  <c r="AK418" s="1"/>
  <c r="E417"/>
  <c r="A417"/>
  <c r="M416"/>
  <c r="O416" s="1"/>
  <c r="AI416" s="1"/>
  <c r="AK416" s="1"/>
  <c r="E415"/>
  <c r="A415"/>
  <c r="M414"/>
  <c r="O414" s="1"/>
  <c r="AI414" s="1"/>
  <c r="AK414" s="1"/>
  <c r="E413"/>
  <c r="A413"/>
  <c r="M412"/>
  <c r="O412" s="1"/>
  <c r="AI412" s="1"/>
  <c r="AK412" s="1"/>
  <c r="E411"/>
  <c r="A411"/>
  <c r="M410"/>
  <c r="O410" s="1"/>
  <c r="AI410" s="1"/>
  <c r="AK410" s="1"/>
  <c r="E409"/>
  <c r="A409"/>
  <c r="M408"/>
  <c r="O408" s="1"/>
  <c r="AI408" s="1"/>
  <c r="AK408" s="1"/>
  <c r="E407"/>
  <c r="A407"/>
  <c r="M406"/>
  <c r="O406" s="1"/>
  <c r="AI406" s="1"/>
  <c r="AK406" s="1"/>
  <c r="E405"/>
  <c r="A405"/>
  <c r="M404"/>
  <c r="O404" s="1"/>
  <c r="AI404" s="1"/>
  <c r="AK404" s="1"/>
  <c r="E403"/>
  <c r="A403"/>
  <c r="M402"/>
  <c r="O402" s="1"/>
  <c r="AI402" s="1"/>
  <c r="AK402" s="1"/>
  <c r="E401"/>
  <c r="A401"/>
  <c r="M400"/>
  <c r="O400" s="1"/>
  <c r="AI400" s="1"/>
  <c r="AK400" s="1"/>
  <c r="E399"/>
  <c r="A399"/>
  <c r="M398"/>
  <c r="O398" s="1"/>
  <c r="AI398" s="1"/>
  <c r="AK398" s="1"/>
  <c r="E397"/>
  <c r="A397"/>
  <c r="M396"/>
  <c r="O396" s="1"/>
  <c r="AI396" s="1"/>
  <c r="AK396" s="1"/>
  <c r="AI498"/>
  <c r="AK498" s="1"/>
  <c r="AI494"/>
  <c r="AK494" s="1"/>
  <c r="AI490"/>
  <c r="AK490" s="1"/>
  <c r="AI486"/>
  <c r="AK486" s="1"/>
  <c r="AI437"/>
  <c r="AK437" s="1"/>
  <c r="AI435"/>
  <c r="AK435" s="1"/>
  <c r="AI433"/>
  <c r="AK433" s="1"/>
  <c r="AI431"/>
  <c r="AK431" s="1"/>
  <c r="AI429"/>
  <c r="AK429" s="1"/>
  <c r="AI417"/>
  <c r="AK417" s="1"/>
  <c r="AI415"/>
  <c r="AK415" s="1"/>
  <c r="AI413"/>
  <c r="AK413" s="1"/>
  <c r="AI411"/>
  <c r="AK411" s="1"/>
  <c r="AI409"/>
  <c r="AK409" s="1"/>
  <c r="AI407"/>
  <c r="AK407" s="1"/>
  <c r="AI405"/>
  <c r="AK405" s="1"/>
  <c r="AI403"/>
  <c r="AK403" s="1"/>
  <c r="AI401"/>
  <c r="AK401" s="1"/>
  <c r="AI399"/>
  <c r="AK399" s="1"/>
  <c r="AI397"/>
  <c r="AK397" s="1"/>
  <c r="AI395"/>
  <c r="AK395" s="1"/>
  <c r="AI393"/>
  <c r="AK393" s="1"/>
  <c r="AI391"/>
  <c r="AK391" s="1"/>
  <c r="AI389"/>
  <c r="AK389" s="1"/>
  <c r="AI387"/>
  <c r="AK387" s="1"/>
  <c r="AI385"/>
  <c r="AK385" s="1"/>
  <c r="AI383"/>
  <c r="AK383" s="1"/>
  <c r="AI381"/>
  <c r="AK381" s="1"/>
  <c r="AI379"/>
  <c r="AK379" s="1"/>
  <c r="O4"/>
  <c r="E20" i="64" l="1"/>
  <c r="B20"/>
  <c r="C20"/>
  <c r="A20"/>
  <c r="E13"/>
  <c r="C13"/>
  <c r="B13"/>
  <c r="A13"/>
  <c r="E21"/>
  <c r="B21"/>
  <c r="C21"/>
  <c r="C10"/>
  <c r="D25"/>
  <c r="D44" s="1"/>
  <c r="D45" s="1"/>
  <c r="E10"/>
  <c r="A14" s="1"/>
  <c r="B10"/>
  <c r="A10"/>
  <c r="E18"/>
  <c r="B18"/>
  <c r="C18"/>
  <c r="A18"/>
  <c r="E11"/>
  <c r="B11"/>
  <c r="C11"/>
  <c r="A11"/>
  <c r="C19"/>
  <c r="E19"/>
  <c r="B19"/>
  <c r="E9" i="4"/>
  <c r="D9"/>
  <c r="C9"/>
  <c r="F9"/>
  <c r="B16" i="64"/>
  <c r="E16"/>
  <c r="C16"/>
  <c r="A16"/>
  <c r="E24"/>
  <c r="B24"/>
  <c r="C24"/>
  <c r="C17"/>
  <c r="B17"/>
  <c r="E17"/>
  <c r="B12"/>
  <c r="E12"/>
  <c r="C12"/>
  <c r="A12"/>
  <c r="B14"/>
  <c r="E14"/>
  <c r="C14"/>
  <c r="E22"/>
  <c r="C22"/>
  <c r="B22"/>
  <c r="A22"/>
  <c r="B15"/>
  <c r="E15"/>
  <c r="C15"/>
  <c r="A15"/>
  <c r="E23"/>
  <c r="C23"/>
  <c r="B23"/>
  <c r="M505" i="43"/>
  <c r="H44" i="5" s="1"/>
  <c r="O505" i="43"/>
  <c r="AI4"/>
  <c r="A9" i="4" l="1"/>
  <c r="A80"/>
  <c r="A48"/>
  <c r="A87"/>
  <c r="A79"/>
  <c r="A71"/>
  <c r="A63"/>
  <c r="A55"/>
  <c r="A47"/>
  <c r="A39"/>
  <c r="A64"/>
  <c r="A91"/>
  <c r="A83"/>
  <c r="A75"/>
  <c r="A67"/>
  <c r="A59"/>
  <c r="A51"/>
  <c r="A43"/>
  <c r="A35"/>
  <c r="A41"/>
  <c r="A49"/>
  <c r="A57"/>
  <c r="A65"/>
  <c r="A73"/>
  <c r="A81"/>
  <c r="A89"/>
  <c r="A56"/>
  <c r="A88"/>
  <c r="A150"/>
  <c r="A102"/>
  <c r="A44"/>
  <c r="A60"/>
  <c r="A76"/>
  <c r="A92"/>
  <c r="A110"/>
  <c r="A158"/>
  <c r="A38"/>
  <c r="A46"/>
  <c r="A54"/>
  <c r="A62"/>
  <c r="A70"/>
  <c r="A78"/>
  <c r="A86"/>
  <c r="A94"/>
  <c r="A98"/>
  <c r="A114"/>
  <c r="A130"/>
  <c r="A146"/>
  <c r="A162"/>
  <c r="A95"/>
  <c r="A100"/>
  <c r="A108"/>
  <c r="A116"/>
  <c r="A124"/>
  <c r="A132"/>
  <c r="A140"/>
  <c r="A148"/>
  <c r="A156"/>
  <c r="A165"/>
  <c r="A167"/>
  <c r="A169"/>
  <c r="A171"/>
  <c r="A173"/>
  <c r="A175"/>
  <c r="A177"/>
  <c r="A179"/>
  <c r="A181"/>
  <c r="A183"/>
  <c r="A185"/>
  <c r="A187"/>
  <c r="A101"/>
  <c r="A109"/>
  <c r="A117"/>
  <c r="A125"/>
  <c r="A133"/>
  <c r="A141"/>
  <c r="A149"/>
  <c r="A157"/>
  <c r="A188"/>
  <c r="A196"/>
  <c r="A191"/>
  <c r="A103"/>
  <c r="A111"/>
  <c r="A119"/>
  <c r="A127"/>
  <c r="A135"/>
  <c r="A143"/>
  <c r="A151"/>
  <c r="A159"/>
  <c r="A190"/>
  <c r="A198"/>
  <c r="A193"/>
  <c r="A118"/>
  <c r="A37"/>
  <c r="A45"/>
  <c r="A53"/>
  <c r="A61"/>
  <c r="A69"/>
  <c r="A77"/>
  <c r="A85"/>
  <c r="A93"/>
  <c r="A40"/>
  <c r="A72"/>
  <c r="A164"/>
  <c r="A142"/>
  <c r="A134"/>
  <c r="A36"/>
  <c r="A52"/>
  <c r="A68"/>
  <c r="A84"/>
  <c r="A126"/>
  <c r="A34"/>
  <c r="A42"/>
  <c r="A50"/>
  <c r="A58"/>
  <c r="A66"/>
  <c r="A74"/>
  <c r="A82"/>
  <c r="A90"/>
  <c r="A106"/>
  <c r="A122"/>
  <c r="A138"/>
  <c r="A154"/>
  <c r="A96"/>
  <c r="A104"/>
  <c r="A112"/>
  <c r="A120"/>
  <c r="A128"/>
  <c r="A136"/>
  <c r="A144"/>
  <c r="A152"/>
  <c r="A160"/>
  <c r="A166"/>
  <c r="A168"/>
  <c r="A170"/>
  <c r="A172"/>
  <c r="A174"/>
  <c r="A176"/>
  <c r="A178"/>
  <c r="A180"/>
  <c r="A182"/>
  <c r="A184"/>
  <c r="A186"/>
  <c r="A97"/>
  <c r="A105"/>
  <c r="A113"/>
  <c r="A121"/>
  <c r="A129"/>
  <c r="A137"/>
  <c r="A145"/>
  <c r="A153"/>
  <c r="A161"/>
  <c r="A192"/>
  <c r="A195"/>
  <c r="A99"/>
  <c r="A107"/>
  <c r="A115"/>
  <c r="A123"/>
  <c r="A131"/>
  <c r="A139"/>
  <c r="A147"/>
  <c r="A155"/>
  <c r="A163"/>
  <c r="A194"/>
  <c r="A189"/>
  <c r="A197"/>
  <c r="A23" i="64"/>
  <c r="A19"/>
  <c r="A24"/>
  <c r="A21"/>
  <c r="A17"/>
  <c r="AI505" i="43"/>
  <c r="AK4"/>
  <c r="AK505" s="1"/>
  <c r="H1028" i="16" l="1"/>
  <c r="H1029"/>
  <c r="I20"/>
  <c r="I21"/>
  <c r="B20" s="1"/>
  <c r="I22"/>
  <c r="I23"/>
  <c r="B22" s="1"/>
  <c r="I24"/>
  <c r="F24" s="1"/>
  <c r="I25"/>
  <c r="B24" s="1"/>
  <c r="I26"/>
  <c r="F26" s="1"/>
  <c r="I27"/>
  <c r="B26" s="1"/>
  <c r="I28"/>
  <c r="F28" s="1"/>
  <c r="I29"/>
  <c r="B28" s="1"/>
  <c r="I30"/>
  <c r="F30" s="1"/>
  <c r="I31"/>
  <c r="B30" s="1"/>
  <c r="I32"/>
  <c r="F32" s="1"/>
  <c r="I33"/>
  <c r="B32" s="1"/>
  <c r="I34"/>
  <c r="F34" s="1"/>
  <c r="I35"/>
  <c r="B34" s="1"/>
  <c r="I36"/>
  <c r="F36" s="1"/>
  <c r="I37"/>
  <c r="B36" s="1"/>
  <c r="I38"/>
  <c r="F38" s="1"/>
  <c r="I39"/>
  <c r="B38" s="1"/>
  <c r="I40"/>
  <c r="F40" s="1"/>
  <c r="I41"/>
  <c r="B40" s="1"/>
  <c r="I42"/>
  <c r="F42" s="1"/>
  <c r="I43"/>
  <c r="B42" s="1"/>
  <c r="I44"/>
  <c r="F44" s="1"/>
  <c r="I45"/>
  <c r="B44" s="1"/>
  <c r="I46"/>
  <c r="F46" s="1"/>
  <c r="I47"/>
  <c r="B46" s="1"/>
  <c r="I48"/>
  <c r="F48" s="1"/>
  <c r="I49"/>
  <c r="B48" s="1"/>
  <c r="I50"/>
  <c r="F50" s="1"/>
  <c r="I51"/>
  <c r="B50" s="1"/>
  <c r="I52"/>
  <c r="F52" s="1"/>
  <c r="I53"/>
  <c r="B52" s="1"/>
  <c r="I54"/>
  <c r="F54" s="1"/>
  <c r="I55"/>
  <c r="B54" s="1"/>
  <c r="I56"/>
  <c r="F56" s="1"/>
  <c r="I57"/>
  <c r="B56" s="1"/>
  <c r="I58"/>
  <c r="F58" s="1"/>
  <c r="I59"/>
  <c r="B58" s="1"/>
  <c r="I60"/>
  <c r="F60" s="1"/>
  <c r="I61"/>
  <c r="B60" s="1"/>
  <c r="I62"/>
  <c r="F62" s="1"/>
  <c r="I63"/>
  <c r="B62" s="1"/>
  <c r="I64"/>
  <c r="F64" s="1"/>
  <c r="I65"/>
  <c r="B64" s="1"/>
  <c r="I66"/>
  <c r="F66" s="1"/>
  <c r="I67"/>
  <c r="B66" s="1"/>
  <c r="I68"/>
  <c r="F68" s="1"/>
  <c r="I69"/>
  <c r="B68" s="1"/>
  <c r="I70"/>
  <c r="F70" s="1"/>
  <c r="I71"/>
  <c r="B70" s="1"/>
  <c r="I72"/>
  <c r="F72" s="1"/>
  <c r="I73"/>
  <c r="B72" s="1"/>
  <c r="I74"/>
  <c r="F74" s="1"/>
  <c r="I75"/>
  <c r="B74" s="1"/>
  <c r="I76"/>
  <c r="G76" s="1"/>
  <c r="I77"/>
  <c r="B76" s="1"/>
  <c r="I78"/>
  <c r="G78" s="1"/>
  <c r="H79"/>
  <c r="I79"/>
  <c r="B78" s="1"/>
  <c r="I80"/>
  <c r="I81"/>
  <c r="B80" s="1"/>
  <c r="I82"/>
  <c r="I83"/>
  <c r="B82" s="1"/>
  <c r="I84"/>
  <c r="I85"/>
  <c r="B84" s="1"/>
  <c r="I86"/>
  <c r="I87"/>
  <c r="B86" s="1"/>
  <c r="I88"/>
  <c r="I89"/>
  <c r="B88" s="1"/>
  <c r="I90"/>
  <c r="I91"/>
  <c r="B90" s="1"/>
  <c r="I92"/>
  <c r="I93"/>
  <c r="B92" s="1"/>
  <c r="I94"/>
  <c r="I95"/>
  <c r="B94" s="1"/>
  <c r="I96"/>
  <c r="I97"/>
  <c r="B96" s="1"/>
  <c r="I98"/>
  <c r="I99"/>
  <c r="B98" s="1"/>
  <c r="I100"/>
  <c r="I101"/>
  <c r="B100" s="1"/>
  <c r="I102"/>
  <c r="I103"/>
  <c r="B102" s="1"/>
  <c r="I104"/>
  <c r="I105"/>
  <c r="B104" s="1"/>
  <c r="I106"/>
  <c r="I107"/>
  <c r="B106" s="1"/>
  <c r="I108"/>
  <c r="I109"/>
  <c r="B108" s="1"/>
  <c r="I110"/>
  <c r="I111"/>
  <c r="B110" s="1"/>
  <c r="I112"/>
  <c r="I113"/>
  <c r="B112" s="1"/>
  <c r="I114"/>
  <c r="I115"/>
  <c r="B114" s="1"/>
  <c r="I116"/>
  <c r="I117"/>
  <c r="B116" s="1"/>
  <c r="I118"/>
  <c r="I119"/>
  <c r="B118" s="1"/>
  <c r="I120"/>
  <c r="I121"/>
  <c r="B120" s="1"/>
  <c r="I122"/>
  <c r="I123"/>
  <c r="B122" s="1"/>
  <c r="I124"/>
  <c r="I125"/>
  <c r="B124" s="1"/>
  <c r="I126"/>
  <c r="I127"/>
  <c r="B126" s="1"/>
  <c r="I128"/>
  <c r="I129"/>
  <c r="B128" s="1"/>
  <c r="I130"/>
  <c r="I131"/>
  <c r="B130" s="1"/>
  <c r="I132"/>
  <c r="I133"/>
  <c r="B132" s="1"/>
  <c r="I134"/>
  <c r="I135"/>
  <c r="B134" s="1"/>
  <c r="I136"/>
  <c r="I137"/>
  <c r="B136" s="1"/>
  <c r="I138"/>
  <c r="I139"/>
  <c r="B138" s="1"/>
  <c r="I140"/>
  <c r="I141"/>
  <c r="B140" s="1"/>
  <c r="I142"/>
  <c r="I143"/>
  <c r="G143" s="1"/>
  <c r="I144"/>
  <c r="I145"/>
  <c r="I146"/>
  <c r="I147"/>
  <c r="G147" s="1"/>
  <c r="I148"/>
  <c r="I149"/>
  <c r="I150"/>
  <c r="I151"/>
  <c r="G151" s="1"/>
  <c r="I152"/>
  <c r="I153"/>
  <c r="I154"/>
  <c r="I155"/>
  <c r="G155" s="1"/>
  <c r="I156"/>
  <c r="I157"/>
  <c r="I158"/>
  <c r="I159"/>
  <c r="G159" s="1"/>
  <c r="I160"/>
  <c r="I161"/>
  <c r="I162"/>
  <c r="I163"/>
  <c r="G163" s="1"/>
  <c r="I164"/>
  <c r="I165"/>
  <c r="I166"/>
  <c r="I167"/>
  <c r="G167" s="1"/>
  <c r="I168"/>
  <c r="I169"/>
  <c r="I170"/>
  <c r="I171"/>
  <c r="G171" s="1"/>
  <c r="I172"/>
  <c r="I173"/>
  <c r="I174"/>
  <c r="I175"/>
  <c r="G175" s="1"/>
  <c r="I176"/>
  <c r="I177"/>
  <c r="I178"/>
  <c r="I179"/>
  <c r="G179" s="1"/>
  <c r="I180"/>
  <c r="I181"/>
  <c r="I182"/>
  <c r="I183"/>
  <c r="G183" s="1"/>
  <c r="I184"/>
  <c r="I185"/>
  <c r="I186"/>
  <c r="I187"/>
  <c r="G187" s="1"/>
  <c r="I188"/>
  <c r="I189"/>
  <c r="I190"/>
  <c r="I191"/>
  <c r="G191" s="1"/>
  <c r="I192"/>
  <c r="I193"/>
  <c r="I194"/>
  <c r="I195"/>
  <c r="G195" s="1"/>
  <c r="I196"/>
  <c r="I197"/>
  <c r="I198"/>
  <c r="I199"/>
  <c r="G199" s="1"/>
  <c r="I200"/>
  <c r="I201"/>
  <c r="I202"/>
  <c r="I203"/>
  <c r="G203" s="1"/>
  <c r="I204"/>
  <c r="I205"/>
  <c r="I206"/>
  <c r="I207"/>
  <c r="G207" s="1"/>
  <c r="I208"/>
  <c r="I209"/>
  <c r="I210"/>
  <c r="I211"/>
  <c r="B210" s="1"/>
  <c r="I212"/>
  <c r="I213"/>
  <c r="F213" s="1"/>
  <c r="I214"/>
  <c r="I215"/>
  <c r="F215" s="1"/>
  <c r="I216"/>
  <c r="I217"/>
  <c r="F217" s="1"/>
  <c r="I218"/>
  <c r="I219"/>
  <c r="F219" s="1"/>
  <c r="I220"/>
  <c r="I221"/>
  <c r="F221" s="1"/>
  <c r="I222"/>
  <c r="I223"/>
  <c r="F223" s="1"/>
  <c r="I224"/>
  <c r="I225"/>
  <c r="F225" s="1"/>
  <c r="I226"/>
  <c r="I227"/>
  <c r="F227" s="1"/>
  <c r="I228"/>
  <c r="I229"/>
  <c r="F229" s="1"/>
  <c r="I230"/>
  <c r="I231"/>
  <c r="F231" s="1"/>
  <c r="I232"/>
  <c r="I233"/>
  <c r="F233" s="1"/>
  <c r="I234"/>
  <c r="I235"/>
  <c r="F235" s="1"/>
  <c r="I236"/>
  <c r="I237"/>
  <c r="F237" s="1"/>
  <c r="I238"/>
  <c r="I239"/>
  <c r="F239" s="1"/>
  <c r="I240"/>
  <c r="I241"/>
  <c r="F241" s="1"/>
  <c r="I242"/>
  <c r="I243"/>
  <c r="F243" s="1"/>
  <c r="I244"/>
  <c r="I245"/>
  <c r="F245" s="1"/>
  <c r="I246"/>
  <c r="I247"/>
  <c r="F247" s="1"/>
  <c r="I248"/>
  <c r="I249"/>
  <c r="F249" s="1"/>
  <c r="I250"/>
  <c r="I251"/>
  <c r="F251" s="1"/>
  <c r="I252"/>
  <c r="I253"/>
  <c r="F253" s="1"/>
  <c r="I254"/>
  <c r="I255"/>
  <c r="F255" s="1"/>
  <c r="I256"/>
  <c r="I257"/>
  <c r="F257" s="1"/>
  <c r="I258"/>
  <c r="I259"/>
  <c r="F259" s="1"/>
  <c r="I260"/>
  <c r="I261"/>
  <c r="F261" s="1"/>
  <c r="I262"/>
  <c r="I263"/>
  <c r="F263" s="1"/>
  <c r="I264"/>
  <c r="I265"/>
  <c r="F265" s="1"/>
  <c r="I266"/>
  <c r="I267"/>
  <c r="F267" s="1"/>
  <c r="I268"/>
  <c r="I269"/>
  <c r="F269" s="1"/>
  <c r="I270"/>
  <c r="I271"/>
  <c r="F271" s="1"/>
  <c r="I272"/>
  <c r="I273"/>
  <c r="F273" s="1"/>
  <c r="I274"/>
  <c r="I275"/>
  <c r="F275" s="1"/>
  <c r="I276"/>
  <c r="I277"/>
  <c r="F277" s="1"/>
  <c r="I278"/>
  <c r="I279"/>
  <c r="F279" s="1"/>
  <c r="I280"/>
  <c r="I281"/>
  <c r="F281" s="1"/>
  <c r="I282"/>
  <c r="I283"/>
  <c r="F283" s="1"/>
  <c r="I284"/>
  <c r="I285"/>
  <c r="I286"/>
  <c r="I287"/>
  <c r="G287" s="1"/>
  <c r="I288"/>
  <c r="I289"/>
  <c r="I290"/>
  <c r="I291"/>
  <c r="G291" s="1"/>
  <c r="I292"/>
  <c r="I293"/>
  <c r="I294"/>
  <c r="I295"/>
  <c r="G295" s="1"/>
  <c r="I296"/>
  <c r="I297"/>
  <c r="I298"/>
  <c r="I299"/>
  <c r="G299" s="1"/>
  <c r="I300"/>
  <c r="I301"/>
  <c r="I302"/>
  <c r="I303"/>
  <c r="G303" s="1"/>
  <c r="I304"/>
  <c r="I305"/>
  <c r="I306"/>
  <c r="I307"/>
  <c r="G307" s="1"/>
  <c r="I308"/>
  <c r="I309"/>
  <c r="I310"/>
  <c r="I311"/>
  <c r="G311" s="1"/>
  <c r="I312"/>
  <c r="I313"/>
  <c r="I314"/>
  <c r="I315"/>
  <c r="G315" s="1"/>
  <c r="I316"/>
  <c r="I317"/>
  <c r="I318"/>
  <c r="I319"/>
  <c r="G319" s="1"/>
  <c r="I320"/>
  <c r="I321"/>
  <c r="I322"/>
  <c r="I323"/>
  <c r="G323" s="1"/>
  <c r="I324"/>
  <c r="I325"/>
  <c r="I326"/>
  <c r="I327"/>
  <c r="G327" s="1"/>
  <c r="I328"/>
  <c r="I329"/>
  <c r="I330"/>
  <c r="I331"/>
  <c r="G331" s="1"/>
  <c r="I332"/>
  <c r="I333"/>
  <c r="I334"/>
  <c r="I335"/>
  <c r="G335" s="1"/>
  <c r="I336"/>
  <c r="I337"/>
  <c r="I338"/>
  <c r="I339"/>
  <c r="G339" s="1"/>
  <c r="I340"/>
  <c r="I341"/>
  <c r="I342"/>
  <c r="I343"/>
  <c r="G343" s="1"/>
  <c r="I344"/>
  <c r="I345"/>
  <c r="I346"/>
  <c r="I347"/>
  <c r="G347" s="1"/>
  <c r="I348"/>
  <c r="I349"/>
  <c r="I350"/>
  <c r="I351"/>
  <c r="G351" s="1"/>
  <c r="I352"/>
  <c r="I353"/>
  <c r="I354"/>
  <c r="I355"/>
  <c r="G355" s="1"/>
  <c r="I356"/>
  <c r="I357"/>
  <c r="I358"/>
  <c r="I359"/>
  <c r="G359" s="1"/>
  <c r="I360"/>
  <c r="I361"/>
  <c r="I362"/>
  <c r="I363"/>
  <c r="G363" s="1"/>
  <c r="I364"/>
  <c r="I365"/>
  <c r="I366"/>
  <c r="I367"/>
  <c r="G367" s="1"/>
  <c r="I368"/>
  <c r="I369"/>
  <c r="I370"/>
  <c r="I371"/>
  <c r="G371" s="1"/>
  <c r="I372"/>
  <c r="I373"/>
  <c r="I374"/>
  <c r="I375"/>
  <c r="G375" s="1"/>
  <c r="I376"/>
  <c r="I377"/>
  <c r="I378"/>
  <c r="I379"/>
  <c r="G379" s="1"/>
  <c r="I380"/>
  <c r="I381"/>
  <c r="I382"/>
  <c r="I383"/>
  <c r="G383" s="1"/>
  <c r="I384"/>
  <c r="I385"/>
  <c r="I386"/>
  <c r="I387"/>
  <c r="G387" s="1"/>
  <c r="I388"/>
  <c r="I389"/>
  <c r="I390"/>
  <c r="I391"/>
  <c r="G391" s="1"/>
  <c r="I392"/>
  <c r="I393"/>
  <c r="I394"/>
  <c r="I395"/>
  <c r="B394" s="1"/>
  <c r="I396"/>
  <c r="I397"/>
  <c r="F397" s="1"/>
  <c r="I398"/>
  <c r="I399"/>
  <c r="F399" s="1"/>
  <c r="I400"/>
  <c r="I401"/>
  <c r="F401" s="1"/>
  <c r="I402"/>
  <c r="I403"/>
  <c r="F403" s="1"/>
  <c r="I404"/>
  <c r="I405"/>
  <c r="F405" s="1"/>
  <c r="I406"/>
  <c r="I407"/>
  <c r="F407" s="1"/>
  <c r="I408"/>
  <c r="I409"/>
  <c r="F409" s="1"/>
  <c r="I410"/>
  <c r="I411"/>
  <c r="F411" s="1"/>
  <c r="I412"/>
  <c r="I413"/>
  <c r="F413" s="1"/>
  <c r="I414"/>
  <c r="I415"/>
  <c r="F415" s="1"/>
  <c r="I416"/>
  <c r="I417"/>
  <c r="F417" s="1"/>
  <c r="I418"/>
  <c r="I419"/>
  <c r="F419" s="1"/>
  <c r="I420"/>
  <c r="I421"/>
  <c r="F421" s="1"/>
  <c r="I422"/>
  <c r="I423"/>
  <c r="F423" s="1"/>
  <c r="I424"/>
  <c r="I425"/>
  <c r="F425" s="1"/>
  <c r="I426"/>
  <c r="I427"/>
  <c r="F427" s="1"/>
  <c r="I428"/>
  <c r="I429"/>
  <c r="F429" s="1"/>
  <c r="I430"/>
  <c r="I431"/>
  <c r="F431" s="1"/>
  <c r="I432"/>
  <c r="I433"/>
  <c r="F433" s="1"/>
  <c r="I434"/>
  <c r="I435"/>
  <c r="F435" s="1"/>
  <c r="I436"/>
  <c r="I437"/>
  <c r="F437" s="1"/>
  <c r="I438"/>
  <c r="I439"/>
  <c r="F439" s="1"/>
  <c r="I440"/>
  <c r="I441"/>
  <c r="F441" s="1"/>
  <c r="I442"/>
  <c r="I443"/>
  <c r="F443" s="1"/>
  <c r="I444"/>
  <c r="I445"/>
  <c r="F445" s="1"/>
  <c r="I446"/>
  <c r="I447"/>
  <c r="F447" s="1"/>
  <c r="I448"/>
  <c r="I449"/>
  <c r="F449" s="1"/>
  <c r="I450"/>
  <c r="I451"/>
  <c r="F451" s="1"/>
  <c r="I452"/>
  <c r="I453"/>
  <c r="F453" s="1"/>
  <c r="I454"/>
  <c r="I455"/>
  <c r="F455" s="1"/>
  <c r="I456"/>
  <c r="I457"/>
  <c r="F457" s="1"/>
  <c r="I458"/>
  <c r="I459"/>
  <c r="F459" s="1"/>
  <c r="I460"/>
  <c r="I461"/>
  <c r="F461" s="1"/>
  <c r="I462"/>
  <c r="I463"/>
  <c r="F463" s="1"/>
  <c r="I464"/>
  <c r="I465"/>
  <c r="F465" s="1"/>
  <c r="I466"/>
  <c r="I467"/>
  <c r="F467" s="1"/>
  <c r="I468"/>
  <c r="I469"/>
  <c r="F469" s="1"/>
  <c r="I470"/>
  <c r="I471"/>
  <c r="F471" s="1"/>
  <c r="I472"/>
  <c r="I473"/>
  <c r="F473" s="1"/>
  <c r="I474"/>
  <c r="I475"/>
  <c r="F475" s="1"/>
  <c r="I476"/>
  <c r="I477"/>
  <c r="F477" s="1"/>
  <c r="I478"/>
  <c r="I479"/>
  <c r="F479" s="1"/>
  <c r="I480"/>
  <c r="I481"/>
  <c r="F481" s="1"/>
  <c r="I482"/>
  <c r="I483"/>
  <c r="F483" s="1"/>
  <c r="I484"/>
  <c r="I485"/>
  <c r="F485" s="1"/>
  <c r="I486"/>
  <c r="I487"/>
  <c r="F487" s="1"/>
  <c r="I488"/>
  <c r="I489"/>
  <c r="F489" s="1"/>
  <c r="I490"/>
  <c r="I491"/>
  <c r="F491" s="1"/>
  <c r="I492"/>
  <c r="I493"/>
  <c r="F493" s="1"/>
  <c r="I494"/>
  <c r="I495"/>
  <c r="F495" s="1"/>
  <c r="I496"/>
  <c r="I497"/>
  <c r="F497" s="1"/>
  <c r="I498"/>
  <c r="I499"/>
  <c r="F499" s="1"/>
  <c r="I500"/>
  <c r="I501"/>
  <c r="F501" s="1"/>
  <c r="I502"/>
  <c r="I503"/>
  <c r="F503" s="1"/>
  <c r="I504"/>
  <c r="I505"/>
  <c r="F505" s="1"/>
  <c r="I506"/>
  <c r="I507"/>
  <c r="F507" s="1"/>
  <c r="I508"/>
  <c r="I509"/>
  <c r="F509" s="1"/>
  <c r="I510"/>
  <c r="I511"/>
  <c r="F511" s="1"/>
  <c r="I512"/>
  <c r="I513"/>
  <c r="F513" s="1"/>
  <c r="I514"/>
  <c r="I515"/>
  <c r="F515" s="1"/>
  <c r="I516"/>
  <c r="I517"/>
  <c r="F517" s="1"/>
  <c r="I518"/>
  <c r="I519"/>
  <c r="F519" s="1"/>
  <c r="I520"/>
  <c r="I521"/>
  <c r="F521" s="1"/>
  <c r="I522"/>
  <c r="I523"/>
  <c r="F523" s="1"/>
  <c r="I524"/>
  <c r="I525"/>
  <c r="F525" s="1"/>
  <c r="I526"/>
  <c r="I527"/>
  <c r="F527" s="1"/>
  <c r="I528"/>
  <c r="I529"/>
  <c r="F529" s="1"/>
  <c r="I530"/>
  <c r="I531"/>
  <c r="F531" s="1"/>
  <c r="I532"/>
  <c r="I533"/>
  <c r="F533" s="1"/>
  <c r="I534"/>
  <c r="I535"/>
  <c r="F535" s="1"/>
  <c r="I536"/>
  <c r="I537"/>
  <c r="F537" s="1"/>
  <c r="I538"/>
  <c r="I539"/>
  <c r="F539" s="1"/>
  <c r="I540"/>
  <c r="I541"/>
  <c r="F541" s="1"/>
  <c r="I542"/>
  <c r="I543"/>
  <c r="F543" s="1"/>
  <c r="I544"/>
  <c r="I545"/>
  <c r="F545" s="1"/>
  <c r="I546"/>
  <c r="I547"/>
  <c r="F547" s="1"/>
  <c r="I548"/>
  <c r="I549"/>
  <c r="F549" s="1"/>
  <c r="I550"/>
  <c r="I551"/>
  <c r="F551" s="1"/>
  <c r="I552"/>
  <c r="I553"/>
  <c r="F553" s="1"/>
  <c r="I554"/>
  <c r="I555"/>
  <c r="F555" s="1"/>
  <c r="I556"/>
  <c r="I557"/>
  <c r="F557" s="1"/>
  <c r="I558"/>
  <c r="I559"/>
  <c r="F559" s="1"/>
  <c r="I560"/>
  <c r="I561"/>
  <c r="F561" s="1"/>
  <c r="I562"/>
  <c r="I563"/>
  <c r="F563" s="1"/>
  <c r="I564"/>
  <c r="I565"/>
  <c r="F565" s="1"/>
  <c r="I566"/>
  <c r="I567"/>
  <c r="F567" s="1"/>
  <c r="I568"/>
  <c r="I569"/>
  <c r="I570"/>
  <c r="I571"/>
  <c r="G571" s="1"/>
  <c r="I572"/>
  <c r="I573"/>
  <c r="I574"/>
  <c r="I575"/>
  <c r="G575" s="1"/>
  <c r="I576"/>
  <c r="I577"/>
  <c r="I578"/>
  <c r="I579"/>
  <c r="G579" s="1"/>
  <c r="I580"/>
  <c r="I581"/>
  <c r="I582"/>
  <c r="I583"/>
  <c r="G583" s="1"/>
  <c r="I584"/>
  <c r="I585"/>
  <c r="I586"/>
  <c r="I587"/>
  <c r="G587" s="1"/>
  <c r="I588"/>
  <c r="I589"/>
  <c r="I590"/>
  <c r="I591"/>
  <c r="G591" s="1"/>
  <c r="I592"/>
  <c r="I593"/>
  <c r="I594"/>
  <c r="I595"/>
  <c r="G595" s="1"/>
  <c r="I596"/>
  <c r="I597"/>
  <c r="I598"/>
  <c r="I599"/>
  <c r="G599" s="1"/>
  <c r="I600"/>
  <c r="I601"/>
  <c r="I602"/>
  <c r="I603"/>
  <c r="G603" s="1"/>
  <c r="I604"/>
  <c r="I605"/>
  <c r="I606"/>
  <c r="I607"/>
  <c r="G607" s="1"/>
  <c r="I608"/>
  <c r="I609"/>
  <c r="I610"/>
  <c r="I611"/>
  <c r="G611" s="1"/>
  <c r="I612"/>
  <c r="I613"/>
  <c r="I614"/>
  <c r="I615"/>
  <c r="G615" s="1"/>
  <c r="I616"/>
  <c r="I617"/>
  <c r="I618"/>
  <c r="I619"/>
  <c r="G619" s="1"/>
  <c r="I620"/>
  <c r="I621"/>
  <c r="I622"/>
  <c r="I623"/>
  <c r="G623" s="1"/>
  <c r="I624"/>
  <c r="I625"/>
  <c r="I626"/>
  <c r="I627"/>
  <c r="G627" s="1"/>
  <c r="I628"/>
  <c r="I629"/>
  <c r="I630"/>
  <c r="I631"/>
  <c r="G631" s="1"/>
  <c r="I632"/>
  <c r="I633"/>
  <c r="I634"/>
  <c r="I635"/>
  <c r="G635" s="1"/>
  <c r="I636"/>
  <c r="I637"/>
  <c r="I638"/>
  <c r="I639"/>
  <c r="G639" s="1"/>
  <c r="I640"/>
  <c r="I641"/>
  <c r="I642"/>
  <c r="I643"/>
  <c r="G643" s="1"/>
  <c r="I644"/>
  <c r="I645"/>
  <c r="I646"/>
  <c r="I647"/>
  <c r="G647" s="1"/>
  <c r="I648"/>
  <c r="I649"/>
  <c r="I650"/>
  <c r="I651"/>
  <c r="G651" s="1"/>
  <c r="I652"/>
  <c r="I653"/>
  <c r="I654"/>
  <c r="I655"/>
  <c r="G655" s="1"/>
  <c r="I656"/>
  <c r="I657"/>
  <c r="K657" s="1"/>
  <c r="I658"/>
  <c r="I659"/>
  <c r="G659" s="1"/>
  <c r="I660"/>
  <c r="I661"/>
  <c r="I662"/>
  <c r="I663"/>
  <c r="G663" s="1"/>
  <c r="I664"/>
  <c r="I665"/>
  <c r="K665" s="1"/>
  <c r="I666"/>
  <c r="I667"/>
  <c r="G667" s="1"/>
  <c r="I668"/>
  <c r="I669"/>
  <c r="I670"/>
  <c r="I671"/>
  <c r="G671" s="1"/>
  <c r="I672"/>
  <c r="I673"/>
  <c r="K673" s="1"/>
  <c r="I674"/>
  <c r="I675"/>
  <c r="G675" s="1"/>
  <c r="I676"/>
  <c r="I677"/>
  <c r="I678"/>
  <c r="I679"/>
  <c r="G679" s="1"/>
  <c r="I680"/>
  <c r="I681"/>
  <c r="K681" s="1"/>
  <c r="I682"/>
  <c r="I683"/>
  <c r="G683" s="1"/>
  <c r="I684"/>
  <c r="I685"/>
  <c r="I686"/>
  <c r="I687"/>
  <c r="G687" s="1"/>
  <c r="I688"/>
  <c r="I689"/>
  <c r="K689" s="1"/>
  <c r="I690"/>
  <c r="I691"/>
  <c r="G691" s="1"/>
  <c r="I692"/>
  <c r="I693"/>
  <c r="I694"/>
  <c r="I695"/>
  <c r="G695" s="1"/>
  <c r="I696"/>
  <c r="I697"/>
  <c r="K697" s="1"/>
  <c r="I698"/>
  <c r="I699"/>
  <c r="G699" s="1"/>
  <c r="I700"/>
  <c r="I701"/>
  <c r="I702"/>
  <c r="I703"/>
  <c r="G703" s="1"/>
  <c r="I704"/>
  <c r="I705"/>
  <c r="K705" s="1"/>
  <c r="I706"/>
  <c r="I707"/>
  <c r="G707" s="1"/>
  <c r="I708"/>
  <c r="I709"/>
  <c r="K709" s="1"/>
  <c r="I710"/>
  <c r="I711"/>
  <c r="G711" s="1"/>
  <c r="I712"/>
  <c r="I713"/>
  <c r="K713" s="1"/>
  <c r="I714"/>
  <c r="I715"/>
  <c r="G715" s="1"/>
  <c r="I716"/>
  <c r="I717"/>
  <c r="I718"/>
  <c r="I719"/>
  <c r="G719" s="1"/>
  <c r="I720"/>
  <c r="I721"/>
  <c r="K721" s="1"/>
  <c r="I722"/>
  <c r="I723"/>
  <c r="G723" s="1"/>
  <c r="I724"/>
  <c r="I725"/>
  <c r="K725" s="1"/>
  <c r="I726"/>
  <c r="I727"/>
  <c r="G727" s="1"/>
  <c r="I728"/>
  <c r="I729"/>
  <c r="K729" s="1"/>
  <c r="I730"/>
  <c r="I731"/>
  <c r="G731" s="1"/>
  <c r="I732"/>
  <c r="I733"/>
  <c r="I734"/>
  <c r="I735"/>
  <c r="G735" s="1"/>
  <c r="I736"/>
  <c r="I737"/>
  <c r="K737" s="1"/>
  <c r="I738"/>
  <c r="I739"/>
  <c r="G739" s="1"/>
  <c r="I740"/>
  <c r="I741"/>
  <c r="K741" s="1"/>
  <c r="I742"/>
  <c r="I743"/>
  <c r="G743" s="1"/>
  <c r="I744"/>
  <c r="I745"/>
  <c r="K745" s="1"/>
  <c r="I746"/>
  <c r="I747"/>
  <c r="G747" s="1"/>
  <c r="I748"/>
  <c r="I749"/>
  <c r="K749" s="1"/>
  <c r="I750"/>
  <c r="I751"/>
  <c r="G751" s="1"/>
  <c r="I752"/>
  <c r="I753"/>
  <c r="K753" s="1"/>
  <c r="I754"/>
  <c r="I755"/>
  <c r="G755" s="1"/>
  <c r="I756"/>
  <c r="I757"/>
  <c r="K757" s="1"/>
  <c r="I758"/>
  <c r="I759"/>
  <c r="G759" s="1"/>
  <c r="I760"/>
  <c r="I761"/>
  <c r="K761" s="1"/>
  <c r="I762"/>
  <c r="I763"/>
  <c r="G763" s="1"/>
  <c r="I764"/>
  <c r="I765"/>
  <c r="K765" s="1"/>
  <c r="I766"/>
  <c r="I767"/>
  <c r="G767" s="1"/>
  <c r="I768"/>
  <c r="I769"/>
  <c r="K769" s="1"/>
  <c r="I770"/>
  <c r="K770" s="1"/>
  <c r="I771"/>
  <c r="B770" s="1"/>
  <c r="I772"/>
  <c r="I773"/>
  <c r="B772" s="1"/>
  <c r="I774"/>
  <c r="I775"/>
  <c r="B774" s="1"/>
  <c r="I776"/>
  <c r="I777"/>
  <c r="B776" s="1"/>
  <c r="I778"/>
  <c r="I779"/>
  <c r="B778" s="1"/>
  <c r="I780"/>
  <c r="I781"/>
  <c r="B780" s="1"/>
  <c r="I782"/>
  <c r="I783"/>
  <c r="B782" s="1"/>
  <c r="I784"/>
  <c r="I785"/>
  <c r="B784" s="1"/>
  <c r="I786"/>
  <c r="I787"/>
  <c r="B786" s="1"/>
  <c r="I788"/>
  <c r="I789"/>
  <c r="B788" s="1"/>
  <c r="I790"/>
  <c r="I791"/>
  <c r="B790" s="1"/>
  <c r="I792"/>
  <c r="I793"/>
  <c r="B792" s="1"/>
  <c r="I794"/>
  <c r="I795"/>
  <c r="B794" s="1"/>
  <c r="I796"/>
  <c r="I797"/>
  <c r="B796" s="1"/>
  <c r="I798"/>
  <c r="I799"/>
  <c r="B798" s="1"/>
  <c r="I800"/>
  <c r="I801"/>
  <c r="B800" s="1"/>
  <c r="I802"/>
  <c r="I803"/>
  <c r="B802" s="1"/>
  <c r="I804"/>
  <c r="I805"/>
  <c r="B804" s="1"/>
  <c r="I806"/>
  <c r="I807"/>
  <c r="B806" s="1"/>
  <c r="I808"/>
  <c r="I809"/>
  <c r="B808" s="1"/>
  <c r="I810"/>
  <c r="I811"/>
  <c r="B810" s="1"/>
  <c r="I812"/>
  <c r="I813"/>
  <c r="B812" s="1"/>
  <c r="I814"/>
  <c r="I815"/>
  <c r="B814" s="1"/>
  <c r="I816"/>
  <c r="I817"/>
  <c r="B816" s="1"/>
  <c r="I818"/>
  <c r="I819"/>
  <c r="B818" s="1"/>
  <c r="I820"/>
  <c r="I821"/>
  <c r="B820" s="1"/>
  <c r="I822"/>
  <c r="I823"/>
  <c r="B822" s="1"/>
  <c r="I824"/>
  <c r="I825"/>
  <c r="B824" s="1"/>
  <c r="I826"/>
  <c r="I827"/>
  <c r="B826" s="1"/>
  <c r="I828"/>
  <c r="I829"/>
  <c r="B828" s="1"/>
  <c r="I830"/>
  <c r="I831"/>
  <c r="B830" s="1"/>
  <c r="I832"/>
  <c r="I833"/>
  <c r="B832" s="1"/>
  <c r="I834"/>
  <c r="I835"/>
  <c r="B834" s="1"/>
  <c r="I836"/>
  <c r="I837"/>
  <c r="B836" s="1"/>
  <c r="I838"/>
  <c r="I839"/>
  <c r="B838" s="1"/>
  <c r="I840"/>
  <c r="I841"/>
  <c r="B840" s="1"/>
  <c r="I842"/>
  <c r="I843"/>
  <c r="B842" s="1"/>
  <c r="I844"/>
  <c r="I845"/>
  <c r="B844" s="1"/>
  <c r="I846"/>
  <c r="I847"/>
  <c r="B846" s="1"/>
  <c r="I848"/>
  <c r="I849"/>
  <c r="B848" s="1"/>
  <c r="I850"/>
  <c r="I851"/>
  <c r="B850" s="1"/>
  <c r="I852"/>
  <c r="I853"/>
  <c r="B852" s="1"/>
  <c r="I854"/>
  <c r="I855"/>
  <c r="B854" s="1"/>
  <c r="I856"/>
  <c r="I857"/>
  <c r="B856" s="1"/>
  <c r="I858"/>
  <c r="I859"/>
  <c r="B858" s="1"/>
  <c r="I860"/>
  <c r="I861"/>
  <c r="B860" s="1"/>
  <c r="I862"/>
  <c r="I863"/>
  <c r="B862" s="1"/>
  <c r="I864"/>
  <c r="I865"/>
  <c r="B864" s="1"/>
  <c r="I866"/>
  <c r="I867"/>
  <c r="B866" s="1"/>
  <c r="I868"/>
  <c r="I869"/>
  <c r="B868" s="1"/>
  <c r="I870"/>
  <c r="I871"/>
  <c r="B870" s="1"/>
  <c r="I872"/>
  <c r="I873"/>
  <c r="B872" s="1"/>
  <c r="I874"/>
  <c r="I875"/>
  <c r="B874" s="1"/>
  <c r="I876"/>
  <c r="I877"/>
  <c r="B876" s="1"/>
  <c r="I878"/>
  <c r="I879"/>
  <c r="B878" s="1"/>
  <c r="I880"/>
  <c r="I881"/>
  <c r="B880" s="1"/>
  <c r="I882"/>
  <c r="I883"/>
  <c r="B882" s="1"/>
  <c r="I884"/>
  <c r="I885"/>
  <c r="B884" s="1"/>
  <c r="I886"/>
  <c r="I887"/>
  <c r="B886" s="1"/>
  <c r="I888"/>
  <c r="I889"/>
  <c r="B888" s="1"/>
  <c r="I890"/>
  <c r="I891"/>
  <c r="B890" s="1"/>
  <c r="I892"/>
  <c r="I893"/>
  <c r="B892" s="1"/>
  <c r="I894"/>
  <c r="I895"/>
  <c r="B894" s="1"/>
  <c r="I896"/>
  <c r="I897"/>
  <c r="B896" s="1"/>
  <c r="I898"/>
  <c r="I899"/>
  <c r="B898" s="1"/>
  <c r="I900"/>
  <c r="I901"/>
  <c r="B900" s="1"/>
  <c r="I902"/>
  <c r="I903"/>
  <c r="B902" s="1"/>
  <c r="I904"/>
  <c r="I905"/>
  <c r="B904" s="1"/>
  <c r="I906"/>
  <c r="I907"/>
  <c r="B906" s="1"/>
  <c r="I908"/>
  <c r="I909"/>
  <c r="B908" s="1"/>
  <c r="I910"/>
  <c r="I911"/>
  <c r="B910" s="1"/>
  <c r="I912"/>
  <c r="I913"/>
  <c r="B912" s="1"/>
  <c r="I914"/>
  <c r="I915"/>
  <c r="B914" s="1"/>
  <c r="I916"/>
  <c r="I917"/>
  <c r="B916" s="1"/>
  <c r="I918"/>
  <c r="I919"/>
  <c r="B918" s="1"/>
  <c r="I920"/>
  <c r="I921"/>
  <c r="B920" s="1"/>
  <c r="I922"/>
  <c r="I923"/>
  <c r="B922" s="1"/>
  <c r="I924"/>
  <c r="I925"/>
  <c r="B924" s="1"/>
  <c r="I926"/>
  <c r="I927"/>
  <c r="B926" s="1"/>
  <c r="I928"/>
  <c r="I929"/>
  <c r="B928" s="1"/>
  <c r="I930"/>
  <c r="I931"/>
  <c r="B930" s="1"/>
  <c r="I932"/>
  <c r="I933"/>
  <c r="B932" s="1"/>
  <c r="I934"/>
  <c r="I935"/>
  <c r="B934" s="1"/>
  <c r="I936"/>
  <c r="I937"/>
  <c r="B936" s="1"/>
  <c r="I938"/>
  <c r="I939"/>
  <c r="B938" s="1"/>
  <c r="I940"/>
  <c r="I941"/>
  <c r="B940" s="1"/>
  <c r="I942"/>
  <c r="I943"/>
  <c r="B942" s="1"/>
  <c r="I944"/>
  <c r="I945"/>
  <c r="B944" s="1"/>
  <c r="I946"/>
  <c r="I947"/>
  <c r="B946" s="1"/>
  <c r="I948"/>
  <c r="I949"/>
  <c r="B948" s="1"/>
  <c r="I950"/>
  <c r="I951"/>
  <c r="B950" s="1"/>
  <c r="I952"/>
  <c r="I953"/>
  <c r="B952" s="1"/>
  <c r="I954"/>
  <c r="I955"/>
  <c r="B954" s="1"/>
  <c r="I956"/>
  <c r="I957"/>
  <c r="B956" s="1"/>
  <c r="I958"/>
  <c r="I959"/>
  <c r="B958" s="1"/>
  <c r="I960"/>
  <c r="I961"/>
  <c r="B960" s="1"/>
  <c r="I962"/>
  <c r="I963"/>
  <c r="B962" s="1"/>
  <c r="I964"/>
  <c r="I965"/>
  <c r="B964" s="1"/>
  <c r="I966"/>
  <c r="I967"/>
  <c r="B966" s="1"/>
  <c r="I968"/>
  <c r="I969"/>
  <c r="B968" s="1"/>
  <c r="I970"/>
  <c r="I971"/>
  <c r="B970" s="1"/>
  <c r="I972"/>
  <c r="I973"/>
  <c r="B972" s="1"/>
  <c r="I974"/>
  <c r="I975"/>
  <c r="B974" s="1"/>
  <c r="I976"/>
  <c r="I977"/>
  <c r="B976" s="1"/>
  <c r="I978"/>
  <c r="I979"/>
  <c r="B978" s="1"/>
  <c r="I980"/>
  <c r="I981"/>
  <c r="B980" s="1"/>
  <c r="I982"/>
  <c r="I983"/>
  <c r="B982" s="1"/>
  <c r="I984"/>
  <c r="I985"/>
  <c r="B984" s="1"/>
  <c r="I986"/>
  <c r="I987"/>
  <c r="B986" s="1"/>
  <c r="I988"/>
  <c r="K988" s="1"/>
  <c r="I989"/>
  <c r="B988" s="1"/>
  <c r="I990"/>
  <c r="I991"/>
  <c r="B990" s="1"/>
  <c r="I992"/>
  <c r="K992" s="1"/>
  <c r="I993"/>
  <c r="B992" s="1"/>
  <c r="I994"/>
  <c r="I995"/>
  <c r="B994" s="1"/>
  <c r="I996"/>
  <c r="K996" s="1"/>
  <c r="I997"/>
  <c r="B996" s="1"/>
  <c r="I998"/>
  <c r="I999"/>
  <c r="B998" s="1"/>
  <c r="I1000"/>
  <c r="K1000" s="1"/>
  <c r="I1001"/>
  <c r="B1000" s="1"/>
  <c r="I1002"/>
  <c r="I1003"/>
  <c r="B1002" s="1"/>
  <c r="I1004"/>
  <c r="K1004" s="1"/>
  <c r="I1005"/>
  <c r="B1004" s="1"/>
  <c r="I1006"/>
  <c r="I1007"/>
  <c r="B1006" s="1"/>
  <c r="I1008"/>
  <c r="K1008" s="1"/>
  <c r="I1009"/>
  <c r="B1008" s="1"/>
  <c r="I1010"/>
  <c r="I1011"/>
  <c r="B1010" s="1"/>
  <c r="I1012"/>
  <c r="K1012" s="1"/>
  <c r="I1013"/>
  <c r="B1012" s="1"/>
  <c r="I1014"/>
  <c r="I1015"/>
  <c r="B1014" s="1"/>
  <c r="I1016"/>
  <c r="K1016" s="1"/>
  <c r="I1017"/>
  <c r="B1016" s="1"/>
  <c r="I18"/>
  <c r="E18" s="1"/>
  <c r="I19"/>
  <c r="H19" s="1"/>
  <c r="K18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1"/>
  <c r="K83"/>
  <c r="K85"/>
  <c r="K87"/>
  <c r="K89"/>
  <c r="K91"/>
  <c r="K93"/>
  <c r="K95"/>
  <c r="K97"/>
  <c r="K99"/>
  <c r="K101"/>
  <c r="K103"/>
  <c r="K105"/>
  <c r="K107"/>
  <c r="K109"/>
  <c r="K111"/>
  <c r="K113"/>
  <c r="K115"/>
  <c r="K117"/>
  <c r="K119"/>
  <c r="K121"/>
  <c r="K123"/>
  <c r="K125"/>
  <c r="K127"/>
  <c r="K129"/>
  <c r="K131"/>
  <c r="K133"/>
  <c r="K135"/>
  <c r="K137"/>
  <c r="K139"/>
  <c r="K141"/>
  <c r="K143"/>
  <c r="K145"/>
  <c r="K147"/>
  <c r="K149"/>
  <c r="K151"/>
  <c r="K153"/>
  <c r="K155"/>
  <c r="K157"/>
  <c r="K159"/>
  <c r="K161"/>
  <c r="K163"/>
  <c r="K165"/>
  <c r="K167"/>
  <c r="K169"/>
  <c r="K171"/>
  <c r="K173"/>
  <c r="K175"/>
  <c r="K177"/>
  <c r="K179"/>
  <c r="K181"/>
  <c r="K183"/>
  <c r="K185"/>
  <c r="K187"/>
  <c r="K189"/>
  <c r="K191"/>
  <c r="K193"/>
  <c r="K195"/>
  <c r="K197"/>
  <c r="K199"/>
  <c r="K201"/>
  <c r="K203"/>
  <c r="K205"/>
  <c r="K207"/>
  <c r="K209"/>
  <c r="K211"/>
  <c r="K213"/>
  <c r="K215"/>
  <c r="K217"/>
  <c r="K219"/>
  <c r="K221"/>
  <c r="K223"/>
  <c r="K225"/>
  <c r="K227"/>
  <c r="K229"/>
  <c r="K231"/>
  <c r="K233"/>
  <c r="K235"/>
  <c r="K237"/>
  <c r="K239"/>
  <c r="K241"/>
  <c r="K243"/>
  <c r="K245"/>
  <c r="K247"/>
  <c r="K249"/>
  <c r="K251"/>
  <c r="K253"/>
  <c r="K255"/>
  <c r="K257"/>
  <c r="K259"/>
  <c r="K261"/>
  <c r="K263"/>
  <c r="K265"/>
  <c r="K267"/>
  <c r="K269"/>
  <c r="K271"/>
  <c r="K273"/>
  <c r="K275"/>
  <c r="K277"/>
  <c r="K279"/>
  <c r="K281"/>
  <c r="K283"/>
  <c r="K285"/>
  <c r="K287"/>
  <c r="K289"/>
  <c r="K291"/>
  <c r="K293"/>
  <c r="K295"/>
  <c r="K297"/>
  <c r="K299"/>
  <c r="K301"/>
  <c r="K303"/>
  <c r="K305"/>
  <c r="K307"/>
  <c r="K309"/>
  <c r="K311"/>
  <c r="K313"/>
  <c r="K315"/>
  <c r="K317"/>
  <c r="K319"/>
  <c r="K321"/>
  <c r="K323"/>
  <c r="K325"/>
  <c r="K327"/>
  <c r="K329"/>
  <c r="K331"/>
  <c r="K333"/>
  <c r="K335"/>
  <c r="K337"/>
  <c r="K339"/>
  <c r="K341"/>
  <c r="K343"/>
  <c r="K345"/>
  <c r="K347"/>
  <c r="K349"/>
  <c r="K351"/>
  <c r="K353"/>
  <c r="K355"/>
  <c r="K357"/>
  <c r="K359"/>
  <c r="K361"/>
  <c r="K363"/>
  <c r="K365"/>
  <c r="K367"/>
  <c r="K369"/>
  <c r="K371"/>
  <c r="K373"/>
  <c r="K375"/>
  <c r="K377"/>
  <c r="K379"/>
  <c r="K381"/>
  <c r="K383"/>
  <c r="K385"/>
  <c r="K387"/>
  <c r="K389"/>
  <c r="K391"/>
  <c r="K393"/>
  <c r="K395"/>
  <c r="K397"/>
  <c r="K399"/>
  <c r="K401"/>
  <c r="K403"/>
  <c r="K405"/>
  <c r="K407"/>
  <c r="K409"/>
  <c r="K411"/>
  <c r="K413"/>
  <c r="K415"/>
  <c r="K417"/>
  <c r="K419"/>
  <c r="K421"/>
  <c r="K423"/>
  <c r="K425"/>
  <c r="K427"/>
  <c r="K429"/>
  <c r="K431"/>
  <c r="K433"/>
  <c r="K435"/>
  <c r="K437"/>
  <c r="K439"/>
  <c r="K441"/>
  <c r="K443"/>
  <c r="K445"/>
  <c r="K447"/>
  <c r="K449"/>
  <c r="K451"/>
  <c r="K453"/>
  <c r="K455"/>
  <c r="K457"/>
  <c r="K459"/>
  <c r="K461"/>
  <c r="K463"/>
  <c r="K465"/>
  <c r="K467"/>
  <c r="K469"/>
  <c r="K471"/>
  <c r="K473"/>
  <c r="K475"/>
  <c r="K477"/>
  <c r="K479"/>
  <c r="K481"/>
  <c r="K483"/>
  <c r="K485"/>
  <c r="K487"/>
  <c r="K489"/>
  <c r="K491"/>
  <c r="K493"/>
  <c r="K495"/>
  <c r="K497"/>
  <c r="K499"/>
  <c r="K501"/>
  <c r="K503"/>
  <c r="K505"/>
  <c r="K507"/>
  <c r="K509"/>
  <c r="K511"/>
  <c r="K513"/>
  <c r="K515"/>
  <c r="K517"/>
  <c r="K519"/>
  <c r="K521"/>
  <c r="K523"/>
  <c r="K525"/>
  <c r="K527"/>
  <c r="K529"/>
  <c r="K531"/>
  <c r="K533"/>
  <c r="K535"/>
  <c r="K537"/>
  <c r="K539"/>
  <c r="K541"/>
  <c r="K543"/>
  <c r="K545"/>
  <c r="K547"/>
  <c r="K549"/>
  <c r="K551"/>
  <c r="K553"/>
  <c r="K555"/>
  <c r="K557"/>
  <c r="K559"/>
  <c r="K561"/>
  <c r="K563"/>
  <c r="K565"/>
  <c r="K567"/>
  <c r="K569"/>
  <c r="K571"/>
  <c r="K573"/>
  <c r="K575"/>
  <c r="K577"/>
  <c r="K579"/>
  <c r="K581"/>
  <c r="K583"/>
  <c r="K585"/>
  <c r="K587"/>
  <c r="K589"/>
  <c r="K593"/>
  <c r="K597"/>
  <c r="K601"/>
  <c r="K605"/>
  <c r="K609"/>
  <c r="K613"/>
  <c r="K617"/>
  <c r="K621"/>
  <c r="K625"/>
  <c r="K629"/>
  <c r="K633"/>
  <c r="K637"/>
  <c r="K641"/>
  <c r="K645"/>
  <c r="K649"/>
  <c r="K653"/>
  <c r="K661"/>
  <c r="K669"/>
  <c r="K677"/>
  <c r="K685"/>
  <c r="K693"/>
  <c r="K701"/>
  <c r="K717"/>
  <c r="K733"/>
  <c r="K845"/>
  <c r="K909"/>
  <c r="K973"/>
  <c r="B23" i="6"/>
  <c r="K781" i="16" l="1"/>
  <c r="L781" s="1"/>
  <c r="K1005"/>
  <c r="L1005" s="1"/>
  <c r="K941"/>
  <c r="L941" s="1"/>
  <c r="K877"/>
  <c r="K813"/>
  <c r="L813" s="1"/>
  <c r="K989"/>
  <c r="L989" s="1"/>
  <c r="K957"/>
  <c r="L957" s="1"/>
  <c r="K925"/>
  <c r="K893"/>
  <c r="L893" s="1"/>
  <c r="K861"/>
  <c r="L861" s="1"/>
  <c r="K829"/>
  <c r="L829" s="1"/>
  <c r="K797"/>
  <c r="L797" s="1"/>
  <c r="K651"/>
  <c r="K647"/>
  <c r="K643"/>
  <c r="K639"/>
  <c r="K635"/>
  <c r="K631"/>
  <c r="K627"/>
  <c r="K623"/>
  <c r="K619"/>
  <c r="K615"/>
  <c r="K611"/>
  <c r="K607"/>
  <c r="K603"/>
  <c r="K599"/>
  <c r="K595"/>
  <c r="K591"/>
  <c r="K1013"/>
  <c r="L1013" s="1"/>
  <c r="K997"/>
  <c r="L997" s="1"/>
  <c r="K981"/>
  <c r="L981" s="1"/>
  <c r="K965"/>
  <c r="L965" s="1"/>
  <c r="K949"/>
  <c r="L949" s="1"/>
  <c r="K933"/>
  <c r="K917"/>
  <c r="L917" s="1"/>
  <c r="K901"/>
  <c r="L901" s="1"/>
  <c r="K885"/>
  <c r="L885" s="1"/>
  <c r="K869"/>
  <c r="L869" s="1"/>
  <c r="K853"/>
  <c r="L853" s="1"/>
  <c r="K837"/>
  <c r="K821"/>
  <c r="L821" s="1"/>
  <c r="K805"/>
  <c r="L805" s="1"/>
  <c r="K789"/>
  <c r="L789" s="1"/>
  <c r="K773"/>
  <c r="L773" s="1"/>
  <c r="K1017"/>
  <c r="L1017" s="1"/>
  <c r="K1009"/>
  <c r="L1009" s="1"/>
  <c r="K1001"/>
  <c r="L1001" s="1"/>
  <c r="K993"/>
  <c r="L993" s="1"/>
  <c r="K985"/>
  <c r="L985" s="1"/>
  <c r="K977"/>
  <c r="K969"/>
  <c r="L969" s="1"/>
  <c r="K961"/>
  <c r="L961" s="1"/>
  <c r="K953"/>
  <c r="L953" s="1"/>
  <c r="K945"/>
  <c r="K937"/>
  <c r="L937" s="1"/>
  <c r="K929"/>
  <c r="K921"/>
  <c r="L921" s="1"/>
  <c r="K913"/>
  <c r="K905"/>
  <c r="L905" s="1"/>
  <c r="K897"/>
  <c r="L897" s="1"/>
  <c r="K889"/>
  <c r="L889" s="1"/>
  <c r="K881"/>
  <c r="K873"/>
  <c r="L873" s="1"/>
  <c r="K865"/>
  <c r="L865" s="1"/>
  <c r="K857"/>
  <c r="L857" s="1"/>
  <c r="K849"/>
  <c r="L849" s="1"/>
  <c r="K841"/>
  <c r="L841" s="1"/>
  <c r="K833"/>
  <c r="K825"/>
  <c r="L825" s="1"/>
  <c r="K817"/>
  <c r="L817" s="1"/>
  <c r="K809"/>
  <c r="L809" s="1"/>
  <c r="K801"/>
  <c r="L801" s="1"/>
  <c r="K793"/>
  <c r="L793" s="1"/>
  <c r="K785"/>
  <c r="L785" s="1"/>
  <c r="K777"/>
  <c r="L777" s="1"/>
  <c r="K747"/>
  <c r="K743"/>
  <c r="K739"/>
  <c r="K735"/>
  <c r="K731"/>
  <c r="K727"/>
  <c r="K723"/>
  <c r="K719"/>
  <c r="K715"/>
  <c r="K711"/>
  <c r="K707"/>
  <c r="K703"/>
  <c r="K699"/>
  <c r="K695"/>
  <c r="K691"/>
  <c r="K687"/>
  <c r="K683"/>
  <c r="K679"/>
  <c r="K675"/>
  <c r="K671"/>
  <c r="K667"/>
  <c r="K663"/>
  <c r="K659"/>
  <c r="K655"/>
  <c r="K1015"/>
  <c r="L1015" s="1"/>
  <c r="K1011"/>
  <c r="L1011" s="1"/>
  <c r="K1007"/>
  <c r="L1007" s="1"/>
  <c r="K1003"/>
  <c r="L1003" s="1"/>
  <c r="K999"/>
  <c r="L999" s="1"/>
  <c r="K995"/>
  <c r="L995" s="1"/>
  <c r="K991"/>
  <c r="L991" s="1"/>
  <c r="K987"/>
  <c r="K983"/>
  <c r="K979"/>
  <c r="K975"/>
  <c r="L975" s="1"/>
  <c r="K971"/>
  <c r="K967"/>
  <c r="K963"/>
  <c r="K959"/>
  <c r="K955"/>
  <c r="K951"/>
  <c r="K947"/>
  <c r="K943"/>
  <c r="L943" s="1"/>
  <c r="K939"/>
  <c r="K935"/>
  <c r="L935" s="1"/>
  <c r="K931"/>
  <c r="K927"/>
  <c r="L927" s="1"/>
  <c r="K923"/>
  <c r="K919"/>
  <c r="K915"/>
  <c r="K911"/>
  <c r="L911" s="1"/>
  <c r="K907"/>
  <c r="K903"/>
  <c r="K899"/>
  <c r="K895"/>
  <c r="K891"/>
  <c r="K887"/>
  <c r="K883"/>
  <c r="K879"/>
  <c r="L879" s="1"/>
  <c r="K875"/>
  <c r="K871"/>
  <c r="K867"/>
  <c r="K863"/>
  <c r="K859"/>
  <c r="K855"/>
  <c r="L855" s="1"/>
  <c r="K851"/>
  <c r="K847"/>
  <c r="K843"/>
  <c r="K839"/>
  <c r="L839" s="1"/>
  <c r="K835"/>
  <c r="K831"/>
  <c r="L831" s="1"/>
  <c r="K827"/>
  <c r="K823"/>
  <c r="L823" s="1"/>
  <c r="K819"/>
  <c r="K815"/>
  <c r="K811"/>
  <c r="K807"/>
  <c r="K803"/>
  <c r="K799"/>
  <c r="K795"/>
  <c r="K791"/>
  <c r="L791" s="1"/>
  <c r="K787"/>
  <c r="K783"/>
  <c r="K779"/>
  <c r="K775"/>
  <c r="K771"/>
  <c r="K767"/>
  <c r="K763"/>
  <c r="K759"/>
  <c r="K755"/>
  <c r="K751"/>
  <c r="A5" i="2"/>
  <c r="B5" i="43"/>
  <c r="G1014" i="16"/>
  <c r="K1014"/>
  <c r="G1010"/>
  <c r="K1010"/>
  <c r="G1006"/>
  <c r="K1006"/>
  <c r="G1002"/>
  <c r="K1002"/>
  <c r="G998"/>
  <c r="K998"/>
  <c r="G994"/>
  <c r="K994"/>
  <c r="G990"/>
  <c r="K990"/>
  <c r="F986"/>
  <c r="K986"/>
  <c r="F984"/>
  <c r="K984"/>
  <c r="F982"/>
  <c r="K982"/>
  <c r="F980"/>
  <c r="K980"/>
  <c r="F978"/>
  <c r="K978"/>
  <c r="F976"/>
  <c r="K976"/>
  <c r="F974"/>
  <c r="K974"/>
  <c r="F972"/>
  <c r="K972"/>
  <c r="F970"/>
  <c r="K970"/>
  <c r="F968"/>
  <c r="K968"/>
  <c r="F966"/>
  <c r="K966"/>
  <c r="F964"/>
  <c r="K964"/>
  <c r="F962"/>
  <c r="K962"/>
  <c r="F960"/>
  <c r="K960"/>
  <c r="F958"/>
  <c r="K958"/>
  <c r="F956"/>
  <c r="K956"/>
  <c r="F954"/>
  <c r="K954"/>
  <c r="F952"/>
  <c r="K952"/>
  <c r="F950"/>
  <c r="K950"/>
  <c r="F948"/>
  <c r="K948"/>
  <c r="F946"/>
  <c r="K946"/>
  <c r="F944"/>
  <c r="K944"/>
  <c r="F942"/>
  <c r="K942"/>
  <c r="F940"/>
  <c r="K940"/>
  <c r="F938"/>
  <c r="K938"/>
  <c r="F936"/>
  <c r="K936"/>
  <c r="F934"/>
  <c r="K934"/>
  <c r="F932"/>
  <c r="K932"/>
  <c r="F930"/>
  <c r="K930"/>
  <c r="F928"/>
  <c r="K928"/>
  <c r="F926"/>
  <c r="K926"/>
  <c r="F924"/>
  <c r="K924"/>
  <c r="F922"/>
  <c r="K922"/>
  <c r="F920"/>
  <c r="K920"/>
  <c r="F918"/>
  <c r="K918"/>
  <c r="F916"/>
  <c r="K916"/>
  <c r="F914"/>
  <c r="K914"/>
  <c r="F912"/>
  <c r="K912"/>
  <c r="F910"/>
  <c r="K910"/>
  <c r="F908"/>
  <c r="K908"/>
  <c r="F906"/>
  <c r="K906"/>
  <c r="F904"/>
  <c r="K904"/>
  <c r="F902"/>
  <c r="K902"/>
  <c r="F900"/>
  <c r="K900"/>
  <c r="F898"/>
  <c r="K898"/>
  <c r="F896"/>
  <c r="K896"/>
  <c r="F894"/>
  <c r="K894"/>
  <c r="F892"/>
  <c r="K892"/>
  <c r="F890"/>
  <c r="K890"/>
  <c r="F888"/>
  <c r="K888"/>
  <c r="F886"/>
  <c r="K886"/>
  <c r="F884"/>
  <c r="K884"/>
  <c r="F882"/>
  <c r="K882"/>
  <c r="F880"/>
  <c r="K880"/>
  <c r="F878"/>
  <c r="K878"/>
  <c r="F876"/>
  <c r="K876"/>
  <c r="F874"/>
  <c r="K874"/>
  <c r="F872"/>
  <c r="K872"/>
  <c r="F870"/>
  <c r="K870"/>
  <c r="F868"/>
  <c r="K868"/>
  <c r="F866"/>
  <c r="K866"/>
  <c r="F864"/>
  <c r="K864"/>
  <c r="F862"/>
  <c r="K862"/>
  <c r="F860"/>
  <c r="K860"/>
  <c r="F858"/>
  <c r="K858"/>
  <c r="F856"/>
  <c r="K856"/>
  <c r="F854"/>
  <c r="K854"/>
  <c r="F852"/>
  <c r="K852"/>
  <c r="F850"/>
  <c r="K850"/>
  <c r="F848"/>
  <c r="K848"/>
  <c r="F846"/>
  <c r="K846"/>
  <c r="F844"/>
  <c r="K844"/>
  <c r="F842"/>
  <c r="K842"/>
  <c r="F840"/>
  <c r="K840"/>
  <c r="F838"/>
  <c r="K838"/>
  <c r="F836"/>
  <c r="K836"/>
  <c r="F834"/>
  <c r="K834"/>
  <c r="F832"/>
  <c r="K832"/>
  <c r="F830"/>
  <c r="K830"/>
  <c r="F828"/>
  <c r="K828"/>
  <c r="F826"/>
  <c r="K826"/>
  <c r="F824"/>
  <c r="K824"/>
  <c r="F822"/>
  <c r="K822"/>
  <c r="F820"/>
  <c r="K820"/>
  <c r="F818"/>
  <c r="K818"/>
  <c r="F816"/>
  <c r="K816"/>
  <c r="F814"/>
  <c r="K814"/>
  <c r="F812"/>
  <c r="K812"/>
  <c r="F810"/>
  <c r="K810"/>
  <c r="F808"/>
  <c r="K808"/>
  <c r="F806"/>
  <c r="K806"/>
  <c r="F804"/>
  <c r="K804"/>
  <c r="F802"/>
  <c r="K802"/>
  <c r="F800"/>
  <c r="K800"/>
  <c r="F798"/>
  <c r="K798"/>
  <c r="F796"/>
  <c r="K796"/>
  <c r="F794"/>
  <c r="K794"/>
  <c r="F792"/>
  <c r="K792"/>
  <c r="F790"/>
  <c r="K790"/>
  <c r="F788"/>
  <c r="K788"/>
  <c r="F786"/>
  <c r="K786"/>
  <c r="F784"/>
  <c r="K784"/>
  <c r="F782"/>
  <c r="K782"/>
  <c r="F780"/>
  <c r="K780"/>
  <c r="F778"/>
  <c r="K778"/>
  <c r="F776"/>
  <c r="K776"/>
  <c r="F774"/>
  <c r="K774"/>
  <c r="F772"/>
  <c r="K772"/>
  <c r="E768"/>
  <c r="K768"/>
  <c r="E766"/>
  <c r="K766"/>
  <c r="E764"/>
  <c r="K764"/>
  <c r="E762"/>
  <c r="K762"/>
  <c r="E760"/>
  <c r="K760"/>
  <c r="E758"/>
  <c r="K758"/>
  <c r="E756"/>
  <c r="K756"/>
  <c r="E754"/>
  <c r="K754"/>
  <c r="E752"/>
  <c r="K752"/>
  <c r="E750"/>
  <c r="K750"/>
  <c r="E748"/>
  <c r="K748"/>
  <c r="E746"/>
  <c r="K746"/>
  <c r="E744"/>
  <c r="K744"/>
  <c r="E742"/>
  <c r="K742"/>
  <c r="E740"/>
  <c r="K740"/>
  <c r="E738"/>
  <c r="K738"/>
  <c r="E736"/>
  <c r="K736"/>
  <c r="E734"/>
  <c r="K734"/>
  <c r="E732"/>
  <c r="K732"/>
  <c r="E730"/>
  <c r="K730"/>
  <c r="E728"/>
  <c r="K728"/>
  <c r="E726"/>
  <c r="K726"/>
  <c r="E724"/>
  <c r="K724"/>
  <c r="E722"/>
  <c r="K722"/>
  <c r="E720"/>
  <c r="K720"/>
  <c r="E718"/>
  <c r="K718"/>
  <c r="E716"/>
  <c r="K716"/>
  <c r="E714"/>
  <c r="K714"/>
  <c r="E712"/>
  <c r="K712"/>
  <c r="E710"/>
  <c r="K710"/>
  <c r="E708"/>
  <c r="K708"/>
  <c r="E706"/>
  <c r="K706"/>
  <c r="E704"/>
  <c r="K704"/>
  <c r="E702"/>
  <c r="K702"/>
  <c r="E700"/>
  <c r="K700"/>
  <c r="E698"/>
  <c r="K698"/>
  <c r="E696"/>
  <c r="K696"/>
  <c r="E694"/>
  <c r="K694"/>
  <c r="E692"/>
  <c r="K692"/>
  <c r="E690"/>
  <c r="K690"/>
  <c r="E688"/>
  <c r="K688"/>
  <c r="E686"/>
  <c r="K686"/>
  <c r="E684"/>
  <c r="K684"/>
  <c r="E682"/>
  <c r="K682"/>
  <c r="E680"/>
  <c r="K680"/>
  <c r="E678"/>
  <c r="K678"/>
  <c r="E676"/>
  <c r="K676"/>
  <c r="E674"/>
  <c r="K674"/>
  <c r="E672"/>
  <c r="K672"/>
  <c r="E670"/>
  <c r="K670"/>
  <c r="E668"/>
  <c r="K668"/>
  <c r="E666"/>
  <c r="K666"/>
  <c r="E664"/>
  <c r="K664"/>
  <c r="E662"/>
  <c r="K662"/>
  <c r="E660"/>
  <c r="K660"/>
  <c r="E658"/>
  <c r="K658"/>
  <c r="E656"/>
  <c r="K656"/>
  <c r="E654"/>
  <c r="K654"/>
  <c r="E652"/>
  <c r="K652"/>
  <c r="E650"/>
  <c r="K650"/>
  <c r="E648"/>
  <c r="K648"/>
  <c r="E646"/>
  <c r="K646"/>
  <c r="E644"/>
  <c r="K644"/>
  <c r="E642"/>
  <c r="K642"/>
  <c r="E640"/>
  <c r="K640"/>
  <c r="E638"/>
  <c r="K638"/>
  <c r="E636"/>
  <c r="K636"/>
  <c r="E634"/>
  <c r="K634"/>
  <c r="E632"/>
  <c r="K632"/>
  <c r="E630"/>
  <c r="K630"/>
  <c r="E628"/>
  <c r="K628"/>
  <c r="E626"/>
  <c r="K626"/>
  <c r="E624"/>
  <c r="K624"/>
  <c r="E622"/>
  <c r="K622"/>
  <c r="E620"/>
  <c r="K620"/>
  <c r="E618"/>
  <c r="K618"/>
  <c r="E616"/>
  <c r="K616"/>
  <c r="E614"/>
  <c r="K614"/>
  <c r="E612"/>
  <c r="K612"/>
  <c r="E610"/>
  <c r="K610"/>
  <c r="E608"/>
  <c r="K608"/>
  <c r="E606"/>
  <c r="K606"/>
  <c r="E604"/>
  <c r="K604"/>
  <c r="E602"/>
  <c r="K602"/>
  <c r="E600"/>
  <c r="K600"/>
  <c r="E598"/>
  <c r="K598"/>
  <c r="E596"/>
  <c r="K596"/>
  <c r="E594"/>
  <c r="K594"/>
  <c r="E592"/>
  <c r="K592"/>
  <c r="E590"/>
  <c r="K590"/>
  <c r="E588"/>
  <c r="K588"/>
  <c r="E586"/>
  <c r="K586"/>
  <c r="E584"/>
  <c r="K584"/>
  <c r="E582"/>
  <c r="K582"/>
  <c r="E580"/>
  <c r="K580"/>
  <c r="E578"/>
  <c r="K578"/>
  <c r="E576"/>
  <c r="K576"/>
  <c r="E574"/>
  <c r="K574"/>
  <c r="E572"/>
  <c r="K572"/>
  <c r="E570"/>
  <c r="K570"/>
  <c r="E568"/>
  <c r="K568"/>
  <c r="E566"/>
  <c r="K566"/>
  <c r="E564"/>
  <c r="K564"/>
  <c r="E562"/>
  <c r="K562"/>
  <c r="E560"/>
  <c r="K560"/>
  <c r="E558"/>
  <c r="K558"/>
  <c r="E556"/>
  <c r="K556"/>
  <c r="E554"/>
  <c r="K554"/>
  <c r="E552"/>
  <c r="K552"/>
  <c r="E550"/>
  <c r="K550"/>
  <c r="E548"/>
  <c r="K548"/>
  <c r="E546"/>
  <c r="K546"/>
  <c r="E544"/>
  <c r="K544"/>
  <c r="E542"/>
  <c r="K542"/>
  <c r="E540"/>
  <c r="K540"/>
  <c r="E538"/>
  <c r="K538"/>
  <c r="E536"/>
  <c r="K536"/>
  <c r="E534"/>
  <c r="K534"/>
  <c r="E532"/>
  <c r="K532"/>
  <c r="E530"/>
  <c r="K530"/>
  <c r="E528"/>
  <c r="K528"/>
  <c r="E526"/>
  <c r="K526"/>
  <c r="E524"/>
  <c r="K524"/>
  <c r="E522"/>
  <c r="K522"/>
  <c r="E520"/>
  <c r="K520"/>
  <c r="E518"/>
  <c r="K518"/>
  <c r="E516"/>
  <c r="K516"/>
  <c r="E514"/>
  <c r="K514"/>
  <c r="E512"/>
  <c r="K512"/>
  <c r="E510"/>
  <c r="K510"/>
  <c r="E508"/>
  <c r="K508"/>
  <c r="E506"/>
  <c r="K506"/>
  <c r="E504"/>
  <c r="K504"/>
  <c r="E502"/>
  <c r="K502"/>
  <c r="E500"/>
  <c r="K500"/>
  <c r="E498"/>
  <c r="K498"/>
  <c r="E496"/>
  <c r="K496"/>
  <c r="E494"/>
  <c r="K494"/>
  <c r="E492"/>
  <c r="K492"/>
  <c r="E490"/>
  <c r="K490"/>
  <c r="E488"/>
  <c r="K488"/>
  <c r="E486"/>
  <c r="K486"/>
  <c r="E484"/>
  <c r="K484"/>
  <c r="E482"/>
  <c r="K482"/>
  <c r="E480"/>
  <c r="K480"/>
  <c r="E478"/>
  <c r="K478"/>
  <c r="F476"/>
  <c r="K476"/>
  <c r="F474"/>
  <c r="K474"/>
  <c r="F472"/>
  <c r="K472"/>
  <c r="F470"/>
  <c r="K470"/>
  <c r="F468"/>
  <c r="K468"/>
  <c r="F466"/>
  <c r="K466"/>
  <c r="F464"/>
  <c r="K464"/>
  <c r="F462"/>
  <c r="K462"/>
  <c r="F460"/>
  <c r="K460"/>
  <c r="F458"/>
  <c r="K458"/>
  <c r="F456"/>
  <c r="K456"/>
  <c r="F454"/>
  <c r="K454"/>
  <c r="F452"/>
  <c r="K452"/>
  <c r="F450"/>
  <c r="K450"/>
  <c r="F448"/>
  <c r="K448"/>
  <c r="F446"/>
  <c r="K446"/>
  <c r="F444"/>
  <c r="K444"/>
  <c r="F442"/>
  <c r="K442"/>
  <c r="F440"/>
  <c r="K440"/>
  <c r="F438"/>
  <c r="K438"/>
  <c r="F436"/>
  <c r="K436"/>
  <c r="F434"/>
  <c r="K434"/>
  <c r="F432"/>
  <c r="K432"/>
  <c r="F430"/>
  <c r="K430"/>
  <c r="F428"/>
  <c r="K428"/>
  <c r="F426"/>
  <c r="K426"/>
  <c r="F424"/>
  <c r="K424"/>
  <c r="F422"/>
  <c r="K422"/>
  <c r="F420"/>
  <c r="K420"/>
  <c r="F418"/>
  <c r="K418"/>
  <c r="F416"/>
  <c r="K416"/>
  <c r="E414"/>
  <c r="K414"/>
  <c r="E412"/>
  <c r="K412"/>
  <c r="E410"/>
  <c r="K410"/>
  <c r="E408"/>
  <c r="K408"/>
  <c r="E406"/>
  <c r="K406"/>
  <c r="E404"/>
  <c r="K404"/>
  <c r="E402"/>
  <c r="K402"/>
  <c r="E400"/>
  <c r="K400"/>
  <c r="E398"/>
  <c r="K398"/>
  <c r="E396"/>
  <c r="K396"/>
  <c r="E394"/>
  <c r="K394"/>
  <c r="E392"/>
  <c r="K392"/>
  <c r="E390"/>
  <c r="K390"/>
  <c r="E388"/>
  <c r="K388"/>
  <c r="E386"/>
  <c r="K386"/>
  <c r="E384"/>
  <c r="K384"/>
  <c r="E382"/>
  <c r="K382"/>
  <c r="E380"/>
  <c r="K380"/>
  <c r="E378"/>
  <c r="K378"/>
  <c r="E376"/>
  <c r="K376"/>
  <c r="E374"/>
  <c r="K374"/>
  <c r="E372"/>
  <c r="K372"/>
  <c r="E370"/>
  <c r="K370"/>
  <c r="E368"/>
  <c r="K368"/>
  <c r="E366"/>
  <c r="K366"/>
  <c r="E364"/>
  <c r="K364"/>
  <c r="E362"/>
  <c r="K362"/>
  <c r="E360"/>
  <c r="K360"/>
  <c r="E358"/>
  <c r="K358"/>
  <c r="E356"/>
  <c r="K356"/>
  <c r="E354"/>
  <c r="K354"/>
  <c r="E352"/>
  <c r="K352"/>
  <c r="E350"/>
  <c r="K350"/>
  <c r="E348"/>
  <c r="K348"/>
  <c r="E346"/>
  <c r="K346"/>
  <c r="E344"/>
  <c r="K344"/>
  <c r="E342"/>
  <c r="K342"/>
  <c r="E340"/>
  <c r="K340"/>
  <c r="E338"/>
  <c r="K338"/>
  <c r="E336"/>
  <c r="K336"/>
  <c r="E334"/>
  <c r="K334"/>
  <c r="E332"/>
  <c r="K332"/>
  <c r="E330"/>
  <c r="K330"/>
  <c r="E328"/>
  <c r="K328"/>
  <c r="E326"/>
  <c r="K326"/>
  <c r="E324"/>
  <c r="K324"/>
  <c r="E322"/>
  <c r="K322"/>
  <c r="E320"/>
  <c r="K320"/>
  <c r="E318"/>
  <c r="K318"/>
  <c r="E316"/>
  <c r="K316"/>
  <c r="E314"/>
  <c r="K314"/>
  <c r="E312"/>
  <c r="K312"/>
  <c r="E310"/>
  <c r="K310"/>
  <c r="E308"/>
  <c r="K308"/>
  <c r="E306"/>
  <c r="K306"/>
  <c r="E304"/>
  <c r="K304"/>
  <c r="E302"/>
  <c r="K302"/>
  <c r="E300"/>
  <c r="K300"/>
  <c r="E298"/>
  <c r="K298"/>
  <c r="E296"/>
  <c r="K296"/>
  <c r="E294"/>
  <c r="K294"/>
  <c r="E292"/>
  <c r="K292"/>
  <c r="E290"/>
  <c r="K290"/>
  <c r="E288"/>
  <c r="K288"/>
  <c r="E286"/>
  <c r="K286"/>
  <c r="E284"/>
  <c r="K284"/>
  <c r="E282"/>
  <c r="K282"/>
  <c r="E280"/>
  <c r="K280"/>
  <c r="E278"/>
  <c r="K278"/>
  <c r="E276"/>
  <c r="K276"/>
  <c r="E274"/>
  <c r="K274"/>
  <c r="E272"/>
  <c r="K272"/>
  <c r="E270"/>
  <c r="K270"/>
  <c r="E268"/>
  <c r="K268"/>
  <c r="E266"/>
  <c r="K266"/>
  <c r="E264"/>
  <c r="K264"/>
  <c r="E262"/>
  <c r="K262"/>
  <c r="E260"/>
  <c r="K260"/>
  <c r="E258"/>
  <c r="K258"/>
  <c r="E256"/>
  <c r="K256"/>
  <c r="E254"/>
  <c r="K254"/>
  <c r="E252"/>
  <c r="K252"/>
  <c r="E250"/>
  <c r="K250"/>
  <c r="E248"/>
  <c r="K248"/>
  <c r="E246"/>
  <c r="K246"/>
  <c r="E244"/>
  <c r="K244"/>
  <c r="E242"/>
  <c r="K242"/>
  <c r="E240"/>
  <c r="K240"/>
  <c r="E238"/>
  <c r="K238"/>
  <c r="E236"/>
  <c r="K236"/>
  <c r="E234"/>
  <c r="K234"/>
  <c r="E232"/>
  <c r="K232"/>
  <c r="E230"/>
  <c r="K230"/>
  <c r="E228"/>
  <c r="K228"/>
  <c r="E226"/>
  <c r="K226"/>
  <c r="E224"/>
  <c r="K224"/>
  <c r="E222"/>
  <c r="K222"/>
  <c r="E220"/>
  <c r="K220"/>
  <c r="E218"/>
  <c r="K218"/>
  <c r="E216"/>
  <c r="K216"/>
  <c r="E214"/>
  <c r="K214"/>
  <c r="E212"/>
  <c r="K212"/>
  <c r="E210"/>
  <c r="K210"/>
  <c r="E208"/>
  <c r="K208"/>
  <c r="E206"/>
  <c r="K206"/>
  <c r="E204"/>
  <c r="K204"/>
  <c r="E202"/>
  <c r="K202"/>
  <c r="E200"/>
  <c r="K200"/>
  <c r="E198"/>
  <c r="K198"/>
  <c r="E196"/>
  <c r="K196"/>
  <c r="E194"/>
  <c r="K194"/>
  <c r="E192"/>
  <c r="K192"/>
  <c r="E190"/>
  <c r="K190"/>
  <c r="E188"/>
  <c r="K188"/>
  <c r="E186"/>
  <c r="K186"/>
  <c r="E184"/>
  <c r="K184"/>
  <c r="E182"/>
  <c r="K182"/>
  <c r="E180"/>
  <c r="K180"/>
  <c r="E178"/>
  <c r="K178"/>
  <c r="E176"/>
  <c r="K176"/>
  <c r="E174"/>
  <c r="K174"/>
  <c r="E172"/>
  <c r="K172"/>
  <c r="E170"/>
  <c r="K170"/>
  <c r="E168"/>
  <c r="K168"/>
  <c r="E166"/>
  <c r="K166"/>
  <c r="E164"/>
  <c r="K164"/>
  <c r="E162"/>
  <c r="K162"/>
  <c r="E160"/>
  <c r="K160"/>
  <c r="E158"/>
  <c r="K158"/>
  <c r="E156"/>
  <c r="K156"/>
  <c r="E154"/>
  <c r="K154"/>
  <c r="E152"/>
  <c r="K152"/>
  <c r="E150"/>
  <c r="K150"/>
  <c r="E148"/>
  <c r="K148"/>
  <c r="E146"/>
  <c r="K146"/>
  <c r="E144"/>
  <c r="K144"/>
  <c r="E142"/>
  <c r="K142"/>
  <c r="E140"/>
  <c r="K140"/>
  <c r="E138"/>
  <c r="K138"/>
  <c r="E136"/>
  <c r="K136"/>
  <c r="E134"/>
  <c r="K134"/>
  <c r="E132"/>
  <c r="K132"/>
  <c r="E130"/>
  <c r="K130"/>
  <c r="E128"/>
  <c r="K128"/>
  <c r="E126"/>
  <c r="K126"/>
  <c r="E124"/>
  <c r="K124"/>
  <c r="E122"/>
  <c r="K122"/>
  <c r="G120"/>
  <c r="K120"/>
  <c r="G118"/>
  <c r="K118"/>
  <c r="G116"/>
  <c r="K116"/>
  <c r="G114"/>
  <c r="K114"/>
  <c r="G112"/>
  <c r="K112"/>
  <c r="G110"/>
  <c r="K110"/>
  <c r="G108"/>
  <c r="K108"/>
  <c r="G106"/>
  <c r="K106"/>
  <c r="G104"/>
  <c r="K104"/>
  <c r="G102"/>
  <c r="K102"/>
  <c r="G100"/>
  <c r="K100"/>
  <c r="G98"/>
  <c r="K98"/>
  <c r="G96"/>
  <c r="K96"/>
  <c r="G94"/>
  <c r="K94"/>
  <c r="G92"/>
  <c r="K92"/>
  <c r="G90"/>
  <c r="K90"/>
  <c r="G88"/>
  <c r="K88"/>
  <c r="G86"/>
  <c r="K86"/>
  <c r="G84"/>
  <c r="K84"/>
  <c r="G82"/>
  <c r="K82"/>
  <c r="G80"/>
  <c r="K80"/>
  <c r="H356"/>
  <c r="H350"/>
  <c r="H987"/>
  <c r="H238"/>
  <c r="H859"/>
  <c r="H923"/>
  <c r="H795"/>
  <c r="H668"/>
  <c r="H662"/>
  <c r="F20"/>
  <c r="I1018"/>
  <c r="AO2" i="43" s="1"/>
  <c r="F22" i="16"/>
  <c r="H955"/>
  <c r="H891"/>
  <c r="H827"/>
  <c r="H270"/>
  <c r="H200"/>
  <c r="H194"/>
  <c r="H971"/>
  <c r="H939"/>
  <c r="H907"/>
  <c r="H875"/>
  <c r="H843"/>
  <c r="H811"/>
  <c r="H779"/>
  <c r="H732"/>
  <c r="H726"/>
  <c r="H604"/>
  <c r="H598"/>
  <c r="H292"/>
  <c r="H286"/>
  <c r="H254"/>
  <c r="H222"/>
  <c r="H1013"/>
  <c r="H979"/>
  <c r="H963"/>
  <c r="H947"/>
  <c r="H931"/>
  <c r="H915"/>
  <c r="H899"/>
  <c r="H883"/>
  <c r="H867"/>
  <c r="H851"/>
  <c r="H835"/>
  <c r="H819"/>
  <c r="H803"/>
  <c r="H787"/>
  <c r="H771"/>
  <c r="H764"/>
  <c r="H758"/>
  <c r="H700"/>
  <c r="H694"/>
  <c r="H636"/>
  <c r="H630"/>
  <c r="H572"/>
  <c r="H388"/>
  <c r="H382"/>
  <c r="H324"/>
  <c r="H318"/>
  <c r="H278"/>
  <c r="H262"/>
  <c r="H246"/>
  <c r="H230"/>
  <c r="H214"/>
  <c r="H168"/>
  <c r="H162"/>
  <c r="H111"/>
  <c r="H105"/>
  <c r="K19"/>
  <c r="L19" s="1"/>
  <c r="G19"/>
  <c r="E19"/>
  <c r="H18"/>
  <c r="H1003"/>
  <c r="H997"/>
  <c r="H983"/>
  <c r="H975"/>
  <c r="H967"/>
  <c r="H959"/>
  <c r="H951"/>
  <c r="H943"/>
  <c r="H935"/>
  <c r="H927"/>
  <c r="H919"/>
  <c r="H911"/>
  <c r="H903"/>
  <c r="H895"/>
  <c r="H887"/>
  <c r="H879"/>
  <c r="H871"/>
  <c r="H863"/>
  <c r="H855"/>
  <c r="H847"/>
  <c r="H839"/>
  <c r="H831"/>
  <c r="H823"/>
  <c r="H815"/>
  <c r="H807"/>
  <c r="H799"/>
  <c r="H791"/>
  <c r="H783"/>
  <c r="H775"/>
  <c r="H748"/>
  <c r="H742"/>
  <c r="H716"/>
  <c r="H710"/>
  <c r="H684"/>
  <c r="H678"/>
  <c r="H652"/>
  <c r="H646"/>
  <c r="H620"/>
  <c r="H614"/>
  <c r="H588"/>
  <c r="H582"/>
  <c r="H372"/>
  <c r="H366"/>
  <c r="H340"/>
  <c r="H334"/>
  <c r="H308"/>
  <c r="H302"/>
  <c r="H282"/>
  <c r="H274"/>
  <c r="H266"/>
  <c r="H258"/>
  <c r="H250"/>
  <c r="H242"/>
  <c r="H234"/>
  <c r="H226"/>
  <c r="H218"/>
  <c r="H210"/>
  <c r="H184"/>
  <c r="H178"/>
  <c r="H152"/>
  <c r="H146"/>
  <c r="H121"/>
  <c r="H95"/>
  <c r="H89"/>
  <c r="F18"/>
  <c r="H1011"/>
  <c r="H1005"/>
  <c r="H995"/>
  <c r="H989"/>
  <c r="H985"/>
  <c r="H981"/>
  <c r="H977"/>
  <c r="H973"/>
  <c r="H969"/>
  <c r="H965"/>
  <c r="H961"/>
  <c r="H957"/>
  <c r="H953"/>
  <c r="H949"/>
  <c r="H945"/>
  <c r="H941"/>
  <c r="H937"/>
  <c r="H933"/>
  <c r="H929"/>
  <c r="H925"/>
  <c r="H921"/>
  <c r="H917"/>
  <c r="H913"/>
  <c r="H909"/>
  <c r="H905"/>
  <c r="H901"/>
  <c r="H897"/>
  <c r="H893"/>
  <c r="H889"/>
  <c r="H885"/>
  <c r="H881"/>
  <c r="H877"/>
  <c r="H873"/>
  <c r="H869"/>
  <c r="H865"/>
  <c r="H861"/>
  <c r="H857"/>
  <c r="H853"/>
  <c r="H849"/>
  <c r="H845"/>
  <c r="H841"/>
  <c r="H837"/>
  <c r="H833"/>
  <c r="H829"/>
  <c r="H825"/>
  <c r="H821"/>
  <c r="H817"/>
  <c r="H813"/>
  <c r="H809"/>
  <c r="H805"/>
  <c r="H801"/>
  <c r="H797"/>
  <c r="H793"/>
  <c r="H789"/>
  <c r="H785"/>
  <c r="H781"/>
  <c r="H777"/>
  <c r="H773"/>
  <c r="H766"/>
  <c r="H756"/>
  <c r="H750"/>
  <c r="H740"/>
  <c r="H734"/>
  <c r="H724"/>
  <c r="H718"/>
  <c r="H708"/>
  <c r="H702"/>
  <c r="H692"/>
  <c r="H686"/>
  <c r="H676"/>
  <c r="H670"/>
  <c r="H660"/>
  <c r="H654"/>
  <c r="H644"/>
  <c r="H638"/>
  <c r="H628"/>
  <c r="H622"/>
  <c r="H612"/>
  <c r="H606"/>
  <c r="H596"/>
  <c r="H590"/>
  <c r="H580"/>
  <c r="H574"/>
  <c r="H390"/>
  <c r="H380"/>
  <c r="H374"/>
  <c r="H364"/>
  <c r="H358"/>
  <c r="H348"/>
  <c r="H342"/>
  <c r="H332"/>
  <c r="H326"/>
  <c r="H316"/>
  <c r="H310"/>
  <c r="H300"/>
  <c r="H294"/>
  <c r="H284"/>
  <c r="H280"/>
  <c r="H276"/>
  <c r="H272"/>
  <c r="H268"/>
  <c r="H264"/>
  <c r="H260"/>
  <c r="H256"/>
  <c r="H252"/>
  <c r="H248"/>
  <c r="H244"/>
  <c r="H240"/>
  <c r="H236"/>
  <c r="H232"/>
  <c r="H228"/>
  <c r="H224"/>
  <c r="H220"/>
  <c r="H216"/>
  <c r="H212"/>
  <c r="H208"/>
  <c r="H202"/>
  <c r="H192"/>
  <c r="H186"/>
  <c r="H176"/>
  <c r="H170"/>
  <c r="H160"/>
  <c r="H154"/>
  <c r="H144"/>
  <c r="H119"/>
  <c r="H113"/>
  <c r="H103"/>
  <c r="H97"/>
  <c r="H87"/>
  <c r="H81"/>
  <c r="H21"/>
  <c r="E474"/>
  <c r="H474"/>
  <c r="E470"/>
  <c r="H470"/>
  <c r="E466"/>
  <c r="H466"/>
  <c r="E462"/>
  <c r="H462"/>
  <c r="E458"/>
  <c r="H458"/>
  <c r="E454"/>
  <c r="H454"/>
  <c r="E450"/>
  <c r="H450"/>
  <c r="E446"/>
  <c r="H446"/>
  <c r="E442"/>
  <c r="H442"/>
  <c r="E438"/>
  <c r="H438"/>
  <c r="E434"/>
  <c r="H434"/>
  <c r="E430"/>
  <c r="H430"/>
  <c r="E426"/>
  <c r="H426"/>
  <c r="E422"/>
  <c r="H422"/>
  <c r="E418"/>
  <c r="H418"/>
  <c r="G18"/>
  <c r="H1017"/>
  <c r="H1015"/>
  <c r="F1013"/>
  <c r="F1011"/>
  <c r="H1009"/>
  <c r="H1007"/>
  <c r="F1005"/>
  <c r="F1003"/>
  <c r="H1001"/>
  <c r="H999"/>
  <c r="F997"/>
  <c r="F995"/>
  <c r="H993"/>
  <c r="H991"/>
  <c r="F989"/>
  <c r="F987"/>
  <c r="F985"/>
  <c r="F983"/>
  <c r="F981"/>
  <c r="F979"/>
  <c r="F977"/>
  <c r="F975"/>
  <c r="F973"/>
  <c r="F971"/>
  <c r="F969"/>
  <c r="F967"/>
  <c r="F965"/>
  <c r="F963"/>
  <c r="F961"/>
  <c r="F959"/>
  <c r="F957"/>
  <c r="F955"/>
  <c r="F953"/>
  <c r="F951"/>
  <c r="F949"/>
  <c r="F947"/>
  <c r="F945"/>
  <c r="F943"/>
  <c r="F941"/>
  <c r="F939"/>
  <c r="F937"/>
  <c r="F935"/>
  <c r="F933"/>
  <c r="F931"/>
  <c r="F929"/>
  <c r="F927"/>
  <c r="F925"/>
  <c r="F923"/>
  <c r="F921"/>
  <c r="F919"/>
  <c r="F917"/>
  <c r="F915"/>
  <c r="F913"/>
  <c r="F911"/>
  <c r="F909"/>
  <c r="F907"/>
  <c r="F905"/>
  <c r="F903"/>
  <c r="F901"/>
  <c r="F899"/>
  <c r="F897"/>
  <c r="F895"/>
  <c r="F893"/>
  <c r="F891"/>
  <c r="F889"/>
  <c r="F887"/>
  <c r="F885"/>
  <c r="F883"/>
  <c r="F881"/>
  <c r="F879"/>
  <c r="F877"/>
  <c r="F875"/>
  <c r="F873"/>
  <c r="F871"/>
  <c r="F869"/>
  <c r="F867"/>
  <c r="F865"/>
  <c r="F863"/>
  <c r="F861"/>
  <c r="F859"/>
  <c r="F857"/>
  <c r="F855"/>
  <c r="F853"/>
  <c r="F851"/>
  <c r="F849"/>
  <c r="F847"/>
  <c r="F845"/>
  <c r="F843"/>
  <c r="F841"/>
  <c r="F839"/>
  <c r="F837"/>
  <c r="F835"/>
  <c r="F833"/>
  <c r="F831"/>
  <c r="F829"/>
  <c r="F827"/>
  <c r="F825"/>
  <c r="F823"/>
  <c r="F821"/>
  <c r="F819"/>
  <c r="F817"/>
  <c r="F815"/>
  <c r="F813"/>
  <c r="F811"/>
  <c r="F809"/>
  <c r="F807"/>
  <c r="F805"/>
  <c r="F803"/>
  <c r="F801"/>
  <c r="F799"/>
  <c r="F797"/>
  <c r="F795"/>
  <c r="F793"/>
  <c r="F791"/>
  <c r="F789"/>
  <c r="F787"/>
  <c r="F785"/>
  <c r="F783"/>
  <c r="F781"/>
  <c r="F779"/>
  <c r="F777"/>
  <c r="F775"/>
  <c r="F773"/>
  <c r="F771"/>
  <c r="H768"/>
  <c r="F766"/>
  <c r="F764"/>
  <c r="H762"/>
  <c r="H760"/>
  <c r="F758"/>
  <c r="F756"/>
  <c r="H754"/>
  <c r="H752"/>
  <c r="F750"/>
  <c r="F748"/>
  <c r="H746"/>
  <c r="H744"/>
  <c r="F742"/>
  <c r="F740"/>
  <c r="H738"/>
  <c r="H736"/>
  <c r="F734"/>
  <c r="F732"/>
  <c r="H730"/>
  <c r="H728"/>
  <c r="F726"/>
  <c r="F724"/>
  <c r="H722"/>
  <c r="H720"/>
  <c r="F718"/>
  <c r="F716"/>
  <c r="H714"/>
  <c r="H712"/>
  <c r="F710"/>
  <c r="F708"/>
  <c r="H706"/>
  <c r="H704"/>
  <c r="F702"/>
  <c r="F700"/>
  <c r="H698"/>
  <c r="H696"/>
  <c r="F694"/>
  <c r="F692"/>
  <c r="H690"/>
  <c r="H688"/>
  <c r="F686"/>
  <c r="F684"/>
  <c r="H682"/>
  <c r="H680"/>
  <c r="F678"/>
  <c r="F676"/>
  <c r="H674"/>
  <c r="H672"/>
  <c r="F670"/>
  <c r="F668"/>
  <c r="H666"/>
  <c r="H664"/>
  <c r="F662"/>
  <c r="F660"/>
  <c r="H658"/>
  <c r="H656"/>
  <c r="F654"/>
  <c r="F652"/>
  <c r="H650"/>
  <c r="H648"/>
  <c r="F646"/>
  <c r="F644"/>
  <c r="H642"/>
  <c r="H640"/>
  <c r="F638"/>
  <c r="F636"/>
  <c r="H634"/>
  <c r="H632"/>
  <c r="F630"/>
  <c r="F628"/>
  <c r="H626"/>
  <c r="H624"/>
  <c r="F622"/>
  <c r="F620"/>
  <c r="H618"/>
  <c r="H616"/>
  <c r="F614"/>
  <c r="F612"/>
  <c r="H610"/>
  <c r="H608"/>
  <c r="F606"/>
  <c r="F604"/>
  <c r="H602"/>
  <c r="H600"/>
  <c r="F598"/>
  <c r="F596"/>
  <c r="H594"/>
  <c r="H592"/>
  <c r="F590"/>
  <c r="F588"/>
  <c r="H586"/>
  <c r="H584"/>
  <c r="F582"/>
  <c r="F580"/>
  <c r="H578"/>
  <c r="H576"/>
  <c r="F574"/>
  <c r="F572"/>
  <c r="H570"/>
  <c r="H568"/>
  <c r="H566"/>
  <c r="H564"/>
  <c r="H562"/>
  <c r="H560"/>
  <c r="H558"/>
  <c r="H556"/>
  <c r="H554"/>
  <c r="H552"/>
  <c r="H550"/>
  <c r="H548"/>
  <c r="H546"/>
  <c r="H544"/>
  <c r="H542"/>
  <c r="H540"/>
  <c r="H538"/>
  <c r="H536"/>
  <c r="H534"/>
  <c r="H532"/>
  <c r="H530"/>
  <c r="H528"/>
  <c r="H526"/>
  <c r="H524"/>
  <c r="H522"/>
  <c r="H520"/>
  <c r="H518"/>
  <c r="H516"/>
  <c r="H514"/>
  <c r="H512"/>
  <c r="H510"/>
  <c r="H508"/>
  <c r="H506"/>
  <c r="H504"/>
  <c r="H502"/>
  <c r="H500"/>
  <c r="H498"/>
  <c r="H496"/>
  <c r="H494"/>
  <c r="H492"/>
  <c r="H490"/>
  <c r="H488"/>
  <c r="H486"/>
  <c r="H484"/>
  <c r="H482"/>
  <c r="H480"/>
  <c r="H478"/>
  <c r="E476"/>
  <c r="H476"/>
  <c r="E472"/>
  <c r="H472"/>
  <c r="E468"/>
  <c r="H468"/>
  <c r="E464"/>
  <c r="H464"/>
  <c r="E460"/>
  <c r="H460"/>
  <c r="E456"/>
  <c r="H456"/>
  <c r="E452"/>
  <c r="H452"/>
  <c r="E448"/>
  <c r="H448"/>
  <c r="E444"/>
  <c r="H444"/>
  <c r="E440"/>
  <c r="H440"/>
  <c r="E436"/>
  <c r="H436"/>
  <c r="E432"/>
  <c r="H432"/>
  <c r="E428"/>
  <c r="H428"/>
  <c r="E424"/>
  <c r="H424"/>
  <c r="E420"/>
  <c r="H420"/>
  <c r="E416"/>
  <c r="H416"/>
  <c r="F1017"/>
  <c r="F1015"/>
  <c r="F1009"/>
  <c r="F1007"/>
  <c r="F1001"/>
  <c r="F999"/>
  <c r="F993"/>
  <c r="F991"/>
  <c r="F768"/>
  <c r="F762"/>
  <c r="F760"/>
  <c r="F754"/>
  <c r="F752"/>
  <c r="F746"/>
  <c r="F744"/>
  <c r="F738"/>
  <c r="F736"/>
  <c r="F730"/>
  <c r="F728"/>
  <c r="F722"/>
  <c r="F720"/>
  <c r="F714"/>
  <c r="F712"/>
  <c r="F706"/>
  <c r="F704"/>
  <c r="F698"/>
  <c r="F696"/>
  <c r="F690"/>
  <c r="F688"/>
  <c r="F682"/>
  <c r="F680"/>
  <c r="F674"/>
  <c r="F672"/>
  <c r="F666"/>
  <c r="F664"/>
  <c r="F658"/>
  <c r="F656"/>
  <c r="F650"/>
  <c r="F648"/>
  <c r="F642"/>
  <c r="F640"/>
  <c r="F634"/>
  <c r="F632"/>
  <c r="F626"/>
  <c r="F624"/>
  <c r="F618"/>
  <c r="F616"/>
  <c r="F610"/>
  <c r="F608"/>
  <c r="F602"/>
  <c r="F600"/>
  <c r="F594"/>
  <c r="F592"/>
  <c r="F586"/>
  <c r="F584"/>
  <c r="F578"/>
  <c r="F576"/>
  <c r="F570"/>
  <c r="F568"/>
  <c r="F566"/>
  <c r="F564"/>
  <c r="F562"/>
  <c r="F560"/>
  <c r="F558"/>
  <c r="F556"/>
  <c r="F554"/>
  <c r="F552"/>
  <c r="F550"/>
  <c r="F548"/>
  <c r="F546"/>
  <c r="F544"/>
  <c r="F542"/>
  <c r="F540"/>
  <c r="F538"/>
  <c r="F536"/>
  <c r="F534"/>
  <c r="F532"/>
  <c r="F530"/>
  <c r="F528"/>
  <c r="F526"/>
  <c r="F524"/>
  <c r="F522"/>
  <c r="F520"/>
  <c r="F518"/>
  <c r="F516"/>
  <c r="F514"/>
  <c r="F512"/>
  <c r="F510"/>
  <c r="F508"/>
  <c r="F506"/>
  <c r="F504"/>
  <c r="F502"/>
  <c r="F500"/>
  <c r="F498"/>
  <c r="F496"/>
  <c r="F494"/>
  <c r="F492"/>
  <c r="F490"/>
  <c r="F488"/>
  <c r="F486"/>
  <c r="F484"/>
  <c r="F482"/>
  <c r="F480"/>
  <c r="F478"/>
  <c r="H414"/>
  <c r="H412"/>
  <c r="H410"/>
  <c r="H408"/>
  <c r="H406"/>
  <c r="H404"/>
  <c r="H402"/>
  <c r="H400"/>
  <c r="H398"/>
  <c r="H396"/>
  <c r="H394"/>
  <c r="H392"/>
  <c r="F390"/>
  <c r="F388"/>
  <c r="H386"/>
  <c r="H384"/>
  <c r="F382"/>
  <c r="F380"/>
  <c r="H378"/>
  <c r="H376"/>
  <c r="F374"/>
  <c r="F372"/>
  <c r="H370"/>
  <c r="H368"/>
  <c r="F366"/>
  <c r="F364"/>
  <c r="H362"/>
  <c r="H360"/>
  <c r="F358"/>
  <c r="F356"/>
  <c r="H354"/>
  <c r="H352"/>
  <c r="F350"/>
  <c r="F348"/>
  <c r="H346"/>
  <c r="H344"/>
  <c r="F342"/>
  <c r="F340"/>
  <c r="H338"/>
  <c r="H336"/>
  <c r="F334"/>
  <c r="F332"/>
  <c r="H330"/>
  <c r="H328"/>
  <c r="F326"/>
  <c r="F324"/>
  <c r="H322"/>
  <c r="H320"/>
  <c r="F318"/>
  <c r="F316"/>
  <c r="H314"/>
  <c r="H312"/>
  <c r="F310"/>
  <c r="F308"/>
  <c r="H306"/>
  <c r="H304"/>
  <c r="F302"/>
  <c r="F300"/>
  <c r="H298"/>
  <c r="H296"/>
  <c r="F294"/>
  <c r="F292"/>
  <c r="H290"/>
  <c r="H288"/>
  <c r="F286"/>
  <c r="F284"/>
  <c r="F282"/>
  <c r="F280"/>
  <c r="F278"/>
  <c r="F276"/>
  <c r="F274"/>
  <c r="F272"/>
  <c r="F270"/>
  <c r="F268"/>
  <c r="F266"/>
  <c r="F264"/>
  <c r="F262"/>
  <c r="F260"/>
  <c r="F258"/>
  <c r="F256"/>
  <c r="F254"/>
  <c r="F252"/>
  <c r="F250"/>
  <c r="F248"/>
  <c r="F246"/>
  <c r="F244"/>
  <c r="F242"/>
  <c r="F240"/>
  <c r="F238"/>
  <c r="F236"/>
  <c r="F234"/>
  <c r="F232"/>
  <c r="F230"/>
  <c r="F228"/>
  <c r="F226"/>
  <c r="F224"/>
  <c r="F222"/>
  <c r="F220"/>
  <c r="F218"/>
  <c r="F216"/>
  <c r="F214"/>
  <c r="F212"/>
  <c r="F210"/>
  <c r="F208"/>
  <c r="H206"/>
  <c r="H204"/>
  <c r="F202"/>
  <c r="F200"/>
  <c r="H198"/>
  <c r="H196"/>
  <c r="F194"/>
  <c r="F192"/>
  <c r="H190"/>
  <c r="H188"/>
  <c r="F186"/>
  <c r="F184"/>
  <c r="H182"/>
  <c r="H180"/>
  <c r="F178"/>
  <c r="F176"/>
  <c r="H174"/>
  <c r="H172"/>
  <c r="F170"/>
  <c r="F168"/>
  <c r="H166"/>
  <c r="H164"/>
  <c r="F162"/>
  <c r="F160"/>
  <c r="H158"/>
  <c r="H156"/>
  <c r="F154"/>
  <c r="F152"/>
  <c r="H150"/>
  <c r="H148"/>
  <c r="F146"/>
  <c r="F144"/>
  <c r="H142"/>
  <c r="H140"/>
  <c r="H138"/>
  <c r="H136"/>
  <c r="H134"/>
  <c r="H132"/>
  <c r="H130"/>
  <c r="H128"/>
  <c r="H126"/>
  <c r="H124"/>
  <c r="H122"/>
  <c r="F121"/>
  <c r="F119"/>
  <c r="H117"/>
  <c r="H115"/>
  <c r="F113"/>
  <c r="F111"/>
  <c r="H109"/>
  <c r="H107"/>
  <c r="F105"/>
  <c r="F103"/>
  <c r="H101"/>
  <c r="H99"/>
  <c r="F97"/>
  <c r="F95"/>
  <c r="H93"/>
  <c r="H91"/>
  <c r="F89"/>
  <c r="F87"/>
  <c r="H85"/>
  <c r="H83"/>
  <c r="F81"/>
  <c r="F79"/>
  <c r="H77"/>
  <c r="H75"/>
  <c r="H73"/>
  <c r="H71"/>
  <c r="H69"/>
  <c r="H67"/>
  <c r="H65"/>
  <c r="H63"/>
  <c r="H61"/>
  <c r="H59"/>
  <c r="H57"/>
  <c r="H55"/>
  <c r="H53"/>
  <c r="H51"/>
  <c r="H49"/>
  <c r="H47"/>
  <c r="H45"/>
  <c r="H43"/>
  <c r="H41"/>
  <c r="H39"/>
  <c r="H37"/>
  <c r="H35"/>
  <c r="H33"/>
  <c r="H31"/>
  <c r="H29"/>
  <c r="H27"/>
  <c r="H25"/>
  <c r="H23"/>
  <c r="F414"/>
  <c r="F412"/>
  <c r="F410"/>
  <c r="F408"/>
  <c r="F406"/>
  <c r="F404"/>
  <c r="F402"/>
  <c r="F400"/>
  <c r="F398"/>
  <c r="F396"/>
  <c r="F394"/>
  <c r="F392"/>
  <c r="F386"/>
  <c r="F384"/>
  <c r="F378"/>
  <c r="F376"/>
  <c r="F370"/>
  <c r="F368"/>
  <c r="F362"/>
  <c r="F360"/>
  <c r="F354"/>
  <c r="F352"/>
  <c r="F346"/>
  <c r="F344"/>
  <c r="F338"/>
  <c r="F336"/>
  <c r="F330"/>
  <c r="F328"/>
  <c r="F322"/>
  <c r="F320"/>
  <c r="F314"/>
  <c r="F312"/>
  <c r="F306"/>
  <c r="F304"/>
  <c r="F298"/>
  <c r="F296"/>
  <c r="F290"/>
  <c r="F288"/>
  <c r="F206"/>
  <c r="F204"/>
  <c r="F198"/>
  <c r="F196"/>
  <c r="F190"/>
  <c r="F188"/>
  <c r="F182"/>
  <c r="F180"/>
  <c r="F174"/>
  <c r="F172"/>
  <c r="F166"/>
  <c r="F164"/>
  <c r="F158"/>
  <c r="F156"/>
  <c r="F150"/>
  <c r="F148"/>
  <c r="F142"/>
  <c r="F140"/>
  <c r="F138"/>
  <c r="F136"/>
  <c r="F134"/>
  <c r="F132"/>
  <c r="F130"/>
  <c r="F128"/>
  <c r="F126"/>
  <c r="F124"/>
  <c r="F122"/>
  <c r="F117"/>
  <c r="F115"/>
  <c r="F109"/>
  <c r="F107"/>
  <c r="F101"/>
  <c r="F99"/>
  <c r="F93"/>
  <c r="F91"/>
  <c r="F85"/>
  <c r="F83"/>
  <c r="F77"/>
  <c r="F75"/>
  <c r="F73"/>
  <c r="F71"/>
  <c r="F69"/>
  <c r="F67"/>
  <c r="F65"/>
  <c r="F63"/>
  <c r="F61"/>
  <c r="F59"/>
  <c r="F57"/>
  <c r="F55"/>
  <c r="F53"/>
  <c r="F51"/>
  <c r="F49"/>
  <c r="F47"/>
  <c r="F45"/>
  <c r="F43"/>
  <c r="F41"/>
  <c r="F39"/>
  <c r="F37"/>
  <c r="F35"/>
  <c r="F33"/>
  <c r="F31"/>
  <c r="F29"/>
  <c r="F27"/>
  <c r="F25"/>
  <c r="F23"/>
  <c r="F21"/>
  <c r="F1016"/>
  <c r="H1016"/>
  <c r="F1012"/>
  <c r="H1012"/>
  <c r="F1008"/>
  <c r="H1008"/>
  <c r="F1004"/>
  <c r="H1004"/>
  <c r="F1000"/>
  <c r="H1000"/>
  <c r="F996"/>
  <c r="H996"/>
  <c r="F992"/>
  <c r="H992"/>
  <c r="F988"/>
  <c r="H988"/>
  <c r="E1016"/>
  <c r="E1012"/>
  <c r="E1008"/>
  <c r="E1004"/>
  <c r="E1000"/>
  <c r="E996"/>
  <c r="E992"/>
  <c r="E988"/>
  <c r="L987"/>
  <c r="L983"/>
  <c r="L979"/>
  <c r="L977"/>
  <c r="L973"/>
  <c r="L971"/>
  <c r="L967"/>
  <c r="L963"/>
  <c r="L959"/>
  <c r="L955"/>
  <c r="L951"/>
  <c r="L947"/>
  <c r="L945"/>
  <c r="L939"/>
  <c r="L933"/>
  <c r="L931"/>
  <c r="L929"/>
  <c r="L925"/>
  <c r="L923"/>
  <c r="L919"/>
  <c r="L915"/>
  <c r="L913"/>
  <c r="L909"/>
  <c r="L907"/>
  <c r="L903"/>
  <c r="L899"/>
  <c r="L895"/>
  <c r="L891"/>
  <c r="L887"/>
  <c r="L883"/>
  <c r="L881"/>
  <c r="L877"/>
  <c r="L875"/>
  <c r="L871"/>
  <c r="L867"/>
  <c r="L863"/>
  <c r="L859"/>
  <c r="L851"/>
  <c r="L847"/>
  <c r="L845"/>
  <c r="L843"/>
  <c r="L837"/>
  <c r="L835"/>
  <c r="L833"/>
  <c r="L827"/>
  <c r="L819"/>
  <c r="L815"/>
  <c r="L811"/>
  <c r="L807"/>
  <c r="L803"/>
  <c r="L799"/>
  <c r="L795"/>
  <c r="L787"/>
  <c r="L783"/>
  <c r="L779"/>
  <c r="L775"/>
  <c r="L771"/>
  <c r="L769"/>
  <c r="L767"/>
  <c r="L765"/>
  <c r="L763"/>
  <c r="L761"/>
  <c r="L759"/>
  <c r="L757"/>
  <c r="L755"/>
  <c r="L753"/>
  <c r="L751"/>
  <c r="L749"/>
  <c r="L747"/>
  <c r="L745"/>
  <c r="L743"/>
  <c r="L741"/>
  <c r="L739"/>
  <c r="L737"/>
  <c r="L735"/>
  <c r="L733"/>
  <c r="L731"/>
  <c r="L729"/>
  <c r="L727"/>
  <c r="L725"/>
  <c r="L723"/>
  <c r="L721"/>
  <c r="L719"/>
  <c r="L717"/>
  <c r="L715"/>
  <c r="L713"/>
  <c r="L711"/>
  <c r="L709"/>
  <c r="L707"/>
  <c r="L705"/>
  <c r="L703"/>
  <c r="L701"/>
  <c r="L699"/>
  <c r="L697"/>
  <c r="L695"/>
  <c r="L693"/>
  <c r="L691"/>
  <c r="L689"/>
  <c r="L687"/>
  <c r="L685"/>
  <c r="L683"/>
  <c r="L681"/>
  <c r="L679"/>
  <c r="L677"/>
  <c r="L675"/>
  <c r="L673"/>
  <c r="L671"/>
  <c r="L669"/>
  <c r="L667"/>
  <c r="L665"/>
  <c r="L663"/>
  <c r="L661"/>
  <c r="L659"/>
  <c r="L657"/>
  <c r="L655"/>
  <c r="L653"/>
  <c r="L651"/>
  <c r="L649"/>
  <c r="L647"/>
  <c r="L645"/>
  <c r="L643"/>
  <c r="L641"/>
  <c r="L639"/>
  <c r="L637"/>
  <c r="L635"/>
  <c r="L633"/>
  <c r="L631"/>
  <c r="L629"/>
  <c r="L627"/>
  <c r="L625"/>
  <c r="L623"/>
  <c r="L621"/>
  <c r="L619"/>
  <c r="L617"/>
  <c r="L615"/>
  <c r="L613"/>
  <c r="L611"/>
  <c r="L609"/>
  <c r="L607"/>
  <c r="L605"/>
  <c r="L603"/>
  <c r="L601"/>
  <c r="L599"/>
  <c r="L597"/>
  <c r="L595"/>
  <c r="L593"/>
  <c r="L591"/>
  <c r="L589"/>
  <c r="L587"/>
  <c r="L585"/>
  <c r="L583"/>
  <c r="L581"/>
  <c r="L579"/>
  <c r="L577"/>
  <c r="L575"/>
  <c r="L573"/>
  <c r="L571"/>
  <c r="L569"/>
  <c r="L567"/>
  <c r="L565"/>
  <c r="L563"/>
  <c r="L561"/>
  <c r="L559"/>
  <c r="L557"/>
  <c r="L555"/>
  <c r="L553"/>
  <c r="L551"/>
  <c r="L549"/>
  <c r="L547"/>
  <c r="L545"/>
  <c r="L543"/>
  <c r="L541"/>
  <c r="L539"/>
  <c r="L537"/>
  <c r="L535"/>
  <c r="L533"/>
  <c r="L531"/>
  <c r="L529"/>
  <c r="L527"/>
  <c r="L525"/>
  <c r="L523"/>
  <c r="L521"/>
  <c r="L519"/>
  <c r="L517"/>
  <c r="L515"/>
  <c r="L513"/>
  <c r="L511"/>
  <c r="L509"/>
  <c r="L507"/>
  <c r="L505"/>
  <c r="L503"/>
  <c r="L501"/>
  <c r="L499"/>
  <c r="L497"/>
  <c r="L495"/>
  <c r="L493"/>
  <c r="L491"/>
  <c r="L489"/>
  <c r="L487"/>
  <c r="L485"/>
  <c r="L483"/>
  <c r="L481"/>
  <c r="L479"/>
  <c r="L477"/>
  <c r="L475"/>
  <c r="L473"/>
  <c r="L471"/>
  <c r="L469"/>
  <c r="L467"/>
  <c r="L465"/>
  <c r="L463"/>
  <c r="L461"/>
  <c r="L459"/>
  <c r="L457"/>
  <c r="L455"/>
  <c r="L453"/>
  <c r="L451"/>
  <c r="L449"/>
  <c r="L447"/>
  <c r="L445"/>
  <c r="L443"/>
  <c r="L441"/>
  <c r="L439"/>
  <c r="L437"/>
  <c r="L435"/>
  <c r="L433"/>
  <c r="F1014"/>
  <c r="H1014"/>
  <c r="F1010"/>
  <c r="H1010"/>
  <c r="F1006"/>
  <c r="H1006"/>
  <c r="F1002"/>
  <c r="H1002"/>
  <c r="F998"/>
  <c r="H998"/>
  <c r="F994"/>
  <c r="H994"/>
  <c r="F990"/>
  <c r="H990"/>
  <c r="G1016"/>
  <c r="E1014"/>
  <c r="G1012"/>
  <c r="E1010"/>
  <c r="G1008"/>
  <c r="E1006"/>
  <c r="G1004"/>
  <c r="E1002"/>
  <c r="G1000"/>
  <c r="E998"/>
  <c r="G996"/>
  <c r="E994"/>
  <c r="G992"/>
  <c r="E990"/>
  <c r="G988"/>
  <c r="E770"/>
  <c r="G770"/>
  <c r="F769"/>
  <c r="H769"/>
  <c r="F765"/>
  <c r="H765"/>
  <c r="F761"/>
  <c r="H761"/>
  <c r="F757"/>
  <c r="H757"/>
  <c r="F753"/>
  <c r="H753"/>
  <c r="F749"/>
  <c r="H749"/>
  <c r="F745"/>
  <c r="H745"/>
  <c r="F741"/>
  <c r="H741"/>
  <c r="F737"/>
  <c r="H737"/>
  <c r="F733"/>
  <c r="H733"/>
  <c r="F729"/>
  <c r="H729"/>
  <c r="F725"/>
  <c r="H725"/>
  <c r="F721"/>
  <c r="H721"/>
  <c r="F717"/>
  <c r="H717"/>
  <c r="F713"/>
  <c r="H713"/>
  <c r="F709"/>
  <c r="H709"/>
  <c r="F705"/>
  <c r="H705"/>
  <c r="F701"/>
  <c r="H701"/>
  <c r="F697"/>
  <c r="H697"/>
  <c r="F693"/>
  <c r="H693"/>
  <c r="F689"/>
  <c r="H689"/>
  <c r="F685"/>
  <c r="H685"/>
  <c r="F681"/>
  <c r="H681"/>
  <c r="F677"/>
  <c r="H677"/>
  <c r="F673"/>
  <c r="H673"/>
  <c r="F669"/>
  <c r="H669"/>
  <c r="F665"/>
  <c r="H665"/>
  <c r="F661"/>
  <c r="H661"/>
  <c r="F657"/>
  <c r="H657"/>
  <c r="F653"/>
  <c r="H653"/>
  <c r="F649"/>
  <c r="H649"/>
  <c r="F645"/>
  <c r="H645"/>
  <c r="F641"/>
  <c r="H641"/>
  <c r="F637"/>
  <c r="H637"/>
  <c r="F633"/>
  <c r="H633"/>
  <c r="F629"/>
  <c r="H629"/>
  <c r="F625"/>
  <c r="H625"/>
  <c r="F621"/>
  <c r="H621"/>
  <c r="F617"/>
  <c r="H617"/>
  <c r="F613"/>
  <c r="H613"/>
  <c r="F609"/>
  <c r="H609"/>
  <c r="F605"/>
  <c r="H605"/>
  <c r="F601"/>
  <c r="H601"/>
  <c r="F597"/>
  <c r="H597"/>
  <c r="F593"/>
  <c r="H593"/>
  <c r="F589"/>
  <c r="H589"/>
  <c r="F585"/>
  <c r="H585"/>
  <c r="F581"/>
  <c r="H581"/>
  <c r="F577"/>
  <c r="H577"/>
  <c r="F573"/>
  <c r="H573"/>
  <c r="F569"/>
  <c r="H569"/>
  <c r="B568"/>
  <c r="G986"/>
  <c r="E986"/>
  <c r="G984"/>
  <c r="E984"/>
  <c r="G982"/>
  <c r="E982"/>
  <c r="G980"/>
  <c r="E980"/>
  <c r="G978"/>
  <c r="E978"/>
  <c r="G976"/>
  <c r="E976"/>
  <c r="G974"/>
  <c r="E974"/>
  <c r="G972"/>
  <c r="E972"/>
  <c r="G970"/>
  <c r="E970"/>
  <c r="G968"/>
  <c r="E968"/>
  <c r="G966"/>
  <c r="E966"/>
  <c r="G964"/>
  <c r="E964"/>
  <c r="G962"/>
  <c r="E962"/>
  <c r="G960"/>
  <c r="E960"/>
  <c r="G958"/>
  <c r="E958"/>
  <c r="G956"/>
  <c r="E956"/>
  <c r="G954"/>
  <c r="E954"/>
  <c r="G952"/>
  <c r="E952"/>
  <c r="G950"/>
  <c r="E950"/>
  <c r="G948"/>
  <c r="E948"/>
  <c r="G946"/>
  <c r="E946"/>
  <c r="G944"/>
  <c r="E944"/>
  <c r="G942"/>
  <c r="E942"/>
  <c r="G940"/>
  <c r="E940"/>
  <c r="G938"/>
  <c r="E938"/>
  <c r="G936"/>
  <c r="E936"/>
  <c r="G934"/>
  <c r="E934"/>
  <c r="G932"/>
  <c r="E932"/>
  <c r="G930"/>
  <c r="E930"/>
  <c r="G928"/>
  <c r="E928"/>
  <c r="G926"/>
  <c r="E926"/>
  <c r="G924"/>
  <c r="E924"/>
  <c r="G922"/>
  <c r="E922"/>
  <c r="G920"/>
  <c r="E920"/>
  <c r="G918"/>
  <c r="E918"/>
  <c r="G916"/>
  <c r="E916"/>
  <c r="G914"/>
  <c r="E914"/>
  <c r="G912"/>
  <c r="E912"/>
  <c r="G910"/>
  <c r="E910"/>
  <c r="G908"/>
  <c r="E908"/>
  <c r="G906"/>
  <c r="E906"/>
  <c r="G904"/>
  <c r="E904"/>
  <c r="G902"/>
  <c r="E902"/>
  <c r="G900"/>
  <c r="E900"/>
  <c r="G898"/>
  <c r="E898"/>
  <c r="G896"/>
  <c r="E896"/>
  <c r="G894"/>
  <c r="E894"/>
  <c r="G892"/>
  <c r="E892"/>
  <c r="G890"/>
  <c r="E890"/>
  <c r="G888"/>
  <c r="E888"/>
  <c r="G886"/>
  <c r="E886"/>
  <c r="G884"/>
  <c r="E884"/>
  <c r="G882"/>
  <c r="E882"/>
  <c r="G880"/>
  <c r="E880"/>
  <c r="G878"/>
  <c r="E878"/>
  <c r="G876"/>
  <c r="E876"/>
  <c r="G874"/>
  <c r="E874"/>
  <c r="G872"/>
  <c r="E872"/>
  <c r="G870"/>
  <c r="E870"/>
  <c r="G868"/>
  <c r="E868"/>
  <c r="G866"/>
  <c r="E866"/>
  <c r="G864"/>
  <c r="E864"/>
  <c r="G862"/>
  <c r="E862"/>
  <c r="G860"/>
  <c r="E860"/>
  <c r="G858"/>
  <c r="E858"/>
  <c r="G856"/>
  <c r="E856"/>
  <c r="G854"/>
  <c r="E854"/>
  <c r="G852"/>
  <c r="E852"/>
  <c r="G850"/>
  <c r="E850"/>
  <c r="G848"/>
  <c r="E848"/>
  <c r="G846"/>
  <c r="E846"/>
  <c r="G844"/>
  <c r="E844"/>
  <c r="G842"/>
  <c r="E842"/>
  <c r="G840"/>
  <c r="E840"/>
  <c r="G838"/>
  <c r="E838"/>
  <c r="G836"/>
  <c r="E836"/>
  <c r="G834"/>
  <c r="E834"/>
  <c r="G832"/>
  <c r="E832"/>
  <c r="G830"/>
  <c r="E830"/>
  <c r="G828"/>
  <c r="E828"/>
  <c r="G826"/>
  <c r="E826"/>
  <c r="G824"/>
  <c r="E824"/>
  <c r="G822"/>
  <c r="E822"/>
  <c r="G820"/>
  <c r="E820"/>
  <c r="G818"/>
  <c r="E818"/>
  <c r="G816"/>
  <c r="E816"/>
  <c r="G814"/>
  <c r="E814"/>
  <c r="G812"/>
  <c r="E812"/>
  <c r="G810"/>
  <c r="E810"/>
  <c r="G808"/>
  <c r="E808"/>
  <c r="G806"/>
  <c r="E806"/>
  <c r="G804"/>
  <c r="E804"/>
  <c r="G802"/>
  <c r="E802"/>
  <c r="G800"/>
  <c r="E800"/>
  <c r="G798"/>
  <c r="E798"/>
  <c r="G796"/>
  <c r="E796"/>
  <c r="G794"/>
  <c r="E794"/>
  <c r="G792"/>
  <c r="E792"/>
  <c r="G790"/>
  <c r="E790"/>
  <c r="G788"/>
  <c r="E788"/>
  <c r="G786"/>
  <c r="E786"/>
  <c r="G784"/>
  <c r="E784"/>
  <c r="G782"/>
  <c r="E782"/>
  <c r="G780"/>
  <c r="E780"/>
  <c r="G778"/>
  <c r="E778"/>
  <c r="G776"/>
  <c r="E776"/>
  <c r="G774"/>
  <c r="E774"/>
  <c r="G772"/>
  <c r="E772"/>
  <c r="F770"/>
  <c r="E769"/>
  <c r="B768"/>
  <c r="E765"/>
  <c r="B764"/>
  <c r="E761"/>
  <c r="B760"/>
  <c r="E757"/>
  <c r="B756"/>
  <c r="E753"/>
  <c r="B752"/>
  <c r="E749"/>
  <c r="B748"/>
  <c r="E745"/>
  <c r="B744"/>
  <c r="E741"/>
  <c r="B740"/>
  <c r="E737"/>
  <c r="B736"/>
  <c r="E733"/>
  <c r="B732"/>
  <c r="E729"/>
  <c r="B728"/>
  <c r="E725"/>
  <c r="B724"/>
  <c r="E721"/>
  <c r="B720"/>
  <c r="E717"/>
  <c r="B716"/>
  <c r="E713"/>
  <c r="B712"/>
  <c r="E709"/>
  <c r="B708"/>
  <c r="E705"/>
  <c r="B704"/>
  <c r="E701"/>
  <c r="B700"/>
  <c r="E697"/>
  <c r="B696"/>
  <c r="E693"/>
  <c r="B692"/>
  <c r="E689"/>
  <c r="B688"/>
  <c r="E685"/>
  <c r="B684"/>
  <c r="E681"/>
  <c r="B680"/>
  <c r="E677"/>
  <c r="B676"/>
  <c r="E673"/>
  <c r="B672"/>
  <c r="E669"/>
  <c r="B668"/>
  <c r="E665"/>
  <c r="B664"/>
  <c r="E661"/>
  <c r="B660"/>
  <c r="E657"/>
  <c r="B656"/>
  <c r="E653"/>
  <c r="B652"/>
  <c r="E649"/>
  <c r="B648"/>
  <c r="E645"/>
  <c r="B644"/>
  <c r="E641"/>
  <c r="B640"/>
  <c r="E637"/>
  <c r="B636"/>
  <c r="E633"/>
  <c r="B632"/>
  <c r="E629"/>
  <c r="B628"/>
  <c r="E625"/>
  <c r="B624"/>
  <c r="E621"/>
  <c r="B620"/>
  <c r="E617"/>
  <c r="B616"/>
  <c r="E613"/>
  <c r="B612"/>
  <c r="E609"/>
  <c r="B608"/>
  <c r="E605"/>
  <c r="B604"/>
  <c r="E601"/>
  <c r="B600"/>
  <c r="E597"/>
  <c r="B596"/>
  <c r="E593"/>
  <c r="B592"/>
  <c r="E589"/>
  <c r="B588"/>
  <c r="E585"/>
  <c r="B584"/>
  <c r="E581"/>
  <c r="B580"/>
  <c r="E577"/>
  <c r="B576"/>
  <c r="E573"/>
  <c r="B572"/>
  <c r="E569"/>
  <c r="L431"/>
  <c r="L429"/>
  <c r="L427"/>
  <c r="L425"/>
  <c r="L423"/>
  <c r="L421"/>
  <c r="L419"/>
  <c r="L417"/>
  <c r="L415"/>
  <c r="L413"/>
  <c r="L411"/>
  <c r="L409"/>
  <c r="L407"/>
  <c r="L405"/>
  <c r="L403"/>
  <c r="L401"/>
  <c r="L399"/>
  <c r="L397"/>
  <c r="L395"/>
  <c r="L393"/>
  <c r="L391"/>
  <c r="L389"/>
  <c r="L387"/>
  <c r="L385"/>
  <c r="L383"/>
  <c r="L381"/>
  <c r="L379"/>
  <c r="L377"/>
  <c r="L375"/>
  <c r="L373"/>
  <c r="L371"/>
  <c r="L369"/>
  <c r="L367"/>
  <c r="L365"/>
  <c r="L363"/>
  <c r="L361"/>
  <c r="L359"/>
  <c r="L357"/>
  <c r="L355"/>
  <c r="L353"/>
  <c r="L351"/>
  <c r="L349"/>
  <c r="L347"/>
  <c r="L345"/>
  <c r="L343"/>
  <c r="L341"/>
  <c r="L339"/>
  <c r="L337"/>
  <c r="L335"/>
  <c r="L333"/>
  <c r="L331"/>
  <c r="L329"/>
  <c r="L327"/>
  <c r="L325"/>
  <c r="L323"/>
  <c r="L321"/>
  <c r="L319"/>
  <c r="L317"/>
  <c r="L315"/>
  <c r="L313"/>
  <c r="L311"/>
  <c r="L309"/>
  <c r="L307"/>
  <c r="L305"/>
  <c r="L303"/>
  <c r="L301"/>
  <c r="L299"/>
  <c r="L297"/>
  <c r="L295"/>
  <c r="L293"/>
  <c r="L291"/>
  <c r="L289"/>
  <c r="L287"/>
  <c r="L285"/>
  <c r="L283"/>
  <c r="L281"/>
  <c r="L279"/>
  <c r="L277"/>
  <c r="L275"/>
  <c r="L273"/>
  <c r="L271"/>
  <c r="L269"/>
  <c r="L267"/>
  <c r="L265"/>
  <c r="L263"/>
  <c r="L261"/>
  <c r="L259"/>
  <c r="L257"/>
  <c r="L255"/>
  <c r="L253"/>
  <c r="L251"/>
  <c r="L249"/>
  <c r="L247"/>
  <c r="L245"/>
  <c r="L243"/>
  <c r="L241"/>
  <c r="L239"/>
  <c r="L237"/>
  <c r="L235"/>
  <c r="L233"/>
  <c r="L231"/>
  <c r="L229"/>
  <c r="L227"/>
  <c r="L225"/>
  <c r="L223"/>
  <c r="L221"/>
  <c r="L219"/>
  <c r="L217"/>
  <c r="L215"/>
  <c r="L213"/>
  <c r="L211"/>
  <c r="L209"/>
  <c r="L207"/>
  <c r="L205"/>
  <c r="L203"/>
  <c r="L201"/>
  <c r="L199"/>
  <c r="L197"/>
  <c r="L195"/>
  <c r="L193"/>
  <c r="L191"/>
  <c r="L189"/>
  <c r="L187"/>
  <c r="L185"/>
  <c r="L183"/>
  <c r="L181"/>
  <c r="L179"/>
  <c r="L177"/>
  <c r="L175"/>
  <c r="L173"/>
  <c r="L171"/>
  <c r="L169"/>
  <c r="L167"/>
  <c r="L165"/>
  <c r="L163"/>
  <c r="L161"/>
  <c r="L159"/>
  <c r="L157"/>
  <c r="L155"/>
  <c r="L153"/>
  <c r="L151"/>
  <c r="L149"/>
  <c r="L147"/>
  <c r="L145"/>
  <c r="L143"/>
  <c r="L141"/>
  <c r="L139"/>
  <c r="L137"/>
  <c r="L135"/>
  <c r="L133"/>
  <c r="L131"/>
  <c r="L129"/>
  <c r="L127"/>
  <c r="L125"/>
  <c r="L123"/>
  <c r="L121"/>
  <c r="L119"/>
  <c r="L117"/>
  <c r="L115"/>
  <c r="L113"/>
  <c r="L111"/>
  <c r="L109"/>
  <c r="L107"/>
  <c r="L105"/>
  <c r="L103"/>
  <c r="L101"/>
  <c r="L99"/>
  <c r="L97"/>
  <c r="L95"/>
  <c r="L93"/>
  <c r="L91"/>
  <c r="L89"/>
  <c r="L87"/>
  <c r="L85"/>
  <c r="L83"/>
  <c r="L81"/>
  <c r="L79"/>
  <c r="L77"/>
  <c r="L75"/>
  <c r="L73"/>
  <c r="L71"/>
  <c r="L69"/>
  <c r="L67"/>
  <c r="L65"/>
  <c r="L63"/>
  <c r="L61"/>
  <c r="L59"/>
  <c r="L57"/>
  <c r="L55"/>
  <c r="L53"/>
  <c r="L51"/>
  <c r="L49"/>
  <c r="L47"/>
  <c r="L45"/>
  <c r="L43"/>
  <c r="L41"/>
  <c r="L39"/>
  <c r="L37"/>
  <c r="L35"/>
  <c r="L33"/>
  <c r="L31"/>
  <c r="L29"/>
  <c r="L27"/>
  <c r="L25"/>
  <c r="L23"/>
  <c r="L21"/>
  <c r="F767"/>
  <c r="H767"/>
  <c r="F763"/>
  <c r="H763"/>
  <c r="F759"/>
  <c r="H759"/>
  <c r="F755"/>
  <c r="H755"/>
  <c r="F751"/>
  <c r="H751"/>
  <c r="F747"/>
  <c r="H747"/>
  <c r="F743"/>
  <c r="H743"/>
  <c r="F739"/>
  <c r="H739"/>
  <c r="F735"/>
  <c r="H735"/>
  <c r="F731"/>
  <c r="H731"/>
  <c r="F727"/>
  <c r="H727"/>
  <c r="F723"/>
  <c r="H723"/>
  <c r="F719"/>
  <c r="H719"/>
  <c r="F715"/>
  <c r="H715"/>
  <c r="F711"/>
  <c r="H711"/>
  <c r="F707"/>
  <c r="H707"/>
  <c r="F703"/>
  <c r="H703"/>
  <c r="F699"/>
  <c r="H699"/>
  <c r="F695"/>
  <c r="H695"/>
  <c r="F691"/>
  <c r="H691"/>
  <c r="F687"/>
  <c r="H687"/>
  <c r="F683"/>
  <c r="H683"/>
  <c r="F679"/>
  <c r="H679"/>
  <c r="F675"/>
  <c r="H675"/>
  <c r="F671"/>
  <c r="H671"/>
  <c r="F667"/>
  <c r="H667"/>
  <c r="F663"/>
  <c r="H663"/>
  <c r="F659"/>
  <c r="H659"/>
  <c r="F655"/>
  <c r="H655"/>
  <c r="F651"/>
  <c r="H651"/>
  <c r="F647"/>
  <c r="H647"/>
  <c r="F643"/>
  <c r="H643"/>
  <c r="F639"/>
  <c r="H639"/>
  <c r="F635"/>
  <c r="H635"/>
  <c r="F631"/>
  <c r="H631"/>
  <c r="F627"/>
  <c r="H627"/>
  <c r="F623"/>
  <c r="H623"/>
  <c r="F619"/>
  <c r="H619"/>
  <c r="F615"/>
  <c r="H615"/>
  <c r="F611"/>
  <c r="H611"/>
  <c r="F607"/>
  <c r="H607"/>
  <c r="F603"/>
  <c r="H603"/>
  <c r="F599"/>
  <c r="H599"/>
  <c r="F595"/>
  <c r="H595"/>
  <c r="F591"/>
  <c r="H591"/>
  <c r="F587"/>
  <c r="H587"/>
  <c r="F583"/>
  <c r="H583"/>
  <c r="F579"/>
  <c r="H579"/>
  <c r="F575"/>
  <c r="H575"/>
  <c r="F571"/>
  <c r="H571"/>
  <c r="G1017"/>
  <c r="E1017"/>
  <c r="G1015"/>
  <c r="E1015"/>
  <c r="G1013"/>
  <c r="E1013"/>
  <c r="G1011"/>
  <c r="E1011"/>
  <c r="G1009"/>
  <c r="E1009"/>
  <c r="G1007"/>
  <c r="E1007"/>
  <c r="G1005"/>
  <c r="E1005"/>
  <c r="G1003"/>
  <c r="E1003"/>
  <c r="G1001"/>
  <c r="E1001"/>
  <c r="G999"/>
  <c r="E999"/>
  <c r="G997"/>
  <c r="E997"/>
  <c r="G995"/>
  <c r="E995"/>
  <c r="G993"/>
  <c r="E993"/>
  <c r="G991"/>
  <c r="E991"/>
  <c r="G989"/>
  <c r="E989"/>
  <c r="G987"/>
  <c r="E987"/>
  <c r="H986"/>
  <c r="G985"/>
  <c r="E985"/>
  <c r="H984"/>
  <c r="G983"/>
  <c r="E983"/>
  <c r="H982"/>
  <c r="G981"/>
  <c r="E981"/>
  <c r="H980"/>
  <c r="G979"/>
  <c r="E979"/>
  <c r="H978"/>
  <c r="G977"/>
  <c r="E977"/>
  <c r="H976"/>
  <c r="G975"/>
  <c r="E975"/>
  <c r="H974"/>
  <c r="G973"/>
  <c r="E973"/>
  <c r="H972"/>
  <c r="G971"/>
  <c r="E971"/>
  <c r="H970"/>
  <c r="G969"/>
  <c r="E969"/>
  <c r="H968"/>
  <c r="G967"/>
  <c r="E967"/>
  <c r="H966"/>
  <c r="G965"/>
  <c r="E965"/>
  <c r="H964"/>
  <c r="G963"/>
  <c r="E963"/>
  <c r="H962"/>
  <c r="G961"/>
  <c r="E961"/>
  <c r="H960"/>
  <c r="G959"/>
  <c r="E959"/>
  <c r="H958"/>
  <c r="G957"/>
  <c r="E957"/>
  <c r="H956"/>
  <c r="G955"/>
  <c r="E955"/>
  <c r="H954"/>
  <c r="G953"/>
  <c r="E953"/>
  <c r="H952"/>
  <c r="G951"/>
  <c r="E951"/>
  <c r="H950"/>
  <c r="G949"/>
  <c r="E949"/>
  <c r="H948"/>
  <c r="G947"/>
  <c r="E947"/>
  <c r="H946"/>
  <c r="G945"/>
  <c r="E945"/>
  <c r="H944"/>
  <c r="G943"/>
  <c r="E943"/>
  <c r="H942"/>
  <c r="G941"/>
  <c r="E941"/>
  <c r="H940"/>
  <c r="G939"/>
  <c r="E939"/>
  <c r="H938"/>
  <c r="G937"/>
  <c r="E937"/>
  <c r="H936"/>
  <c r="G935"/>
  <c r="E935"/>
  <c r="H934"/>
  <c r="G933"/>
  <c r="E933"/>
  <c r="H932"/>
  <c r="G931"/>
  <c r="E931"/>
  <c r="H930"/>
  <c r="G929"/>
  <c r="E929"/>
  <c r="H928"/>
  <c r="G927"/>
  <c r="E927"/>
  <c r="H926"/>
  <c r="G925"/>
  <c r="E925"/>
  <c r="H924"/>
  <c r="G923"/>
  <c r="E923"/>
  <c r="H922"/>
  <c r="G921"/>
  <c r="E921"/>
  <c r="H920"/>
  <c r="G919"/>
  <c r="E919"/>
  <c r="H918"/>
  <c r="G917"/>
  <c r="E917"/>
  <c r="H916"/>
  <c r="G915"/>
  <c r="E915"/>
  <c r="H914"/>
  <c r="G913"/>
  <c r="E913"/>
  <c r="H912"/>
  <c r="G911"/>
  <c r="E911"/>
  <c r="H910"/>
  <c r="G909"/>
  <c r="E909"/>
  <c r="H908"/>
  <c r="G907"/>
  <c r="E907"/>
  <c r="H906"/>
  <c r="G905"/>
  <c r="E905"/>
  <c r="H904"/>
  <c r="G903"/>
  <c r="E903"/>
  <c r="H902"/>
  <c r="G901"/>
  <c r="E901"/>
  <c r="H900"/>
  <c r="G899"/>
  <c r="E899"/>
  <c r="H898"/>
  <c r="G897"/>
  <c r="E897"/>
  <c r="H896"/>
  <c r="G895"/>
  <c r="E895"/>
  <c r="H894"/>
  <c r="G893"/>
  <c r="E893"/>
  <c r="H892"/>
  <c r="G891"/>
  <c r="E891"/>
  <c r="H890"/>
  <c r="G889"/>
  <c r="E889"/>
  <c r="H888"/>
  <c r="G887"/>
  <c r="E887"/>
  <c r="H886"/>
  <c r="G885"/>
  <c r="E885"/>
  <c r="H884"/>
  <c r="G883"/>
  <c r="E883"/>
  <c r="H882"/>
  <c r="G881"/>
  <c r="E881"/>
  <c r="H880"/>
  <c r="G879"/>
  <c r="E879"/>
  <c r="H878"/>
  <c r="G877"/>
  <c r="E877"/>
  <c r="H876"/>
  <c r="G875"/>
  <c r="E875"/>
  <c r="H874"/>
  <c r="G873"/>
  <c r="E873"/>
  <c r="H872"/>
  <c r="G871"/>
  <c r="E871"/>
  <c r="H870"/>
  <c r="G869"/>
  <c r="E869"/>
  <c r="H868"/>
  <c r="G867"/>
  <c r="E867"/>
  <c r="H866"/>
  <c r="G865"/>
  <c r="E865"/>
  <c r="H864"/>
  <c r="G863"/>
  <c r="E863"/>
  <c r="H862"/>
  <c r="G861"/>
  <c r="E861"/>
  <c r="H860"/>
  <c r="G859"/>
  <c r="E859"/>
  <c r="H858"/>
  <c r="G857"/>
  <c r="E857"/>
  <c r="H856"/>
  <c r="G855"/>
  <c r="E855"/>
  <c r="H854"/>
  <c r="G853"/>
  <c r="E853"/>
  <c r="H852"/>
  <c r="G851"/>
  <c r="E851"/>
  <c r="H850"/>
  <c r="G849"/>
  <c r="E849"/>
  <c r="H848"/>
  <c r="G847"/>
  <c r="E847"/>
  <c r="H846"/>
  <c r="G845"/>
  <c r="E845"/>
  <c r="H844"/>
  <c r="G843"/>
  <c r="E843"/>
  <c r="H842"/>
  <c r="G841"/>
  <c r="E841"/>
  <c r="H840"/>
  <c r="G839"/>
  <c r="E839"/>
  <c r="H838"/>
  <c r="G837"/>
  <c r="E837"/>
  <c r="H836"/>
  <c r="G835"/>
  <c r="E835"/>
  <c r="H834"/>
  <c r="G833"/>
  <c r="E833"/>
  <c r="H832"/>
  <c r="G831"/>
  <c r="E831"/>
  <c r="H830"/>
  <c r="G829"/>
  <c r="E829"/>
  <c r="H828"/>
  <c r="G827"/>
  <c r="E827"/>
  <c r="H826"/>
  <c r="G825"/>
  <c r="E825"/>
  <c r="H824"/>
  <c r="G823"/>
  <c r="E823"/>
  <c r="H822"/>
  <c r="G821"/>
  <c r="E821"/>
  <c r="H820"/>
  <c r="G819"/>
  <c r="E819"/>
  <c r="H818"/>
  <c r="G817"/>
  <c r="E817"/>
  <c r="H816"/>
  <c r="G815"/>
  <c r="E815"/>
  <c r="H814"/>
  <c r="G813"/>
  <c r="E813"/>
  <c r="H812"/>
  <c r="G811"/>
  <c r="E811"/>
  <c r="H810"/>
  <c r="G809"/>
  <c r="E809"/>
  <c r="H808"/>
  <c r="G807"/>
  <c r="E807"/>
  <c r="H806"/>
  <c r="G805"/>
  <c r="E805"/>
  <c r="H804"/>
  <c r="G803"/>
  <c r="E803"/>
  <c r="H802"/>
  <c r="G801"/>
  <c r="E801"/>
  <c r="H800"/>
  <c r="G799"/>
  <c r="E799"/>
  <c r="H798"/>
  <c r="G797"/>
  <c r="E797"/>
  <c r="H796"/>
  <c r="G795"/>
  <c r="E795"/>
  <c r="H794"/>
  <c r="G793"/>
  <c r="E793"/>
  <c r="H792"/>
  <c r="G791"/>
  <c r="E791"/>
  <c r="H790"/>
  <c r="G789"/>
  <c r="E789"/>
  <c r="H788"/>
  <c r="G787"/>
  <c r="E787"/>
  <c r="H786"/>
  <c r="G785"/>
  <c r="E785"/>
  <c r="H784"/>
  <c r="G783"/>
  <c r="E783"/>
  <c r="H782"/>
  <c r="G781"/>
  <c r="E781"/>
  <c r="H780"/>
  <c r="G779"/>
  <c r="E779"/>
  <c r="H778"/>
  <c r="G777"/>
  <c r="E777"/>
  <c r="H776"/>
  <c r="G775"/>
  <c r="E775"/>
  <c r="H774"/>
  <c r="G773"/>
  <c r="E773"/>
  <c r="H772"/>
  <c r="G771"/>
  <c r="E771"/>
  <c r="H770"/>
  <c r="G769"/>
  <c r="E767"/>
  <c r="B766"/>
  <c r="G765"/>
  <c r="E763"/>
  <c r="B762"/>
  <c r="G761"/>
  <c r="E759"/>
  <c r="B758"/>
  <c r="G757"/>
  <c r="E755"/>
  <c r="B754"/>
  <c r="G753"/>
  <c r="E751"/>
  <c r="B750"/>
  <c r="G749"/>
  <c r="E747"/>
  <c r="B746"/>
  <c r="G745"/>
  <c r="E743"/>
  <c r="B742"/>
  <c r="G741"/>
  <c r="E739"/>
  <c r="B738"/>
  <c r="G737"/>
  <c r="E735"/>
  <c r="B734"/>
  <c r="G733"/>
  <c r="E731"/>
  <c r="B730"/>
  <c r="G729"/>
  <c r="E727"/>
  <c r="B726"/>
  <c r="G725"/>
  <c r="E723"/>
  <c r="B722"/>
  <c r="G721"/>
  <c r="E719"/>
  <c r="B718"/>
  <c r="G717"/>
  <c r="E715"/>
  <c r="B714"/>
  <c r="G713"/>
  <c r="E711"/>
  <c r="B710"/>
  <c r="G709"/>
  <c r="E707"/>
  <c r="B706"/>
  <c r="G705"/>
  <c r="E703"/>
  <c r="B702"/>
  <c r="G701"/>
  <c r="E699"/>
  <c r="B698"/>
  <c r="G697"/>
  <c r="E695"/>
  <c r="B694"/>
  <c r="G693"/>
  <c r="E691"/>
  <c r="B690"/>
  <c r="G689"/>
  <c r="E687"/>
  <c r="B686"/>
  <c r="G685"/>
  <c r="E683"/>
  <c r="B682"/>
  <c r="G681"/>
  <c r="E679"/>
  <c r="B678"/>
  <c r="G677"/>
  <c r="E675"/>
  <c r="B674"/>
  <c r="G673"/>
  <c r="E671"/>
  <c r="B670"/>
  <c r="G669"/>
  <c r="E667"/>
  <c r="B666"/>
  <c r="G665"/>
  <c r="E663"/>
  <c r="B662"/>
  <c r="G661"/>
  <c r="E659"/>
  <c r="B658"/>
  <c r="G657"/>
  <c r="E655"/>
  <c r="B654"/>
  <c r="G653"/>
  <c r="E651"/>
  <c r="B650"/>
  <c r="G649"/>
  <c r="E647"/>
  <c r="B646"/>
  <c r="G645"/>
  <c r="E643"/>
  <c r="B642"/>
  <c r="G641"/>
  <c r="E639"/>
  <c r="B638"/>
  <c r="G637"/>
  <c r="E635"/>
  <c r="B634"/>
  <c r="G633"/>
  <c r="E631"/>
  <c r="B630"/>
  <c r="G629"/>
  <c r="E627"/>
  <c r="B626"/>
  <c r="G625"/>
  <c r="E623"/>
  <c r="B622"/>
  <c r="G621"/>
  <c r="E619"/>
  <c r="B618"/>
  <c r="G617"/>
  <c r="E615"/>
  <c r="B614"/>
  <c r="G613"/>
  <c r="E611"/>
  <c r="B610"/>
  <c r="G609"/>
  <c r="E607"/>
  <c r="B606"/>
  <c r="G605"/>
  <c r="E603"/>
  <c r="B602"/>
  <c r="G601"/>
  <c r="E599"/>
  <c r="B598"/>
  <c r="G597"/>
  <c r="E595"/>
  <c r="B594"/>
  <c r="G593"/>
  <c r="E591"/>
  <c r="B590"/>
  <c r="G589"/>
  <c r="E587"/>
  <c r="B586"/>
  <c r="G585"/>
  <c r="E583"/>
  <c r="B582"/>
  <c r="G581"/>
  <c r="E579"/>
  <c r="B578"/>
  <c r="G577"/>
  <c r="E575"/>
  <c r="B574"/>
  <c r="G573"/>
  <c r="E571"/>
  <c r="B570"/>
  <c r="G569"/>
  <c r="F393"/>
  <c r="H393"/>
  <c r="F389"/>
  <c r="H389"/>
  <c r="F385"/>
  <c r="H385"/>
  <c r="F381"/>
  <c r="H381"/>
  <c r="F377"/>
  <c r="H377"/>
  <c r="F373"/>
  <c r="H373"/>
  <c r="F369"/>
  <c r="H369"/>
  <c r="F365"/>
  <c r="H365"/>
  <c r="F361"/>
  <c r="H361"/>
  <c r="F357"/>
  <c r="H357"/>
  <c r="F353"/>
  <c r="H353"/>
  <c r="F349"/>
  <c r="H349"/>
  <c r="F345"/>
  <c r="H345"/>
  <c r="F341"/>
  <c r="H341"/>
  <c r="F337"/>
  <c r="H337"/>
  <c r="F333"/>
  <c r="H333"/>
  <c r="F329"/>
  <c r="H329"/>
  <c r="F325"/>
  <c r="H325"/>
  <c r="F321"/>
  <c r="H321"/>
  <c r="F317"/>
  <c r="H317"/>
  <c r="F313"/>
  <c r="H313"/>
  <c r="F309"/>
  <c r="H309"/>
  <c r="F305"/>
  <c r="H305"/>
  <c r="F301"/>
  <c r="H301"/>
  <c r="F297"/>
  <c r="H297"/>
  <c r="F293"/>
  <c r="H293"/>
  <c r="F289"/>
  <c r="H289"/>
  <c r="F285"/>
  <c r="H285"/>
  <c r="G567"/>
  <c r="E567"/>
  <c r="B566"/>
  <c r="G565"/>
  <c r="E565"/>
  <c r="B564"/>
  <c r="G563"/>
  <c r="E563"/>
  <c r="B562"/>
  <c r="G561"/>
  <c r="E561"/>
  <c r="B560"/>
  <c r="G559"/>
  <c r="E559"/>
  <c r="B558"/>
  <c r="G557"/>
  <c r="E557"/>
  <c r="B556"/>
  <c r="G555"/>
  <c r="E555"/>
  <c r="B554"/>
  <c r="G553"/>
  <c r="E553"/>
  <c r="B552"/>
  <c r="G551"/>
  <c r="E551"/>
  <c r="B550"/>
  <c r="G549"/>
  <c r="E549"/>
  <c r="B548"/>
  <c r="G547"/>
  <c r="E547"/>
  <c r="B546"/>
  <c r="G545"/>
  <c r="E545"/>
  <c r="B544"/>
  <c r="G543"/>
  <c r="E543"/>
  <c r="B542"/>
  <c r="G541"/>
  <c r="E541"/>
  <c r="B540"/>
  <c r="G539"/>
  <c r="E539"/>
  <c r="B538"/>
  <c r="G537"/>
  <c r="E537"/>
  <c r="B536"/>
  <c r="G535"/>
  <c r="E535"/>
  <c r="B534"/>
  <c r="G533"/>
  <c r="E533"/>
  <c r="B532"/>
  <c r="G531"/>
  <c r="E531"/>
  <c r="B530"/>
  <c r="G529"/>
  <c r="E529"/>
  <c r="B528"/>
  <c r="G527"/>
  <c r="E527"/>
  <c r="B526"/>
  <c r="G525"/>
  <c r="E525"/>
  <c r="B524"/>
  <c r="G523"/>
  <c r="E523"/>
  <c r="B522"/>
  <c r="G521"/>
  <c r="E521"/>
  <c r="B520"/>
  <c r="G519"/>
  <c r="E519"/>
  <c r="B518"/>
  <c r="G517"/>
  <c r="E517"/>
  <c r="B516"/>
  <c r="G515"/>
  <c r="E515"/>
  <c r="B514"/>
  <c r="G513"/>
  <c r="E513"/>
  <c r="B512"/>
  <c r="G511"/>
  <c r="E511"/>
  <c r="B510"/>
  <c r="G509"/>
  <c r="E509"/>
  <c r="B508"/>
  <c r="G507"/>
  <c r="E507"/>
  <c r="B506"/>
  <c r="G505"/>
  <c r="E505"/>
  <c r="B504"/>
  <c r="G503"/>
  <c r="E503"/>
  <c r="B502"/>
  <c r="G501"/>
  <c r="E501"/>
  <c r="B500"/>
  <c r="G499"/>
  <c r="E499"/>
  <c r="B498"/>
  <c r="G497"/>
  <c r="E497"/>
  <c r="B496"/>
  <c r="G495"/>
  <c r="E495"/>
  <c r="B494"/>
  <c r="G493"/>
  <c r="E493"/>
  <c r="B492"/>
  <c r="G491"/>
  <c r="E491"/>
  <c r="B490"/>
  <c r="G489"/>
  <c r="E489"/>
  <c r="B488"/>
  <c r="G487"/>
  <c r="E487"/>
  <c r="B486"/>
  <c r="G485"/>
  <c r="E485"/>
  <c r="B484"/>
  <c r="G483"/>
  <c r="E483"/>
  <c r="B482"/>
  <c r="G481"/>
  <c r="E481"/>
  <c r="B480"/>
  <c r="G479"/>
  <c r="E479"/>
  <c r="B478"/>
  <c r="G477"/>
  <c r="E477"/>
  <c r="B476"/>
  <c r="G475"/>
  <c r="E475"/>
  <c r="B474"/>
  <c r="G473"/>
  <c r="E473"/>
  <c r="B472"/>
  <c r="G471"/>
  <c r="E471"/>
  <c r="B470"/>
  <c r="G469"/>
  <c r="E469"/>
  <c r="B468"/>
  <c r="G467"/>
  <c r="E467"/>
  <c r="B466"/>
  <c r="G465"/>
  <c r="E465"/>
  <c r="B464"/>
  <c r="G463"/>
  <c r="E463"/>
  <c r="B462"/>
  <c r="G461"/>
  <c r="E461"/>
  <c r="B460"/>
  <c r="G459"/>
  <c r="E459"/>
  <c r="B458"/>
  <c r="G457"/>
  <c r="E457"/>
  <c r="B456"/>
  <c r="G455"/>
  <c r="E455"/>
  <c r="B454"/>
  <c r="G453"/>
  <c r="E453"/>
  <c r="B452"/>
  <c r="G451"/>
  <c r="E451"/>
  <c r="B450"/>
  <c r="G449"/>
  <c r="E449"/>
  <c r="B448"/>
  <c r="G447"/>
  <c r="E447"/>
  <c r="B446"/>
  <c r="G445"/>
  <c r="E445"/>
  <c r="B444"/>
  <c r="G443"/>
  <c r="E443"/>
  <c r="B442"/>
  <c r="G441"/>
  <c r="E441"/>
  <c r="B440"/>
  <c r="G439"/>
  <c r="E439"/>
  <c r="B438"/>
  <c r="G437"/>
  <c r="E437"/>
  <c r="B436"/>
  <c r="G435"/>
  <c r="E435"/>
  <c r="B434"/>
  <c r="G433"/>
  <c r="E433"/>
  <c r="B432"/>
  <c r="G431"/>
  <c r="E431"/>
  <c r="B430"/>
  <c r="G429"/>
  <c r="E429"/>
  <c r="B428"/>
  <c r="G427"/>
  <c r="E427"/>
  <c r="B426"/>
  <c r="G425"/>
  <c r="E425"/>
  <c r="B424"/>
  <c r="G423"/>
  <c r="E423"/>
  <c r="B422"/>
  <c r="G421"/>
  <c r="E421"/>
  <c r="B420"/>
  <c r="G419"/>
  <c r="E419"/>
  <c r="B418"/>
  <c r="G417"/>
  <c r="E417"/>
  <c r="B416"/>
  <c r="G415"/>
  <c r="E415"/>
  <c r="B414"/>
  <c r="G413"/>
  <c r="E413"/>
  <c r="B412"/>
  <c r="G411"/>
  <c r="E411"/>
  <c r="B410"/>
  <c r="G409"/>
  <c r="E409"/>
  <c r="B408"/>
  <c r="G407"/>
  <c r="E407"/>
  <c r="B406"/>
  <c r="G405"/>
  <c r="E405"/>
  <c r="B404"/>
  <c r="G403"/>
  <c r="E403"/>
  <c r="B402"/>
  <c r="G401"/>
  <c r="E401"/>
  <c r="B400"/>
  <c r="G399"/>
  <c r="E399"/>
  <c r="B398"/>
  <c r="G397"/>
  <c r="E397"/>
  <c r="B396"/>
  <c r="G395"/>
  <c r="E395"/>
  <c r="E393"/>
  <c r="B392"/>
  <c r="E389"/>
  <c r="B388"/>
  <c r="E385"/>
  <c r="B384"/>
  <c r="E381"/>
  <c r="B380"/>
  <c r="E377"/>
  <c r="B376"/>
  <c r="E373"/>
  <c r="B372"/>
  <c r="E369"/>
  <c r="B368"/>
  <c r="E365"/>
  <c r="B364"/>
  <c r="E361"/>
  <c r="B360"/>
  <c r="E357"/>
  <c r="B356"/>
  <c r="E353"/>
  <c r="B352"/>
  <c r="E349"/>
  <c r="B348"/>
  <c r="E345"/>
  <c r="B344"/>
  <c r="E341"/>
  <c r="B340"/>
  <c r="E337"/>
  <c r="B336"/>
  <c r="E333"/>
  <c r="B332"/>
  <c r="E329"/>
  <c r="B328"/>
  <c r="E325"/>
  <c r="B324"/>
  <c r="E321"/>
  <c r="B320"/>
  <c r="E317"/>
  <c r="B316"/>
  <c r="E313"/>
  <c r="B312"/>
  <c r="E309"/>
  <c r="B308"/>
  <c r="E305"/>
  <c r="B304"/>
  <c r="E301"/>
  <c r="B300"/>
  <c r="E297"/>
  <c r="B296"/>
  <c r="E293"/>
  <c r="B292"/>
  <c r="E289"/>
  <c r="B288"/>
  <c r="E285"/>
  <c r="B284"/>
  <c r="F391"/>
  <c r="H391"/>
  <c r="F387"/>
  <c r="H387"/>
  <c r="F383"/>
  <c r="H383"/>
  <c r="F379"/>
  <c r="H379"/>
  <c r="F375"/>
  <c r="H375"/>
  <c r="F371"/>
  <c r="H371"/>
  <c r="F367"/>
  <c r="H367"/>
  <c r="F363"/>
  <c r="H363"/>
  <c r="F359"/>
  <c r="H359"/>
  <c r="F355"/>
  <c r="H355"/>
  <c r="F351"/>
  <c r="H351"/>
  <c r="F347"/>
  <c r="H347"/>
  <c r="F343"/>
  <c r="H343"/>
  <c r="F339"/>
  <c r="H339"/>
  <c r="F335"/>
  <c r="H335"/>
  <c r="F331"/>
  <c r="H331"/>
  <c r="F327"/>
  <c r="H327"/>
  <c r="F323"/>
  <c r="H323"/>
  <c r="F319"/>
  <c r="H319"/>
  <c r="F315"/>
  <c r="H315"/>
  <c r="F311"/>
  <c r="H311"/>
  <c r="F307"/>
  <c r="H307"/>
  <c r="F303"/>
  <c r="H303"/>
  <c r="F299"/>
  <c r="H299"/>
  <c r="F295"/>
  <c r="H295"/>
  <c r="F291"/>
  <c r="H291"/>
  <c r="F287"/>
  <c r="H287"/>
  <c r="G768"/>
  <c r="G766"/>
  <c r="G764"/>
  <c r="G762"/>
  <c r="G760"/>
  <c r="G758"/>
  <c r="G756"/>
  <c r="G754"/>
  <c r="G752"/>
  <c r="G750"/>
  <c r="G748"/>
  <c r="G746"/>
  <c r="G744"/>
  <c r="G742"/>
  <c r="G740"/>
  <c r="G738"/>
  <c r="G736"/>
  <c r="G734"/>
  <c r="G732"/>
  <c r="G730"/>
  <c r="G728"/>
  <c r="G726"/>
  <c r="G724"/>
  <c r="G722"/>
  <c r="G720"/>
  <c r="G718"/>
  <c r="G716"/>
  <c r="G714"/>
  <c r="G712"/>
  <c r="G710"/>
  <c r="G708"/>
  <c r="G706"/>
  <c r="G704"/>
  <c r="G702"/>
  <c r="G700"/>
  <c r="G698"/>
  <c r="G696"/>
  <c r="G694"/>
  <c r="G692"/>
  <c r="G690"/>
  <c r="G688"/>
  <c r="G686"/>
  <c r="G684"/>
  <c r="G682"/>
  <c r="G680"/>
  <c r="G678"/>
  <c r="G676"/>
  <c r="G674"/>
  <c r="G672"/>
  <c r="G670"/>
  <c r="G668"/>
  <c r="G666"/>
  <c r="G664"/>
  <c r="G662"/>
  <c r="G660"/>
  <c r="G658"/>
  <c r="G656"/>
  <c r="G654"/>
  <c r="G652"/>
  <c r="G650"/>
  <c r="G648"/>
  <c r="G646"/>
  <c r="G644"/>
  <c r="G642"/>
  <c r="G640"/>
  <c r="G638"/>
  <c r="G636"/>
  <c r="G634"/>
  <c r="G632"/>
  <c r="G630"/>
  <c r="G628"/>
  <c r="G626"/>
  <c r="G624"/>
  <c r="G622"/>
  <c r="G620"/>
  <c r="G618"/>
  <c r="G616"/>
  <c r="G614"/>
  <c r="G612"/>
  <c r="G610"/>
  <c r="G608"/>
  <c r="G606"/>
  <c r="G604"/>
  <c r="G602"/>
  <c r="G600"/>
  <c r="G598"/>
  <c r="G596"/>
  <c r="G594"/>
  <c r="G592"/>
  <c r="G590"/>
  <c r="G588"/>
  <c r="G586"/>
  <c r="G584"/>
  <c r="G582"/>
  <c r="G580"/>
  <c r="G578"/>
  <c r="G576"/>
  <c r="G574"/>
  <c r="G572"/>
  <c r="G570"/>
  <c r="G568"/>
  <c r="H567"/>
  <c r="G566"/>
  <c r="H565"/>
  <c r="G564"/>
  <c r="H563"/>
  <c r="G562"/>
  <c r="H561"/>
  <c r="G560"/>
  <c r="H559"/>
  <c r="G558"/>
  <c r="H557"/>
  <c r="G556"/>
  <c r="H555"/>
  <c r="G554"/>
  <c r="H553"/>
  <c r="G552"/>
  <c r="H551"/>
  <c r="G550"/>
  <c r="H549"/>
  <c r="G548"/>
  <c r="H547"/>
  <c r="G546"/>
  <c r="H545"/>
  <c r="G544"/>
  <c r="H543"/>
  <c r="G542"/>
  <c r="H541"/>
  <c r="G540"/>
  <c r="H539"/>
  <c r="G538"/>
  <c r="H537"/>
  <c r="G536"/>
  <c r="H535"/>
  <c r="G534"/>
  <c r="H533"/>
  <c r="G532"/>
  <c r="H531"/>
  <c r="G530"/>
  <c r="H529"/>
  <c r="G528"/>
  <c r="H527"/>
  <c r="G526"/>
  <c r="H525"/>
  <c r="G524"/>
  <c r="H523"/>
  <c r="G522"/>
  <c r="H521"/>
  <c r="G520"/>
  <c r="H519"/>
  <c r="G518"/>
  <c r="H517"/>
  <c r="G516"/>
  <c r="H515"/>
  <c r="G514"/>
  <c r="H513"/>
  <c r="G512"/>
  <c r="H511"/>
  <c r="G510"/>
  <c r="H509"/>
  <c r="G508"/>
  <c r="H507"/>
  <c r="G506"/>
  <c r="H505"/>
  <c r="G504"/>
  <c r="H503"/>
  <c r="G502"/>
  <c r="H501"/>
  <c r="G500"/>
  <c r="H499"/>
  <c r="G498"/>
  <c r="H497"/>
  <c r="G496"/>
  <c r="H495"/>
  <c r="G494"/>
  <c r="H493"/>
  <c r="G492"/>
  <c r="H491"/>
  <c r="G490"/>
  <c r="H489"/>
  <c r="G488"/>
  <c r="H487"/>
  <c r="G486"/>
  <c r="H485"/>
  <c r="G484"/>
  <c r="H483"/>
  <c r="G482"/>
  <c r="H481"/>
  <c r="G480"/>
  <c r="H479"/>
  <c r="G478"/>
  <c r="H477"/>
  <c r="G476"/>
  <c r="H475"/>
  <c r="G474"/>
  <c r="H473"/>
  <c r="G472"/>
  <c r="H471"/>
  <c r="G470"/>
  <c r="H469"/>
  <c r="G468"/>
  <c r="H467"/>
  <c r="G466"/>
  <c r="H465"/>
  <c r="G464"/>
  <c r="H463"/>
  <c r="G462"/>
  <c r="H461"/>
  <c r="G460"/>
  <c r="H459"/>
  <c r="G458"/>
  <c r="H457"/>
  <c r="G456"/>
  <c r="H455"/>
  <c r="G454"/>
  <c r="H453"/>
  <c r="G452"/>
  <c r="H451"/>
  <c r="G450"/>
  <c r="H449"/>
  <c r="G448"/>
  <c r="H447"/>
  <c r="G446"/>
  <c r="H445"/>
  <c r="G444"/>
  <c r="H443"/>
  <c r="G442"/>
  <c r="H441"/>
  <c r="G440"/>
  <c r="H439"/>
  <c r="G438"/>
  <c r="H437"/>
  <c r="G436"/>
  <c r="H435"/>
  <c r="G434"/>
  <c r="H433"/>
  <c r="G432"/>
  <c r="H431"/>
  <c r="G430"/>
  <c r="H429"/>
  <c r="G428"/>
  <c r="H427"/>
  <c r="G426"/>
  <c r="H425"/>
  <c r="G424"/>
  <c r="H423"/>
  <c r="G422"/>
  <c r="H421"/>
  <c r="G420"/>
  <c r="H419"/>
  <c r="G418"/>
  <c r="H417"/>
  <c r="G416"/>
  <c r="H415"/>
  <c r="G414"/>
  <c r="H413"/>
  <c r="G412"/>
  <c r="H411"/>
  <c r="G410"/>
  <c r="H409"/>
  <c r="G408"/>
  <c r="H407"/>
  <c r="G406"/>
  <c r="H405"/>
  <c r="G404"/>
  <c r="H403"/>
  <c r="G402"/>
  <c r="H401"/>
  <c r="G400"/>
  <c r="H399"/>
  <c r="G398"/>
  <c r="H397"/>
  <c r="G396"/>
  <c r="H395"/>
  <c r="F395"/>
  <c r="G394"/>
  <c r="G393"/>
  <c r="E391"/>
  <c r="B390"/>
  <c r="G389"/>
  <c r="E387"/>
  <c r="B386"/>
  <c r="G385"/>
  <c r="E383"/>
  <c r="B382"/>
  <c r="G381"/>
  <c r="E379"/>
  <c r="B378"/>
  <c r="G377"/>
  <c r="E375"/>
  <c r="B374"/>
  <c r="G373"/>
  <c r="E371"/>
  <c r="B370"/>
  <c r="G369"/>
  <c r="E367"/>
  <c r="B366"/>
  <c r="G365"/>
  <c r="E363"/>
  <c r="B362"/>
  <c r="G361"/>
  <c r="E359"/>
  <c r="B358"/>
  <c r="G357"/>
  <c r="E355"/>
  <c r="B354"/>
  <c r="G353"/>
  <c r="E351"/>
  <c r="B350"/>
  <c r="G349"/>
  <c r="E347"/>
  <c r="B346"/>
  <c r="G345"/>
  <c r="E343"/>
  <c r="B342"/>
  <c r="G341"/>
  <c r="E339"/>
  <c r="B338"/>
  <c r="G337"/>
  <c r="E335"/>
  <c r="B334"/>
  <c r="G333"/>
  <c r="E331"/>
  <c r="B330"/>
  <c r="G329"/>
  <c r="E327"/>
  <c r="B326"/>
  <c r="G325"/>
  <c r="E323"/>
  <c r="B322"/>
  <c r="G321"/>
  <c r="E319"/>
  <c r="B318"/>
  <c r="G317"/>
  <c r="E315"/>
  <c r="B314"/>
  <c r="G313"/>
  <c r="E311"/>
  <c r="B310"/>
  <c r="G309"/>
  <c r="E307"/>
  <c r="B306"/>
  <c r="G305"/>
  <c r="E303"/>
  <c r="B302"/>
  <c r="G301"/>
  <c r="E299"/>
  <c r="B298"/>
  <c r="G297"/>
  <c r="E295"/>
  <c r="B294"/>
  <c r="G293"/>
  <c r="E291"/>
  <c r="B290"/>
  <c r="G289"/>
  <c r="E287"/>
  <c r="B286"/>
  <c r="G285"/>
  <c r="F209"/>
  <c r="H209"/>
  <c r="F205"/>
  <c r="H205"/>
  <c r="F201"/>
  <c r="H201"/>
  <c r="F197"/>
  <c r="H197"/>
  <c r="F193"/>
  <c r="H193"/>
  <c r="F189"/>
  <c r="H189"/>
  <c r="F185"/>
  <c r="H185"/>
  <c r="F181"/>
  <c r="H181"/>
  <c r="F177"/>
  <c r="H177"/>
  <c r="F173"/>
  <c r="H173"/>
  <c r="F169"/>
  <c r="H169"/>
  <c r="F165"/>
  <c r="H165"/>
  <c r="F161"/>
  <c r="H161"/>
  <c r="F157"/>
  <c r="H157"/>
  <c r="F153"/>
  <c r="H153"/>
  <c r="F149"/>
  <c r="H149"/>
  <c r="F145"/>
  <c r="H145"/>
  <c r="G283"/>
  <c r="E283"/>
  <c r="B282"/>
  <c r="G281"/>
  <c r="E281"/>
  <c r="B280"/>
  <c r="G279"/>
  <c r="E279"/>
  <c r="B278"/>
  <c r="G277"/>
  <c r="E277"/>
  <c r="B276"/>
  <c r="G275"/>
  <c r="E275"/>
  <c r="B274"/>
  <c r="G273"/>
  <c r="E273"/>
  <c r="B272"/>
  <c r="G271"/>
  <c r="E271"/>
  <c r="B270"/>
  <c r="G269"/>
  <c r="E269"/>
  <c r="B268"/>
  <c r="G267"/>
  <c r="E267"/>
  <c r="B266"/>
  <c r="G265"/>
  <c r="E265"/>
  <c r="B264"/>
  <c r="G263"/>
  <c r="E263"/>
  <c r="B262"/>
  <c r="G261"/>
  <c r="E261"/>
  <c r="B260"/>
  <c r="G259"/>
  <c r="E259"/>
  <c r="B258"/>
  <c r="G257"/>
  <c r="E257"/>
  <c r="B256"/>
  <c r="G255"/>
  <c r="E255"/>
  <c r="B254"/>
  <c r="G253"/>
  <c r="E253"/>
  <c r="B252"/>
  <c r="G251"/>
  <c r="E251"/>
  <c r="B250"/>
  <c r="G249"/>
  <c r="E249"/>
  <c r="B248"/>
  <c r="G247"/>
  <c r="E247"/>
  <c r="B246"/>
  <c r="G245"/>
  <c r="E245"/>
  <c r="B244"/>
  <c r="G243"/>
  <c r="E243"/>
  <c r="B242"/>
  <c r="G241"/>
  <c r="E241"/>
  <c r="B240"/>
  <c r="G239"/>
  <c r="E239"/>
  <c r="B238"/>
  <c r="G237"/>
  <c r="E237"/>
  <c r="B236"/>
  <c r="G235"/>
  <c r="E235"/>
  <c r="B234"/>
  <c r="G233"/>
  <c r="E233"/>
  <c r="B232"/>
  <c r="G231"/>
  <c r="E231"/>
  <c r="B230"/>
  <c r="G229"/>
  <c r="E229"/>
  <c r="B228"/>
  <c r="G227"/>
  <c r="E227"/>
  <c r="B226"/>
  <c r="G225"/>
  <c r="E225"/>
  <c r="B224"/>
  <c r="G223"/>
  <c r="E223"/>
  <c r="B222"/>
  <c r="G221"/>
  <c r="E221"/>
  <c r="B220"/>
  <c r="G219"/>
  <c r="E219"/>
  <c r="B218"/>
  <c r="G217"/>
  <c r="E217"/>
  <c r="B216"/>
  <c r="G215"/>
  <c r="E215"/>
  <c r="B214"/>
  <c r="G213"/>
  <c r="E213"/>
  <c r="B212"/>
  <c r="G211"/>
  <c r="E211"/>
  <c r="E209"/>
  <c r="B208"/>
  <c r="E205"/>
  <c r="B204"/>
  <c r="E201"/>
  <c r="B200"/>
  <c r="E197"/>
  <c r="B196"/>
  <c r="E193"/>
  <c r="B192"/>
  <c r="E189"/>
  <c r="B188"/>
  <c r="E185"/>
  <c r="B184"/>
  <c r="E181"/>
  <c r="B180"/>
  <c r="E177"/>
  <c r="B176"/>
  <c r="E173"/>
  <c r="B172"/>
  <c r="E169"/>
  <c r="B168"/>
  <c r="E165"/>
  <c r="B164"/>
  <c r="E161"/>
  <c r="B160"/>
  <c r="E157"/>
  <c r="B156"/>
  <c r="E153"/>
  <c r="B152"/>
  <c r="E149"/>
  <c r="B148"/>
  <c r="E145"/>
  <c r="B144"/>
  <c r="F207"/>
  <c r="H207"/>
  <c r="F203"/>
  <c r="H203"/>
  <c r="F199"/>
  <c r="H199"/>
  <c r="F195"/>
  <c r="H195"/>
  <c r="F191"/>
  <c r="H191"/>
  <c r="F187"/>
  <c r="H187"/>
  <c r="F183"/>
  <c r="H183"/>
  <c r="F179"/>
  <c r="H179"/>
  <c r="F175"/>
  <c r="H175"/>
  <c r="F171"/>
  <c r="H171"/>
  <c r="F167"/>
  <c r="H167"/>
  <c r="F163"/>
  <c r="H163"/>
  <c r="F159"/>
  <c r="H159"/>
  <c r="F155"/>
  <c r="H155"/>
  <c r="F151"/>
  <c r="H151"/>
  <c r="F147"/>
  <c r="H147"/>
  <c r="F143"/>
  <c r="H143"/>
  <c r="G392"/>
  <c r="G390"/>
  <c r="G388"/>
  <c r="G386"/>
  <c r="G384"/>
  <c r="G382"/>
  <c r="G380"/>
  <c r="G378"/>
  <c r="G376"/>
  <c r="G374"/>
  <c r="G372"/>
  <c r="G370"/>
  <c r="G368"/>
  <c r="G366"/>
  <c r="G364"/>
  <c r="G362"/>
  <c r="G360"/>
  <c r="G358"/>
  <c r="G356"/>
  <c r="G354"/>
  <c r="G352"/>
  <c r="G350"/>
  <c r="G348"/>
  <c r="G346"/>
  <c r="G344"/>
  <c r="G342"/>
  <c r="G340"/>
  <c r="G338"/>
  <c r="G336"/>
  <c r="G334"/>
  <c r="G332"/>
  <c r="G330"/>
  <c r="G328"/>
  <c r="G326"/>
  <c r="G324"/>
  <c r="G322"/>
  <c r="G320"/>
  <c r="G318"/>
  <c r="G316"/>
  <c r="G314"/>
  <c r="G312"/>
  <c r="G310"/>
  <c r="G308"/>
  <c r="G306"/>
  <c r="G304"/>
  <c r="G302"/>
  <c r="G300"/>
  <c r="G298"/>
  <c r="G296"/>
  <c r="G294"/>
  <c r="G292"/>
  <c r="G290"/>
  <c r="G288"/>
  <c r="G286"/>
  <c r="G284"/>
  <c r="H283"/>
  <c r="G282"/>
  <c r="H281"/>
  <c r="G280"/>
  <c r="H279"/>
  <c r="G278"/>
  <c r="H277"/>
  <c r="G276"/>
  <c r="H275"/>
  <c r="G274"/>
  <c r="H273"/>
  <c r="G272"/>
  <c r="H271"/>
  <c r="G270"/>
  <c r="H269"/>
  <c r="G268"/>
  <c r="H267"/>
  <c r="G266"/>
  <c r="H265"/>
  <c r="G264"/>
  <c r="H263"/>
  <c r="G262"/>
  <c r="H261"/>
  <c r="G260"/>
  <c r="H259"/>
  <c r="G258"/>
  <c r="H257"/>
  <c r="G256"/>
  <c r="H255"/>
  <c r="G254"/>
  <c r="H253"/>
  <c r="G252"/>
  <c r="H251"/>
  <c r="G250"/>
  <c r="H249"/>
  <c r="G248"/>
  <c r="H247"/>
  <c r="G246"/>
  <c r="H245"/>
  <c r="G244"/>
  <c r="H243"/>
  <c r="G242"/>
  <c r="H241"/>
  <c r="G240"/>
  <c r="H239"/>
  <c r="G238"/>
  <c r="H237"/>
  <c r="G236"/>
  <c r="H235"/>
  <c r="G234"/>
  <c r="H233"/>
  <c r="G232"/>
  <c r="H231"/>
  <c r="G230"/>
  <c r="H229"/>
  <c r="G228"/>
  <c r="H227"/>
  <c r="G226"/>
  <c r="H225"/>
  <c r="G224"/>
  <c r="H223"/>
  <c r="G222"/>
  <c r="H221"/>
  <c r="G220"/>
  <c r="H219"/>
  <c r="G218"/>
  <c r="H217"/>
  <c r="G216"/>
  <c r="H215"/>
  <c r="G214"/>
  <c r="H213"/>
  <c r="G212"/>
  <c r="H211"/>
  <c r="F211"/>
  <c r="G210"/>
  <c r="G209"/>
  <c r="E207"/>
  <c r="B206"/>
  <c r="G205"/>
  <c r="E203"/>
  <c r="B202"/>
  <c r="G201"/>
  <c r="E199"/>
  <c r="B198"/>
  <c r="G197"/>
  <c r="E195"/>
  <c r="B194"/>
  <c r="G193"/>
  <c r="E191"/>
  <c r="B190"/>
  <c r="G189"/>
  <c r="E187"/>
  <c r="B186"/>
  <c r="G185"/>
  <c r="E183"/>
  <c r="B182"/>
  <c r="G181"/>
  <c r="E179"/>
  <c r="B178"/>
  <c r="G177"/>
  <c r="E175"/>
  <c r="B174"/>
  <c r="G173"/>
  <c r="E171"/>
  <c r="B170"/>
  <c r="G169"/>
  <c r="E167"/>
  <c r="B166"/>
  <c r="G165"/>
  <c r="E163"/>
  <c r="B162"/>
  <c r="G161"/>
  <c r="E159"/>
  <c r="B158"/>
  <c r="G157"/>
  <c r="E155"/>
  <c r="B154"/>
  <c r="G153"/>
  <c r="E151"/>
  <c r="B150"/>
  <c r="G149"/>
  <c r="E147"/>
  <c r="B146"/>
  <c r="G145"/>
  <c r="E143"/>
  <c r="B142"/>
  <c r="F118"/>
  <c r="H118"/>
  <c r="F114"/>
  <c r="H114"/>
  <c r="F110"/>
  <c r="H110"/>
  <c r="F106"/>
  <c r="H106"/>
  <c r="F102"/>
  <c r="H102"/>
  <c r="F98"/>
  <c r="H98"/>
  <c r="F94"/>
  <c r="H94"/>
  <c r="F90"/>
  <c r="H90"/>
  <c r="F86"/>
  <c r="H86"/>
  <c r="F82"/>
  <c r="H82"/>
  <c r="F78"/>
  <c r="H78"/>
  <c r="G208"/>
  <c r="G206"/>
  <c r="G204"/>
  <c r="G202"/>
  <c r="G200"/>
  <c r="G198"/>
  <c r="G196"/>
  <c r="G194"/>
  <c r="G192"/>
  <c r="G190"/>
  <c r="G188"/>
  <c r="G186"/>
  <c r="G184"/>
  <c r="G182"/>
  <c r="G180"/>
  <c r="G178"/>
  <c r="G176"/>
  <c r="G174"/>
  <c r="G172"/>
  <c r="G170"/>
  <c r="G168"/>
  <c r="G166"/>
  <c r="G164"/>
  <c r="G162"/>
  <c r="G160"/>
  <c r="G158"/>
  <c r="G156"/>
  <c r="G154"/>
  <c r="G152"/>
  <c r="G150"/>
  <c r="G148"/>
  <c r="G146"/>
  <c r="G144"/>
  <c r="G142"/>
  <c r="H141"/>
  <c r="F141"/>
  <c r="G140"/>
  <c r="H139"/>
  <c r="F139"/>
  <c r="G138"/>
  <c r="H137"/>
  <c r="F137"/>
  <c r="G136"/>
  <c r="H135"/>
  <c r="F135"/>
  <c r="G134"/>
  <c r="H133"/>
  <c r="F133"/>
  <c r="G132"/>
  <c r="H131"/>
  <c r="F131"/>
  <c r="G130"/>
  <c r="H129"/>
  <c r="F129"/>
  <c r="G128"/>
  <c r="H127"/>
  <c r="F127"/>
  <c r="G126"/>
  <c r="H125"/>
  <c r="F125"/>
  <c r="G124"/>
  <c r="H123"/>
  <c r="F123"/>
  <c r="G122"/>
  <c r="E118"/>
  <c r="E114"/>
  <c r="E110"/>
  <c r="E106"/>
  <c r="E102"/>
  <c r="E98"/>
  <c r="E94"/>
  <c r="E90"/>
  <c r="E86"/>
  <c r="E82"/>
  <c r="E78"/>
  <c r="F120"/>
  <c r="H120"/>
  <c r="F116"/>
  <c r="H116"/>
  <c r="F112"/>
  <c r="H112"/>
  <c r="F108"/>
  <c r="H108"/>
  <c r="F104"/>
  <c r="H104"/>
  <c r="F100"/>
  <c r="H100"/>
  <c r="F96"/>
  <c r="H96"/>
  <c r="F92"/>
  <c r="H92"/>
  <c r="F88"/>
  <c r="H88"/>
  <c r="F84"/>
  <c r="H84"/>
  <c r="F80"/>
  <c r="H80"/>
  <c r="F76"/>
  <c r="H76"/>
  <c r="G141"/>
  <c r="E141"/>
  <c r="G139"/>
  <c r="E139"/>
  <c r="G137"/>
  <c r="E137"/>
  <c r="G135"/>
  <c r="E135"/>
  <c r="G133"/>
  <c r="E133"/>
  <c r="G131"/>
  <c r="E131"/>
  <c r="G129"/>
  <c r="E129"/>
  <c r="G127"/>
  <c r="E127"/>
  <c r="G125"/>
  <c r="E125"/>
  <c r="G123"/>
  <c r="E123"/>
  <c r="E120"/>
  <c r="E116"/>
  <c r="E112"/>
  <c r="E108"/>
  <c r="E104"/>
  <c r="E100"/>
  <c r="E96"/>
  <c r="E92"/>
  <c r="E88"/>
  <c r="E84"/>
  <c r="E80"/>
  <c r="E76"/>
  <c r="G74"/>
  <c r="E74"/>
  <c r="G72"/>
  <c r="E72"/>
  <c r="G70"/>
  <c r="E70"/>
  <c r="G68"/>
  <c r="E68"/>
  <c r="G66"/>
  <c r="E66"/>
  <c r="G64"/>
  <c r="E64"/>
  <c r="G62"/>
  <c r="E62"/>
  <c r="G60"/>
  <c r="E60"/>
  <c r="G58"/>
  <c r="E58"/>
  <c r="G56"/>
  <c r="E56"/>
  <c r="G54"/>
  <c r="E54"/>
  <c r="G52"/>
  <c r="E52"/>
  <c r="G50"/>
  <c r="E50"/>
  <c r="G48"/>
  <c r="E48"/>
  <c r="G46"/>
  <c r="E46"/>
  <c r="G44"/>
  <c r="E44"/>
  <c r="G42"/>
  <c r="E42"/>
  <c r="G40"/>
  <c r="E40"/>
  <c r="G38"/>
  <c r="E38"/>
  <c r="G36"/>
  <c r="E36"/>
  <c r="G34"/>
  <c r="E34"/>
  <c r="G32"/>
  <c r="E32"/>
  <c r="G30"/>
  <c r="E30"/>
  <c r="G28"/>
  <c r="E28"/>
  <c r="G26"/>
  <c r="E26"/>
  <c r="G24"/>
  <c r="E24"/>
  <c r="G22"/>
  <c r="E22"/>
  <c r="G20"/>
  <c r="E20"/>
  <c r="G121"/>
  <c r="E121"/>
  <c r="G119"/>
  <c r="E119"/>
  <c r="G117"/>
  <c r="E117"/>
  <c r="G115"/>
  <c r="E115"/>
  <c r="G113"/>
  <c r="E113"/>
  <c r="G111"/>
  <c r="E111"/>
  <c r="G109"/>
  <c r="E109"/>
  <c r="G107"/>
  <c r="E107"/>
  <c r="G105"/>
  <c r="E105"/>
  <c r="G103"/>
  <c r="E103"/>
  <c r="G101"/>
  <c r="E101"/>
  <c r="G99"/>
  <c r="E99"/>
  <c r="G97"/>
  <c r="E97"/>
  <c r="G95"/>
  <c r="E95"/>
  <c r="G93"/>
  <c r="E93"/>
  <c r="G91"/>
  <c r="E91"/>
  <c r="G89"/>
  <c r="E89"/>
  <c r="G87"/>
  <c r="E87"/>
  <c r="G85"/>
  <c r="E85"/>
  <c r="G83"/>
  <c r="E83"/>
  <c r="G81"/>
  <c r="E81"/>
  <c r="G79"/>
  <c r="E79"/>
  <c r="G77"/>
  <c r="E77"/>
  <c r="G75"/>
  <c r="E75"/>
  <c r="H74"/>
  <c r="G73"/>
  <c r="E73"/>
  <c r="H72"/>
  <c r="G71"/>
  <c r="E71"/>
  <c r="H70"/>
  <c r="G69"/>
  <c r="E69"/>
  <c r="H68"/>
  <c r="G67"/>
  <c r="E67"/>
  <c r="H66"/>
  <c r="G65"/>
  <c r="E65"/>
  <c r="H64"/>
  <c r="G63"/>
  <c r="E63"/>
  <c r="H62"/>
  <c r="G61"/>
  <c r="E61"/>
  <c r="H60"/>
  <c r="G59"/>
  <c r="E59"/>
  <c r="H58"/>
  <c r="G57"/>
  <c r="E57"/>
  <c r="H56"/>
  <c r="G55"/>
  <c r="E55"/>
  <c r="H54"/>
  <c r="G53"/>
  <c r="E53"/>
  <c r="H52"/>
  <c r="G51"/>
  <c r="E51"/>
  <c r="H50"/>
  <c r="G49"/>
  <c r="E49"/>
  <c r="H48"/>
  <c r="G47"/>
  <c r="E47"/>
  <c r="H46"/>
  <c r="G45"/>
  <c r="E45"/>
  <c r="H44"/>
  <c r="G43"/>
  <c r="E43"/>
  <c r="H42"/>
  <c r="G41"/>
  <c r="E41"/>
  <c r="H40"/>
  <c r="G39"/>
  <c r="E39"/>
  <c r="H38"/>
  <c r="G37"/>
  <c r="E37"/>
  <c r="H36"/>
  <c r="G35"/>
  <c r="E35"/>
  <c r="H34"/>
  <c r="G33"/>
  <c r="E33"/>
  <c r="H32"/>
  <c r="G31"/>
  <c r="E31"/>
  <c r="H30"/>
  <c r="G29"/>
  <c r="E29"/>
  <c r="H28"/>
  <c r="G27"/>
  <c r="E27"/>
  <c r="H26"/>
  <c r="G25"/>
  <c r="E25"/>
  <c r="H24"/>
  <c r="G23"/>
  <c r="E23"/>
  <c r="H22"/>
  <c r="G21"/>
  <c r="E21"/>
  <c r="H20"/>
  <c r="A18"/>
  <c r="B18"/>
  <c r="F19"/>
  <c r="A6" i="2" l="1"/>
  <c r="B6" i="43"/>
  <c r="K6" i="16"/>
  <c r="V66" i="1"/>
  <c r="V67" s="1"/>
  <c r="A988" i="16"/>
  <c r="A996"/>
  <c r="A1004"/>
  <c r="A1012"/>
  <c r="A432"/>
  <c r="A434"/>
  <c r="A436"/>
  <c r="A438"/>
  <c r="A440"/>
  <c r="A442"/>
  <c r="A444"/>
  <c r="A446"/>
  <c r="A448"/>
  <c r="A450"/>
  <c r="A452"/>
  <c r="A454"/>
  <c r="A456"/>
  <c r="A458"/>
  <c r="A460"/>
  <c r="A462"/>
  <c r="A464"/>
  <c r="A466"/>
  <c r="A468"/>
  <c r="A470"/>
  <c r="A472"/>
  <c r="A474"/>
  <c r="A476"/>
  <c r="A478"/>
  <c r="A480"/>
  <c r="A482"/>
  <c r="A484"/>
  <c r="A486"/>
  <c r="A488"/>
  <c r="A490"/>
  <c r="A492"/>
  <c r="A494"/>
  <c r="A496"/>
  <c r="A498"/>
  <c r="A500"/>
  <c r="A502"/>
  <c r="A504"/>
  <c r="A506"/>
  <c r="A508"/>
  <c r="A510"/>
  <c r="A512"/>
  <c r="A514"/>
  <c r="A516"/>
  <c r="A518"/>
  <c r="A520"/>
  <c r="A522"/>
  <c r="A524"/>
  <c r="A526"/>
  <c r="A528"/>
  <c r="A530"/>
  <c r="A532"/>
  <c r="A534"/>
  <c r="A536"/>
  <c r="A538"/>
  <c r="A540"/>
  <c r="A542"/>
  <c r="A544"/>
  <c r="A546"/>
  <c r="A548"/>
  <c r="A550"/>
  <c r="A552"/>
  <c r="A554"/>
  <c r="A556"/>
  <c r="A558"/>
  <c r="A560"/>
  <c r="A562"/>
  <c r="A564"/>
  <c r="A566"/>
  <c r="A568"/>
  <c r="A570"/>
  <c r="A572"/>
  <c r="A574"/>
  <c r="A576"/>
  <c r="A578"/>
  <c r="A580"/>
  <c r="A582"/>
  <c r="A584"/>
  <c r="A586"/>
  <c r="A588"/>
  <c r="A590"/>
  <c r="A592"/>
  <c r="A594"/>
  <c r="A596"/>
  <c r="A598"/>
  <c r="A600"/>
  <c r="A602"/>
  <c r="A604"/>
  <c r="A606"/>
  <c r="A608"/>
  <c r="A610"/>
  <c r="A612"/>
  <c r="A614"/>
  <c r="A616"/>
  <c r="A618"/>
  <c r="A620"/>
  <c r="A622"/>
  <c r="A624"/>
  <c r="A626"/>
  <c r="A628"/>
  <c r="A630"/>
  <c r="A632"/>
  <c r="A634"/>
  <c r="A636"/>
  <c r="A638"/>
  <c r="A640"/>
  <c r="A642"/>
  <c r="A644"/>
  <c r="A646"/>
  <c r="A648"/>
  <c r="A650"/>
  <c r="A652"/>
  <c r="A654"/>
  <c r="A656"/>
  <c r="A658"/>
  <c r="A660"/>
  <c r="A662"/>
  <c r="A664"/>
  <c r="A666"/>
  <c r="A668"/>
  <c r="A670"/>
  <c r="A672"/>
  <c r="A674"/>
  <c r="A676"/>
  <c r="A678"/>
  <c r="A680"/>
  <c r="A682"/>
  <c r="A684"/>
  <c r="A686"/>
  <c r="A688"/>
  <c r="A690"/>
  <c r="A692"/>
  <c r="A694"/>
  <c r="A696"/>
  <c r="A698"/>
  <c r="A700"/>
  <c r="A702"/>
  <c r="A704"/>
  <c r="A706"/>
  <c r="A708"/>
  <c r="A710"/>
  <c r="A712"/>
  <c r="A714"/>
  <c r="A716"/>
  <c r="A718"/>
  <c r="A720"/>
  <c r="A722"/>
  <c r="A724"/>
  <c r="A726"/>
  <c r="A728"/>
  <c r="A730"/>
  <c r="A732"/>
  <c r="A734"/>
  <c r="A736"/>
  <c r="A738"/>
  <c r="A740"/>
  <c r="A742"/>
  <c r="A744"/>
  <c r="A746"/>
  <c r="A748"/>
  <c r="A750"/>
  <c r="A752"/>
  <c r="A754"/>
  <c r="A756"/>
  <c r="A758"/>
  <c r="A760"/>
  <c r="A762"/>
  <c r="A764"/>
  <c r="A766"/>
  <c r="A768"/>
  <c r="A770"/>
  <c r="A772"/>
  <c r="A774"/>
  <c r="A776"/>
  <c r="A778"/>
  <c r="A780"/>
  <c r="A782"/>
  <c r="A784"/>
  <c r="A786"/>
  <c r="A788"/>
  <c r="A790"/>
  <c r="A792"/>
  <c r="A794"/>
  <c r="A796"/>
  <c r="A798"/>
  <c r="A800"/>
  <c r="A802"/>
  <c r="A804"/>
  <c r="A806"/>
  <c r="A808"/>
  <c r="A810"/>
  <c r="A812"/>
  <c r="A814"/>
  <c r="A816"/>
  <c r="A818"/>
  <c r="A820"/>
  <c r="A822"/>
  <c r="A824"/>
  <c r="A826"/>
  <c r="A828"/>
  <c r="A830"/>
  <c r="A832"/>
  <c r="A834"/>
  <c r="A836"/>
  <c r="A838"/>
  <c r="A840"/>
  <c r="A842"/>
  <c r="A844"/>
  <c r="A846"/>
  <c r="A848"/>
  <c r="A850"/>
  <c r="A852"/>
  <c r="A854"/>
  <c r="A856"/>
  <c r="A858"/>
  <c r="A860"/>
  <c r="A862"/>
  <c r="A864"/>
  <c r="A866"/>
  <c r="A868"/>
  <c r="A870"/>
  <c r="A872"/>
  <c r="A874"/>
  <c r="A876"/>
  <c r="A878"/>
  <c r="A880"/>
  <c r="A882"/>
  <c r="A884"/>
  <c r="A886"/>
  <c r="A888"/>
  <c r="A890"/>
  <c r="A892"/>
  <c r="A894"/>
  <c r="A896"/>
  <c r="A898"/>
  <c r="A900"/>
  <c r="A902"/>
  <c r="A904"/>
  <c r="A906"/>
  <c r="A908"/>
  <c r="A910"/>
  <c r="A912"/>
  <c r="A914"/>
  <c r="A916"/>
  <c r="A918"/>
  <c r="A920"/>
  <c r="A922"/>
  <c r="A924"/>
  <c r="A926"/>
  <c r="A928"/>
  <c r="A930"/>
  <c r="A932"/>
  <c r="A934"/>
  <c r="A936"/>
  <c r="A938"/>
  <c r="A940"/>
  <c r="A942"/>
  <c r="A944"/>
  <c r="A946"/>
  <c r="A948"/>
  <c r="A950"/>
  <c r="A952"/>
  <c r="A954"/>
  <c r="A956"/>
  <c r="A958"/>
  <c r="A960"/>
  <c r="A962"/>
  <c r="A964"/>
  <c r="A966"/>
  <c r="A968"/>
  <c r="A970"/>
  <c r="A972"/>
  <c r="A974"/>
  <c r="A976"/>
  <c r="A978"/>
  <c r="A980"/>
  <c r="A982"/>
  <c r="A984"/>
  <c r="A986"/>
  <c r="A20"/>
  <c r="A22"/>
  <c r="A24"/>
  <c r="A26"/>
  <c r="A28"/>
  <c r="A30"/>
  <c r="A32"/>
  <c r="A34"/>
  <c r="A36"/>
  <c r="A38"/>
  <c r="A40"/>
  <c r="A42"/>
  <c r="A44"/>
  <c r="A46"/>
  <c r="A48"/>
  <c r="A50"/>
  <c r="A52"/>
  <c r="A54"/>
  <c r="A56"/>
  <c r="A58"/>
  <c r="A60"/>
  <c r="A62"/>
  <c r="A64"/>
  <c r="A66"/>
  <c r="A68"/>
  <c r="A70"/>
  <c r="A72"/>
  <c r="A74"/>
  <c r="A76"/>
  <c r="A78"/>
  <c r="A80"/>
  <c r="A82"/>
  <c r="A84"/>
  <c r="A86"/>
  <c r="A88"/>
  <c r="A90"/>
  <c r="A92"/>
  <c r="A94"/>
  <c r="A96"/>
  <c r="A98"/>
  <c r="A100"/>
  <c r="A102"/>
  <c r="A104"/>
  <c r="A106"/>
  <c r="A108"/>
  <c r="A110"/>
  <c r="A112"/>
  <c r="A114"/>
  <c r="A116"/>
  <c r="A118"/>
  <c r="A120"/>
  <c r="A122"/>
  <c r="A124"/>
  <c r="A126"/>
  <c r="A128"/>
  <c r="A130"/>
  <c r="A132"/>
  <c r="A134"/>
  <c r="A136"/>
  <c r="A138"/>
  <c r="A140"/>
  <c r="A142"/>
  <c r="A144"/>
  <c r="A146"/>
  <c r="A148"/>
  <c r="A150"/>
  <c r="A152"/>
  <c r="A154"/>
  <c r="A156"/>
  <c r="A158"/>
  <c r="A160"/>
  <c r="A162"/>
  <c r="A164"/>
  <c r="A166"/>
  <c r="A168"/>
  <c r="A170"/>
  <c r="A172"/>
  <c r="A174"/>
  <c r="A176"/>
  <c r="A178"/>
  <c r="A180"/>
  <c r="A182"/>
  <c r="A184"/>
  <c r="A186"/>
  <c r="A188"/>
  <c r="A190"/>
  <c r="A192"/>
  <c r="A194"/>
  <c r="A196"/>
  <c r="A198"/>
  <c r="A200"/>
  <c r="A202"/>
  <c r="A204"/>
  <c r="A206"/>
  <c r="A208"/>
  <c r="A210"/>
  <c r="A212"/>
  <c r="A214"/>
  <c r="A216"/>
  <c r="A218"/>
  <c r="A220"/>
  <c r="A222"/>
  <c r="A224"/>
  <c r="A226"/>
  <c r="A228"/>
  <c r="A230"/>
  <c r="A232"/>
  <c r="A234"/>
  <c r="A236"/>
  <c r="A238"/>
  <c r="A240"/>
  <c r="A242"/>
  <c r="A244"/>
  <c r="A246"/>
  <c r="A248"/>
  <c r="A250"/>
  <c r="A252"/>
  <c r="A254"/>
  <c r="A256"/>
  <c r="A258"/>
  <c r="A260"/>
  <c r="A262"/>
  <c r="A264"/>
  <c r="A266"/>
  <c r="A268"/>
  <c r="A270"/>
  <c r="A272"/>
  <c r="A274"/>
  <c r="A276"/>
  <c r="A278"/>
  <c r="A280"/>
  <c r="A282"/>
  <c r="A284"/>
  <c r="A286"/>
  <c r="A288"/>
  <c r="A290"/>
  <c r="A292"/>
  <c r="A294"/>
  <c r="A296"/>
  <c r="A298"/>
  <c r="A300"/>
  <c r="A302"/>
  <c r="A304"/>
  <c r="A306"/>
  <c r="A308"/>
  <c r="A310"/>
  <c r="A312"/>
  <c r="A314"/>
  <c r="A316"/>
  <c r="A318"/>
  <c r="A320"/>
  <c r="A322"/>
  <c r="A324"/>
  <c r="A326"/>
  <c r="A328"/>
  <c r="A330"/>
  <c r="A332"/>
  <c r="A334"/>
  <c r="A336"/>
  <c r="A338"/>
  <c r="A340"/>
  <c r="A342"/>
  <c r="A344"/>
  <c r="A346"/>
  <c r="A348"/>
  <c r="A350"/>
  <c r="A352"/>
  <c r="A354"/>
  <c r="A356"/>
  <c r="A358"/>
  <c r="A360"/>
  <c r="A362"/>
  <c r="A364"/>
  <c r="A366"/>
  <c r="A368"/>
  <c r="A370"/>
  <c r="A372"/>
  <c r="A374"/>
  <c r="A376"/>
  <c r="A378"/>
  <c r="A380"/>
  <c r="A382"/>
  <c r="A384"/>
  <c r="A386"/>
  <c r="A388"/>
  <c r="A390"/>
  <c r="A392"/>
  <c r="A394"/>
  <c r="A396"/>
  <c r="A398"/>
  <c r="A400"/>
  <c r="A402"/>
  <c r="A404"/>
  <c r="A406"/>
  <c r="A408"/>
  <c r="A410"/>
  <c r="A412"/>
  <c r="A414"/>
  <c r="A416"/>
  <c r="A418"/>
  <c r="A420"/>
  <c r="A422"/>
  <c r="A424"/>
  <c r="A426"/>
  <c r="A428"/>
  <c r="A430"/>
  <c r="A992"/>
  <c r="A1000"/>
  <c r="A1008"/>
  <c r="A1016"/>
  <c r="A990"/>
  <c r="A994"/>
  <c r="A998"/>
  <c r="A1002"/>
  <c r="A1006"/>
  <c r="A1010"/>
  <c r="A1014"/>
  <c r="A13"/>
  <c r="A1"/>
  <c r="A7" i="2" l="1"/>
  <c r="B7" i="43"/>
  <c r="CM1" i="1"/>
  <c r="E20"/>
  <c r="E19"/>
  <c r="E10"/>
  <c r="A1035" i="16" s="1"/>
  <c r="K1035" s="1"/>
  <c r="E18" i="1"/>
  <c r="E17"/>
  <c r="A1034" i="16" s="1"/>
  <c r="BK3" i="1"/>
  <c r="CO1"/>
  <c r="CP3" s="1"/>
  <c r="CE8"/>
  <c r="BK11"/>
  <c r="BK12"/>
  <c r="BK13"/>
  <c r="BK14"/>
  <c r="BK15"/>
  <c r="BK16" s="1"/>
  <c r="BK17"/>
  <c r="BK18"/>
  <c r="BK19"/>
  <c r="BK20"/>
  <c r="BK21"/>
  <c r="BK22"/>
  <c r="BK23"/>
  <c r="BK24"/>
  <c r="BK25"/>
  <c r="BK26"/>
  <c r="BK27"/>
  <c r="BK28"/>
  <c r="BK29"/>
  <c r="BK30"/>
  <c r="BK31"/>
  <c r="BK32"/>
  <c r="BK33"/>
  <c r="BK34"/>
  <c r="BK35"/>
  <c r="BK36"/>
  <c r="BK37"/>
  <c r="BK38"/>
  <c r="BK39"/>
  <c r="BK40"/>
  <c r="BK41"/>
  <c r="BK42"/>
  <c r="BK43"/>
  <c r="BK44"/>
  <c r="BK45"/>
  <c r="BK46"/>
  <c r="BK47"/>
  <c r="BK48"/>
  <c r="BK49"/>
  <c r="BK50"/>
  <c r="BK51"/>
  <c r="BK52"/>
  <c r="BK53"/>
  <c r="BK54"/>
  <c r="BK55"/>
  <c r="BK56"/>
  <c r="BK57"/>
  <c r="BK58"/>
  <c r="BK59"/>
  <c r="BK60"/>
  <c r="BK61"/>
  <c r="BK62"/>
  <c r="BK63"/>
  <c r="BK64"/>
  <c r="BK65"/>
  <c r="BK66"/>
  <c r="BK67"/>
  <c r="BK68"/>
  <c r="BK69"/>
  <c r="BK70"/>
  <c r="BK71"/>
  <c r="BK72"/>
  <c r="BK73"/>
  <c r="BK74"/>
  <c r="BK75"/>
  <c r="BK76"/>
  <c r="BK77"/>
  <c r="BK78"/>
  <c r="BK79"/>
  <c r="BK80"/>
  <c r="BK81"/>
  <c r="BK82"/>
  <c r="BK83"/>
  <c r="BK84"/>
  <c r="BK85"/>
  <c r="BK86"/>
  <c r="BK87"/>
  <c r="BK88"/>
  <c r="BK89"/>
  <c r="BK90"/>
  <c r="BK91"/>
  <c r="BK92"/>
  <c r="BK93"/>
  <c r="BK94"/>
  <c r="BK95"/>
  <c r="BK96"/>
  <c r="BK97"/>
  <c r="BK98"/>
  <c r="BK99"/>
  <c r="BK100"/>
  <c r="BK101"/>
  <c r="BK102"/>
  <c r="BK103"/>
  <c r="BK104"/>
  <c r="BK105"/>
  <c r="BK106"/>
  <c r="BK107"/>
  <c r="BK108"/>
  <c r="BK109"/>
  <c r="BK110"/>
  <c r="BK111"/>
  <c r="BK112"/>
  <c r="BK113"/>
  <c r="BK114"/>
  <c r="BK115"/>
  <c r="BK116"/>
  <c r="BK117"/>
  <c r="BK118"/>
  <c r="BK119"/>
  <c r="BK120"/>
  <c r="BK121"/>
  <c r="BK122"/>
  <c r="BK123"/>
  <c r="BK124"/>
  <c r="BK125"/>
  <c r="BK126"/>
  <c r="BK127"/>
  <c r="BK128"/>
  <c r="BK129"/>
  <c r="BK130"/>
  <c r="BK131"/>
  <c r="BK132"/>
  <c r="BK133"/>
  <c r="BK134"/>
  <c r="BK135"/>
  <c r="BK136"/>
  <c r="BK137"/>
  <c r="BK138"/>
  <c r="BK139"/>
  <c r="BK140"/>
  <c r="BK141"/>
  <c r="BK142"/>
  <c r="BK143"/>
  <c r="BK144"/>
  <c r="BK145"/>
  <c r="BK146"/>
  <c r="BK147"/>
  <c r="BK148"/>
  <c r="BK149"/>
  <c r="BK150"/>
  <c r="BK151"/>
  <c r="BK152"/>
  <c r="BK153"/>
  <c r="BK154"/>
  <c r="BK155"/>
  <c r="BK156"/>
  <c r="BK157"/>
  <c r="BK158"/>
  <c r="BK159"/>
  <c r="BK160"/>
  <c r="BK161"/>
  <c r="BK162"/>
  <c r="BK163"/>
  <c r="BK164"/>
  <c r="BK165" s="1"/>
  <c r="BK166" s="1"/>
  <c r="BK167" s="1"/>
  <c r="BK168" s="1"/>
  <c r="BK169" s="1"/>
  <c r="BK170" s="1"/>
  <c r="BK171" s="1"/>
  <c r="BK172" s="1"/>
  <c r="BK173" s="1"/>
  <c r="BK174" s="1"/>
  <c r="BK175" s="1"/>
  <c r="BK176" s="1"/>
  <c r="BK177" s="1"/>
  <c r="BK178" s="1"/>
  <c r="BK179" s="1"/>
  <c r="BK180" s="1"/>
  <c r="BK181" s="1"/>
  <c r="BK182" s="1"/>
  <c r="BK183" s="1"/>
  <c r="BK184" s="1"/>
  <c r="BK185" s="1"/>
  <c r="BK186" s="1"/>
  <c r="BK187" s="1"/>
  <c r="BK188" s="1"/>
  <c r="BK189" s="1"/>
  <c r="BK190" s="1"/>
  <c r="BK191" s="1"/>
  <c r="BK192" s="1"/>
  <c r="BK193" s="1"/>
  <c r="BK194" s="1"/>
  <c r="BK195" s="1"/>
  <c r="BK196" s="1"/>
  <c r="BK197" s="1"/>
  <c r="BK198" s="1"/>
  <c r="BK199" s="1"/>
  <c r="BK200" s="1"/>
  <c r="BK201" s="1"/>
  <c r="BK202" s="1"/>
  <c r="BK203" s="1"/>
  <c r="BK204" s="1"/>
  <c r="BK205" s="1"/>
  <c r="BK206" s="1"/>
  <c r="BK207" s="1"/>
  <c r="BK208" s="1"/>
  <c r="BK209" s="1"/>
  <c r="BK210" s="1"/>
  <c r="BK211" s="1"/>
  <c r="BK212" s="1"/>
  <c r="BK213" s="1"/>
  <c r="BK214" s="1"/>
  <c r="BK215" s="1"/>
  <c r="BK216" s="1"/>
  <c r="BK217" s="1"/>
  <c r="BK218" s="1"/>
  <c r="BK219" s="1"/>
  <c r="BK220" s="1"/>
  <c r="BK221" s="1"/>
  <c r="BK222" s="1"/>
  <c r="BK223" s="1"/>
  <c r="BK224" s="1"/>
  <c r="BK225" s="1"/>
  <c r="BK226" s="1"/>
  <c r="BK227" s="1"/>
  <c r="BK228" s="1"/>
  <c r="BK229" s="1"/>
  <c r="BK230" s="1"/>
  <c r="BK231" s="1"/>
  <c r="BK232" s="1"/>
  <c r="BK233" s="1"/>
  <c r="BK234" s="1"/>
  <c r="BK235" s="1"/>
  <c r="BK236" s="1"/>
  <c r="BK237" s="1"/>
  <c r="BK238" s="1"/>
  <c r="BK239" s="1"/>
  <c r="BK240" s="1"/>
  <c r="BK241" s="1"/>
  <c r="BK242" s="1"/>
  <c r="BK243" s="1"/>
  <c r="BK244" s="1"/>
  <c r="BK245" s="1"/>
  <c r="BK246" s="1"/>
  <c r="BK247" s="1"/>
  <c r="BK248" s="1"/>
  <c r="BK249" s="1"/>
  <c r="BK250" s="1"/>
  <c r="BK251" s="1"/>
  <c r="BK252" s="1"/>
  <c r="BK253" s="1"/>
  <c r="BK254" s="1"/>
  <c r="BK255" s="1"/>
  <c r="BK256" s="1"/>
  <c r="BK257" s="1"/>
  <c r="BK258" s="1"/>
  <c r="BK259" s="1"/>
  <c r="BK260" s="1"/>
  <c r="BK261" s="1"/>
  <c r="BK262" s="1"/>
  <c r="BK263" s="1"/>
  <c r="BK264" s="1"/>
  <c r="BK265" s="1"/>
  <c r="BK266" s="1"/>
  <c r="BK267" s="1"/>
  <c r="BK268" s="1"/>
  <c r="BK269" s="1"/>
  <c r="BK270" s="1"/>
  <c r="BK271" s="1"/>
  <c r="BK272" s="1"/>
  <c r="BK273" s="1"/>
  <c r="BK274" s="1"/>
  <c r="BK275" s="1"/>
  <c r="BK276" s="1"/>
  <c r="BK277" s="1"/>
  <c r="BK278" s="1"/>
  <c r="BK279" s="1"/>
  <c r="BK280" s="1"/>
  <c r="BK281" s="1"/>
  <c r="BK282" s="1"/>
  <c r="BK283" s="1"/>
  <c r="BK284" s="1"/>
  <c r="BK285" s="1"/>
  <c r="BK286" s="1"/>
  <c r="BK287" s="1"/>
  <c r="BK288" s="1"/>
  <c r="BK289" s="1"/>
  <c r="BK290" s="1"/>
  <c r="BK291" s="1"/>
  <c r="BK292" s="1"/>
  <c r="BK293" s="1"/>
  <c r="BK294" s="1"/>
  <c r="BK295" s="1"/>
  <c r="BK296" s="1"/>
  <c r="BK297" s="1"/>
  <c r="BK298" s="1"/>
  <c r="BK299" s="1"/>
  <c r="BK300" s="1"/>
  <c r="BK301" s="1"/>
  <c r="BK302" s="1"/>
  <c r="BK303" s="1"/>
  <c r="BK304" s="1"/>
  <c r="BK305" s="1"/>
  <c r="BK306" s="1"/>
  <c r="BK307" s="1"/>
  <c r="BK308" s="1"/>
  <c r="BK309" s="1"/>
  <c r="BK310" s="1"/>
  <c r="BK311" s="1"/>
  <c r="BK312" s="1"/>
  <c r="BK313" s="1"/>
  <c r="BK314" s="1"/>
  <c r="BK315" s="1"/>
  <c r="BK316" s="1"/>
  <c r="BK317" s="1"/>
  <c r="BK318" s="1"/>
  <c r="BK319" s="1"/>
  <c r="BK320" s="1"/>
  <c r="BK321" s="1"/>
  <c r="BK322" s="1"/>
  <c r="BK323" s="1"/>
  <c r="BK324" s="1"/>
  <c r="BK325" s="1"/>
  <c r="BK326" s="1"/>
  <c r="BK327" s="1"/>
  <c r="BK328" s="1"/>
  <c r="BK329"/>
  <c r="BK330"/>
  <c r="BK331"/>
  <c r="BK332"/>
  <c r="BK333"/>
  <c r="BK334"/>
  <c r="BK335"/>
  <c r="BK336"/>
  <c r="BK337"/>
  <c r="BK338"/>
  <c r="BK339"/>
  <c r="BK340"/>
  <c r="BK341"/>
  <c r="BK342" s="1"/>
  <c r="BK343" s="1"/>
  <c r="BK344" s="1"/>
  <c r="BK345" s="1"/>
  <c r="BK346" s="1"/>
  <c r="BK347" s="1"/>
  <c r="BK348" s="1"/>
  <c r="BK349" s="1"/>
  <c r="BK350" s="1"/>
  <c r="BK351" s="1"/>
  <c r="BK352" s="1"/>
  <c r="BK353" s="1"/>
  <c r="BK354" s="1"/>
  <c r="BK355" s="1"/>
  <c r="BK356" s="1"/>
  <c r="BK357" s="1"/>
  <c r="BK358" s="1"/>
  <c r="BK359" s="1"/>
  <c r="BK360" s="1"/>
  <c r="BK361" s="1"/>
  <c r="BK362" s="1"/>
  <c r="BK363" s="1"/>
  <c r="BK364" s="1"/>
  <c r="BK365" s="1"/>
  <c r="BK366" s="1"/>
  <c r="BK367"/>
  <c r="BK368"/>
  <c r="BK369"/>
  <c r="BK370"/>
  <c r="BK371"/>
  <c r="BK372"/>
  <c r="BK373"/>
  <c r="BK374"/>
  <c r="BK375"/>
  <c r="BK376"/>
  <c r="BK377"/>
  <c r="BK378"/>
  <c r="BK379"/>
  <c r="BK380"/>
  <c r="BK381"/>
  <c r="BK382"/>
  <c r="BK383"/>
  <c r="BK384"/>
  <c r="BK385"/>
  <c r="BK386"/>
  <c r="BK387"/>
  <c r="BK388"/>
  <c r="BK389"/>
  <c r="BK390"/>
  <c r="BK391"/>
  <c r="BK392"/>
  <c r="BK393"/>
  <c r="BK394"/>
  <c r="BK395"/>
  <c r="BK396"/>
  <c r="BK397"/>
  <c r="BK398"/>
  <c r="BK399"/>
  <c r="BK400"/>
  <c r="BK401"/>
  <c r="BK402"/>
  <c r="BK403"/>
  <c r="BK404"/>
  <c r="BK405"/>
  <c r="BK406"/>
  <c r="BK407"/>
  <c r="BK408"/>
  <c r="BK409"/>
  <c r="BK410"/>
  <c r="BK411"/>
  <c r="BK412"/>
  <c r="BK413"/>
  <c r="BK414"/>
  <c r="BK415"/>
  <c r="BK416"/>
  <c r="BK417"/>
  <c r="BK418"/>
  <c r="BK419"/>
  <c r="BK420"/>
  <c r="BK421"/>
  <c r="BK422"/>
  <c r="BK423"/>
  <c r="BK424"/>
  <c r="BK425"/>
  <c r="BK426"/>
  <c r="BK427"/>
  <c r="BK428"/>
  <c r="BK429"/>
  <c r="BK430"/>
  <c r="BK431"/>
  <c r="BK432"/>
  <c r="BK433"/>
  <c r="BK434"/>
  <c r="BK435"/>
  <c r="BK436"/>
  <c r="BK437"/>
  <c r="BK438"/>
  <c r="BK439"/>
  <c r="BK440"/>
  <c r="BK441"/>
  <c r="BK442"/>
  <c r="BK443"/>
  <c r="BK444"/>
  <c r="BK445"/>
  <c r="BK446"/>
  <c r="BK447"/>
  <c r="BK448"/>
  <c r="BK449"/>
  <c r="BK450"/>
  <c r="BK451"/>
  <c r="BK452"/>
  <c r="BK453"/>
  <c r="BK454"/>
  <c r="BK455"/>
  <c r="BK456"/>
  <c r="BK457"/>
  <c r="BK458"/>
  <c r="BK459"/>
  <c r="BK460"/>
  <c r="BK461"/>
  <c r="BK462"/>
  <c r="BK463"/>
  <c r="BK464"/>
  <c r="BK465"/>
  <c r="BK466"/>
  <c r="BK467"/>
  <c r="BK468"/>
  <c r="BK469"/>
  <c r="BK470"/>
  <c r="BK471"/>
  <c r="BK472"/>
  <c r="BK473"/>
  <c r="BK474"/>
  <c r="BK475"/>
  <c r="BK476"/>
  <c r="BK477"/>
  <c r="BK478"/>
  <c r="BK479"/>
  <c r="BK480"/>
  <c r="BK481"/>
  <c r="BK482"/>
  <c r="BK483"/>
  <c r="BK484"/>
  <c r="BK485"/>
  <c r="BK486"/>
  <c r="BK487"/>
  <c r="BK488"/>
  <c r="BK489"/>
  <c r="BK490"/>
  <c r="BK491"/>
  <c r="BK492"/>
  <c r="BK493"/>
  <c r="BK494"/>
  <c r="BK495"/>
  <c r="BK496"/>
  <c r="BK497"/>
  <c r="BK498"/>
  <c r="BK499" s="1"/>
  <c r="BK500" s="1"/>
  <c r="BK501" s="1"/>
  <c r="BK502" s="1"/>
  <c r="BK503" s="1"/>
  <c r="BK504" s="1"/>
  <c r="BK505" s="1"/>
  <c r="BK506" s="1"/>
  <c r="BK507" s="1"/>
  <c r="BK508" s="1"/>
  <c r="BK509" s="1"/>
  <c r="BK510" s="1"/>
  <c r="BK511" s="1"/>
  <c r="BK512" s="1"/>
  <c r="BK513"/>
  <c r="BK514"/>
  <c r="BK515"/>
  <c r="BK516"/>
  <c r="BK517"/>
  <c r="BK518"/>
  <c r="BK519"/>
  <c r="BK520"/>
  <c r="BK521"/>
  <c r="BK522"/>
  <c r="BK523"/>
  <c r="BK524"/>
  <c r="BK525"/>
  <c r="BK526"/>
  <c r="BK527"/>
  <c r="BK528"/>
  <c r="BK529"/>
  <c r="BK530"/>
  <c r="BK531"/>
  <c r="BK532"/>
  <c r="BK533"/>
  <c r="BK534"/>
  <c r="BK535"/>
  <c r="BK536"/>
  <c r="BK537"/>
  <c r="BK538"/>
  <c r="BK539"/>
  <c r="BK540"/>
  <c r="BK541"/>
  <c r="BK542"/>
  <c r="BK543"/>
  <c r="BK544"/>
  <c r="BK545"/>
  <c r="BK546"/>
  <c r="BK547"/>
  <c r="BK548"/>
  <c r="BK549"/>
  <c r="BK550"/>
  <c r="BK551"/>
  <c r="BK552"/>
  <c r="BK553"/>
  <c r="BK554"/>
  <c r="BK555"/>
  <c r="BK556"/>
  <c r="BK557"/>
  <c r="BK558"/>
  <c r="BK559"/>
  <c r="BK560"/>
  <c r="BK561"/>
  <c r="BK562"/>
  <c r="BK563"/>
  <c r="BK564"/>
  <c r="BK565"/>
  <c r="BK566"/>
  <c r="BK567"/>
  <c r="BK568"/>
  <c r="BK569"/>
  <c r="BK570"/>
  <c r="BK571"/>
  <c r="BK572"/>
  <c r="BK573"/>
  <c r="BK574"/>
  <c r="BK575"/>
  <c r="BK576"/>
  <c r="BK577"/>
  <c r="BK578"/>
  <c r="BK579"/>
  <c r="BK580"/>
  <c r="BK581"/>
  <c r="BK582"/>
  <c r="BK583"/>
  <c r="BK584"/>
  <c r="BK585"/>
  <c r="BK586"/>
  <c r="BK587"/>
  <c r="BK588"/>
  <c r="BK589"/>
  <c r="BK590"/>
  <c r="BK591"/>
  <c r="BK592"/>
  <c r="BK593"/>
  <c r="BK594"/>
  <c r="BK595"/>
  <c r="BK596"/>
  <c r="BK597"/>
  <c r="BK598"/>
  <c r="BK599"/>
  <c r="BK600"/>
  <c r="BK601"/>
  <c r="BK602"/>
  <c r="BK603"/>
  <c r="BK604"/>
  <c r="BK605"/>
  <c r="BK606"/>
  <c r="BK607"/>
  <c r="BK608"/>
  <c r="BK609"/>
  <c r="BK610"/>
  <c r="BK611"/>
  <c r="BK612"/>
  <c r="BK613"/>
  <c r="BK614"/>
  <c r="BK615"/>
  <c r="BK616"/>
  <c r="BK617"/>
  <c r="BK618"/>
  <c r="BK619"/>
  <c r="BK620"/>
  <c r="BK621"/>
  <c r="BK622"/>
  <c r="BK623"/>
  <c r="BK624"/>
  <c r="BK625"/>
  <c r="BK626"/>
  <c r="BK627"/>
  <c r="BK628"/>
  <c r="BK629"/>
  <c r="BK630"/>
  <c r="BK631"/>
  <c r="BK632"/>
  <c r="BK633"/>
  <c r="BK634"/>
  <c r="BK635"/>
  <c r="BK636"/>
  <c r="BK637"/>
  <c r="BK638"/>
  <c r="BK639"/>
  <c r="BK640"/>
  <c r="BK641"/>
  <c r="BK642"/>
  <c r="BK643"/>
  <c r="BK644"/>
  <c r="BK645"/>
  <c r="BK646"/>
  <c r="BK647"/>
  <c r="BK648"/>
  <c r="BK649"/>
  <c r="BK650"/>
  <c r="BK651"/>
  <c r="BK652"/>
  <c r="BK653"/>
  <c r="BK654"/>
  <c r="BK655"/>
  <c r="BK656"/>
  <c r="BK657"/>
  <c r="BK658"/>
  <c r="BK659"/>
  <c r="BK660"/>
  <c r="BK661"/>
  <c r="BK662"/>
  <c r="BK663"/>
  <c r="BK664"/>
  <c r="BK665"/>
  <c r="BK666"/>
  <c r="BK667"/>
  <c r="BK668"/>
  <c r="BK669"/>
  <c r="BK670"/>
  <c r="BK671"/>
  <c r="BK672"/>
  <c r="BK673"/>
  <c r="BK674"/>
  <c r="BK675"/>
  <c r="BK676"/>
  <c r="BK677"/>
  <c r="BK678"/>
  <c r="BK679"/>
  <c r="BK680"/>
  <c r="BK681"/>
  <c r="BK682"/>
  <c r="BK683"/>
  <c r="BK684"/>
  <c r="BK685"/>
  <c r="BK686"/>
  <c r="BK687"/>
  <c r="BK688"/>
  <c r="BK689"/>
  <c r="BK690"/>
  <c r="BK691"/>
  <c r="BK692"/>
  <c r="BK693"/>
  <c r="BK694"/>
  <c r="BK695"/>
  <c r="BK696"/>
  <c r="BK697"/>
  <c r="BK698"/>
  <c r="BK699"/>
  <c r="BK700"/>
  <c r="BK701"/>
  <c r="BK702"/>
  <c r="BK703"/>
  <c r="BK704"/>
  <c r="BK705"/>
  <c r="BK706"/>
  <c r="BK707"/>
  <c r="BK708"/>
  <c r="BK709"/>
  <c r="BK710"/>
  <c r="BK711"/>
  <c r="BK712"/>
  <c r="BK713"/>
  <c r="BK714"/>
  <c r="BK715"/>
  <c r="BK716"/>
  <c r="BK717"/>
  <c r="BK718"/>
  <c r="BK719"/>
  <c r="BK720"/>
  <c r="BK721"/>
  <c r="BK722"/>
  <c r="BK723"/>
  <c r="BK724"/>
  <c r="BK725"/>
  <c r="BK726"/>
  <c r="BK727"/>
  <c r="BK728"/>
  <c r="BK729"/>
  <c r="BK730"/>
  <c r="BK731"/>
  <c r="BK732"/>
  <c r="BK733"/>
  <c r="BK734"/>
  <c r="BK735"/>
  <c r="BK736"/>
  <c r="BK737"/>
  <c r="BK738"/>
  <c r="BK739"/>
  <c r="BK740"/>
  <c r="BK741"/>
  <c r="BK742"/>
  <c r="BK743"/>
  <c r="BK744"/>
  <c r="BK745"/>
  <c r="BK746"/>
  <c r="BK747"/>
  <c r="BK748"/>
  <c r="BK749"/>
  <c r="BK750"/>
  <c r="BK751"/>
  <c r="BK752"/>
  <c r="BK753"/>
  <c r="BK754"/>
  <c r="BK755"/>
  <c r="BK756"/>
  <c r="BK757"/>
  <c r="BK758"/>
  <c r="BK759"/>
  <c r="BK760"/>
  <c r="BK761"/>
  <c r="BK762"/>
  <c r="BK763"/>
  <c r="BK764"/>
  <c r="BK765"/>
  <c r="BK766"/>
  <c r="BK767"/>
  <c r="BK768"/>
  <c r="BK769"/>
  <c r="BK770"/>
  <c r="BK771"/>
  <c r="BK772"/>
  <c r="BK773"/>
  <c r="BK774"/>
  <c r="BK775"/>
  <c r="BK776"/>
  <c r="BK777"/>
  <c r="BK778"/>
  <c r="BK779"/>
  <c r="BK780"/>
  <c r="BK781"/>
  <c r="BK782"/>
  <c r="BK783"/>
  <c r="BK784"/>
  <c r="BK785"/>
  <c r="BK786"/>
  <c r="BK787"/>
  <c r="BK788"/>
  <c r="BK789"/>
  <c r="BK790"/>
  <c r="BK791"/>
  <c r="BK792"/>
  <c r="BK793"/>
  <c r="BK794"/>
  <c r="BK795"/>
  <c r="BK796"/>
  <c r="BK797"/>
  <c r="BK798"/>
  <c r="BK799"/>
  <c r="BK800"/>
  <c r="BK801"/>
  <c r="BK802"/>
  <c r="BK803"/>
  <c r="BK804"/>
  <c r="BK805"/>
  <c r="BK806"/>
  <c r="BK807"/>
  <c r="BK808"/>
  <c r="BK809"/>
  <c r="BK810"/>
  <c r="BK811"/>
  <c r="BK812"/>
  <c r="BK813"/>
  <c r="BK814"/>
  <c r="BK815"/>
  <c r="BK816"/>
  <c r="BK817"/>
  <c r="BK818"/>
  <c r="BK819"/>
  <c r="BK820"/>
  <c r="BK821"/>
  <c r="BK822"/>
  <c r="BK823" s="1"/>
  <c r="BK824" s="1"/>
  <c r="BK825" s="1"/>
  <c r="BK826" s="1"/>
  <c r="BK827" s="1"/>
  <c r="BK828" s="1"/>
  <c r="BK829" s="1"/>
  <c r="BK830" s="1"/>
  <c r="BK831" s="1"/>
  <c r="BK832" s="1"/>
  <c r="BK833" s="1"/>
  <c r="BK834" s="1"/>
  <c r="BK835" s="1"/>
  <c r="BK836" s="1"/>
  <c r="BK837" s="1"/>
  <c r="BK838"/>
  <c r="BK839"/>
  <c r="BK840"/>
  <c r="BK841"/>
  <c r="BK842"/>
  <c r="BK843"/>
  <c r="BK844"/>
  <c r="BK845"/>
  <c r="BK846"/>
  <c r="BK847"/>
  <c r="BK848"/>
  <c r="BK849"/>
  <c r="BK850" s="1"/>
  <c r="BK851"/>
  <c r="BK852"/>
  <c r="BK853"/>
  <c r="BK854"/>
  <c r="BK855" s="1"/>
  <c r="BK856" s="1"/>
  <c r="BK857" s="1"/>
  <c r="BK858" s="1"/>
  <c r="BK859" s="1"/>
  <c r="BK860" s="1"/>
  <c r="BK861" s="1"/>
  <c r="BK862" s="1"/>
  <c r="BK863" s="1"/>
  <c r="BK864" s="1"/>
  <c r="BK865" s="1"/>
  <c r="BK866" s="1"/>
  <c r="BK867" s="1"/>
  <c r="BK868" s="1"/>
  <c r="BK869" s="1"/>
  <c r="BK870" s="1"/>
  <c r="BK871"/>
  <c r="BK872"/>
  <c r="BK873"/>
  <c r="BK874"/>
  <c r="BK875"/>
  <c r="BK876" s="1"/>
  <c r="BK877" s="1"/>
  <c r="BK878" s="1"/>
  <c r="BK879"/>
  <c r="BK880" s="1"/>
  <c r="BK881"/>
  <c r="BK882"/>
  <c r="BK883"/>
  <c r="BK884"/>
  <c r="BK885"/>
  <c r="BK886"/>
  <c r="BK887"/>
  <c r="BK888"/>
  <c r="BK889"/>
  <c r="BK890"/>
  <c r="BK891"/>
  <c r="BK892"/>
  <c r="BK893"/>
  <c r="BK894"/>
  <c r="BK895"/>
  <c r="BK896"/>
  <c r="BK897"/>
  <c r="BK898"/>
  <c r="BK899"/>
  <c r="BK900"/>
  <c r="BK901"/>
  <c r="BK902"/>
  <c r="BK903"/>
  <c r="BK904"/>
  <c r="BK905"/>
  <c r="BK906"/>
  <c r="BK907"/>
  <c r="BK908"/>
  <c r="BK909"/>
  <c r="BK910"/>
  <c r="BK911"/>
  <c r="BK912"/>
  <c r="BK913"/>
  <c r="BK914"/>
  <c r="BK915"/>
  <c r="BK916"/>
  <c r="BK917"/>
  <c r="BK918"/>
  <c r="BK919"/>
  <c r="BK920"/>
  <c r="BK921"/>
  <c r="BK922"/>
  <c r="BK923"/>
  <c r="BK924"/>
  <c r="BK925"/>
  <c r="BK926"/>
  <c r="BK927"/>
  <c r="BK928"/>
  <c r="BK929"/>
  <c r="BK930"/>
  <c r="BK931"/>
  <c r="BK932"/>
  <c r="BK933"/>
  <c r="BK934"/>
  <c r="BK935"/>
  <c r="BK936"/>
  <c r="BK937"/>
  <c r="BK938"/>
  <c r="BK939"/>
  <c r="BK940"/>
  <c r="BK941"/>
  <c r="BK942"/>
  <c r="BK943"/>
  <c r="BK944"/>
  <c r="BK945"/>
  <c r="BK946"/>
  <c r="BK947"/>
  <c r="BK948"/>
  <c r="BK949"/>
  <c r="BK950"/>
  <c r="BK951"/>
  <c r="BK952"/>
  <c r="BK953"/>
  <c r="BK954"/>
  <c r="BK955"/>
  <c r="BK956"/>
  <c r="BK957"/>
  <c r="BK958"/>
  <c r="BK959"/>
  <c r="BK960"/>
  <c r="BK961"/>
  <c r="BK962"/>
  <c r="BK963"/>
  <c r="BK964"/>
  <c r="BK965"/>
  <c r="BK966"/>
  <c r="BK967"/>
  <c r="BK968"/>
  <c r="BK969"/>
  <c r="BK970"/>
  <c r="BK971"/>
  <c r="BK972"/>
  <c r="BK973"/>
  <c r="BK974"/>
  <c r="BK975"/>
  <c r="BK976"/>
  <c r="BK977"/>
  <c r="BK978"/>
  <c r="BK979"/>
  <c r="BK980"/>
  <c r="BK981"/>
  <c r="BK982"/>
  <c r="BK983"/>
  <c r="BK984"/>
  <c r="BK985"/>
  <c r="BK986"/>
  <c r="BK987"/>
  <c r="BK988"/>
  <c r="BK989"/>
  <c r="BK990"/>
  <c r="BK991"/>
  <c r="BK992"/>
  <c r="BK993"/>
  <c r="BK994"/>
  <c r="BK995"/>
  <c r="BK996"/>
  <c r="BK997"/>
  <c r="BK998"/>
  <c r="BK999"/>
  <c r="BK1000"/>
  <c r="BK1001"/>
  <c r="BK1002"/>
  <c r="BK1003"/>
  <c r="BK1004"/>
  <c r="BK1005"/>
  <c r="BK1006"/>
  <c r="BK1007"/>
  <c r="BK1008"/>
  <c r="BK1009"/>
  <c r="BK1010"/>
  <c r="BK1011" s="1"/>
  <c r="BK1012" s="1"/>
  <c r="BK1013" s="1"/>
  <c r="BK4"/>
  <c r="BK5" s="1"/>
  <c r="BK6" s="1"/>
  <c r="BK7" s="1"/>
  <c r="BK8" s="1"/>
  <c r="BK9" s="1"/>
  <c r="BK10" s="1"/>
  <c r="CD2"/>
  <c r="BL3"/>
  <c r="CD3"/>
  <c r="BL4"/>
  <c r="CD4"/>
  <c r="BL5"/>
  <c r="CD5"/>
  <c r="BL6"/>
  <c r="CD6"/>
  <c r="BL7"/>
  <c r="BL8"/>
  <c r="BL9"/>
  <c r="BL10"/>
  <c r="BL11"/>
  <c r="BL12"/>
  <c r="BL13"/>
  <c r="BL14"/>
  <c r="BL15"/>
  <c r="BL16"/>
  <c r="BL17"/>
  <c r="BL18"/>
  <c r="BL19"/>
  <c r="BL20"/>
  <c r="BL21"/>
  <c r="BL22"/>
  <c r="BL23"/>
  <c r="BL24"/>
  <c r="BL25"/>
  <c r="BL26"/>
  <c r="BL27"/>
  <c r="BL28"/>
  <c r="BL29"/>
  <c r="BL30"/>
  <c r="BL31"/>
  <c r="BL32"/>
  <c r="BL33"/>
  <c r="BL34"/>
  <c r="BL35"/>
  <c r="BL36"/>
  <c r="BL37"/>
  <c r="BL38"/>
  <c r="BL39"/>
  <c r="BL40"/>
  <c r="BL41"/>
  <c r="BL42"/>
  <c r="BL43"/>
  <c r="BL44"/>
  <c r="BL45"/>
  <c r="BL46"/>
  <c r="BL47"/>
  <c r="BL48"/>
  <c r="BL49"/>
  <c r="BL50"/>
  <c r="BL51"/>
  <c r="BL52"/>
  <c r="BL53"/>
  <c r="BL54"/>
  <c r="BL55"/>
  <c r="BL56"/>
  <c r="BL57"/>
  <c r="BL58"/>
  <c r="BL59"/>
  <c r="BL60"/>
  <c r="BL61"/>
  <c r="BL62"/>
  <c r="BL63"/>
  <c r="BL64"/>
  <c r="BL65"/>
  <c r="BL66"/>
  <c r="BL67"/>
  <c r="BL68"/>
  <c r="BL69"/>
  <c r="BL70"/>
  <c r="BL71"/>
  <c r="BL72"/>
  <c r="BL73"/>
  <c r="BL74"/>
  <c r="BL75"/>
  <c r="BL76"/>
  <c r="BL77"/>
  <c r="BL78"/>
  <c r="BL79"/>
  <c r="BL80"/>
  <c r="BL81"/>
  <c r="BL82"/>
  <c r="BL83"/>
  <c r="BL84"/>
  <c r="BL85"/>
  <c r="BL86"/>
  <c r="BL87"/>
  <c r="BL88"/>
  <c r="BL89"/>
  <c r="BL90"/>
  <c r="BL91"/>
  <c r="BL92"/>
  <c r="BL93"/>
  <c r="BL94"/>
  <c r="BL95"/>
  <c r="BL96"/>
  <c r="BL97"/>
  <c r="BL98"/>
  <c r="BL99"/>
  <c r="BL100"/>
  <c r="BL101"/>
  <c r="BL102"/>
  <c r="BL103"/>
  <c r="BL104"/>
  <c r="BL105"/>
  <c r="BL106"/>
  <c r="BL107"/>
  <c r="BL108"/>
  <c r="BL109"/>
  <c r="BL110"/>
  <c r="BL111"/>
  <c r="BL112"/>
  <c r="BL113"/>
  <c r="BL114"/>
  <c r="BL115"/>
  <c r="BL116"/>
  <c r="BL117"/>
  <c r="BL118"/>
  <c r="BL119"/>
  <c r="BL120"/>
  <c r="BL121"/>
  <c r="BL122"/>
  <c r="BL123"/>
  <c r="BL124"/>
  <c r="BL125"/>
  <c r="BL126"/>
  <c r="BL127"/>
  <c r="BL128"/>
  <c r="BL129"/>
  <c r="BL130"/>
  <c r="BL131"/>
  <c r="BL132"/>
  <c r="BL133"/>
  <c r="BL134"/>
  <c r="BL135"/>
  <c r="BL136"/>
  <c r="BL137"/>
  <c r="BL138"/>
  <c r="BL139"/>
  <c r="BL140"/>
  <c r="BL141"/>
  <c r="BL142"/>
  <c r="BL143"/>
  <c r="BL144"/>
  <c r="BL145"/>
  <c r="BL146"/>
  <c r="BL147"/>
  <c r="BL148"/>
  <c r="BL149"/>
  <c r="BL150"/>
  <c r="BL151"/>
  <c r="BL152"/>
  <c r="BL153"/>
  <c r="BL154"/>
  <c r="BL155"/>
  <c r="BL156"/>
  <c r="BL157"/>
  <c r="BL158"/>
  <c r="BL159"/>
  <c r="BL160"/>
  <c r="BL161"/>
  <c r="BL162"/>
  <c r="BL163"/>
  <c r="BL164"/>
  <c r="BL165"/>
  <c r="BL166"/>
  <c r="BL167"/>
  <c r="BL168"/>
  <c r="BL169"/>
  <c r="BL170"/>
  <c r="BL171"/>
  <c r="BL172"/>
  <c r="BL173"/>
  <c r="BL174"/>
  <c r="BL175"/>
  <c r="BL176"/>
  <c r="BL177"/>
  <c r="BL178"/>
  <c r="BL179"/>
  <c r="BL180"/>
  <c r="BL181"/>
  <c r="BL182"/>
  <c r="BL183"/>
  <c r="BL184"/>
  <c r="BL185"/>
  <c r="BL186"/>
  <c r="BL187"/>
  <c r="BL188"/>
  <c r="BL189"/>
  <c r="BL190"/>
  <c r="BL191"/>
  <c r="BL192"/>
  <c r="BL193"/>
  <c r="BL194"/>
  <c r="BL195"/>
  <c r="BL196"/>
  <c r="BL197"/>
  <c r="BL198"/>
  <c r="BL199"/>
  <c r="BL200"/>
  <c r="BL201"/>
  <c r="BL202"/>
  <c r="BL203"/>
  <c r="BL204"/>
  <c r="BL205"/>
  <c r="BL206"/>
  <c r="BL207"/>
  <c r="BL208"/>
  <c r="BL209"/>
  <c r="BL210"/>
  <c r="BL211"/>
  <c r="BL212"/>
  <c r="BL213"/>
  <c r="BL214"/>
  <c r="BL215"/>
  <c r="BL216"/>
  <c r="BL217"/>
  <c r="BL218"/>
  <c r="BL219"/>
  <c r="BL220"/>
  <c r="BL221"/>
  <c r="BL222"/>
  <c r="BL223"/>
  <c r="BL224"/>
  <c r="BL225"/>
  <c r="BL226"/>
  <c r="BL227"/>
  <c r="BL228"/>
  <c r="BL229"/>
  <c r="BL230"/>
  <c r="BL231"/>
  <c r="BL232"/>
  <c r="BL233"/>
  <c r="BL234"/>
  <c r="BL235"/>
  <c r="BL236"/>
  <c r="BL237"/>
  <c r="BL238"/>
  <c r="BL239"/>
  <c r="BL240"/>
  <c r="BL241"/>
  <c r="BL242"/>
  <c r="BL243"/>
  <c r="BL244"/>
  <c r="BL245"/>
  <c r="BL246"/>
  <c r="BL247"/>
  <c r="BL248"/>
  <c r="BL249"/>
  <c r="BL250"/>
  <c r="BL251"/>
  <c r="BL252"/>
  <c r="BL253"/>
  <c r="BL254"/>
  <c r="BL255"/>
  <c r="BL256"/>
  <c r="BL257"/>
  <c r="BL258"/>
  <c r="BL259"/>
  <c r="BL260"/>
  <c r="BL261"/>
  <c r="BL262"/>
  <c r="BL263"/>
  <c r="BL264"/>
  <c r="BL265"/>
  <c r="BL266"/>
  <c r="BL267"/>
  <c r="BL268"/>
  <c r="BL269"/>
  <c r="BL270"/>
  <c r="BL271"/>
  <c r="BL272"/>
  <c r="BL273"/>
  <c r="BL274"/>
  <c r="BL275"/>
  <c r="BL276"/>
  <c r="BL277"/>
  <c r="BL278"/>
  <c r="BL279"/>
  <c r="BL280"/>
  <c r="BL281"/>
  <c r="BL282"/>
  <c r="BL283"/>
  <c r="BL284"/>
  <c r="BL285"/>
  <c r="BL286"/>
  <c r="BL287"/>
  <c r="BL288"/>
  <c r="BL289"/>
  <c r="BL290"/>
  <c r="BL291"/>
  <c r="BL292"/>
  <c r="BL293"/>
  <c r="BL294"/>
  <c r="BL295"/>
  <c r="BL296"/>
  <c r="BL297"/>
  <c r="BL298"/>
  <c r="BL299"/>
  <c r="BL300"/>
  <c r="BL301"/>
  <c r="BL302"/>
  <c r="BL303"/>
  <c r="BL304"/>
  <c r="BL305"/>
  <c r="BL306"/>
  <c r="BL307"/>
  <c r="BL308"/>
  <c r="BL309"/>
  <c r="BL310"/>
  <c r="BL311"/>
  <c r="BL312"/>
  <c r="BL313"/>
  <c r="BL314"/>
  <c r="BL315"/>
  <c r="BL316"/>
  <c r="BL317"/>
  <c r="BL318"/>
  <c r="BL319"/>
  <c r="BL320"/>
  <c r="BL321"/>
  <c r="BL322"/>
  <c r="BL323"/>
  <c r="BL324"/>
  <c r="BL325"/>
  <c r="BL326"/>
  <c r="BL327"/>
  <c r="BL328"/>
  <c r="BL329"/>
  <c r="BL330"/>
  <c r="BL331"/>
  <c r="BL332"/>
  <c r="BL333"/>
  <c r="BL334"/>
  <c r="BL335"/>
  <c r="BL336"/>
  <c r="BL337"/>
  <c r="BL338"/>
  <c r="BL339"/>
  <c r="BL340"/>
  <c r="BL341"/>
  <c r="BL342"/>
  <c r="BL343"/>
  <c r="BL344"/>
  <c r="BL345"/>
  <c r="BL346"/>
  <c r="BL347"/>
  <c r="BL348"/>
  <c r="BL349"/>
  <c r="BL350"/>
  <c r="BL351"/>
  <c r="BL352"/>
  <c r="BL353"/>
  <c r="BL354"/>
  <c r="BL355"/>
  <c r="BL356"/>
  <c r="BL357"/>
  <c r="BL358"/>
  <c r="BL359"/>
  <c r="BL360"/>
  <c r="BL361"/>
  <c r="BL362"/>
  <c r="BL363"/>
  <c r="BL364"/>
  <c r="BL365"/>
  <c r="BL366"/>
  <c r="BL367"/>
  <c r="BL368"/>
  <c r="BL369"/>
  <c r="BL370"/>
  <c r="BL371"/>
  <c r="BL372"/>
  <c r="BL373"/>
  <c r="BL374"/>
  <c r="BL375"/>
  <c r="BL376"/>
  <c r="BL377"/>
  <c r="BL378"/>
  <c r="BL379"/>
  <c r="BL380"/>
  <c r="BL381"/>
  <c r="BL382"/>
  <c r="BL383"/>
  <c r="BL384"/>
  <c r="BL385"/>
  <c r="BL386"/>
  <c r="BL387"/>
  <c r="BL388"/>
  <c r="BL389"/>
  <c r="BL390"/>
  <c r="BL391"/>
  <c r="BL392"/>
  <c r="BL393"/>
  <c r="BL394"/>
  <c r="BL395"/>
  <c r="BL396"/>
  <c r="BL397"/>
  <c r="BL398"/>
  <c r="BL399"/>
  <c r="BL400"/>
  <c r="BL401"/>
  <c r="BL402"/>
  <c r="BL403"/>
  <c r="BL404"/>
  <c r="BL405"/>
  <c r="BL406"/>
  <c r="BL407"/>
  <c r="BL408"/>
  <c r="BL409"/>
  <c r="BL410"/>
  <c r="BL411"/>
  <c r="BL412"/>
  <c r="BL413"/>
  <c r="BL414"/>
  <c r="BL415"/>
  <c r="BL416"/>
  <c r="BL417"/>
  <c r="BL418"/>
  <c r="BL419"/>
  <c r="BL420"/>
  <c r="BL421"/>
  <c r="BL422"/>
  <c r="BL423"/>
  <c r="BL424"/>
  <c r="BL425"/>
  <c r="BL426"/>
  <c r="BL427"/>
  <c r="BL428"/>
  <c r="BL429"/>
  <c r="BL430"/>
  <c r="BL431"/>
  <c r="BL432"/>
  <c r="BL433"/>
  <c r="BL434"/>
  <c r="BL435"/>
  <c r="BL436"/>
  <c r="BL437"/>
  <c r="BL438"/>
  <c r="BL439"/>
  <c r="BL440"/>
  <c r="BL441"/>
  <c r="BL442"/>
  <c r="BL443"/>
  <c r="BL444"/>
  <c r="BL445"/>
  <c r="BL446"/>
  <c r="BL447"/>
  <c r="BL448"/>
  <c r="BL449"/>
  <c r="BL450"/>
  <c r="BL451"/>
  <c r="BL452"/>
  <c r="BL453"/>
  <c r="BL454"/>
  <c r="BL455"/>
  <c r="BL456"/>
  <c r="BL457"/>
  <c r="BL458"/>
  <c r="BL459"/>
  <c r="BL460"/>
  <c r="BL461"/>
  <c r="BL462"/>
  <c r="BL463"/>
  <c r="BL464"/>
  <c r="BL465"/>
  <c r="BL466"/>
  <c r="BL467"/>
  <c r="BL468"/>
  <c r="BL469"/>
  <c r="BL470"/>
  <c r="BL471"/>
  <c r="BL472"/>
  <c r="BL473"/>
  <c r="BL474"/>
  <c r="BL475"/>
  <c r="BL476"/>
  <c r="BL477"/>
  <c r="BL478"/>
  <c r="BL479"/>
  <c r="BL480"/>
  <c r="BL481"/>
  <c r="BL482"/>
  <c r="BL483"/>
  <c r="BL484"/>
  <c r="BL485"/>
  <c r="BL486"/>
  <c r="BL487"/>
  <c r="BL488"/>
  <c r="BL489"/>
  <c r="BL490"/>
  <c r="BL491"/>
  <c r="BL492"/>
  <c r="BL493"/>
  <c r="BL494"/>
  <c r="BL495"/>
  <c r="BL496"/>
  <c r="BL497"/>
  <c r="BL498"/>
  <c r="BL499"/>
  <c r="BL500"/>
  <c r="BL501"/>
  <c r="BL502"/>
  <c r="BL503"/>
  <c r="BL504"/>
  <c r="BL505"/>
  <c r="BL506"/>
  <c r="BL507"/>
  <c r="BL508"/>
  <c r="BL509"/>
  <c r="BL510"/>
  <c r="BL511"/>
  <c r="BL512"/>
  <c r="BL513"/>
  <c r="BL514"/>
  <c r="BL515"/>
  <c r="BL516"/>
  <c r="BL517"/>
  <c r="BL518"/>
  <c r="BL519"/>
  <c r="BL520"/>
  <c r="BL521"/>
  <c r="BL522"/>
  <c r="BL523"/>
  <c r="BL524"/>
  <c r="BL525"/>
  <c r="BL526"/>
  <c r="BL527"/>
  <c r="BL528"/>
  <c r="BL529"/>
  <c r="BL530"/>
  <c r="BL531"/>
  <c r="BL532"/>
  <c r="BL533"/>
  <c r="BL534"/>
  <c r="BL535"/>
  <c r="BL536"/>
  <c r="BL537"/>
  <c r="BL538"/>
  <c r="BL539"/>
  <c r="BL540"/>
  <c r="BL541"/>
  <c r="BL542"/>
  <c r="BL543"/>
  <c r="BL544"/>
  <c r="BL545"/>
  <c r="BL546"/>
  <c r="BL547"/>
  <c r="BL548"/>
  <c r="BL549"/>
  <c r="BL550"/>
  <c r="BL551"/>
  <c r="BL552"/>
  <c r="BL553"/>
  <c r="BL554"/>
  <c r="BL555"/>
  <c r="BL556"/>
  <c r="BL557"/>
  <c r="BL558"/>
  <c r="BL559"/>
  <c r="BL560"/>
  <c r="BL561"/>
  <c r="BL562"/>
  <c r="BL563"/>
  <c r="BL564"/>
  <c r="BL565"/>
  <c r="BL566"/>
  <c r="BL567"/>
  <c r="BL568"/>
  <c r="BL569"/>
  <c r="BL570"/>
  <c r="BL571"/>
  <c r="BL572"/>
  <c r="BL573"/>
  <c r="BL574"/>
  <c r="BL575"/>
  <c r="BL576"/>
  <c r="BL577"/>
  <c r="BL578"/>
  <c r="BL579"/>
  <c r="BL580"/>
  <c r="BL581"/>
  <c r="BL582"/>
  <c r="BL583"/>
  <c r="BL584"/>
  <c r="BL585"/>
  <c r="BL586"/>
  <c r="BL587"/>
  <c r="BL588"/>
  <c r="BL589"/>
  <c r="BL590"/>
  <c r="BL591"/>
  <c r="BL592"/>
  <c r="BL593"/>
  <c r="BL594"/>
  <c r="BL595"/>
  <c r="BL596"/>
  <c r="BL597"/>
  <c r="BL598"/>
  <c r="BL599"/>
  <c r="BL600"/>
  <c r="BL601"/>
  <c r="BL602"/>
  <c r="BL603"/>
  <c r="BL604"/>
  <c r="BL605"/>
  <c r="BL606"/>
  <c r="BL607"/>
  <c r="BL608"/>
  <c r="BL609"/>
  <c r="BL610"/>
  <c r="BL611"/>
  <c r="BL612"/>
  <c r="BL613"/>
  <c r="BL614"/>
  <c r="BL615"/>
  <c r="BL616"/>
  <c r="BL617"/>
  <c r="BL618"/>
  <c r="BL619"/>
  <c r="BL620"/>
  <c r="BL621"/>
  <c r="BL622"/>
  <c r="BL623"/>
  <c r="BL624"/>
  <c r="BL625"/>
  <c r="BL626"/>
  <c r="BL627"/>
  <c r="BL628"/>
  <c r="BL629"/>
  <c r="BL630"/>
  <c r="BL631"/>
  <c r="BL632"/>
  <c r="BL633"/>
  <c r="BL634"/>
  <c r="BL635"/>
  <c r="BL636"/>
  <c r="BL637"/>
  <c r="BL638"/>
  <c r="BL639"/>
  <c r="BL640"/>
  <c r="BL641"/>
  <c r="BL642"/>
  <c r="BL643"/>
  <c r="BL644"/>
  <c r="BL645"/>
  <c r="BL646"/>
  <c r="BL647"/>
  <c r="BL648"/>
  <c r="BL649"/>
  <c r="BL650"/>
  <c r="BL651"/>
  <c r="BL652"/>
  <c r="BL653"/>
  <c r="BL654"/>
  <c r="BL655"/>
  <c r="BL656"/>
  <c r="BL657"/>
  <c r="BL658"/>
  <c r="BL659"/>
  <c r="BL660"/>
  <c r="BL661"/>
  <c r="BL662"/>
  <c r="BL663"/>
  <c r="BL664"/>
  <c r="BL665"/>
  <c r="BL666"/>
  <c r="BL667"/>
  <c r="BL668"/>
  <c r="BL669"/>
  <c r="BL670"/>
  <c r="BL671"/>
  <c r="BL672"/>
  <c r="BL673"/>
  <c r="BL674"/>
  <c r="BL675"/>
  <c r="BL676"/>
  <c r="BL677"/>
  <c r="BL678"/>
  <c r="BL679"/>
  <c r="BL680"/>
  <c r="BL681"/>
  <c r="BL682"/>
  <c r="BL683"/>
  <c r="BL684"/>
  <c r="BL685"/>
  <c r="BL686"/>
  <c r="BL687"/>
  <c r="BL688"/>
  <c r="BL689"/>
  <c r="BL690"/>
  <c r="BL691"/>
  <c r="BL692"/>
  <c r="BL693"/>
  <c r="BL694"/>
  <c r="BL695"/>
  <c r="BL696"/>
  <c r="BL697"/>
  <c r="BL698"/>
  <c r="BL699"/>
  <c r="BL700"/>
  <c r="BL701"/>
  <c r="BL702"/>
  <c r="BL703"/>
  <c r="BL704"/>
  <c r="BL705"/>
  <c r="BL706"/>
  <c r="BL707"/>
  <c r="BL708"/>
  <c r="BL709"/>
  <c r="BL710"/>
  <c r="BL711"/>
  <c r="BL712"/>
  <c r="BL713"/>
  <c r="BL714"/>
  <c r="BL715"/>
  <c r="BL716"/>
  <c r="BL717"/>
  <c r="BL718"/>
  <c r="BL719"/>
  <c r="BL720"/>
  <c r="BL721"/>
  <c r="BL722"/>
  <c r="BL723"/>
  <c r="BL724"/>
  <c r="BL725"/>
  <c r="BL726"/>
  <c r="BL727"/>
  <c r="BL728"/>
  <c r="BL729"/>
  <c r="BL730"/>
  <c r="BL731"/>
  <c r="BL732"/>
  <c r="BL733"/>
  <c r="BL734"/>
  <c r="BL735"/>
  <c r="BL736"/>
  <c r="BL737"/>
  <c r="BL738"/>
  <c r="BL739"/>
  <c r="BL740"/>
  <c r="BL741"/>
  <c r="BL742"/>
  <c r="BL743"/>
  <c r="BL744"/>
  <c r="BL745"/>
  <c r="BL746"/>
  <c r="BL747"/>
  <c r="BL748"/>
  <c r="BL749"/>
  <c r="BL750"/>
  <c r="BL751"/>
  <c r="BL752"/>
  <c r="BL753"/>
  <c r="BL754"/>
  <c r="BL755"/>
  <c r="BL756"/>
  <c r="BL757"/>
  <c r="BL758"/>
  <c r="BL759"/>
  <c r="BL760"/>
  <c r="BL761"/>
  <c r="BL762"/>
  <c r="BL763"/>
  <c r="BL764"/>
  <c r="BL765"/>
  <c r="BL766"/>
  <c r="BL767"/>
  <c r="BL768"/>
  <c r="BL769"/>
  <c r="BL770"/>
  <c r="BL771"/>
  <c r="BL772"/>
  <c r="BL773"/>
  <c r="BL774"/>
  <c r="BL775"/>
  <c r="BL776"/>
  <c r="BL777"/>
  <c r="BL778"/>
  <c r="BL779"/>
  <c r="BL780"/>
  <c r="BL781"/>
  <c r="BL782"/>
  <c r="BL783"/>
  <c r="BL784"/>
  <c r="BL785"/>
  <c r="BL786"/>
  <c r="BL787"/>
  <c r="BL788"/>
  <c r="BL789"/>
  <c r="BL790"/>
  <c r="BL791"/>
  <c r="BL792"/>
  <c r="BL793"/>
  <c r="BL794"/>
  <c r="BL795"/>
  <c r="BL796"/>
  <c r="BL797"/>
  <c r="BL798"/>
  <c r="BL799"/>
  <c r="BL800"/>
  <c r="BL801"/>
  <c r="BL802"/>
  <c r="BL803"/>
  <c r="BL804"/>
  <c r="BL805"/>
  <c r="BL806"/>
  <c r="BL807"/>
  <c r="BL808"/>
  <c r="BL809"/>
  <c r="BL810"/>
  <c r="BL811"/>
  <c r="BL812"/>
  <c r="BL813"/>
  <c r="BL814"/>
  <c r="BL815"/>
  <c r="BL816"/>
  <c r="BL817"/>
  <c r="BL818"/>
  <c r="BL819"/>
  <c r="BL820"/>
  <c r="BL821"/>
  <c r="BL822"/>
  <c r="BL823"/>
  <c r="BL824"/>
  <c r="BL825"/>
  <c r="BL826"/>
  <c r="BL827"/>
  <c r="BL828"/>
  <c r="BL829"/>
  <c r="BL830"/>
  <c r="BL831"/>
  <c r="BL832"/>
  <c r="BL833"/>
  <c r="BL834"/>
  <c r="BL835"/>
  <c r="BL836"/>
  <c r="BL837"/>
  <c r="BL838"/>
  <c r="BL839"/>
  <c r="BL840"/>
  <c r="BL841"/>
  <c r="BL842"/>
  <c r="BL843"/>
  <c r="BL844"/>
  <c r="BL845"/>
  <c r="BL846"/>
  <c r="BL847"/>
  <c r="BL848"/>
  <c r="BL849"/>
  <c r="BL850"/>
  <c r="BL851"/>
  <c r="BL852"/>
  <c r="BL853"/>
  <c r="BL854"/>
  <c r="BL855"/>
  <c r="BL856"/>
  <c r="BL857"/>
  <c r="BL858"/>
  <c r="BL859"/>
  <c r="BL860"/>
  <c r="BL861"/>
  <c r="BL862"/>
  <c r="BL863"/>
  <c r="BL864"/>
  <c r="BL865"/>
  <c r="BL866"/>
  <c r="BL867"/>
  <c r="BL868"/>
  <c r="BL869"/>
  <c r="BL870"/>
  <c r="BL871"/>
  <c r="BL872"/>
  <c r="BL873"/>
  <c r="BL874"/>
  <c r="BL875"/>
  <c r="BL876"/>
  <c r="BL877"/>
  <c r="BL878"/>
  <c r="BL879"/>
  <c r="BL880"/>
  <c r="BL881"/>
  <c r="BL882"/>
  <c r="BL883"/>
  <c r="BL884"/>
  <c r="BL885"/>
  <c r="BL886"/>
  <c r="BL887"/>
  <c r="BL888"/>
  <c r="BL889"/>
  <c r="BL890"/>
  <c r="BL891"/>
  <c r="BL892"/>
  <c r="BL893"/>
  <c r="BL894"/>
  <c r="BL895"/>
  <c r="BL896"/>
  <c r="BL897"/>
  <c r="BL898"/>
  <c r="BL899"/>
  <c r="BL900"/>
  <c r="BL901"/>
  <c r="BL902"/>
  <c r="BL903"/>
  <c r="BL904"/>
  <c r="BL905"/>
  <c r="BL906"/>
  <c r="BL907"/>
  <c r="BL908"/>
  <c r="BL909"/>
  <c r="BL910"/>
  <c r="BL911"/>
  <c r="BL912"/>
  <c r="BL913"/>
  <c r="BL914"/>
  <c r="BL915"/>
  <c r="BL916"/>
  <c r="BL917"/>
  <c r="BL918"/>
  <c r="BL919"/>
  <c r="BL920"/>
  <c r="BL921"/>
  <c r="BL922"/>
  <c r="BL923"/>
  <c r="BL924"/>
  <c r="BL925"/>
  <c r="BL926"/>
  <c r="BL927"/>
  <c r="BL928"/>
  <c r="BL929"/>
  <c r="BL930"/>
  <c r="BL931"/>
  <c r="BL932"/>
  <c r="BL933"/>
  <c r="BL934"/>
  <c r="BL935"/>
  <c r="BL936"/>
  <c r="BL937"/>
  <c r="BL938"/>
  <c r="BL939"/>
  <c r="BL940"/>
  <c r="BL941"/>
  <c r="BL942"/>
  <c r="BL943"/>
  <c r="BL944"/>
  <c r="BL945"/>
  <c r="BL946"/>
  <c r="BL947"/>
  <c r="BL948"/>
  <c r="BL949"/>
  <c r="BL950"/>
  <c r="BL951"/>
  <c r="BL952"/>
  <c r="BL953"/>
  <c r="BL954"/>
  <c r="BL955"/>
  <c r="BL956"/>
  <c r="BL957"/>
  <c r="BL958"/>
  <c r="BL959"/>
  <c r="BL960"/>
  <c r="BL961"/>
  <c r="BL962"/>
  <c r="BL963"/>
  <c r="BL964"/>
  <c r="BL965"/>
  <c r="BL966"/>
  <c r="BL967"/>
  <c r="BL968"/>
  <c r="BL969"/>
  <c r="BL970"/>
  <c r="BL971"/>
  <c r="BL972"/>
  <c r="BL973"/>
  <c r="BL974"/>
  <c r="BL975"/>
  <c r="BL976"/>
  <c r="BL977"/>
  <c r="BL978"/>
  <c r="BL979"/>
  <c r="BL980"/>
  <c r="BL981"/>
  <c r="BL982"/>
  <c r="BL983"/>
  <c r="BL984"/>
  <c r="BL985"/>
  <c r="BL986"/>
  <c r="BL987"/>
  <c r="BL988"/>
  <c r="BL989"/>
  <c r="BL990"/>
  <c r="BL991"/>
  <c r="BL992"/>
  <c r="BL993"/>
  <c r="BL994"/>
  <c r="BL995"/>
  <c r="BL996"/>
  <c r="BL997"/>
  <c r="BL998"/>
  <c r="BL999"/>
  <c r="BL1000"/>
  <c r="BL1001"/>
  <c r="BL1002"/>
  <c r="BL1003"/>
  <c r="BL1004"/>
  <c r="BL1005"/>
  <c r="BL1006"/>
  <c r="BL1007"/>
  <c r="BL1008"/>
  <c r="BL1009"/>
  <c r="BL1010"/>
  <c r="BL1011"/>
  <c r="BL1012"/>
  <c r="BL1013"/>
  <c r="E11"/>
  <c r="C3" i="64" l="1"/>
  <c r="C38" s="1"/>
  <c r="B44"/>
  <c r="C44"/>
  <c r="C4"/>
  <c r="C39" s="1"/>
  <c r="A8" i="2"/>
  <c r="B8" i="43"/>
  <c r="BJ3" i="1"/>
  <c r="BI4"/>
  <c r="BJ4" s="1"/>
  <c r="CP2"/>
  <c r="CP351"/>
  <c r="CP349"/>
  <c r="CP347"/>
  <c r="CP345"/>
  <c r="CP343"/>
  <c r="CP341"/>
  <c r="CP339"/>
  <c r="CP337"/>
  <c r="CP335"/>
  <c r="CP333"/>
  <c r="CP331"/>
  <c r="CP329"/>
  <c r="CP327"/>
  <c r="CP325"/>
  <c r="CP323"/>
  <c r="CP321"/>
  <c r="CP319"/>
  <c r="CP317"/>
  <c r="CP315"/>
  <c r="CP313"/>
  <c r="CP311"/>
  <c r="CP309"/>
  <c r="CP307"/>
  <c r="CP305"/>
  <c r="CP303"/>
  <c r="CP301"/>
  <c r="CP299"/>
  <c r="CP297"/>
  <c r="CP295"/>
  <c r="CP293"/>
  <c r="CP291"/>
  <c r="CP230"/>
  <c r="CP228"/>
  <c r="CP226"/>
  <c r="CP224"/>
  <c r="CP222"/>
  <c r="CP220"/>
  <c r="CP218"/>
  <c r="CP216"/>
  <c r="CP214"/>
  <c r="CP212"/>
  <c r="CP210"/>
  <c r="CP208"/>
  <c r="CP206"/>
  <c r="CP204"/>
  <c r="CP202"/>
  <c r="CP200"/>
  <c r="CP198"/>
  <c r="CP196"/>
  <c r="CP194"/>
  <c r="CP192"/>
  <c r="CP190"/>
  <c r="CP188"/>
  <c r="CP186"/>
  <c r="CP184"/>
  <c r="CP182"/>
  <c r="CP180"/>
  <c r="CP178"/>
  <c r="CP176"/>
  <c r="CP174"/>
  <c r="CP172"/>
  <c r="CP170"/>
  <c r="CP168"/>
  <c r="CP166"/>
  <c r="CP164"/>
  <c r="CP162"/>
  <c r="CP160"/>
  <c r="CP158"/>
  <c r="CP156"/>
  <c r="CP154"/>
  <c r="CP152"/>
  <c r="CP150"/>
  <c r="CP148"/>
  <c r="CP146"/>
  <c r="CP144"/>
  <c r="CP142"/>
  <c r="CP140"/>
  <c r="CP138"/>
  <c r="CP136"/>
  <c r="CP134"/>
  <c r="CP132"/>
  <c r="CP130"/>
  <c r="CP128"/>
  <c r="CP126"/>
  <c r="CP124"/>
  <c r="CP122"/>
  <c r="CP120"/>
  <c r="CP118"/>
  <c r="CP116"/>
  <c r="CP114"/>
  <c r="CP112"/>
  <c r="CP110"/>
  <c r="CP108"/>
  <c r="CP106"/>
  <c r="CP94"/>
  <c r="CP92"/>
  <c r="CP90"/>
  <c r="CP88"/>
  <c r="CP86"/>
  <c r="CP84"/>
  <c r="CP82"/>
  <c r="CP80"/>
  <c r="CP78"/>
  <c r="CP76"/>
  <c r="CP54"/>
  <c r="CP52"/>
  <c r="CP50"/>
  <c r="CP48"/>
  <c r="CP46"/>
  <c r="CP44"/>
  <c r="CP42"/>
  <c r="CP40"/>
  <c r="CP38"/>
  <c r="CP36"/>
  <c r="CP16"/>
  <c r="CP14"/>
  <c r="CP12"/>
  <c r="CP10"/>
  <c r="CP8"/>
  <c r="CP6"/>
  <c r="CP4"/>
  <c r="CP352"/>
  <c r="CP353" s="1"/>
  <c r="CP354" s="1"/>
  <c r="CP355" s="1"/>
  <c r="CP356" s="1"/>
  <c r="CP357" s="1"/>
  <c r="CP358" s="1"/>
  <c r="CP359" s="1"/>
  <c r="CP360" s="1"/>
  <c r="CP361" s="1"/>
  <c r="CP362" s="1"/>
  <c r="CP363" s="1"/>
  <c r="CP364" s="1"/>
  <c r="CP365" s="1"/>
  <c r="CP366" s="1"/>
  <c r="CP350"/>
  <c r="CP348"/>
  <c r="CP346"/>
  <c r="CP344"/>
  <c r="CP342"/>
  <c r="CP340"/>
  <c r="CP338"/>
  <c r="CP336"/>
  <c r="CP334"/>
  <c r="CP332"/>
  <c r="CP330"/>
  <c r="CP328"/>
  <c r="CP326"/>
  <c r="CP324"/>
  <c r="CP322"/>
  <c r="CP320"/>
  <c r="CP318"/>
  <c r="CP316"/>
  <c r="CP314"/>
  <c r="CP312"/>
  <c r="CP310"/>
  <c r="CP308"/>
  <c r="CP306"/>
  <c r="CP304"/>
  <c r="CP302"/>
  <c r="CP300"/>
  <c r="CP298"/>
  <c r="CP296"/>
  <c r="CP294"/>
  <c r="CP292"/>
  <c r="CP290"/>
  <c r="CP245"/>
  <c r="CP246" s="1"/>
  <c r="CP247" s="1"/>
  <c r="CP248" s="1"/>
  <c r="CP249" s="1"/>
  <c r="CP250" s="1"/>
  <c r="CP251" s="1"/>
  <c r="CP252" s="1"/>
  <c r="CP253" s="1"/>
  <c r="CP254" s="1"/>
  <c r="CP255" s="1"/>
  <c r="CP256" s="1"/>
  <c r="CP257" s="1"/>
  <c r="CP258" s="1"/>
  <c r="CP259" s="1"/>
  <c r="CP260" s="1"/>
  <c r="CP261" s="1"/>
  <c r="CP262" s="1"/>
  <c r="CP263" s="1"/>
  <c r="CP264" s="1"/>
  <c r="CP265" s="1"/>
  <c r="CP266" s="1"/>
  <c r="CP267" s="1"/>
  <c r="CP268" s="1"/>
  <c r="CP269" s="1"/>
  <c r="CP270" s="1"/>
  <c r="CP271" s="1"/>
  <c r="CP272" s="1"/>
  <c r="CP273" s="1"/>
  <c r="CP274" s="1"/>
  <c r="CP275" s="1"/>
  <c r="CP276" s="1"/>
  <c r="CP277" s="1"/>
  <c r="CP278" s="1"/>
  <c r="CP279" s="1"/>
  <c r="CP280" s="1"/>
  <c r="CP281" s="1"/>
  <c r="CP282" s="1"/>
  <c r="CP283" s="1"/>
  <c r="CP284" s="1"/>
  <c r="CP285" s="1"/>
  <c r="CP286" s="1"/>
  <c r="CP287" s="1"/>
  <c r="CP288" s="1"/>
  <c r="CP289" s="1"/>
  <c r="CP231"/>
  <c r="CP232" s="1"/>
  <c r="CP233" s="1"/>
  <c r="CP234" s="1"/>
  <c r="CP235" s="1"/>
  <c r="CP236" s="1"/>
  <c r="CP237" s="1"/>
  <c r="CP238" s="1"/>
  <c r="CP239" s="1"/>
  <c r="CP240" s="1"/>
  <c r="CP241" s="1"/>
  <c r="CP242" s="1"/>
  <c r="CP243" s="1"/>
  <c r="CP244" s="1"/>
  <c r="CP229"/>
  <c r="CP227"/>
  <c r="CP225"/>
  <c r="CP223"/>
  <c r="CP221"/>
  <c r="CP219"/>
  <c r="CP217"/>
  <c r="CP215"/>
  <c r="CP213"/>
  <c r="CP211"/>
  <c r="CP209"/>
  <c r="CP207"/>
  <c r="CP205"/>
  <c r="CP203"/>
  <c r="CP201"/>
  <c r="CP199"/>
  <c r="CP197"/>
  <c r="CP195"/>
  <c r="CP193"/>
  <c r="CP191"/>
  <c r="CP189"/>
  <c r="CP187"/>
  <c r="CP185"/>
  <c r="CP183"/>
  <c r="CP181"/>
  <c r="CP179"/>
  <c r="CP177"/>
  <c r="CP175"/>
  <c r="CP173"/>
  <c r="CP171"/>
  <c r="CP169"/>
  <c r="CP167"/>
  <c r="CP165"/>
  <c r="CP163"/>
  <c r="CP161"/>
  <c r="CP159"/>
  <c r="CP157"/>
  <c r="CP155"/>
  <c r="CP153"/>
  <c r="CP151"/>
  <c r="CP149"/>
  <c r="CP147"/>
  <c r="CP145"/>
  <c r="CP143"/>
  <c r="CP141"/>
  <c r="CP139"/>
  <c r="CP137"/>
  <c r="CP135"/>
  <c r="CP133"/>
  <c r="CP131"/>
  <c r="CP129"/>
  <c r="CP127"/>
  <c r="CP125"/>
  <c r="CP123"/>
  <c r="CP121"/>
  <c r="CP119"/>
  <c r="CP117"/>
  <c r="CP115"/>
  <c r="CP113"/>
  <c r="CP111"/>
  <c r="CP109"/>
  <c r="CP107"/>
  <c r="CP95"/>
  <c r="CP96" s="1"/>
  <c r="CP97" s="1"/>
  <c r="CP98" s="1"/>
  <c r="CP99" s="1"/>
  <c r="CP100" s="1"/>
  <c r="CP101" s="1"/>
  <c r="CP102" s="1"/>
  <c r="CP103" s="1"/>
  <c r="CP104" s="1"/>
  <c r="CP105" s="1"/>
  <c r="CP93"/>
  <c r="CP91"/>
  <c r="CP89"/>
  <c r="CP87"/>
  <c r="CP85"/>
  <c r="CP83"/>
  <c r="CP81"/>
  <c r="CP79"/>
  <c r="CP77"/>
  <c r="CP55"/>
  <c r="CP56" s="1"/>
  <c r="CP57" s="1"/>
  <c r="CP58" s="1"/>
  <c r="CP59" s="1"/>
  <c r="CP60" s="1"/>
  <c r="CP61" s="1"/>
  <c r="CP62" s="1"/>
  <c r="CP63" s="1"/>
  <c r="CP64" s="1"/>
  <c r="CP65" s="1"/>
  <c r="CP66" s="1"/>
  <c r="CP67" s="1"/>
  <c r="CP68" s="1"/>
  <c r="CP69" s="1"/>
  <c r="CP70" s="1"/>
  <c r="CP71" s="1"/>
  <c r="CP72" s="1"/>
  <c r="CP73" s="1"/>
  <c r="CP74" s="1"/>
  <c r="CP75" s="1"/>
  <c r="CP53"/>
  <c r="CP51"/>
  <c r="CP49"/>
  <c r="CP47"/>
  <c r="CP45"/>
  <c r="CP43"/>
  <c r="CP41"/>
  <c r="CP39"/>
  <c r="CP37"/>
  <c r="CP17"/>
  <c r="CP18" s="1"/>
  <c r="CP19" s="1"/>
  <c r="CP20" s="1"/>
  <c r="CP21" s="1"/>
  <c r="CP22" s="1"/>
  <c r="CP23" s="1"/>
  <c r="CP24" s="1"/>
  <c r="CP25" s="1"/>
  <c r="CP26" s="1"/>
  <c r="CP27" s="1"/>
  <c r="CP28" s="1"/>
  <c r="CP29" s="1"/>
  <c r="CP30" s="1"/>
  <c r="CP31" s="1"/>
  <c r="CP32" s="1"/>
  <c r="CP33" s="1"/>
  <c r="CP34" s="1"/>
  <c r="CP35" s="1"/>
  <c r="CP15"/>
  <c r="CP13"/>
  <c r="CP11"/>
  <c r="CP9"/>
  <c r="CP7"/>
  <c r="CP5"/>
  <c r="CF8"/>
  <c r="CF6" s="1"/>
  <c r="A9" i="2" l="1"/>
  <c r="B9" i="43"/>
  <c r="BI5" i="1"/>
  <c r="BI6" s="1"/>
  <c r="BI7" s="1"/>
  <c r="BI8" s="1"/>
  <c r="BI9" s="1"/>
  <c r="BI10" s="1"/>
  <c r="BI11" s="1"/>
  <c r="BI12" s="1"/>
  <c r="BI13" s="1"/>
  <c r="BI14" s="1"/>
  <c r="BI15" s="1"/>
  <c r="BI16" s="1"/>
  <c r="BI17" s="1"/>
  <c r="BI18" s="1"/>
  <c r="BI19" s="1"/>
  <c r="BI20" s="1"/>
  <c r="BI21" s="1"/>
  <c r="BI22" s="1"/>
  <c r="BI23" s="1"/>
  <c r="BI24" s="1"/>
  <c r="BI25" s="1"/>
  <c r="BI26" s="1"/>
  <c r="BI27" s="1"/>
  <c r="BI28" s="1"/>
  <c r="BI29" s="1"/>
  <c r="BI30" s="1"/>
  <c r="BI31" s="1"/>
  <c r="BI32" s="1"/>
  <c r="BI33" s="1"/>
  <c r="BI34" s="1"/>
  <c r="BI35" s="1"/>
  <c r="BI36" s="1"/>
  <c r="BI37" s="1"/>
  <c r="BI38" s="1"/>
  <c r="BI39" s="1"/>
  <c r="BI40" s="1"/>
  <c r="BI41" s="1"/>
  <c r="BI42" s="1"/>
  <c r="BI43" s="1"/>
  <c r="BI44" s="1"/>
  <c r="BI45" s="1"/>
  <c r="BI46" s="1"/>
  <c r="BI47" s="1"/>
  <c r="BI48" s="1"/>
  <c r="BI49" s="1"/>
  <c r="BI50" s="1"/>
  <c r="BI51" s="1"/>
  <c r="BI52" s="1"/>
  <c r="BI53" s="1"/>
  <c r="BI54" s="1"/>
  <c r="BI55" s="1"/>
  <c r="BI56" s="1"/>
  <c r="BI57" s="1"/>
  <c r="BI58" s="1"/>
  <c r="BI59" s="1"/>
  <c r="BI60" s="1"/>
  <c r="BI61" s="1"/>
  <c r="BI62" s="1"/>
  <c r="BI63" s="1"/>
  <c r="BI64" s="1"/>
  <c r="BI65" s="1"/>
  <c r="BI66" s="1"/>
  <c r="BI67" s="1"/>
  <c r="BI68" s="1"/>
  <c r="BI69" s="1"/>
  <c r="BI70" s="1"/>
  <c r="BI71" s="1"/>
  <c r="BI72" s="1"/>
  <c r="BI73" s="1"/>
  <c r="BI74" s="1"/>
  <c r="BI75" s="1"/>
  <c r="BI76" s="1"/>
  <c r="BI77" s="1"/>
  <c r="BI78" s="1"/>
  <c r="BI79" s="1"/>
  <c r="BI80" s="1"/>
  <c r="BI81" s="1"/>
  <c r="BI82" s="1"/>
  <c r="BI83" s="1"/>
  <c r="BI84" s="1"/>
  <c r="BI85" s="1"/>
  <c r="BI86" s="1"/>
  <c r="BI87" s="1"/>
  <c r="BI88" s="1"/>
  <c r="BI89" s="1"/>
  <c r="BI90" s="1"/>
  <c r="BI91" s="1"/>
  <c r="BI92" s="1"/>
  <c r="BI93" s="1"/>
  <c r="BI94" s="1"/>
  <c r="BI95" s="1"/>
  <c r="BI96" s="1"/>
  <c r="BI97" s="1"/>
  <c r="BI98" s="1"/>
  <c r="BI99" s="1"/>
  <c r="BI100" s="1"/>
  <c r="BI101" s="1"/>
  <c r="BI102" s="1"/>
  <c r="BI103" s="1"/>
  <c r="BI104" s="1"/>
  <c r="BI105" s="1"/>
  <c r="BI106" s="1"/>
  <c r="BI107" s="1"/>
  <c r="BI108" s="1"/>
  <c r="BI109" s="1"/>
  <c r="BI110" s="1"/>
  <c r="BI111" s="1"/>
  <c r="BI112" s="1"/>
  <c r="BI113" s="1"/>
  <c r="BI114" s="1"/>
  <c r="BI115" s="1"/>
  <c r="BI116" s="1"/>
  <c r="BI117" s="1"/>
  <c r="BI118" s="1"/>
  <c r="BI119" s="1"/>
  <c r="BI120" s="1"/>
  <c r="BI121" s="1"/>
  <c r="BI122" s="1"/>
  <c r="BI123" s="1"/>
  <c r="BI124" s="1"/>
  <c r="BI125" s="1"/>
  <c r="BI126" s="1"/>
  <c r="BI127" s="1"/>
  <c r="BI128" s="1"/>
  <c r="BI129" s="1"/>
  <c r="BI130" s="1"/>
  <c r="BI131" s="1"/>
  <c r="BI132" s="1"/>
  <c r="BI133" s="1"/>
  <c r="BI134" s="1"/>
  <c r="BI135" s="1"/>
  <c r="BI136" s="1"/>
  <c r="BI137" s="1"/>
  <c r="BI138" s="1"/>
  <c r="BI139" s="1"/>
  <c r="BI140" s="1"/>
  <c r="BI141" s="1"/>
  <c r="BI142" s="1"/>
  <c r="BI143" s="1"/>
  <c r="BI144" s="1"/>
  <c r="BI145" s="1"/>
  <c r="BI146" s="1"/>
  <c r="BI147" s="1"/>
  <c r="BI148" s="1"/>
  <c r="BI149" s="1"/>
  <c r="BI150" s="1"/>
  <c r="BI151" s="1"/>
  <c r="BI152" s="1"/>
  <c r="BI153" s="1"/>
  <c r="BI154" s="1"/>
  <c r="BI155" s="1"/>
  <c r="BI156" s="1"/>
  <c r="BI157" s="1"/>
  <c r="BI158" s="1"/>
  <c r="BI159" s="1"/>
  <c r="BI160" s="1"/>
  <c r="BI161" s="1"/>
  <c r="BI162" s="1"/>
  <c r="BI163" s="1"/>
  <c r="BI164" s="1"/>
  <c r="BI165" s="1"/>
  <c r="BI166" s="1"/>
  <c r="BI167" s="1"/>
  <c r="BI168" s="1"/>
  <c r="BI169" s="1"/>
  <c r="BI170" s="1"/>
  <c r="BI171" s="1"/>
  <c r="BI172" s="1"/>
  <c r="BI173" s="1"/>
  <c r="BI174" s="1"/>
  <c r="BI175" s="1"/>
  <c r="BI176" s="1"/>
  <c r="BI177" s="1"/>
  <c r="BI178" s="1"/>
  <c r="BI179" s="1"/>
  <c r="BI180" s="1"/>
  <c r="BI181" s="1"/>
  <c r="BI182" s="1"/>
  <c r="BI183" s="1"/>
  <c r="BI184" s="1"/>
  <c r="BI185" s="1"/>
  <c r="BI186" s="1"/>
  <c r="BI187" s="1"/>
  <c r="BI188" s="1"/>
  <c r="BI189" s="1"/>
  <c r="BI190" s="1"/>
  <c r="BI191" s="1"/>
  <c r="BI192" s="1"/>
  <c r="BI193" s="1"/>
  <c r="BI194" s="1"/>
  <c r="BI195" s="1"/>
  <c r="BI196" s="1"/>
  <c r="BI197" s="1"/>
  <c r="BI198" s="1"/>
  <c r="BI199" s="1"/>
  <c r="BI200" s="1"/>
  <c r="BI201" s="1"/>
  <c r="BI202" s="1"/>
  <c r="BI203" s="1"/>
  <c r="BI204" s="1"/>
  <c r="BI205" s="1"/>
  <c r="BI206" s="1"/>
  <c r="BI207" s="1"/>
  <c r="BI208" s="1"/>
  <c r="BI209" s="1"/>
  <c r="BI210" s="1"/>
  <c r="BI211" s="1"/>
  <c r="BI212" s="1"/>
  <c r="BI213" s="1"/>
  <c r="BI214" s="1"/>
  <c r="BI215" s="1"/>
  <c r="BI216" s="1"/>
  <c r="BI217" s="1"/>
  <c r="BI218" s="1"/>
  <c r="BI219" s="1"/>
  <c r="BI220" s="1"/>
  <c r="BI221" s="1"/>
  <c r="BI222" s="1"/>
  <c r="BI223" s="1"/>
  <c r="BI224" s="1"/>
  <c r="BI225" s="1"/>
  <c r="BI226" s="1"/>
  <c r="BI227" s="1"/>
  <c r="BI228" s="1"/>
  <c r="BI229" s="1"/>
  <c r="BI230" s="1"/>
  <c r="BI231" s="1"/>
  <c r="BI232" s="1"/>
  <c r="BI233" s="1"/>
  <c r="BI234" s="1"/>
  <c r="BI235" s="1"/>
  <c r="BI236" s="1"/>
  <c r="BI237" s="1"/>
  <c r="BI238" s="1"/>
  <c r="BI239" s="1"/>
  <c r="BI240" s="1"/>
  <c r="BI241" s="1"/>
  <c r="BI242" s="1"/>
  <c r="BI243" s="1"/>
  <c r="BI244" s="1"/>
  <c r="BI245" s="1"/>
  <c r="BI246" s="1"/>
  <c r="BI247" s="1"/>
  <c r="BI248" s="1"/>
  <c r="BI249" s="1"/>
  <c r="BI250" s="1"/>
  <c r="BI251" s="1"/>
  <c r="BI252" s="1"/>
  <c r="BI253" s="1"/>
  <c r="BI254" s="1"/>
  <c r="BI255" s="1"/>
  <c r="BI256" s="1"/>
  <c r="BI257" s="1"/>
  <c r="BI258" s="1"/>
  <c r="BI259" s="1"/>
  <c r="BI260" s="1"/>
  <c r="BI261" s="1"/>
  <c r="BI262" s="1"/>
  <c r="BI263" s="1"/>
  <c r="BI264" s="1"/>
  <c r="BI265" s="1"/>
  <c r="BI266" s="1"/>
  <c r="BI267" s="1"/>
  <c r="BI268" s="1"/>
  <c r="BI269" s="1"/>
  <c r="BI270" s="1"/>
  <c r="BI271" s="1"/>
  <c r="BI272" s="1"/>
  <c r="BI273" s="1"/>
  <c r="BI274" s="1"/>
  <c r="BI275" s="1"/>
  <c r="BI276" s="1"/>
  <c r="BI277" s="1"/>
  <c r="BI278" s="1"/>
  <c r="BI279" s="1"/>
  <c r="BI280" s="1"/>
  <c r="BI281" s="1"/>
  <c r="BI282" s="1"/>
  <c r="BI283" s="1"/>
  <c r="BI284" s="1"/>
  <c r="BI285" s="1"/>
  <c r="BI286" s="1"/>
  <c r="BI287" s="1"/>
  <c r="BI288" s="1"/>
  <c r="BI289" s="1"/>
  <c r="BI290" s="1"/>
  <c r="BI291" s="1"/>
  <c r="BI292" s="1"/>
  <c r="BI293" s="1"/>
  <c r="BI294" s="1"/>
  <c r="BI295" s="1"/>
  <c r="BI296" s="1"/>
  <c r="CN3"/>
  <c r="CO2"/>
  <c r="CE6"/>
  <c r="E29" s="1"/>
  <c r="CE4"/>
  <c r="E27" s="1"/>
  <c r="CE2"/>
  <c r="CE5"/>
  <c r="E28" s="1"/>
  <c r="CE3"/>
  <c r="E26" s="1"/>
  <c r="CF2"/>
  <c r="G25" s="1"/>
  <c r="CF4"/>
  <c r="F27" s="1"/>
  <c r="F29"/>
  <c r="A10" i="2" l="1"/>
  <c r="B10" i="43"/>
  <c r="BJ5" i="1"/>
  <c r="CN4"/>
  <c r="CO4" s="1"/>
  <c r="CO3"/>
  <c r="BJ7"/>
  <c r="BJ6"/>
  <c r="CF5"/>
  <c r="F28" s="1"/>
  <c r="CE9"/>
  <c r="BJ8"/>
  <c r="A11" i="2" l="1"/>
  <c r="B11" i="43"/>
  <c r="CN5" i="1"/>
  <c r="CN6" s="1"/>
  <c r="BJ9"/>
  <c r="A12" i="2" l="1"/>
  <c r="B12" i="43"/>
  <c r="CO5" i="1"/>
  <c r="CN7"/>
  <c r="CO6"/>
  <c r="BJ10"/>
  <c r="A13" i="2" l="1"/>
  <c r="B13" i="43"/>
  <c r="CN8" i="1"/>
  <c r="CO7"/>
  <c r="BJ11"/>
  <c r="A14" i="2" l="1"/>
  <c r="B14" i="43"/>
  <c r="CN9" i="1"/>
  <c r="CO8"/>
  <c r="BJ12"/>
  <c r="A15" i="2" l="1"/>
  <c r="B15" i="43"/>
  <c r="CN10" i="1"/>
  <c r="CO9"/>
  <c r="BJ13"/>
  <c r="A16" i="2" l="1"/>
  <c r="B16" i="43"/>
  <c r="CN11" i="1"/>
  <c r="CO10"/>
  <c r="BJ14"/>
  <c r="A17" i="2" l="1"/>
  <c r="B17" i="43"/>
  <c r="CN12" i="1"/>
  <c r="CO11"/>
  <c r="BJ15"/>
  <c r="A18" i="2" l="1"/>
  <c r="B18" i="43"/>
  <c r="CN13" i="1"/>
  <c r="CO12"/>
  <c r="BJ16"/>
  <c r="A19" i="2" l="1"/>
  <c r="B19" i="43"/>
  <c r="CN14" i="1"/>
  <c r="CO13"/>
  <c r="BJ17"/>
  <c r="A20" i="2" l="1"/>
  <c r="B20" i="43"/>
  <c r="CN15" i="1"/>
  <c r="CO14"/>
  <c r="BJ18"/>
  <c r="A21" i="2" l="1"/>
  <c r="B21" i="43"/>
  <c r="CN16" i="1"/>
  <c r="CO15"/>
  <c r="BJ19"/>
  <c r="U229"/>
  <c r="S192"/>
  <c r="A22" i="2" l="1"/>
  <c r="B22" i="43"/>
  <c r="CN17" i="1"/>
  <c r="CO16"/>
  <c r="BJ20"/>
  <c r="A23" i="2" l="1"/>
  <c r="B23" i="43"/>
  <c r="CN18" i="1"/>
  <c r="CO17"/>
  <c r="BJ21"/>
  <c r="A24" i="2" l="1"/>
  <c r="B24" i="43"/>
  <c r="CN19" i="1"/>
  <c r="CO18"/>
  <c r="BJ22"/>
  <c r="A25" i="2" l="1"/>
  <c r="B25" i="43"/>
  <c r="CN20" i="1"/>
  <c r="CO19"/>
  <c r="BJ23"/>
  <c r="I84"/>
  <c r="I109"/>
  <c r="I93"/>
  <c r="I94"/>
  <c r="I95"/>
  <c r="I96"/>
  <c r="I97"/>
  <c r="I98"/>
  <c r="I99"/>
  <c r="I100"/>
  <c r="I101"/>
  <c r="I102"/>
  <c r="I103"/>
  <c r="I104"/>
  <c r="I105"/>
  <c r="I106"/>
  <c r="I107"/>
  <c r="I108"/>
  <c r="I110"/>
  <c r="I111"/>
  <c r="I112"/>
  <c r="I113"/>
  <c r="I114"/>
  <c r="I92"/>
  <c r="I69"/>
  <c r="I70"/>
  <c r="I71"/>
  <c r="I72"/>
  <c r="I73"/>
  <c r="I74"/>
  <c r="I75"/>
  <c r="I76"/>
  <c r="I77"/>
  <c r="I78"/>
  <c r="I79"/>
  <c r="I80"/>
  <c r="I81"/>
  <c r="I82"/>
  <c r="I83"/>
  <c r="I85"/>
  <c r="I86"/>
  <c r="I87"/>
  <c r="I88"/>
  <c r="I89"/>
  <c r="I68"/>
  <c r="A26" i="2" l="1"/>
  <c r="B26" i="43"/>
  <c r="CN21" i="1"/>
  <c r="CO20"/>
  <c r="BJ24"/>
  <c r="H2"/>
  <c r="A27" i="2" l="1"/>
  <c r="B27" i="43"/>
  <c r="CN22" i="1"/>
  <c r="CO21"/>
  <c r="BJ25"/>
  <c r="B34"/>
  <c r="A2"/>
  <c r="A28" i="2" l="1"/>
  <c r="B28" i="43"/>
  <c r="CN23" i="1"/>
  <c r="CO22"/>
  <c r="BJ26"/>
  <c r="A29" i="2" l="1"/>
  <c r="B29" i="43"/>
  <c r="CN24" i="1"/>
  <c r="CO23"/>
  <c r="BJ27"/>
  <c r="A30" i="2" l="1"/>
  <c r="B30" i="43"/>
  <c r="CN25" i="1"/>
  <c r="CO24"/>
  <c r="BJ28"/>
  <c r="A31" i="2" l="1"/>
  <c r="B31" i="43"/>
  <c r="CN26" i="1"/>
  <c r="CO25"/>
  <c r="BJ29"/>
  <c r="A32" i="2" l="1"/>
  <c r="B32" i="43"/>
  <c r="CN27" i="1"/>
  <c r="CO26"/>
  <c r="BJ30"/>
  <c r="B2" i="5"/>
  <c r="A33" i="2" l="1"/>
  <c r="B33" i="43"/>
  <c r="CN28" i="1"/>
  <c r="CO27"/>
  <c r="BJ31"/>
  <c r="A34" i="2" l="1"/>
  <c r="B34" i="43"/>
  <c r="CN29" i="1"/>
  <c r="CO28"/>
  <c r="BJ32"/>
  <c r="A35" i="2" l="1"/>
  <c r="B35" i="43"/>
  <c r="CN30" i="1"/>
  <c r="CO30" s="1"/>
  <c r="CO29"/>
  <c r="BJ33"/>
  <c r="A36" i="2" l="1"/>
  <c r="B36" i="43"/>
  <c r="BJ34" i="1"/>
  <c r="A37" i="2" l="1"/>
  <c r="B37" i="43"/>
  <c r="BJ35" i="1"/>
  <c r="A38" i="2" l="1"/>
  <c r="B38" i="43"/>
  <c r="BJ36" i="1"/>
  <c r="A39" i="2" l="1"/>
  <c r="B39" i="43"/>
  <c r="BJ37" i="1"/>
  <c r="U73"/>
  <c r="A40" i="2" l="1"/>
  <c r="B40" i="43"/>
  <c r="BJ38" i="1"/>
  <c r="A41" i="2" l="1"/>
  <c r="B41" i="43"/>
  <c r="BJ39" i="1"/>
  <c r="A42" i="2" l="1"/>
  <c r="B42" i="43"/>
  <c r="BJ40" i="1"/>
  <c r="V73"/>
  <c r="U69"/>
  <c r="U70"/>
  <c r="AF224"/>
  <c r="AF225"/>
  <c r="AF226"/>
  <c r="AF227"/>
  <c r="AD224"/>
  <c r="AE224" s="1"/>
  <c r="AD225"/>
  <c r="AE225" s="1"/>
  <c r="AD226"/>
  <c r="AE226" s="1"/>
  <c r="AD227"/>
  <c r="AE227" s="1"/>
  <c r="AC224"/>
  <c r="AC225"/>
  <c r="AC226"/>
  <c r="AC227"/>
  <c r="R193"/>
  <c r="Q194" s="1"/>
  <c r="S193"/>
  <c r="R194" s="1"/>
  <c r="Q195" s="1"/>
  <c r="S194"/>
  <c r="R195" s="1"/>
  <c r="Q196" s="1"/>
  <c r="S195"/>
  <c r="R196" s="1"/>
  <c r="Q197" s="1"/>
  <c r="S196"/>
  <c r="R197" s="1"/>
  <c r="Q198" s="1"/>
  <c r="S197"/>
  <c r="R198" s="1"/>
  <c r="Q199" s="1"/>
  <c r="S198"/>
  <c r="R199" s="1"/>
  <c r="Q200" s="1"/>
  <c r="S199"/>
  <c r="R200" s="1"/>
  <c r="Q201" s="1"/>
  <c r="S200"/>
  <c r="R201" s="1"/>
  <c r="Q202" s="1"/>
  <c r="S201"/>
  <c r="R202" s="1"/>
  <c r="Q203" s="1"/>
  <c r="S202"/>
  <c r="R203" s="1"/>
  <c r="Q204" s="1"/>
  <c r="S203"/>
  <c r="R204" s="1"/>
  <c r="Q205" s="1"/>
  <c r="S204"/>
  <c r="R205" s="1"/>
  <c r="Q206" s="1"/>
  <c r="S205"/>
  <c r="R206" s="1"/>
  <c r="S206"/>
  <c r="R207" s="1"/>
  <c r="Q208" s="1"/>
  <c r="S207"/>
  <c r="R208" s="1"/>
  <c r="Q209" s="1"/>
  <c r="S208"/>
  <c r="R209" s="1"/>
  <c r="Q210" s="1"/>
  <c r="S209"/>
  <c r="R210" s="1"/>
  <c r="Q211" s="1"/>
  <c r="S210"/>
  <c r="R211" s="1"/>
  <c r="Q212" s="1"/>
  <c r="S211"/>
  <c r="R212" s="1"/>
  <c r="Q213" s="1"/>
  <c r="S212"/>
  <c r="R213" s="1"/>
  <c r="Q214" s="1"/>
  <c r="S213"/>
  <c r="R214" s="1"/>
  <c r="Q215" s="1"/>
  <c r="S214"/>
  <c r="R215" s="1"/>
  <c r="Q216" s="1"/>
  <c r="S215"/>
  <c r="R216" s="1"/>
  <c r="Q217" s="1"/>
  <c r="S216"/>
  <c r="R217" s="1"/>
  <c r="Q218" s="1"/>
  <c r="S217"/>
  <c r="R218" s="1"/>
  <c r="Q219" s="1"/>
  <c r="S218"/>
  <c r="R219" s="1"/>
  <c r="Q220" s="1"/>
  <c r="S219"/>
  <c r="R220" s="1"/>
  <c r="Q221" s="1"/>
  <c r="S220"/>
  <c r="R221" s="1"/>
  <c r="Q222" s="1"/>
  <c r="S221"/>
  <c r="R222" s="1"/>
  <c r="Q223" s="1"/>
  <c r="S222"/>
  <c r="R223" s="1"/>
  <c r="Q224" s="1"/>
  <c r="S191"/>
  <c r="R192" s="1"/>
  <c r="Q193" s="1"/>
  <c r="W230"/>
  <c r="V231" s="1"/>
  <c r="V221"/>
  <c r="A43" i="2" l="1"/>
  <c r="B43" i="43"/>
  <c r="BJ41" i="1"/>
  <c r="C10" i="16"/>
  <c r="AD221" i="1"/>
  <c r="AE221" s="1"/>
  <c r="AD193"/>
  <c r="AE193" s="1"/>
  <c r="AD195"/>
  <c r="AE195" s="1"/>
  <c r="AD197"/>
  <c r="AE197" s="1"/>
  <c r="AD199"/>
  <c r="AE199" s="1"/>
  <c r="AD201"/>
  <c r="AE201" s="1"/>
  <c r="AD203"/>
  <c r="AE203" s="1"/>
  <c r="AD205"/>
  <c r="AE205" s="1"/>
  <c r="AD207"/>
  <c r="AE207" s="1"/>
  <c r="AD209"/>
  <c r="AE209" s="1"/>
  <c r="AD211"/>
  <c r="AE211" s="1"/>
  <c r="AD213"/>
  <c r="AE213" s="1"/>
  <c r="AD215"/>
  <c r="AE215" s="1"/>
  <c r="AD217"/>
  <c r="AE217" s="1"/>
  <c r="AD219"/>
  <c r="AE219" s="1"/>
  <c r="AD223"/>
  <c r="AE223" s="1"/>
  <c r="AD191"/>
  <c r="AE191" s="1"/>
  <c r="Q207"/>
  <c r="AD192"/>
  <c r="AE192" s="1"/>
  <c r="AD194"/>
  <c r="AE194" s="1"/>
  <c r="AD196"/>
  <c r="AE196" s="1"/>
  <c r="AD198"/>
  <c r="AE198" s="1"/>
  <c r="AD200"/>
  <c r="AE200" s="1"/>
  <c r="AD202"/>
  <c r="AE202" s="1"/>
  <c r="AD204"/>
  <c r="AE204" s="1"/>
  <c r="AD206"/>
  <c r="AE206" s="1"/>
  <c r="AD208"/>
  <c r="AE208" s="1"/>
  <c r="AD210"/>
  <c r="AE210" s="1"/>
  <c r="AD212"/>
  <c r="AE212" s="1"/>
  <c r="AD214"/>
  <c r="AE214" s="1"/>
  <c r="AD216"/>
  <c r="AE216" s="1"/>
  <c r="AD218"/>
  <c r="AE218" s="1"/>
  <c r="AD220"/>
  <c r="AE220" s="1"/>
  <c r="AD222"/>
  <c r="AE222" s="1"/>
  <c r="X226"/>
  <c r="U230" s="1"/>
  <c r="V230" s="1"/>
  <c r="X224"/>
  <c r="X222"/>
  <c r="X220"/>
  <c r="X218"/>
  <c r="X216"/>
  <c r="X214"/>
  <c r="X212"/>
  <c r="X210"/>
  <c r="X208"/>
  <c r="X206"/>
  <c r="X204"/>
  <c r="X202"/>
  <c r="X200"/>
  <c r="X198"/>
  <c r="X196"/>
  <c r="X194"/>
  <c r="X192"/>
  <c r="AC223"/>
  <c r="AC221"/>
  <c r="AC219"/>
  <c r="AC217"/>
  <c r="AC215"/>
  <c r="AC213"/>
  <c r="AC211"/>
  <c r="AC209"/>
  <c r="AC207"/>
  <c r="AC205"/>
  <c r="AC203"/>
  <c r="AC201"/>
  <c r="AC199"/>
  <c r="AC197"/>
  <c r="AC195"/>
  <c r="AC193"/>
  <c r="AC191"/>
  <c r="AF221"/>
  <c r="X227"/>
  <c r="X225"/>
  <c r="X223"/>
  <c r="X221"/>
  <c r="X219"/>
  <c r="X217"/>
  <c r="X215"/>
  <c r="X213"/>
  <c r="X211"/>
  <c r="X209"/>
  <c r="X207"/>
  <c r="X205"/>
  <c r="X203"/>
  <c r="X201"/>
  <c r="X199"/>
  <c r="X197"/>
  <c r="X195"/>
  <c r="X193"/>
  <c r="X191"/>
  <c r="AC222"/>
  <c r="AC220"/>
  <c r="AC218"/>
  <c r="AC216"/>
  <c r="AC214"/>
  <c r="AC212"/>
  <c r="AC210"/>
  <c r="AC208"/>
  <c r="AC206"/>
  <c r="AC204"/>
  <c r="AC202"/>
  <c r="AC200"/>
  <c r="AC198"/>
  <c r="AC196"/>
  <c r="AC194"/>
  <c r="AC192"/>
  <c r="Y230"/>
  <c r="A44" i="2" l="1"/>
  <c r="B44" i="43"/>
  <c r="BJ42" i="1"/>
  <c r="AF192"/>
  <c r="AF194"/>
  <c r="AF196"/>
  <c r="AF198"/>
  <c r="AF200"/>
  <c r="AF202"/>
  <c r="AF204"/>
  <c r="AF206"/>
  <c r="AF208"/>
  <c r="AF210"/>
  <c r="AF212"/>
  <c r="AF214"/>
  <c r="AF216"/>
  <c r="AF218"/>
  <c r="AF220"/>
  <c r="AF222"/>
  <c r="AF191"/>
  <c r="AF193"/>
  <c r="AF195"/>
  <c r="AF197"/>
  <c r="AF199"/>
  <c r="AF201"/>
  <c r="AF203"/>
  <c r="AF205"/>
  <c r="AF207"/>
  <c r="AF209"/>
  <c r="AF211"/>
  <c r="AF213"/>
  <c r="AF215"/>
  <c r="AF217"/>
  <c r="AF219"/>
  <c r="AF223"/>
  <c r="A45" i="2" l="1"/>
  <c r="B45" i="43"/>
  <c r="BJ43" i="1"/>
  <c r="V74"/>
  <c r="Y74" s="1"/>
  <c r="U228"/>
  <c r="S178"/>
  <c r="S177"/>
  <c r="K66"/>
  <c r="O66"/>
  <c r="N66" s="1"/>
  <c r="Q66"/>
  <c r="P66" s="1"/>
  <c r="I67"/>
  <c r="H68" s="1"/>
  <c r="X72"/>
  <c r="AA72" s="1"/>
  <c r="Y72"/>
  <c r="X73"/>
  <c r="AA73" s="1"/>
  <c r="AB73" s="1"/>
  <c r="AC73" s="1"/>
  <c r="Y73"/>
  <c r="X87"/>
  <c r="AA87" s="1"/>
  <c r="Y87"/>
  <c r="Z87" s="1"/>
  <c r="X88"/>
  <c r="Y88"/>
  <c r="Z88" s="1"/>
  <c r="X89"/>
  <c r="Y89"/>
  <c r="Z89" s="1"/>
  <c r="AA89"/>
  <c r="X90"/>
  <c r="AA90" s="1"/>
  <c r="AB90" s="1"/>
  <c r="AC90" s="1"/>
  <c r="Y90"/>
  <c r="Z90" s="1"/>
  <c r="X91"/>
  <c r="AA91" s="1"/>
  <c r="AB91" s="1"/>
  <c r="AC91" s="1"/>
  <c r="Y91"/>
  <c r="Z91" s="1"/>
  <c r="X92"/>
  <c r="AA92" s="1"/>
  <c r="Y92"/>
  <c r="Z92" s="1"/>
  <c r="H92"/>
  <c r="X93"/>
  <c r="Y93"/>
  <c r="Z93" s="1"/>
  <c r="AA93"/>
  <c r="AB93" s="1"/>
  <c r="AC93" s="1"/>
  <c r="X94"/>
  <c r="AA94" s="1"/>
  <c r="Y94"/>
  <c r="Z94" s="1"/>
  <c r="X95"/>
  <c r="Y95"/>
  <c r="Z95" s="1"/>
  <c r="AA95"/>
  <c r="AB95" s="1"/>
  <c r="AC95" s="1"/>
  <c r="X96"/>
  <c r="AA96" s="1"/>
  <c r="Y96"/>
  <c r="Z96" s="1"/>
  <c r="X97"/>
  <c r="Y97"/>
  <c r="Z97" s="1"/>
  <c r="AA97"/>
  <c r="AB97" s="1"/>
  <c r="AC97" s="1"/>
  <c r="X98"/>
  <c r="AA98" s="1"/>
  <c r="Y98"/>
  <c r="Z98" s="1"/>
  <c r="X99"/>
  <c r="Y99"/>
  <c r="Z99" s="1"/>
  <c r="AA99"/>
  <c r="AB99" s="1"/>
  <c r="AC99" s="1"/>
  <c r="X100"/>
  <c r="AA100" s="1"/>
  <c r="Y100"/>
  <c r="Z100" s="1"/>
  <c r="X101"/>
  <c r="Y101"/>
  <c r="Z101" s="1"/>
  <c r="AA101"/>
  <c r="AB101" s="1"/>
  <c r="AC101" s="1"/>
  <c r="X102"/>
  <c r="AA102" s="1"/>
  <c r="Y102"/>
  <c r="Z102" s="1"/>
  <c r="X103"/>
  <c r="Y103"/>
  <c r="Z103" s="1"/>
  <c r="AA103"/>
  <c r="AB103" s="1"/>
  <c r="AC103" s="1"/>
  <c r="X104"/>
  <c r="AA104" s="1"/>
  <c r="Y104"/>
  <c r="Z104" s="1"/>
  <c r="X105"/>
  <c r="Y105"/>
  <c r="Z105" s="1"/>
  <c r="AA105"/>
  <c r="AB105" s="1"/>
  <c r="AC105" s="1"/>
  <c r="X106"/>
  <c r="AA106" s="1"/>
  <c r="Y106"/>
  <c r="Z106" s="1"/>
  <c r="X107"/>
  <c r="Y107"/>
  <c r="Z107" s="1"/>
  <c r="AA107"/>
  <c r="AB107" s="1"/>
  <c r="AC107" s="1"/>
  <c r="X108"/>
  <c r="AA108" s="1"/>
  <c r="Y108"/>
  <c r="Z108" s="1"/>
  <c r="X109"/>
  <c r="Y109"/>
  <c r="Z109" s="1"/>
  <c r="AA109"/>
  <c r="AB109" s="1"/>
  <c r="AC109" s="1"/>
  <c r="X110"/>
  <c r="AA110" s="1"/>
  <c r="Y110"/>
  <c r="Z110" s="1"/>
  <c r="X111"/>
  <c r="Y111"/>
  <c r="Z111" s="1"/>
  <c r="AA111"/>
  <c r="AB111" s="1"/>
  <c r="AC111" s="1"/>
  <c r="X112"/>
  <c r="AA112" s="1"/>
  <c r="Y112"/>
  <c r="Z112" s="1"/>
  <c r="X113"/>
  <c r="Y113"/>
  <c r="Z113" s="1"/>
  <c r="AA113"/>
  <c r="AB113" s="1"/>
  <c r="AC113" s="1"/>
  <c r="X114"/>
  <c r="Y114"/>
  <c r="Z114" s="1"/>
  <c r="X115"/>
  <c r="Y115"/>
  <c r="Z115" s="1"/>
  <c r="AA115"/>
  <c r="X116"/>
  <c r="Y116"/>
  <c r="Z116" s="1"/>
  <c r="X117"/>
  <c r="Y117"/>
  <c r="Z117" s="1"/>
  <c r="AA117"/>
  <c r="X118"/>
  <c r="Y118"/>
  <c r="Z118" s="1"/>
  <c r="X119"/>
  <c r="Y119"/>
  <c r="Z119" s="1"/>
  <c r="AA119"/>
  <c r="X120"/>
  <c r="Y120"/>
  <c r="Z120" s="1"/>
  <c r="X121"/>
  <c r="Y121"/>
  <c r="Z121" s="1"/>
  <c r="AA121"/>
  <c r="X122"/>
  <c r="Y122"/>
  <c r="Z122" s="1"/>
  <c r="X123"/>
  <c r="Y123"/>
  <c r="Z123" s="1"/>
  <c r="AA123"/>
  <c r="X124"/>
  <c r="Y124"/>
  <c r="AA124"/>
  <c r="AB124" s="1"/>
  <c r="AC124" s="1"/>
  <c r="X125"/>
  <c r="AA125" s="1"/>
  <c r="Y125"/>
  <c r="Z125" s="1"/>
  <c r="X126"/>
  <c r="Y126"/>
  <c r="Z126" s="1"/>
  <c r="AA126"/>
  <c r="AB126" s="1"/>
  <c r="AC126" s="1"/>
  <c r="X127"/>
  <c r="AA127" s="1"/>
  <c r="Y127"/>
  <c r="Z127" s="1"/>
  <c r="X128"/>
  <c r="Y128"/>
  <c r="Z128" s="1"/>
  <c r="AA128"/>
  <c r="AB128" s="1"/>
  <c r="AC128" s="1"/>
  <c r="X129"/>
  <c r="AA129" s="1"/>
  <c r="Y129"/>
  <c r="Z129" s="1"/>
  <c r="X130"/>
  <c r="Y130"/>
  <c r="Z130" s="1"/>
  <c r="AA130"/>
  <c r="AB130" s="1"/>
  <c r="AC130" s="1"/>
  <c r="X131"/>
  <c r="AA131" s="1"/>
  <c r="Y131"/>
  <c r="Z131" s="1"/>
  <c r="X132"/>
  <c r="Y132"/>
  <c r="Z132" s="1"/>
  <c r="AA132"/>
  <c r="AB132" s="1"/>
  <c r="AC132" s="1"/>
  <c r="X133"/>
  <c r="AA133" s="1"/>
  <c r="Y133"/>
  <c r="Z133" s="1"/>
  <c r="X134"/>
  <c r="Y134"/>
  <c r="Z134" s="1"/>
  <c r="AA134"/>
  <c r="AB134" s="1"/>
  <c r="AC134" s="1"/>
  <c r="X135"/>
  <c r="AA135" s="1"/>
  <c r="Y135"/>
  <c r="Z135" s="1"/>
  <c r="X136"/>
  <c r="AA136" s="1"/>
  <c r="Y136"/>
  <c r="Z136" s="1"/>
  <c r="X137"/>
  <c r="Y137"/>
  <c r="Z137" s="1"/>
  <c r="AA137"/>
  <c r="AB137" s="1"/>
  <c r="AC137" s="1"/>
  <c r="X138"/>
  <c r="AA138" s="1"/>
  <c r="Y138"/>
  <c r="Z138" s="1"/>
  <c r="X139"/>
  <c r="Y139"/>
  <c r="Z139" s="1"/>
  <c r="AA139"/>
  <c r="AB139" s="1"/>
  <c r="AC139" s="1"/>
  <c r="X140"/>
  <c r="AA140" s="1"/>
  <c r="Y140"/>
  <c r="Z140" s="1"/>
  <c r="X141"/>
  <c r="Y141"/>
  <c r="Z141" s="1"/>
  <c r="AA141"/>
  <c r="AB141" s="1"/>
  <c r="AC141" s="1"/>
  <c r="X142"/>
  <c r="AA142" s="1"/>
  <c r="Y142"/>
  <c r="Z142" s="1"/>
  <c r="X143"/>
  <c r="Y143"/>
  <c r="Z143" s="1"/>
  <c r="AA143"/>
  <c r="AB143" s="1"/>
  <c r="AC143" s="1"/>
  <c r="X144"/>
  <c r="AA144" s="1"/>
  <c r="Y144"/>
  <c r="Z144" s="1"/>
  <c r="X145"/>
  <c r="Y145"/>
  <c r="Z145" s="1"/>
  <c r="AA145"/>
  <c r="AB145" s="1"/>
  <c r="AC145" s="1"/>
  <c r="X146"/>
  <c r="AA146" s="1"/>
  <c r="Y146"/>
  <c r="Z146" s="1"/>
  <c r="X147"/>
  <c r="Y147"/>
  <c r="Z147" s="1"/>
  <c r="AA147"/>
  <c r="AB147" s="1"/>
  <c r="AC147" s="1"/>
  <c r="X148"/>
  <c r="AA148" s="1"/>
  <c r="Y148"/>
  <c r="Z148" s="1"/>
  <c r="X149"/>
  <c r="Y149"/>
  <c r="Z149" s="1"/>
  <c r="AA149"/>
  <c r="AB149" s="1"/>
  <c r="AC149" s="1"/>
  <c r="X150"/>
  <c r="AA150" s="1"/>
  <c r="Y150"/>
  <c r="Z150" s="1"/>
  <c r="X151"/>
  <c r="Y151"/>
  <c r="Z151" s="1"/>
  <c r="AA151"/>
  <c r="AB151" s="1"/>
  <c r="AC151" s="1"/>
  <c r="X152"/>
  <c r="AA152" s="1"/>
  <c r="Y152"/>
  <c r="Z152" s="1"/>
  <c r="X153"/>
  <c r="Y153"/>
  <c r="Z153" s="1"/>
  <c r="AA153"/>
  <c r="AB153" s="1"/>
  <c r="AC153" s="1"/>
  <c r="W154"/>
  <c r="X154"/>
  <c r="AA154" s="1"/>
  <c r="Y154"/>
  <c r="Z154" s="1"/>
  <c r="X155"/>
  <c r="Y155"/>
  <c r="Z155" s="1"/>
  <c r="AA155"/>
  <c r="AB155" s="1"/>
  <c r="AC155" s="1"/>
  <c r="X156"/>
  <c r="AA156" s="1"/>
  <c r="Y156"/>
  <c r="Z156" s="1"/>
  <c r="X157"/>
  <c r="Y157"/>
  <c r="Z157" s="1"/>
  <c r="AA157"/>
  <c r="AB157" s="1"/>
  <c r="AC157" s="1"/>
  <c r="X158"/>
  <c r="AA158" s="1"/>
  <c r="Y158"/>
  <c r="Z158" s="1"/>
  <c r="X159"/>
  <c r="Y159"/>
  <c r="Z159" s="1"/>
  <c r="AA159"/>
  <c r="AB159" s="1"/>
  <c r="AC159" s="1"/>
  <c r="X160"/>
  <c r="AA160" s="1"/>
  <c r="Y160"/>
  <c r="Z160" s="1"/>
  <c r="X161"/>
  <c r="AA161" s="1"/>
  <c r="AB161" s="1"/>
  <c r="AC161" s="1"/>
  <c r="Y161"/>
  <c r="Z161" s="1"/>
  <c r="X162"/>
  <c r="AA162" s="1"/>
  <c r="Y162"/>
  <c r="Z162" s="1"/>
  <c r="X163"/>
  <c r="Y163"/>
  <c r="Z163" s="1"/>
  <c r="AA163"/>
  <c r="AB163" s="1"/>
  <c r="AC163" s="1"/>
  <c r="X164"/>
  <c r="AA164" s="1"/>
  <c r="Y164"/>
  <c r="Z164" s="1"/>
  <c r="A46" i="2" l="1"/>
  <c r="B46" i="43"/>
  <c r="BJ44" i="1"/>
  <c r="AD90"/>
  <c r="AE90" s="1"/>
  <c r="AF90" s="1"/>
  <c r="X74"/>
  <c r="AA74" s="1"/>
  <c r="H69"/>
  <c r="J66"/>
  <c r="Z74"/>
  <c r="Z72"/>
  <c r="Z73"/>
  <c r="M66"/>
  <c r="L66" s="1"/>
  <c r="H70"/>
  <c r="AB162"/>
  <c r="AC162" s="1"/>
  <c r="AD162"/>
  <c r="AE162" s="1"/>
  <c r="AF162" s="1"/>
  <c r="AB160"/>
  <c r="AC160" s="1"/>
  <c r="AD160"/>
  <c r="AE160" s="1"/>
  <c r="AF160" s="1"/>
  <c r="AB152"/>
  <c r="AC152" s="1"/>
  <c r="AD152"/>
  <c r="AE152" s="1"/>
  <c r="AF152" s="1"/>
  <c r="AB150"/>
  <c r="AC150" s="1"/>
  <c r="AD150"/>
  <c r="AE150" s="1"/>
  <c r="AF150" s="1"/>
  <c r="AB148"/>
  <c r="AC148" s="1"/>
  <c r="AD148"/>
  <c r="AE148" s="1"/>
  <c r="AF148" s="1"/>
  <c r="AB146"/>
  <c r="AC146" s="1"/>
  <c r="AD146"/>
  <c r="AE146" s="1"/>
  <c r="AF146" s="1"/>
  <c r="AB144"/>
  <c r="AC144" s="1"/>
  <c r="AD144"/>
  <c r="AE144" s="1"/>
  <c r="AF144" s="1"/>
  <c r="AB142"/>
  <c r="AC142" s="1"/>
  <c r="AD142"/>
  <c r="AE142" s="1"/>
  <c r="AF142" s="1"/>
  <c r="AB140"/>
  <c r="AC140" s="1"/>
  <c r="AD140"/>
  <c r="AE140" s="1"/>
  <c r="AF140" s="1"/>
  <c r="AB138"/>
  <c r="AC138" s="1"/>
  <c r="AD138"/>
  <c r="AE138" s="1"/>
  <c r="AF138" s="1"/>
  <c r="AB136"/>
  <c r="AC136" s="1"/>
  <c r="AD136"/>
  <c r="AE136" s="1"/>
  <c r="AF136" s="1"/>
  <c r="AB135"/>
  <c r="AC135" s="1"/>
  <c r="AD135"/>
  <c r="AE135" s="1"/>
  <c r="AF135" s="1"/>
  <c r="AB133"/>
  <c r="AC133" s="1"/>
  <c r="AD133"/>
  <c r="AE133" s="1"/>
  <c r="AF133" s="1"/>
  <c r="AB131"/>
  <c r="AC131" s="1"/>
  <c r="AD131"/>
  <c r="AE131" s="1"/>
  <c r="AF131" s="1"/>
  <c r="AB129"/>
  <c r="AC129" s="1"/>
  <c r="AD129"/>
  <c r="AE129" s="1"/>
  <c r="AF129" s="1"/>
  <c r="AB127"/>
  <c r="AC127" s="1"/>
  <c r="AD127"/>
  <c r="AE127" s="1"/>
  <c r="AF127" s="1"/>
  <c r="AB125"/>
  <c r="AC125" s="1"/>
  <c r="AD125"/>
  <c r="AE125" s="1"/>
  <c r="AF125" s="1"/>
  <c r="AB164"/>
  <c r="AC164" s="1"/>
  <c r="AD164"/>
  <c r="AE164" s="1"/>
  <c r="AF164" s="1"/>
  <c r="AB158"/>
  <c r="AC158" s="1"/>
  <c r="AD158"/>
  <c r="AE158" s="1"/>
  <c r="AF158" s="1"/>
  <c r="AB156"/>
  <c r="AC156" s="1"/>
  <c r="AD156"/>
  <c r="AE156" s="1"/>
  <c r="AF156" s="1"/>
  <c r="AB154"/>
  <c r="AC154" s="1"/>
  <c r="AD154"/>
  <c r="AE154" s="1"/>
  <c r="AF154" s="1"/>
  <c r="AA122"/>
  <c r="AB121"/>
  <c r="AC121" s="1"/>
  <c r="AD121"/>
  <c r="AE121" s="1"/>
  <c r="AF121" s="1"/>
  <c r="AA118"/>
  <c r="AB117"/>
  <c r="AC117" s="1"/>
  <c r="AD117"/>
  <c r="AE117" s="1"/>
  <c r="AF117" s="1"/>
  <c r="AA114"/>
  <c r="AB112"/>
  <c r="AC112" s="1"/>
  <c r="AD112"/>
  <c r="AE112" s="1"/>
  <c r="AF112" s="1"/>
  <c r="AB110"/>
  <c r="AC110" s="1"/>
  <c r="AD110"/>
  <c r="AE110" s="1"/>
  <c r="AF110" s="1"/>
  <c r="AB108"/>
  <c r="AC108" s="1"/>
  <c r="AD108"/>
  <c r="AE108" s="1"/>
  <c r="AF108" s="1"/>
  <c r="AB106"/>
  <c r="AC106" s="1"/>
  <c r="AD106"/>
  <c r="AE106" s="1"/>
  <c r="AF106" s="1"/>
  <c r="AB104"/>
  <c r="AC104" s="1"/>
  <c r="AD104"/>
  <c r="AE104" s="1"/>
  <c r="AF104" s="1"/>
  <c r="AB102"/>
  <c r="AC102" s="1"/>
  <c r="AD102"/>
  <c r="AE102" s="1"/>
  <c r="AF102" s="1"/>
  <c r="AB100"/>
  <c r="AC100" s="1"/>
  <c r="AD100"/>
  <c r="AE100" s="1"/>
  <c r="AF100" s="1"/>
  <c r="AB98"/>
  <c r="AC98" s="1"/>
  <c r="AD98"/>
  <c r="AE98" s="1"/>
  <c r="AF98" s="1"/>
  <c r="AB96"/>
  <c r="AC96" s="1"/>
  <c r="AD96"/>
  <c r="AE96" s="1"/>
  <c r="AF96" s="1"/>
  <c r="AB94"/>
  <c r="AC94" s="1"/>
  <c r="AD94"/>
  <c r="AE94" s="1"/>
  <c r="AF94" s="1"/>
  <c r="AB123"/>
  <c r="AC123" s="1"/>
  <c r="AD123"/>
  <c r="AA120"/>
  <c r="AB119"/>
  <c r="AC119" s="1"/>
  <c r="AD119"/>
  <c r="AA116"/>
  <c r="AB115"/>
  <c r="AC115" s="1"/>
  <c r="AD115"/>
  <c r="AB92"/>
  <c r="AC92" s="1"/>
  <c r="AD92"/>
  <c r="AE92" s="1"/>
  <c r="AF92" s="1"/>
  <c r="AG164"/>
  <c r="AH164" s="1"/>
  <c r="AI164" s="1"/>
  <c r="AD163"/>
  <c r="AG162"/>
  <c r="AH162" s="1"/>
  <c r="AI162" s="1"/>
  <c r="AD161"/>
  <c r="AG160"/>
  <c r="AH160" s="1"/>
  <c r="AI160" s="1"/>
  <c r="AD159"/>
  <c r="AG158"/>
  <c r="AH158" s="1"/>
  <c r="AI158" s="1"/>
  <c r="AD157"/>
  <c r="AG156"/>
  <c r="AH156" s="1"/>
  <c r="AI156" s="1"/>
  <c r="AD155"/>
  <c r="AG154"/>
  <c r="AH154" s="1"/>
  <c r="AI154" s="1"/>
  <c r="AD153"/>
  <c r="AG152"/>
  <c r="AH152" s="1"/>
  <c r="AI152" s="1"/>
  <c r="AD151"/>
  <c r="AG150"/>
  <c r="AH150" s="1"/>
  <c r="AI150" s="1"/>
  <c r="AD149"/>
  <c r="AG148"/>
  <c r="AH148" s="1"/>
  <c r="AI148" s="1"/>
  <c r="AD147"/>
  <c r="AG146"/>
  <c r="AH146" s="1"/>
  <c r="AI146" s="1"/>
  <c r="AD145"/>
  <c r="AG144"/>
  <c r="AH144" s="1"/>
  <c r="AI144" s="1"/>
  <c r="AD143"/>
  <c r="AG142"/>
  <c r="AH142" s="1"/>
  <c r="AI142" s="1"/>
  <c r="AD141"/>
  <c r="AG140"/>
  <c r="AH140" s="1"/>
  <c r="AI140" s="1"/>
  <c r="AD139"/>
  <c r="AG138"/>
  <c r="AH138" s="1"/>
  <c r="AI138" s="1"/>
  <c r="AD137"/>
  <c r="AG136"/>
  <c r="AH136" s="1"/>
  <c r="AI136" s="1"/>
  <c r="AG135"/>
  <c r="AH135" s="1"/>
  <c r="AI135" s="1"/>
  <c r="AD134"/>
  <c r="AG133"/>
  <c r="AH133" s="1"/>
  <c r="AI133" s="1"/>
  <c r="AD132"/>
  <c r="AG131"/>
  <c r="AH131" s="1"/>
  <c r="AI131" s="1"/>
  <c r="AD130"/>
  <c r="AG129"/>
  <c r="AH129" s="1"/>
  <c r="AI129" s="1"/>
  <c r="AD128"/>
  <c r="AG127"/>
  <c r="AH127" s="1"/>
  <c r="AI127" s="1"/>
  <c r="AD126"/>
  <c r="AG125"/>
  <c r="AH125" s="1"/>
  <c r="AI125" s="1"/>
  <c r="AD124"/>
  <c r="Z124"/>
  <c r="AG117"/>
  <c r="AH117" s="1"/>
  <c r="AI117" s="1"/>
  <c r="AA88"/>
  <c r="AB74"/>
  <c r="AC74" s="1"/>
  <c r="AB89"/>
  <c r="AC89" s="1"/>
  <c r="AD89"/>
  <c r="AB87"/>
  <c r="AC87" s="1"/>
  <c r="AD87"/>
  <c r="AB72"/>
  <c r="AC72" s="1"/>
  <c r="AD72"/>
  <c r="AE72" s="1"/>
  <c r="AF72" s="1"/>
  <c r="AD113"/>
  <c r="AD111"/>
  <c r="AD109"/>
  <c r="AD107"/>
  <c r="AD105"/>
  <c r="AD103"/>
  <c r="AD101"/>
  <c r="AD99"/>
  <c r="AD97"/>
  <c r="AD95"/>
  <c r="H93"/>
  <c r="H94" s="1"/>
  <c r="H95" s="1"/>
  <c r="AD93"/>
  <c r="AD91"/>
  <c r="AD73"/>
  <c r="A47" i="2" l="1"/>
  <c r="B47" i="43"/>
  <c r="AG90" i="1"/>
  <c r="BJ45"/>
  <c r="AG100"/>
  <c r="AH100" s="1"/>
  <c r="AI100" s="1"/>
  <c r="AG102"/>
  <c r="AH102" s="1"/>
  <c r="AI102" s="1"/>
  <c r="AG104"/>
  <c r="AH104" s="1"/>
  <c r="AI104" s="1"/>
  <c r="AG106"/>
  <c r="AH106" s="1"/>
  <c r="AI106" s="1"/>
  <c r="AG108"/>
  <c r="AH108" s="1"/>
  <c r="AI108" s="1"/>
  <c r="AG110"/>
  <c r="AH110" s="1"/>
  <c r="AI110" s="1"/>
  <c r="AG112"/>
  <c r="AH112" s="1"/>
  <c r="AI112" s="1"/>
  <c r="AD74"/>
  <c r="AE74" s="1"/>
  <c r="AF74" s="1"/>
  <c r="AG94"/>
  <c r="AH94" s="1"/>
  <c r="AI94" s="1"/>
  <c r="AG96"/>
  <c r="AH96" s="1"/>
  <c r="AI96" s="1"/>
  <c r="AG98"/>
  <c r="AH98" s="1"/>
  <c r="AI98" s="1"/>
  <c r="AG92"/>
  <c r="AH92" s="1"/>
  <c r="AI92" s="1"/>
  <c r="AG121"/>
  <c r="AH121" s="1"/>
  <c r="AI121" s="1"/>
  <c r="AG72"/>
  <c r="AH72" s="1"/>
  <c r="AI72" s="1"/>
  <c r="N68"/>
  <c r="H71"/>
  <c r="AH90"/>
  <c r="AJ90"/>
  <c r="AK90" s="1"/>
  <c r="AE93"/>
  <c r="AG93"/>
  <c r="AH93" s="1"/>
  <c r="AI93" s="1"/>
  <c r="N67"/>
  <c r="H96"/>
  <c r="AE95"/>
  <c r="AG95"/>
  <c r="AH95" s="1"/>
  <c r="AI95" s="1"/>
  <c r="AE99"/>
  <c r="AG99"/>
  <c r="AH99" s="1"/>
  <c r="AI99" s="1"/>
  <c r="AE103"/>
  <c r="AG103"/>
  <c r="AH103" s="1"/>
  <c r="AI103" s="1"/>
  <c r="AE107"/>
  <c r="AG107"/>
  <c r="AH107" s="1"/>
  <c r="AI107" s="1"/>
  <c r="AE111"/>
  <c r="AG111"/>
  <c r="AH111" s="1"/>
  <c r="AI111" s="1"/>
  <c r="AE89"/>
  <c r="AG89"/>
  <c r="AH89" s="1"/>
  <c r="AI89" s="1"/>
  <c r="AE126"/>
  <c r="AG126"/>
  <c r="AH126" s="1"/>
  <c r="AI126" s="1"/>
  <c r="AE130"/>
  <c r="AG130"/>
  <c r="AH130" s="1"/>
  <c r="AI130" s="1"/>
  <c r="AE134"/>
  <c r="AG134"/>
  <c r="AH134" s="1"/>
  <c r="AI134" s="1"/>
  <c r="AE137"/>
  <c r="AG137"/>
  <c r="AH137" s="1"/>
  <c r="AI137" s="1"/>
  <c r="AE141"/>
  <c r="AG141"/>
  <c r="AH141" s="1"/>
  <c r="AI141" s="1"/>
  <c r="AE145"/>
  <c r="AG145"/>
  <c r="AH145" s="1"/>
  <c r="AI145" s="1"/>
  <c r="AE149"/>
  <c r="AG149"/>
  <c r="AH149" s="1"/>
  <c r="AI149" s="1"/>
  <c r="AE153"/>
  <c r="AG153"/>
  <c r="AH153" s="1"/>
  <c r="AI153" s="1"/>
  <c r="AE157"/>
  <c r="AG157"/>
  <c r="AH157" s="1"/>
  <c r="AI157" s="1"/>
  <c r="AE161"/>
  <c r="AG161"/>
  <c r="AH161" s="1"/>
  <c r="AI161" s="1"/>
  <c r="AE115"/>
  <c r="AF115" s="1"/>
  <c r="AG115"/>
  <c r="AH115" s="1"/>
  <c r="AI115" s="1"/>
  <c r="AD120"/>
  <c r="AE120" s="1"/>
  <c r="AF120" s="1"/>
  <c r="AB120"/>
  <c r="AE123"/>
  <c r="AF123" s="1"/>
  <c r="AG123"/>
  <c r="AH123" s="1"/>
  <c r="AI123" s="1"/>
  <c r="AB118"/>
  <c r="AD118"/>
  <c r="AG118" s="1"/>
  <c r="AH118" s="1"/>
  <c r="AI118" s="1"/>
  <c r="AJ94"/>
  <c r="AK94" s="1"/>
  <c r="AJ98"/>
  <c r="AK98" s="1"/>
  <c r="AJ117"/>
  <c r="AJ156"/>
  <c r="AK156" s="1"/>
  <c r="AJ164"/>
  <c r="AK164" s="1"/>
  <c r="AJ125"/>
  <c r="AK125" s="1"/>
  <c r="AJ129"/>
  <c r="AK129" s="1"/>
  <c r="AJ133"/>
  <c r="AK133" s="1"/>
  <c r="AJ136"/>
  <c r="AK136" s="1"/>
  <c r="AJ140"/>
  <c r="AK140" s="1"/>
  <c r="AJ144"/>
  <c r="AK144" s="1"/>
  <c r="AJ148"/>
  <c r="AK148" s="1"/>
  <c r="AJ152"/>
  <c r="AK152" s="1"/>
  <c r="AJ162"/>
  <c r="AK162" s="1"/>
  <c r="AE73"/>
  <c r="AG73"/>
  <c r="AE91"/>
  <c r="AG91"/>
  <c r="AE97"/>
  <c r="AG97"/>
  <c r="AE101"/>
  <c r="AG101"/>
  <c r="AE105"/>
  <c r="AG105"/>
  <c r="AE109"/>
  <c r="AG109"/>
  <c r="AE113"/>
  <c r="AG113"/>
  <c r="AE87"/>
  <c r="AF87" s="1"/>
  <c r="AG87"/>
  <c r="AB88"/>
  <c r="AD88"/>
  <c r="AE124"/>
  <c r="AG124"/>
  <c r="AE128"/>
  <c r="AG128"/>
  <c r="AE132"/>
  <c r="AG132"/>
  <c r="AE139"/>
  <c r="AG139"/>
  <c r="AE143"/>
  <c r="AG143"/>
  <c r="AE147"/>
  <c r="AG147"/>
  <c r="AE151"/>
  <c r="AG151"/>
  <c r="AE155"/>
  <c r="AG155"/>
  <c r="AE159"/>
  <c r="AG159"/>
  <c r="AE163"/>
  <c r="AG163"/>
  <c r="AH163" s="1"/>
  <c r="AI163" s="1"/>
  <c r="AD116"/>
  <c r="AB116"/>
  <c r="AE119"/>
  <c r="AF119" s="1"/>
  <c r="AG119"/>
  <c r="AB114"/>
  <c r="AD114"/>
  <c r="AB122"/>
  <c r="AD122"/>
  <c r="AJ103"/>
  <c r="AK103" s="1"/>
  <c r="AJ111"/>
  <c r="AK111" s="1"/>
  <c r="AJ126"/>
  <c r="AK126" s="1"/>
  <c r="AJ134"/>
  <c r="AK134" s="1"/>
  <c r="AJ149"/>
  <c r="AK149" s="1"/>
  <c r="AJ115"/>
  <c r="AK115" s="1"/>
  <c r="AJ100"/>
  <c r="AK100" s="1"/>
  <c r="AJ104"/>
  <c r="AK104" s="1"/>
  <c r="AJ108"/>
  <c r="AK108" s="1"/>
  <c r="AJ112"/>
  <c r="AK112" s="1"/>
  <c r="AJ154"/>
  <c r="AK154" s="1"/>
  <c r="AJ158"/>
  <c r="AK158" s="1"/>
  <c r="AJ127"/>
  <c r="AK127" s="1"/>
  <c r="AJ131"/>
  <c r="AK131" s="1"/>
  <c r="AJ135"/>
  <c r="AK135" s="1"/>
  <c r="AJ138"/>
  <c r="AK138" s="1"/>
  <c r="AJ142"/>
  <c r="AK142" s="1"/>
  <c r="AJ146"/>
  <c r="AK146" s="1"/>
  <c r="AJ150"/>
  <c r="AK150" s="1"/>
  <c r="AJ160"/>
  <c r="AK160" s="1"/>
  <c r="AJ157" l="1"/>
  <c r="AK157" s="1"/>
  <c r="AJ141"/>
  <c r="AK141" s="1"/>
  <c r="W156"/>
  <c r="AJ123"/>
  <c r="AK123" s="1"/>
  <c r="AJ161"/>
  <c r="AK161" s="1"/>
  <c r="AJ153"/>
  <c r="AK153" s="1"/>
  <c r="AJ145"/>
  <c r="AK145" s="1"/>
  <c r="AJ137"/>
  <c r="AK137" s="1"/>
  <c r="AJ130"/>
  <c r="AK130" s="1"/>
  <c r="AJ89"/>
  <c r="AK89" s="1"/>
  <c r="AJ107"/>
  <c r="AK107" s="1"/>
  <c r="AJ99"/>
  <c r="AK99" s="1"/>
  <c r="A48" i="2"/>
  <c r="B48" i="43"/>
  <c r="AJ93" i="1"/>
  <c r="AK93" s="1"/>
  <c r="AJ92"/>
  <c r="AK92" s="1"/>
  <c r="W164"/>
  <c r="AJ121"/>
  <c r="AJ96"/>
  <c r="AK96" s="1"/>
  <c r="AG120"/>
  <c r="AH120" s="1"/>
  <c r="AI120" s="1"/>
  <c r="AJ106"/>
  <c r="AK106" s="1"/>
  <c r="AJ110"/>
  <c r="AK110" s="1"/>
  <c r="AJ102"/>
  <c r="AK102" s="1"/>
  <c r="BJ46"/>
  <c r="AG74"/>
  <c r="AH74" s="1"/>
  <c r="AI74" s="1"/>
  <c r="AJ95"/>
  <c r="AK95" s="1"/>
  <c r="O68"/>
  <c r="W162"/>
  <c r="AJ72"/>
  <c r="AK72" s="1"/>
  <c r="W72" s="1"/>
  <c r="W123"/>
  <c r="W160"/>
  <c r="W115"/>
  <c r="P68"/>
  <c r="H72"/>
  <c r="W104"/>
  <c r="W92"/>
  <c r="W94"/>
  <c r="W112"/>
  <c r="W96"/>
  <c r="W102"/>
  <c r="AK121"/>
  <c r="W121" s="1"/>
  <c r="AE122"/>
  <c r="AF122" s="1"/>
  <c r="AG122"/>
  <c r="AH122" s="1"/>
  <c r="AI122" s="1"/>
  <c r="AE114"/>
  <c r="AF114" s="1"/>
  <c r="AG114"/>
  <c r="AH114" s="1"/>
  <c r="AI114" s="1"/>
  <c r="AH119"/>
  <c r="AJ119"/>
  <c r="AK119" s="1"/>
  <c r="AE116"/>
  <c r="AF116" s="1"/>
  <c r="AG116"/>
  <c r="AF163"/>
  <c r="AF159"/>
  <c r="AF155"/>
  <c r="AF151"/>
  <c r="AF147"/>
  <c r="AF143"/>
  <c r="AF139"/>
  <c r="AF132"/>
  <c r="AF128"/>
  <c r="AF124"/>
  <c r="AC88"/>
  <c r="AF113"/>
  <c r="AF109"/>
  <c r="AF105"/>
  <c r="AF101"/>
  <c r="AF97"/>
  <c r="AF91"/>
  <c r="AH73"/>
  <c r="AI73" s="1"/>
  <c r="AJ73"/>
  <c r="AK73" s="1"/>
  <c r="AE118"/>
  <c r="AF118" s="1"/>
  <c r="AJ118"/>
  <c r="AK118" s="1"/>
  <c r="AF161"/>
  <c r="W161" s="1"/>
  <c r="AF157"/>
  <c r="W157" s="1"/>
  <c r="AF153"/>
  <c r="W153" s="1"/>
  <c r="AF149"/>
  <c r="W149" s="1"/>
  <c r="AF145"/>
  <c r="W145" s="1"/>
  <c r="AF141"/>
  <c r="W141" s="1"/>
  <c r="AF137"/>
  <c r="W137" s="1"/>
  <c r="AF134"/>
  <c r="W134" s="1"/>
  <c r="AF130"/>
  <c r="W130" s="1"/>
  <c r="AF126"/>
  <c r="W126" s="1"/>
  <c r="AF89"/>
  <c r="W89" s="1"/>
  <c r="AF111"/>
  <c r="W111" s="1"/>
  <c r="AF107"/>
  <c r="W107" s="1"/>
  <c r="AF103"/>
  <c r="W103" s="1"/>
  <c r="AF99"/>
  <c r="W99" s="1"/>
  <c r="AF95"/>
  <c r="AF93"/>
  <c r="W93" s="1"/>
  <c r="AI90"/>
  <c r="W90" s="1"/>
  <c r="W146"/>
  <c r="W138"/>
  <c r="W131"/>
  <c r="W108"/>
  <c r="W100"/>
  <c r="W158"/>
  <c r="W148"/>
  <c r="W140"/>
  <c r="W133"/>
  <c r="W125"/>
  <c r="W106"/>
  <c r="W98"/>
  <c r="AJ120"/>
  <c r="AK120" s="1"/>
  <c r="AJ163"/>
  <c r="AK163" s="1"/>
  <c r="AC122"/>
  <c r="AC114"/>
  <c r="AC116"/>
  <c r="AH159"/>
  <c r="AI159" s="1"/>
  <c r="AJ159"/>
  <c r="AK159" s="1"/>
  <c r="AH155"/>
  <c r="AI155" s="1"/>
  <c r="AJ155"/>
  <c r="AK155" s="1"/>
  <c r="AH151"/>
  <c r="AI151" s="1"/>
  <c r="AJ151"/>
  <c r="AK151" s="1"/>
  <c r="AH147"/>
  <c r="AI147" s="1"/>
  <c r="AJ147"/>
  <c r="AK147" s="1"/>
  <c r="AH143"/>
  <c r="AI143" s="1"/>
  <c r="AJ143"/>
  <c r="AK143" s="1"/>
  <c r="AH139"/>
  <c r="AI139" s="1"/>
  <c r="AJ139"/>
  <c r="AK139" s="1"/>
  <c r="AH132"/>
  <c r="AI132" s="1"/>
  <c r="AJ132"/>
  <c r="AK132" s="1"/>
  <c r="AH128"/>
  <c r="AI128" s="1"/>
  <c r="AJ128"/>
  <c r="AK128" s="1"/>
  <c r="AH124"/>
  <c r="AI124" s="1"/>
  <c r="AJ124"/>
  <c r="AK124" s="1"/>
  <c r="AE88"/>
  <c r="AF88" s="1"/>
  <c r="AG88"/>
  <c r="AH88" s="1"/>
  <c r="AI88" s="1"/>
  <c r="AH87"/>
  <c r="AJ87"/>
  <c r="AK87" s="1"/>
  <c r="AH113"/>
  <c r="AI113" s="1"/>
  <c r="AJ113"/>
  <c r="AK113" s="1"/>
  <c r="AH109"/>
  <c r="AI109" s="1"/>
  <c r="AJ109"/>
  <c r="AK109" s="1"/>
  <c r="AH105"/>
  <c r="AI105" s="1"/>
  <c r="AJ105"/>
  <c r="AK105" s="1"/>
  <c r="AH101"/>
  <c r="AI101" s="1"/>
  <c r="AJ101"/>
  <c r="AK101" s="1"/>
  <c r="AH97"/>
  <c r="AI97" s="1"/>
  <c r="AJ97"/>
  <c r="AK97" s="1"/>
  <c r="AH91"/>
  <c r="AI91" s="1"/>
  <c r="AJ91"/>
  <c r="AK91" s="1"/>
  <c r="AF73"/>
  <c r="AK117"/>
  <c r="W117" s="1"/>
  <c r="AC118"/>
  <c r="AC120"/>
  <c r="P67"/>
  <c r="H97"/>
  <c r="W150"/>
  <c r="W142"/>
  <c r="W135"/>
  <c r="W127"/>
  <c r="W152"/>
  <c r="W144"/>
  <c r="W136"/>
  <c r="W129"/>
  <c r="A49" i="2" l="1"/>
  <c r="B49" i="43"/>
  <c r="AJ74" i="1"/>
  <c r="AK74" s="1"/>
  <c r="W74" s="1"/>
  <c r="W118"/>
  <c r="W95"/>
  <c r="W110"/>
  <c r="BJ47"/>
  <c r="Q68"/>
  <c r="AJ122"/>
  <c r="AK122" s="1"/>
  <c r="W73"/>
  <c r="H73"/>
  <c r="H74" s="1"/>
  <c r="H75" s="1"/>
  <c r="H76" s="1"/>
  <c r="H77" s="1"/>
  <c r="H78" s="1"/>
  <c r="H79" s="1"/>
  <c r="H80" s="1"/>
  <c r="H81" s="1"/>
  <c r="H82" s="1"/>
  <c r="H83" s="1"/>
  <c r="W120"/>
  <c r="AI87"/>
  <c r="W87" s="1"/>
  <c r="AI119"/>
  <c r="W119" s="1"/>
  <c r="AJ88"/>
  <c r="AK88" s="1"/>
  <c r="AJ114"/>
  <c r="H98"/>
  <c r="H99" s="1"/>
  <c r="H100" s="1"/>
  <c r="H101" s="1"/>
  <c r="H102" s="1"/>
  <c r="H103" s="1"/>
  <c r="H104" s="1"/>
  <c r="H105" s="1"/>
  <c r="H106" s="1"/>
  <c r="H107" s="1"/>
  <c r="H108" s="1"/>
  <c r="AH116"/>
  <c r="AJ116"/>
  <c r="AK116" s="1"/>
  <c r="W91"/>
  <c r="W97"/>
  <c r="W101"/>
  <c r="W105"/>
  <c r="W109"/>
  <c r="W113"/>
  <c r="W124"/>
  <c r="W128"/>
  <c r="W132"/>
  <c r="W139"/>
  <c r="W143"/>
  <c r="W147"/>
  <c r="W151"/>
  <c r="W155"/>
  <c r="W159"/>
  <c r="W163"/>
  <c r="A50" i="2" l="1"/>
  <c r="B50" i="43"/>
  <c r="BJ48" i="1"/>
  <c r="W88"/>
  <c r="W122"/>
  <c r="H109"/>
  <c r="H110" s="1"/>
  <c r="H111" s="1"/>
  <c r="H112" s="1"/>
  <c r="H113" s="1"/>
  <c r="H114" s="1"/>
  <c r="H84"/>
  <c r="H85" s="1"/>
  <c r="H86" s="1"/>
  <c r="H87" s="1"/>
  <c r="H88" s="1"/>
  <c r="H89" s="1"/>
  <c r="L68"/>
  <c r="AI116"/>
  <c r="W116" s="1"/>
  <c r="AK114"/>
  <c r="W114" s="1"/>
  <c r="A51" i="2" l="1"/>
  <c r="B51" i="43"/>
  <c r="L67" i="1"/>
  <c r="P69" s="1"/>
  <c r="Q69" s="1"/>
  <c r="BJ49"/>
  <c r="J68"/>
  <c r="J67"/>
  <c r="A52" i="2" l="1"/>
  <c r="B52" i="43"/>
  <c r="N69" i="1"/>
  <c r="O69" s="1"/>
  <c r="P70"/>
  <c r="Q70" s="1"/>
  <c r="L69"/>
  <c r="M69" s="1"/>
  <c r="M68"/>
  <c r="BJ50"/>
  <c r="L70"/>
  <c r="M70" s="1"/>
  <c r="N70"/>
  <c r="O70" s="1"/>
  <c r="J69"/>
  <c r="K69" s="1"/>
  <c r="K68"/>
  <c r="P71"/>
  <c r="Q71" s="1"/>
  <c r="N71"/>
  <c r="O71" s="1"/>
  <c r="A53" i="2" l="1"/>
  <c r="B53" i="43"/>
  <c r="BJ51" i="1"/>
  <c r="L71"/>
  <c r="M71" s="1"/>
  <c r="J70"/>
  <c r="K70" s="1"/>
  <c r="N72"/>
  <c r="O72" s="1"/>
  <c r="P72"/>
  <c r="Q72" s="1"/>
  <c r="A54" i="2" l="1"/>
  <c r="B54" i="43"/>
  <c r="BJ52" i="1"/>
  <c r="J71"/>
  <c r="K71" s="1"/>
  <c r="L72"/>
  <c r="M72" s="1"/>
  <c r="P73"/>
  <c r="Q73" s="1"/>
  <c r="N73"/>
  <c r="O73" s="1"/>
  <c r="A55" i="2" l="1"/>
  <c r="B55" i="43"/>
  <c r="BJ53" i="1"/>
  <c r="J72"/>
  <c r="K72" s="1"/>
  <c r="L73"/>
  <c r="M73" s="1"/>
  <c r="N74"/>
  <c r="O74" s="1"/>
  <c r="L74"/>
  <c r="M74" s="1"/>
  <c r="P74"/>
  <c r="Q74" s="1"/>
  <c r="A56" i="2" l="1"/>
  <c r="B56" i="43"/>
  <c r="J73" i="1"/>
  <c r="K73" s="1"/>
  <c r="BJ54"/>
  <c r="J74"/>
  <c r="K74" s="1"/>
  <c r="P75"/>
  <c r="Q75" s="1"/>
  <c r="L75"/>
  <c r="M75" s="1"/>
  <c r="N75"/>
  <c r="O75" s="1"/>
  <c r="A57" i="2" l="1"/>
  <c r="B57" i="43"/>
  <c r="BJ55" i="1"/>
  <c r="J75"/>
  <c r="K75" s="1"/>
  <c r="N76"/>
  <c r="O76" s="1"/>
  <c r="L76"/>
  <c r="M76" s="1"/>
  <c r="P76"/>
  <c r="Q76" s="1"/>
  <c r="A58" i="2" l="1"/>
  <c r="B58" i="43"/>
  <c r="BJ56" i="1"/>
  <c r="J76"/>
  <c r="K76" s="1"/>
  <c r="P77"/>
  <c r="Q77" s="1"/>
  <c r="L77"/>
  <c r="M77" s="1"/>
  <c r="N77"/>
  <c r="O77" s="1"/>
  <c r="A59" i="2" l="1"/>
  <c r="B59" i="43"/>
  <c r="BJ57" i="1"/>
  <c r="J77"/>
  <c r="K77" s="1"/>
  <c r="N78"/>
  <c r="O78" s="1"/>
  <c r="L78"/>
  <c r="M78" s="1"/>
  <c r="P78"/>
  <c r="Q78" s="1"/>
  <c r="A60" i="2" l="1"/>
  <c r="B60" i="43"/>
  <c r="BJ58" i="1"/>
  <c r="J78"/>
  <c r="K78" s="1"/>
  <c r="P79"/>
  <c r="Q79" s="1"/>
  <c r="L79"/>
  <c r="M79" s="1"/>
  <c r="N79"/>
  <c r="O79" s="1"/>
  <c r="A61" i="2" l="1"/>
  <c r="B61" i="43"/>
  <c r="BJ59" i="1"/>
  <c r="J79"/>
  <c r="K79" s="1"/>
  <c r="N80"/>
  <c r="O80" s="1"/>
  <c r="L80"/>
  <c r="M80" s="1"/>
  <c r="P80"/>
  <c r="Q80" s="1"/>
  <c r="A62" i="2" l="1"/>
  <c r="B62" i="43"/>
  <c r="BJ60" i="1"/>
  <c r="J80"/>
  <c r="K80" s="1"/>
  <c r="P81"/>
  <c r="Q81" s="1"/>
  <c r="L81"/>
  <c r="M81" s="1"/>
  <c r="N81"/>
  <c r="O81" s="1"/>
  <c r="A63" i="2" l="1"/>
  <c r="B63" i="43"/>
  <c r="BJ61" i="1"/>
  <c r="J81"/>
  <c r="K81" s="1"/>
  <c r="N82"/>
  <c r="O82" s="1"/>
  <c r="L82"/>
  <c r="M82" s="1"/>
  <c r="P82"/>
  <c r="Q82" s="1"/>
  <c r="A64" i="2" l="1"/>
  <c r="B64" i="43"/>
  <c r="BJ62" i="1"/>
  <c r="J82"/>
  <c r="K82" s="1"/>
  <c r="P83"/>
  <c r="Q83" s="1"/>
  <c r="L83"/>
  <c r="M83" s="1"/>
  <c r="N83"/>
  <c r="O83" s="1"/>
  <c r="A65" i="2" l="1"/>
  <c r="B65" i="43"/>
  <c r="BJ63" i="1"/>
  <c r="J83"/>
  <c r="K83" s="1"/>
  <c r="N84"/>
  <c r="O84" s="1"/>
  <c r="L84"/>
  <c r="M84" s="1"/>
  <c r="P84"/>
  <c r="Q84" s="1"/>
  <c r="A66" i="2" l="1"/>
  <c r="B66" i="43"/>
  <c r="BJ64" i="1"/>
  <c r="J84"/>
  <c r="K84" s="1"/>
  <c r="P85"/>
  <c r="Q85" s="1"/>
  <c r="L85"/>
  <c r="M85" s="1"/>
  <c r="N85"/>
  <c r="O85" s="1"/>
  <c r="A67" i="2" l="1"/>
  <c r="B67" i="43"/>
  <c r="BJ65" i="1"/>
  <c r="J85"/>
  <c r="K85" s="1"/>
  <c r="N86"/>
  <c r="O86" s="1"/>
  <c r="L86"/>
  <c r="M86" s="1"/>
  <c r="P86"/>
  <c r="Q86" s="1"/>
  <c r="A68" i="2" l="1"/>
  <c r="B68" i="43"/>
  <c r="BJ66" i="1"/>
  <c r="J86"/>
  <c r="K86" s="1"/>
  <c r="P87"/>
  <c r="Q87" s="1"/>
  <c r="L87"/>
  <c r="M87" s="1"/>
  <c r="N87"/>
  <c r="O87" s="1"/>
  <c r="A69" i="2" l="1"/>
  <c r="B69" i="43"/>
  <c r="BJ67" i="1"/>
  <c r="J87"/>
  <c r="K87" s="1"/>
  <c r="N88"/>
  <c r="O88" s="1"/>
  <c r="L88"/>
  <c r="M88" s="1"/>
  <c r="P88"/>
  <c r="Q88" s="1"/>
  <c r="A70" i="2" l="1"/>
  <c r="B70" i="43"/>
  <c r="BJ68" i="1"/>
  <c r="J88"/>
  <c r="K88" s="1"/>
  <c r="P89"/>
  <c r="Q89" s="1"/>
  <c r="L89"/>
  <c r="M89" s="1"/>
  <c r="N89"/>
  <c r="O89" s="1"/>
  <c r="A71" i="2" l="1"/>
  <c r="B71" i="43"/>
  <c r="BJ69" i="1"/>
  <c r="J89"/>
  <c r="K89" s="1"/>
  <c r="N90"/>
  <c r="O90" s="1"/>
  <c r="L90"/>
  <c r="M90" s="1"/>
  <c r="P90"/>
  <c r="Q90" s="1"/>
  <c r="A72" i="2" l="1"/>
  <c r="B72" i="43"/>
  <c r="BJ70" i="1"/>
  <c r="J90"/>
  <c r="K90" s="1"/>
  <c r="P91"/>
  <c r="Q91" s="1"/>
  <c r="L91"/>
  <c r="M91" s="1"/>
  <c r="N91"/>
  <c r="O91" s="1"/>
  <c r="A73" i="2" l="1"/>
  <c r="B73" i="43"/>
  <c r="BJ71" i="1"/>
  <c r="J91"/>
  <c r="K91" s="1"/>
  <c r="N92"/>
  <c r="O92" s="1"/>
  <c r="L92"/>
  <c r="M92" s="1"/>
  <c r="P92"/>
  <c r="Q92" s="1"/>
  <c r="A74" i="2" l="1"/>
  <c r="B74" i="43"/>
  <c r="BJ72" i="1"/>
  <c r="J92"/>
  <c r="K92" s="1"/>
  <c r="P93"/>
  <c r="Q93" s="1"/>
  <c r="L93"/>
  <c r="M93" s="1"/>
  <c r="N93"/>
  <c r="O93" s="1"/>
  <c r="A75" i="2" l="1"/>
  <c r="B75" i="43"/>
  <c r="BJ73" i="1"/>
  <c r="J93"/>
  <c r="K93" s="1"/>
  <c r="N94"/>
  <c r="O94" s="1"/>
  <c r="L94"/>
  <c r="M94" s="1"/>
  <c r="P94"/>
  <c r="Q94" s="1"/>
  <c r="A76" i="2" l="1"/>
  <c r="B76" i="43"/>
  <c r="BJ74" i="1"/>
  <c r="J94"/>
  <c r="K94" s="1"/>
  <c r="P95"/>
  <c r="Q95" s="1"/>
  <c r="L95"/>
  <c r="M95" s="1"/>
  <c r="N95"/>
  <c r="O95" s="1"/>
  <c r="A77" i="2" l="1"/>
  <c r="B77" i="43"/>
  <c r="BJ75" i="1"/>
  <c r="J95"/>
  <c r="K95" s="1"/>
  <c r="N96"/>
  <c r="O96" s="1"/>
  <c r="L96"/>
  <c r="M96" s="1"/>
  <c r="P96"/>
  <c r="Q96" s="1"/>
  <c r="A78" i="2" l="1"/>
  <c r="B78" i="43"/>
  <c r="BJ76" i="1"/>
  <c r="J96"/>
  <c r="K96" s="1"/>
  <c r="P97"/>
  <c r="Q97" s="1"/>
  <c r="L97"/>
  <c r="M97" s="1"/>
  <c r="N97"/>
  <c r="O97" s="1"/>
  <c r="A79" i="2" l="1"/>
  <c r="B79" i="43"/>
  <c r="BJ77" i="1"/>
  <c r="J97"/>
  <c r="K97" s="1"/>
  <c r="N98"/>
  <c r="O98" s="1"/>
  <c r="L98"/>
  <c r="M98" s="1"/>
  <c r="P98"/>
  <c r="Q98" s="1"/>
  <c r="A80" i="2" l="1"/>
  <c r="B80" i="43"/>
  <c r="BJ78" i="1"/>
  <c r="J98"/>
  <c r="K98" s="1"/>
  <c r="P99"/>
  <c r="Q99" s="1"/>
  <c r="L99"/>
  <c r="M99" s="1"/>
  <c r="N99"/>
  <c r="O99" s="1"/>
  <c r="A81" i="2" l="1"/>
  <c r="B81" i="43"/>
  <c r="BJ79" i="1"/>
  <c r="J99"/>
  <c r="K99" s="1"/>
  <c r="N100"/>
  <c r="O100" s="1"/>
  <c r="L100"/>
  <c r="M100" s="1"/>
  <c r="P100"/>
  <c r="Q100" s="1"/>
  <c r="A82" i="2" l="1"/>
  <c r="B82" i="43"/>
  <c r="BJ80" i="1"/>
  <c r="J100"/>
  <c r="K100" s="1"/>
  <c r="P101"/>
  <c r="Q101" s="1"/>
  <c r="L101"/>
  <c r="M101" s="1"/>
  <c r="N101"/>
  <c r="O101" s="1"/>
  <c r="A83" i="2" l="1"/>
  <c r="B83" i="43"/>
  <c r="BJ81" i="1"/>
  <c r="J101"/>
  <c r="K101" s="1"/>
  <c r="N102"/>
  <c r="O102" s="1"/>
  <c r="L102"/>
  <c r="M102" s="1"/>
  <c r="P102"/>
  <c r="Q102" s="1"/>
  <c r="A84" i="2" l="1"/>
  <c r="B84" i="43"/>
  <c r="BJ82" i="1"/>
  <c r="J102"/>
  <c r="K102" s="1"/>
  <c r="P103"/>
  <c r="Q103" s="1"/>
  <c r="L103"/>
  <c r="M103" s="1"/>
  <c r="N103"/>
  <c r="O103" s="1"/>
  <c r="A85" i="2" l="1"/>
  <c r="B85" i="43"/>
  <c r="BJ83" i="1"/>
  <c r="J103"/>
  <c r="K103" s="1"/>
  <c r="N104"/>
  <c r="O104" s="1"/>
  <c r="L104"/>
  <c r="M104" s="1"/>
  <c r="P104"/>
  <c r="Q104" s="1"/>
  <c r="A86" i="2" l="1"/>
  <c r="B86" i="43"/>
  <c r="BJ84" i="1"/>
  <c r="J104"/>
  <c r="K104" s="1"/>
  <c r="P105"/>
  <c r="Q105" s="1"/>
  <c r="L105"/>
  <c r="M105" s="1"/>
  <c r="N105"/>
  <c r="O105" s="1"/>
  <c r="A87" i="2" l="1"/>
  <c r="B87" i="43"/>
  <c r="BJ85" i="1"/>
  <c r="J105"/>
  <c r="K105" s="1"/>
  <c r="N106"/>
  <c r="O106" s="1"/>
  <c r="L106"/>
  <c r="M106" s="1"/>
  <c r="P106"/>
  <c r="Q106" s="1"/>
  <c r="A88" i="2" l="1"/>
  <c r="B88" i="43"/>
  <c r="BJ86" i="1"/>
  <c r="J106"/>
  <c r="K106" s="1"/>
  <c r="P107"/>
  <c r="Q107" s="1"/>
  <c r="L107"/>
  <c r="M107" s="1"/>
  <c r="N107"/>
  <c r="O107" s="1"/>
  <c r="A89" i="2" l="1"/>
  <c r="B89" i="43"/>
  <c r="BJ87" i="1"/>
  <c r="J107"/>
  <c r="K107" s="1"/>
  <c r="N108"/>
  <c r="O108" s="1"/>
  <c r="L108"/>
  <c r="M108" s="1"/>
  <c r="P108"/>
  <c r="Q108" s="1"/>
  <c r="A90" i="2" l="1"/>
  <c r="B90" i="43"/>
  <c r="BJ88" i="1"/>
  <c r="J108"/>
  <c r="K108" s="1"/>
  <c r="P109"/>
  <c r="Q109" s="1"/>
  <c r="L109"/>
  <c r="M109" s="1"/>
  <c r="N109"/>
  <c r="O109" s="1"/>
  <c r="A91" i="2" l="1"/>
  <c r="B91" i="43"/>
  <c r="BJ89" i="1"/>
  <c r="J109"/>
  <c r="K109" s="1"/>
  <c r="N110"/>
  <c r="O110" s="1"/>
  <c r="L110"/>
  <c r="M110" s="1"/>
  <c r="P110"/>
  <c r="Q110" s="1"/>
  <c r="A92" i="2" l="1"/>
  <c r="B92" i="43"/>
  <c r="BJ90" i="1"/>
  <c r="J110"/>
  <c r="K110" s="1"/>
  <c r="P111"/>
  <c r="Q111" s="1"/>
  <c r="L111"/>
  <c r="M111" s="1"/>
  <c r="N111"/>
  <c r="O111" s="1"/>
  <c r="A93" i="2" l="1"/>
  <c r="B93" i="43"/>
  <c r="BJ91" i="1"/>
  <c r="J111"/>
  <c r="K111" s="1"/>
  <c r="N112"/>
  <c r="O112" s="1"/>
  <c r="L112"/>
  <c r="M112" s="1"/>
  <c r="P112"/>
  <c r="Q112" s="1"/>
  <c r="A94" i="2" l="1"/>
  <c r="B94" i="43"/>
  <c r="BJ92" i="1"/>
  <c r="J112"/>
  <c r="K112" s="1"/>
  <c r="P113"/>
  <c r="Q113" s="1"/>
  <c r="L113"/>
  <c r="M113" s="1"/>
  <c r="N113"/>
  <c r="O113" s="1"/>
  <c r="A95" i="2" l="1"/>
  <c r="B95" i="43"/>
  <c r="BJ93" i="1"/>
  <c r="J113"/>
  <c r="K113" s="1"/>
  <c r="N114"/>
  <c r="O114" s="1"/>
  <c r="L114"/>
  <c r="M114" s="1"/>
  <c r="P114"/>
  <c r="Q114" s="1"/>
  <c r="A96" i="2" l="1"/>
  <c r="B96" i="43"/>
  <c r="BJ94" i="1"/>
  <c r="J114"/>
  <c r="K114" s="1"/>
  <c r="P115"/>
  <c r="Q115" s="1"/>
  <c r="L115"/>
  <c r="M115" s="1"/>
  <c r="N115"/>
  <c r="O115" s="1"/>
  <c r="A97" i="2" l="1"/>
  <c r="B97" i="43"/>
  <c r="BJ95" i="1"/>
  <c r="J115"/>
  <c r="K115" s="1"/>
  <c r="N116"/>
  <c r="O116" s="1"/>
  <c r="L116"/>
  <c r="M116" s="1"/>
  <c r="P116"/>
  <c r="Q116" s="1"/>
  <c r="A98" i="2" l="1"/>
  <c r="B98" i="43"/>
  <c r="BJ96" i="1"/>
  <c r="J116"/>
  <c r="K116" s="1"/>
  <c r="P117"/>
  <c r="Q117" s="1"/>
  <c r="L117"/>
  <c r="M117" s="1"/>
  <c r="N117"/>
  <c r="O117" s="1"/>
  <c r="A99" i="2" l="1"/>
  <c r="B99" i="43"/>
  <c r="BJ97" i="1"/>
  <c r="J117"/>
  <c r="K117" s="1"/>
  <c r="N118"/>
  <c r="O118" s="1"/>
  <c r="L118"/>
  <c r="M118" s="1"/>
  <c r="P118"/>
  <c r="Q118" s="1"/>
  <c r="A100" i="2" l="1"/>
  <c r="B100" i="43"/>
  <c r="BJ98" i="1"/>
  <c r="J118"/>
  <c r="K118" s="1"/>
  <c r="P119"/>
  <c r="Q119" s="1"/>
  <c r="L119"/>
  <c r="M119" s="1"/>
  <c r="N119"/>
  <c r="O119" s="1"/>
  <c r="A101" i="2" l="1"/>
  <c r="B101" i="43"/>
  <c r="BJ99" i="1"/>
  <c r="J119"/>
  <c r="K119" s="1"/>
  <c r="N120"/>
  <c r="O120" s="1"/>
  <c r="L120"/>
  <c r="M120" s="1"/>
  <c r="P120"/>
  <c r="Q120" s="1"/>
  <c r="A102" i="2" l="1"/>
  <c r="B102" i="43"/>
  <c r="BJ100" i="1"/>
  <c r="J120"/>
  <c r="K120" s="1"/>
  <c r="P121"/>
  <c r="Q121" s="1"/>
  <c r="L121"/>
  <c r="M121" s="1"/>
  <c r="N121"/>
  <c r="O121" s="1"/>
  <c r="A103" i="2" l="1"/>
  <c r="B103" i="43"/>
  <c r="BJ101" i="1"/>
  <c r="J121"/>
  <c r="K121" s="1"/>
  <c r="N122"/>
  <c r="O122" s="1"/>
  <c r="L122"/>
  <c r="M122" s="1"/>
  <c r="P122"/>
  <c r="Q122" s="1"/>
  <c r="A104" i="2" l="1"/>
  <c r="B104" i="43"/>
  <c r="BJ102" i="1"/>
  <c r="J122"/>
  <c r="K122" s="1"/>
  <c r="P123"/>
  <c r="Q123" s="1"/>
  <c r="L123"/>
  <c r="M123" s="1"/>
  <c r="N123"/>
  <c r="O123" s="1"/>
  <c r="A105" i="2" l="1"/>
  <c r="B105" i="43"/>
  <c r="BJ103" i="1"/>
  <c r="J123"/>
  <c r="K123" s="1"/>
  <c r="N124"/>
  <c r="O124" s="1"/>
  <c r="L124"/>
  <c r="M124" s="1"/>
  <c r="P124"/>
  <c r="Q124" s="1"/>
  <c r="A106" i="2" l="1"/>
  <c r="B106" i="43"/>
  <c r="BJ104" i="1"/>
  <c r="J124"/>
  <c r="K124" s="1"/>
  <c r="P125"/>
  <c r="Q125" s="1"/>
  <c r="L125"/>
  <c r="M125" s="1"/>
  <c r="N125"/>
  <c r="O125" s="1"/>
  <c r="A107" i="2" l="1"/>
  <c r="B107" i="43"/>
  <c r="BJ105" i="1"/>
  <c r="J125"/>
  <c r="K125" s="1"/>
  <c r="L126"/>
  <c r="M126" s="1"/>
  <c r="P126"/>
  <c r="Q126" s="1"/>
  <c r="N126"/>
  <c r="O126" s="1"/>
  <c r="A108" i="2" l="1"/>
  <c r="B108" i="43"/>
  <c r="BJ106" i="1"/>
  <c r="J126"/>
  <c r="K126" s="1"/>
  <c r="N127"/>
  <c r="O127" s="1"/>
  <c r="P127"/>
  <c r="Q127" s="1"/>
  <c r="L127"/>
  <c r="M127" s="1"/>
  <c r="A109" i="2" l="1"/>
  <c r="B109" i="43"/>
  <c r="BJ107" i="1"/>
  <c r="J127"/>
  <c r="K127" s="1"/>
  <c r="L128"/>
  <c r="M128" s="1"/>
  <c r="P128"/>
  <c r="Q128" s="1"/>
  <c r="N128"/>
  <c r="O128" s="1"/>
  <c r="A110" i="2" l="1"/>
  <c r="B110" i="43"/>
  <c r="BJ108" i="1"/>
  <c r="J128"/>
  <c r="K128" s="1"/>
  <c r="N129"/>
  <c r="O129" s="1"/>
  <c r="P129"/>
  <c r="Q129" s="1"/>
  <c r="L129"/>
  <c r="M129" s="1"/>
  <c r="A111" i="2" l="1"/>
  <c r="B111" i="43"/>
  <c r="BJ109" i="1"/>
  <c r="J129"/>
  <c r="K129" s="1"/>
  <c r="L130"/>
  <c r="M130" s="1"/>
  <c r="P130"/>
  <c r="Q130" s="1"/>
  <c r="N130"/>
  <c r="O130" s="1"/>
  <c r="A112" i="2" l="1"/>
  <c r="B112" i="43"/>
  <c r="BJ110" i="1"/>
  <c r="J130"/>
  <c r="K130" s="1"/>
  <c r="N131"/>
  <c r="O131" s="1"/>
  <c r="P131"/>
  <c r="Q131" s="1"/>
  <c r="L131"/>
  <c r="M131" s="1"/>
  <c r="A113" i="2" l="1"/>
  <c r="B113" i="43"/>
  <c r="BJ111" i="1"/>
  <c r="J131"/>
  <c r="K131" s="1"/>
  <c r="L132"/>
  <c r="M132" s="1"/>
  <c r="P132"/>
  <c r="Q132" s="1"/>
  <c r="N132"/>
  <c r="O132" s="1"/>
  <c r="A114" i="2" l="1"/>
  <c r="B114" i="43"/>
  <c r="BJ112" i="1"/>
  <c r="J132"/>
  <c r="K132" s="1"/>
  <c r="N133"/>
  <c r="O133" s="1"/>
  <c r="P133"/>
  <c r="Q133" s="1"/>
  <c r="L133"/>
  <c r="M133" s="1"/>
  <c r="A115" i="2" l="1"/>
  <c r="B115" i="43"/>
  <c r="BJ113" i="1"/>
  <c r="J133"/>
  <c r="K133" s="1"/>
  <c r="L134"/>
  <c r="M134" s="1"/>
  <c r="P134"/>
  <c r="Q134" s="1"/>
  <c r="N134"/>
  <c r="O134" s="1"/>
  <c r="A116" i="2" l="1"/>
  <c r="B116" i="43"/>
  <c r="BJ114" i="1"/>
  <c r="J134"/>
  <c r="K134" s="1"/>
  <c r="F51"/>
  <c r="E51"/>
  <c r="A117" i="2" l="1"/>
  <c r="B117" i="43"/>
  <c r="BJ115" i="1"/>
  <c r="A118" i="2" l="1"/>
  <c r="B118" i="43"/>
  <c r="BJ116" i="1"/>
  <c r="A119" i="2" l="1"/>
  <c r="B119" i="43"/>
  <c r="BJ117" i="1"/>
  <c r="U67"/>
  <c r="A120" i="2" l="1"/>
  <c r="B120" i="43"/>
  <c r="BJ118" i="1"/>
  <c r="A121" i="2" l="1"/>
  <c r="B121" i="43"/>
  <c r="BJ119" i="1"/>
  <c r="A122" i="2" l="1"/>
  <c r="B122" i="43"/>
  <c r="BJ120" i="1"/>
  <c r="A123" i="2" l="1"/>
  <c r="B123" i="43"/>
  <c r="BJ121" i="1"/>
  <c r="A124" i="2" l="1"/>
  <c r="B124" i="43"/>
  <c r="BJ122" i="1"/>
  <c r="A125" i="2" l="1"/>
  <c r="B125" i="43"/>
  <c r="BJ123" i="1"/>
  <c r="A126" i="2" l="1"/>
  <c r="B126" i="43"/>
  <c r="BJ124" i="1"/>
  <c r="A127" i="2" l="1"/>
  <c r="B127" i="43"/>
  <c r="BJ125" i="1"/>
  <c r="A128" i="2" l="1"/>
  <c r="B128" i="43"/>
  <c r="BJ126" i="1"/>
  <c r="A129" i="2" l="1"/>
  <c r="B129" i="43"/>
  <c r="BJ127" i="1"/>
  <c r="A130" i="2" l="1"/>
  <c r="B130" i="43"/>
  <c r="BJ128" i="1"/>
  <c r="A131" i="2" l="1"/>
  <c r="B131" i="43"/>
  <c r="BJ129" i="1"/>
  <c r="A132" i="2" l="1"/>
  <c r="B132" i="43"/>
  <c r="BJ130" i="1"/>
  <c r="A133" i="2" l="1"/>
  <c r="B133" i="43"/>
  <c r="BJ131" i="1"/>
  <c r="A134" i="2" l="1"/>
  <c r="B134" i="43"/>
  <c r="BJ132" i="1"/>
  <c r="A135" i="2" l="1"/>
  <c r="B135" i="43"/>
  <c r="BJ133" i="1"/>
  <c r="A136" i="2" l="1"/>
  <c r="B136" i="43"/>
  <c r="BJ134" i="1"/>
  <c r="A137" i="2" l="1"/>
  <c r="B137" i="43"/>
  <c r="BJ135" i="1"/>
  <c r="A138" i="2" l="1"/>
  <c r="B138" i="43"/>
  <c r="BJ136" i="1"/>
  <c r="A139" i="2" l="1"/>
  <c r="B139" i="43"/>
  <c r="BJ137" i="1"/>
  <c r="A140" i="2" l="1"/>
  <c r="B140" i="43"/>
  <c r="BJ138" i="1"/>
  <c r="A4" i="16"/>
  <c r="A141" i="2" l="1"/>
  <c r="B141" i="43"/>
  <c r="BJ139" i="1"/>
  <c r="A142" i="2" l="1"/>
  <c r="B142" i="43"/>
  <c r="BJ140" i="1"/>
  <c r="A143" i="2" l="1"/>
  <c r="B143" i="43"/>
  <c r="BJ141" i="1"/>
  <c r="A144" i="2" l="1"/>
  <c r="B144" i="43"/>
  <c r="BJ142" i="1"/>
  <c r="A2" i="16"/>
  <c r="A145" i="2" l="1"/>
  <c r="B145" i="43"/>
  <c r="BJ143" i="1"/>
  <c r="A146" i="2" l="1"/>
  <c r="B146" i="43"/>
  <c r="BJ144" i="1"/>
  <c r="A515" i="4"/>
  <c r="B31" i="64" s="1"/>
  <c r="B51" s="1"/>
  <c r="A516" i="4"/>
  <c r="B32" i="64" s="1"/>
  <c r="B52" s="1"/>
  <c r="A147" i="2" l="1"/>
  <c r="B147" i="43"/>
  <c r="BJ145" i="1"/>
  <c r="Q26" i="7"/>
  <c r="E26"/>
  <c r="E7"/>
  <c r="N33" i="5"/>
  <c r="F33"/>
  <c r="E30"/>
  <c r="G30"/>
  <c r="F30"/>
  <c r="F26"/>
  <c r="E26"/>
  <c r="G24"/>
  <c r="F24"/>
  <c r="E24"/>
  <c r="H20"/>
  <c r="G20"/>
  <c r="F20"/>
  <c r="E20"/>
  <c r="F9"/>
  <c r="I26"/>
  <c r="I30"/>
  <c r="I20"/>
  <c r="S13"/>
  <c r="S17"/>
  <c r="S16"/>
  <c r="S15"/>
  <c r="F11"/>
  <c r="B1"/>
  <c r="A148" i="2" l="1"/>
  <c r="B148" i="43"/>
  <c r="BJ146" i="1"/>
  <c r="I15" i="5"/>
  <c r="H15"/>
  <c r="G15"/>
  <c r="F15"/>
  <c r="F13"/>
  <c r="K15"/>
  <c r="I13"/>
  <c r="H13"/>
  <c r="G13"/>
  <c r="I7"/>
  <c r="H7"/>
  <c r="G7"/>
  <c r="F7"/>
  <c r="G9"/>
  <c r="P9"/>
  <c r="O9"/>
  <c r="N9"/>
  <c r="M9"/>
  <c r="L9"/>
  <c r="K9"/>
  <c r="J9"/>
  <c r="I9"/>
  <c r="H9"/>
  <c r="A149" i="2" l="1"/>
  <c r="B149" i="43"/>
  <c r="BJ147" i="1"/>
  <c r="J20" i="7"/>
  <c r="E20"/>
  <c r="F13"/>
  <c r="G13"/>
  <c r="H13"/>
  <c r="E13"/>
  <c r="B4" i="6"/>
  <c r="O8" i="7"/>
  <c r="F8"/>
  <c r="G8"/>
  <c r="H8"/>
  <c r="I8"/>
  <c r="J8"/>
  <c r="K8"/>
  <c r="L8"/>
  <c r="M8"/>
  <c r="N8"/>
  <c r="E8"/>
  <c r="F5"/>
  <c r="G5"/>
  <c r="H5"/>
  <c r="E5"/>
  <c r="A150" i="2" l="1"/>
  <c r="B150" i="43"/>
  <c r="BJ148" i="1"/>
  <c r="J18" i="7"/>
  <c r="I18"/>
  <c r="H18"/>
  <c r="R16"/>
  <c r="Q16"/>
  <c r="O16"/>
  <c r="N16"/>
  <c r="M16"/>
  <c r="H16"/>
  <c r="G16"/>
  <c r="F16"/>
  <c r="E16"/>
  <c r="P13"/>
  <c r="P11"/>
  <c r="D11"/>
  <c r="A151" i="2" l="1"/>
  <c r="B151" i="43"/>
  <c r="BJ149" i="1"/>
  <c r="P57" i="7"/>
  <c r="B61" s="1"/>
  <c r="H57"/>
  <c r="G57"/>
  <c r="F57"/>
  <c r="E57"/>
  <c r="P55"/>
  <c r="D55"/>
  <c r="C72" s="1"/>
  <c r="O52"/>
  <c r="N52"/>
  <c r="M52"/>
  <c r="L52"/>
  <c r="K52"/>
  <c r="J52"/>
  <c r="I52"/>
  <c r="H52"/>
  <c r="G52"/>
  <c r="F52"/>
  <c r="E52"/>
  <c r="E50"/>
  <c r="H48"/>
  <c r="G48"/>
  <c r="F48"/>
  <c r="E48"/>
  <c r="A152" i="2" l="1"/>
  <c r="B152" i="43"/>
  <c r="BJ150" i="1"/>
  <c r="C73" i="7"/>
  <c r="A153" i="2" l="1"/>
  <c r="B153" i="43"/>
  <c r="BJ151" i="1"/>
  <c r="I28" i="5"/>
  <c r="I24"/>
  <c r="E33" i="1"/>
  <c r="A154" i="2" l="1"/>
  <c r="B154" i="43"/>
  <c r="BJ152" i="1"/>
  <c r="H35" i="5"/>
  <c r="T20" i="7" s="1"/>
  <c r="F35" i="5"/>
  <c r="R20" i="7" s="1"/>
  <c r="I35" i="5"/>
  <c r="U20" i="7" s="1"/>
  <c r="G35" i="5"/>
  <c r="S20" i="7" s="1"/>
  <c r="F28" i="5"/>
  <c r="F18" i="7" s="1"/>
  <c r="E28" i="5"/>
  <c r="E18" i="7" s="1"/>
  <c r="A155" i="2" l="1"/>
  <c r="B155" i="43"/>
  <c r="BJ153" i="1"/>
  <c r="A156" i="2" l="1"/>
  <c r="B156" i="43"/>
  <c r="BJ154" i="1"/>
  <c r="A157" i="2" l="1"/>
  <c r="B157" i="43"/>
  <c r="BJ155" i="1"/>
  <c r="A158" i="2" l="1"/>
  <c r="B158" i="43"/>
  <c r="BJ156" i="1"/>
  <c r="A159" i="2" l="1"/>
  <c r="B159" i="43"/>
  <c r="BJ157" i="1"/>
  <c r="I5" i="5"/>
  <c r="A160" i="2" l="1"/>
  <c r="B160" i="43"/>
  <c r="BJ158" i="1"/>
  <c r="G5" i="5"/>
  <c r="F5"/>
  <c r="K5"/>
  <c r="L5"/>
  <c r="J5"/>
  <c r="A161" i="2" l="1"/>
  <c r="B161" i="43"/>
  <c r="BJ159" i="1"/>
  <c r="A162" i="2" l="1"/>
  <c r="B162" i="43"/>
  <c r="BJ160" i="1"/>
  <c r="A163" i="2" l="1"/>
  <c r="B163" i="43"/>
  <c r="BJ161" i="1"/>
  <c r="X84"/>
  <c r="AA84" s="1"/>
  <c r="AB84" s="1"/>
  <c r="AC84" s="1"/>
  <c r="X85"/>
  <c r="AA85" s="1"/>
  <c r="AB85" s="1"/>
  <c r="AC85" s="1"/>
  <c r="A164" i="2" l="1"/>
  <c r="B164" i="43"/>
  <c r="BJ162" i="1"/>
  <c r="Y85"/>
  <c r="Z85" s="1"/>
  <c r="Y84"/>
  <c r="Z84" s="1"/>
  <c r="AD84"/>
  <c r="AE84" s="1"/>
  <c r="AF84" s="1"/>
  <c r="X83"/>
  <c r="AA83" s="1"/>
  <c r="AB83" s="1"/>
  <c r="AC83" s="1"/>
  <c r="Y83"/>
  <c r="Z83" s="1"/>
  <c r="Y86"/>
  <c r="Z86" s="1"/>
  <c r="X86"/>
  <c r="AA86" s="1"/>
  <c r="W86"/>
  <c r="Y82"/>
  <c r="Z82" s="1"/>
  <c r="X82"/>
  <c r="AA82" s="1"/>
  <c r="AB82" s="1"/>
  <c r="AC82" s="1"/>
  <c r="AD85"/>
  <c r="A165" i="2" l="1"/>
  <c r="B165" i="43"/>
  <c r="BJ163" i="1"/>
  <c r="AG84"/>
  <c r="AJ84" s="1"/>
  <c r="AK84" s="1"/>
  <c r="AD82"/>
  <c r="AE82" s="1"/>
  <c r="AD83"/>
  <c r="AE83" s="1"/>
  <c r="AF83" s="1"/>
  <c r="AB86"/>
  <c r="AC86" s="1"/>
  <c r="AD86"/>
  <c r="AE86" s="1"/>
  <c r="AF86" s="1"/>
  <c r="AE85"/>
  <c r="AF85" s="1"/>
  <c r="AG85"/>
  <c r="A166" i="2" l="1"/>
  <c r="B166" i="43"/>
  <c r="BJ164" i="1"/>
  <c r="AF82"/>
  <c r="AH84"/>
  <c r="AG83"/>
  <c r="AH83" s="1"/>
  <c r="AI83" s="1"/>
  <c r="AG86"/>
  <c r="AH86" s="1"/>
  <c r="AI86" s="1"/>
  <c r="AG82"/>
  <c r="AH82" s="1"/>
  <c r="AI82" s="1"/>
  <c r="AH85"/>
  <c r="AI85" s="1"/>
  <c r="AJ85"/>
  <c r="AK85" s="1"/>
  <c r="A167" i="2" l="1"/>
  <c r="B167" i="43"/>
  <c r="BJ165" i="1"/>
  <c r="W85"/>
  <c r="AI84"/>
  <c r="W84" s="1"/>
  <c r="AJ83"/>
  <c r="AK83" s="1"/>
  <c r="AJ86"/>
  <c r="AK86" s="1"/>
  <c r="AJ82"/>
  <c r="AK82" s="1"/>
  <c r="A168" i="2" l="1"/>
  <c r="B168" i="43"/>
  <c r="BJ166" i="1"/>
  <c r="W83"/>
  <c r="W82"/>
  <c r="A169" i="2" l="1"/>
  <c r="B169" i="43"/>
  <c r="BJ167" i="1"/>
  <c r="A170" i="2" l="1"/>
  <c r="B170" i="43"/>
  <c r="BJ168" i="1"/>
  <c r="A171" i="2" l="1"/>
  <c r="B171" i="43"/>
  <c r="BJ169" i="1"/>
  <c r="A172" i="2" l="1"/>
  <c r="B172" i="43"/>
  <c r="BJ170" i="1"/>
  <c r="A173" i="2" l="1"/>
  <c r="B173" i="43"/>
  <c r="BJ171" i="1"/>
  <c r="A174" i="2" l="1"/>
  <c r="B174" i="43"/>
  <c r="BJ172" i="1"/>
  <c r="X77"/>
  <c r="AA77" s="1"/>
  <c r="AB77" s="1"/>
  <c r="AC77" s="1"/>
  <c r="Y77"/>
  <c r="Z77" s="1"/>
  <c r="A175" i="2" l="1"/>
  <c r="B175" i="43"/>
  <c r="BJ173" i="1"/>
  <c r="AD77"/>
  <c r="Y78"/>
  <c r="Z78" s="1"/>
  <c r="X78"/>
  <c r="A176" i="2" l="1"/>
  <c r="B176" i="43"/>
  <c r="BJ174" i="1"/>
  <c r="AE77"/>
  <c r="AF77" s="1"/>
  <c r="AG77"/>
  <c r="X79"/>
  <c r="Y79"/>
  <c r="Z79" s="1"/>
  <c r="AA78"/>
  <c r="AD78" s="1"/>
  <c r="AE78" s="1"/>
  <c r="AF78" s="1"/>
  <c r="A177" i="2" l="1"/>
  <c r="B177" i="43"/>
  <c r="BJ175" i="1"/>
  <c r="V75"/>
  <c r="X75" s="1"/>
  <c r="AH77"/>
  <c r="AI77" s="1"/>
  <c r="AJ77"/>
  <c r="AK77" s="1"/>
  <c r="AB78"/>
  <c r="AC78" s="1"/>
  <c r="AG78"/>
  <c r="AA79"/>
  <c r="X80"/>
  <c r="Y80"/>
  <c r="Z80" s="1"/>
  <c r="A178" i="2" l="1"/>
  <c r="B178" i="43"/>
  <c r="BJ176" i="1"/>
  <c r="Y75"/>
  <c r="Z75" s="1"/>
  <c r="AA75"/>
  <c r="AB75" s="1"/>
  <c r="AC75" s="1"/>
  <c r="W77"/>
  <c r="AA80"/>
  <c r="AD80" s="1"/>
  <c r="AE80" s="1"/>
  <c r="AF80" s="1"/>
  <c r="AB79"/>
  <c r="AC79" s="1"/>
  <c r="AH78"/>
  <c r="AI78" s="1"/>
  <c r="AJ78"/>
  <c r="AK78" s="1"/>
  <c r="Y81"/>
  <c r="Z81" s="1"/>
  <c r="X81"/>
  <c r="AD79"/>
  <c r="A179" i="2" l="1"/>
  <c r="B179" i="43"/>
  <c r="BJ177" i="1"/>
  <c r="AD75"/>
  <c r="W78"/>
  <c r="AE79"/>
  <c r="AF79" s="1"/>
  <c r="AA81"/>
  <c r="AB81" s="1"/>
  <c r="AC81" s="1"/>
  <c r="AB80"/>
  <c r="AC80" s="1"/>
  <c r="AG80"/>
  <c r="AG79"/>
  <c r="AH79" s="1"/>
  <c r="AI79" s="1"/>
  <c r="A180" i="2" l="1"/>
  <c r="B180" i="43"/>
  <c r="BJ178" i="1"/>
  <c r="AE75"/>
  <c r="AF75" s="1"/>
  <c r="AG75"/>
  <c r="AD81"/>
  <c r="AE81" s="1"/>
  <c r="AF81" s="1"/>
  <c r="AJ80"/>
  <c r="AK80" s="1"/>
  <c r="AH80"/>
  <c r="AI80" s="1"/>
  <c r="AJ79"/>
  <c r="AK79" s="1"/>
  <c r="W79" s="1"/>
  <c r="A181" i="2" l="1"/>
  <c r="B181" i="43"/>
  <c r="BJ179" i="1"/>
  <c r="W80"/>
  <c r="AJ75"/>
  <c r="AK75" s="1"/>
  <c r="AH75"/>
  <c r="AI75" s="1"/>
  <c r="AG81"/>
  <c r="AH81" s="1"/>
  <c r="AI81" s="1"/>
  <c r="A182" i="2" l="1"/>
  <c r="B182" i="43"/>
  <c r="BJ180" i="1"/>
  <c r="W75"/>
  <c r="AJ81"/>
  <c r="AK81" s="1"/>
  <c r="A183" i="2" l="1"/>
  <c r="B183" i="43"/>
  <c r="BJ181" i="1"/>
  <c r="W81"/>
  <c r="A184" i="2" l="1"/>
  <c r="B184" i="43"/>
  <c r="BJ182" i="1"/>
  <c r="A185" i="2" l="1"/>
  <c r="B185" i="43"/>
  <c r="BJ183" i="1"/>
  <c r="A186" i="2" l="1"/>
  <c r="B186" i="43"/>
  <c r="BJ184" i="1"/>
  <c r="A187" i="2" l="1"/>
  <c r="B187" i="43"/>
  <c r="BJ185" i="1"/>
  <c r="A188" i="2" l="1"/>
  <c r="B188" i="43"/>
  <c r="BJ186" i="1"/>
  <c r="AG1" i="43"/>
  <c r="A189" i="2" l="1"/>
  <c r="B189" i="43"/>
  <c r="BJ187" i="1"/>
  <c r="V76"/>
  <c r="A190" i="2" l="1"/>
  <c r="B190" i="43"/>
  <c r="BJ188" i="1"/>
  <c r="X76"/>
  <c r="AA76" s="1"/>
  <c r="AB76" s="1"/>
  <c r="AC76" s="1"/>
  <c r="Y76"/>
  <c r="Z76" s="1"/>
  <c r="A191" i="2" l="1"/>
  <c r="B191" i="43"/>
  <c r="BJ189" i="1"/>
  <c r="AD76"/>
  <c r="AE76" s="1"/>
  <c r="AF76" s="1"/>
  <c r="A192" i="2" l="1"/>
  <c r="B192" i="43"/>
  <c r="BJ190" i="1"/>
  <c r="AG76"/>
  <c r="AJ76" s="1"/>
  <c r="AK76" s="1"/>
  <c r="X66"/>
  <c r="AA66" s="1"/>
  <c r="AB66" s="1"/>
  <c r="AC66" s="1"/>
  <c r="Y66"/>
  <c r="A193" i="2" l="1"/>
  <c r="B193" i="43"/>
  <c r="Z66" i="1"/>
  <c r="BJ191"/>
  <c r="AH76"/>
  <c r="AI76" s="1"/>
  <c r="W76" s="1"/>
  <c r="AD66"/>
  <c r="AE66" s="1"/>
  <c r="AF66" s="1"/>
  <c r="A194" i="2" l="1"/>
  <c r="B194" i="43"/>
  <c r="BJ192" i="1"/>
  <c r="AG66"/>
  <c r="AJ66" s="1"/>
  <c r="AK66" s="1"/>
  <c r="A195" i="2" l="1"/>
  <c r="B195" i="43"/>
  <c r="BJ193" i="1"/>
  <c r="AH66"/>
  <c r="A196" i="2" l="1"/>
  <c r="B196" i="43"/>
  <c r="AI66" i="1"/>
  <c r="W66" s="1"/>
  <c r="BJ194"/>
  <c r="B55" i="5" l="1"/>
  <c r="A27" i="64"/>
  <c r="A47" s="1"/>
  <c r="A197" i="2"/>
  <c r="B197" i="43"/>
  <c r="A1018" i="16"/>
  <c r="A507" i="43" s="1"/>
  <c r="A1020" i="16"/>
  <c r="BJ195" i="1"/>
  <c r="A198" i="2" l="1"/>
  <c r="B198" i="43"/>
  <c r="BJ196" i="1"/>
  <c r="A199" i="2" l="1"/>
  <c r="B199" i="43"/>
  <c r="BJ197" i="1"/>
  <c r="A200" i="2" l="1"/>
  <c r="B200" i="43"/>
  <c r="BJ198" i="1"/>
  <c r="A201" i="2" l="1"/>
  <c r="B201" i="43"/>
  <c r="BJ199" i="1"/>
  <c r="A202" i="2" l="1"/>
  <c r="B202" i="43"/>
  <c r="BJ200" i="1"/>
  <c r="A203" i="2" l="1"/>
  <c r="B203" i="43"/>
  <c r="BJ201" i="1"/>
  <c r="A204" i="2" l="1"/>
  <c r="B204" i="43"/>
  <c r="BJ202" i="1"/>
  <c r="A205" i="2" l="1"/>
  <c r="B205" i="43"/>
  <c r="BJ203" i="1"/>
  <c r="A206" i="2" l="1"/>
  <c r="B206" i="43"/>
  <c r="BJ204" i="1"/>
  <c r="A207" i="2" l="1"/>
  <c r="B207" i="43"/>
  <c r="BJ205" i="1"/>
  <c r="A208" i="2" l="1"/>
  <c r="B208" i="43"/>
  <c r="BJ206" i="1"/>
  <c r="A209" i="2" l="1"/>
  <c r="B209" i="43"/>
  <c r="BJ207" i="1"/>
  <c r="A210" i="2" l="1"/>
  <c r="B210" i="43"/>
  <c r="BJ208" i="1"/>
  <c r="A211" i="2" l="1"/>
  <c r="B211" i="43"/>
  <c r="BJ209" i="1"/>
  <c r="A212" i="2" l="1"/>
  <c r="B212" i="43"/>
  <c r="BJ210" i="1"/>
  <c r="A213" i="2" l="1"/>
  <c r="B213" i="43"/>
  <c r="BJ211" i="1"/>
  <c r="A214" i="2" l="1"/>
  <c r="B214" i="43"/>
  <c r="BJ212" i="1"/>
  <c r="A215" i="2" l="1"/>
  <c r="B215" i="43"/>
  <c r="BJ213" i="1"/>
  <c r="A216" i="2" l="1"/>
  <c r="B216" i="43"/>
  <c r="BJ214" i="1"/>
  <c r="A217" i="2" l="1"/>
  <c r="B217" i="43"/>
  <c r="BJ215" i="1"/>
  <c r="A218" i="2" l="1"/>
  <c r="B218" i="43"/>
  <c r="BJ216" i="1"/>
  <c r="A219" i="2" l="1"/>
  <c r="B219" i="43"/>
  <c r="BJ217" i="1"/>
  <c r="A220" i="2" l="1"/>
  <c r="B220" i="43"/>
  <c r="BJ218" i="1"/>
  <c r="A221" i="2" l="1"/>
  <c r="B221" i="43"/>
  <c r="BJ219" i="1"/>
  <c r="A222" i="2" l="1"/>
  <c r="B222" i="43"/>
  <c r="BJ220" i="1"/>
  <c r="A223" i="2" l="1"/>
  <c r="B223" i="43"/>
  <c r="BJ221" i="1"/>
  <c r="A224" i="2" l="1"/>
  <c r="B224" i="43"/>
  <c r="BJ222" i="1"/>
  <c r="A225" i="2" l="1"/>
  <c r="B225" i="43"/>
  <c r="BJ223" i="1"/>
  <c r="A226" i="2" l="1"/>
  <c r="B226" i="43"/>
  <c r="BJ224" i="1"/>
  <c r="A227" i="2" l="1"/>
  <c r="B227" i="43"/>
  <c r="BJ225" i="1"/>
  <c r="A228" i="2" l="1"/>
  <c r="B228" i="43"/>
  <c r="BJ226" i="1"/>
  <c r="A229" i="2" l="1"/>
  <c r="B229" i="43"/>
  <c r="BJ227" i="1"/>
  <c r="A230" i="2" l="1"/>
  <c r="B230" i="43"/>
  <c r="BJ228" i="1"/>
  <c r="A231" i="2" l="1"/>
  <c r="B231" i="43"/>
  <c r="BJ229" i="1"/>
  <c r="A232" i="2" l="1"/>
  <c r="B232" i="43"/>
  <c r="BJ230" i="1"/>
  <c r="A233" i="2" l="1"/>
  <c r="B233" i="43"/>
  <c r="BJ231" i="1"/>
  <c r="A234" i="2" l="1"/>
  <c r="B234" i="43"/>
  <c r="BJ232" i="1"/>
  <c r="A235" i="2" l="1"/>
  <c r="B235" i="43"/>
  <c r="BJ233" i="1"/>
  <c r="A236" i="2" l="1"/>
  <c r="B236" i="43"/>
  <c r="BJ234" i="1"/>
  <c r="A237" i="2" l="1"/>
  <c r="B237" i="43"/>
  <c r="BJ235" i="1"/>
  <c r="A238" i="2" l="1"/>
  <c r="B238" i="43"/>
  <c r="BJ236" i="1"/>
  <c r="A239" i="2" l="1"/>
  <c r="B239" i="43"/>
  <c r="BJ237" i="1"/>
  <c r="A240" i="2" l="1"/>
  <c r="B240" i="43"/>
  <c r="BJ238" i="1"/>
  <c r="A241" i="2" l="1"/>
  <c r="B241" i="43"/>
  <c r="BJ239" i="1"/>
  <c r="A242" i="2" l="1"/>
  <c r="B242" i="43"/>
  <c r="BJ240" i="1"/>
  <c r="A243" i="2" l="1"/>
  <c r="B243" i="43"/>
  <c r="BJ241" i="1"/>
  <c r="A244" i="2" l="1"/>
  <c r="B244" i="43"/>
  <c r="BJ242" i="1"/>
  <c r="A245" i="2" l="1"/>
  <c r="B245" i="43"/>
  <c r="BJ243" i="1"/>
  <c r="A246" i="2" l="1"/>
  <c r="B246" i="43"/>
  <c r="BJ244" i="1"/>
  <c r="A247" i="2" l="1"/>
  <c r="B247" i="43"/>
  <c r="BJ245" i="1"/>
  <c r="BJ246"/>
  <c r="A248" i="2" l="1"/>
  <c r="B248" i="43"/>
  <c r="W51" i="5"/>
  <c r="W20"/>
  <c r="W45"/>
  <c r="W42"/>
  <c r="H41"/>
  <c r="A249" i="2" l="1"/>
  <c r="B249" i="43"/>
  <c r="X67" i="1"/>
  <c r="AA67" s="1"/>
  <c r="W44" i="5"/>
  <c r="H40"/>
  <c r="H38"/>
  <c r="W46"/>
  <c r="H39"/>
  <c r="W26"/>
  <c r="V69" i="1"/>
  <c r="W69" s="1"/>
  <c r="A250" i="2" l="1"/>
  <c r="B250" i="43"/>
  <c r="Y67" i="1"/>
  <c r="H51" i="5"/>
  <c r="D22" i="7" s="1"/>
  <c r="W50" i="5"/>
  <c r="H52" s="1"/>
  <c r="L22" i="7" s="1"/>
  <c r="AB67" i="1"/>
  <c r="AC67" s="1"/>
  <c r="AD67"/>
  <c r="AE67" s="1"/>
  <c r="AF67" s="1"/>
  <c r="Y69"/>
  <c r="Z69" s="1"/>
  <c r="X69"/>
  <c r="AA69" s="1"/>
  <c r="AB69" s="1"/>
  <c r="AC69" s="1"/>
  <c r="V70"/>
  <c r="W70" s="1"/>
  <c r="A251" i="2" l="1"/>
  <c r="B251" i="43"/>
  <c r="Z67" i="1"/>
  <c r="Q22" i="7"/>
  <c r="H53" i="5"/>
  <c r="F4" i="64" s="1"/>
  <c r="AG67" i="1"/>
  <c r="AH67" s="1"/>
  <c r="AI67" s="1"/>
  <c r="AD69"/>
  <c r="Y70"/>
  <c r="Z70" s="1"/>
  <c r="X70"/>
  <c r="AA70" s="1"/>
  <c r="AB70" s="1"/>
  <c r="AC70" s="1"/>
  <c r="A252" i="2" l="1"/>
  <c r="B252" i="43"/>
  <c r="AJ67" i="1"/>
  <c r="AK67" s="1"/>
  <c r="W67" s="1"/>
  <c r="A3" i="5" s="1"/>
  <c r="AE69" i="1"/>
  <c r="AG69"/>
  <c r="AD70"/>
  <c r="Y71"/>
  <c r="X71"/>
  <c r="AA71" s="1"/>
  <c r="AB71" s="1"/>
  <c r="AC71" s="1"/>
  <c r="A253" i="2" l="1"/>
  <c r="B253" i="43"/>
  <c r="Z71" i="1"/>
  <c r="AD71"/>
  <c r="AE71" s="1"/>
  <c r="AF71" s="1"/>
  <c r="AF69"/>
  <c r="AE70"/>
  <c r="AF70" s="1"/>
  <c r="AG70"/>
  <c r="AH70" s="1"/>
  <c r="AI70" s="1"/>
  <c r="AH69"/>
  <c r="AI69" s="1"/>
  <c r="AJ69"/>
  <c r="AK69" s="1"/>
  <c r="AG71"/>
  <c r="AH71" s="1"/>
  <c r="AI71" s="1"/>
  <c r="A254" i="2" l="1"/>
  <c r="B254" i="43"/>
  <c r="AJ71" i="1"/>
  <c r="AK71" s="1"/>
  <c r="W71" s="1"/>
  <c r="AJ70"/>
  <c r="AK70" s="1"/>
  <c r="A255" i="2" l="1"/>
  <c r="B255" i="43"/>
  <c r="A48" i="63"/>
  <c r="A256" i="2" l="1"/>
  <c r="B256" i="43"/>
  <c r="A24" i="7"/>
  <c r="B64" s="1"/>
  <c r="B12" i="6"/>
  <c r="E22" i="5"/>
  <c r="J16" i="7" s="1"/>
  <c r="F22" i="5"/>
  <c r="K16" i="7" s="1"/>
  <c r="CF3" i="1"/>
  <c r="F26" s="1"/>
  <c r="I22" i="5" s="1"/>
  <c r="A257" i="2" l="1"/>
  <c r="B257" i="43"/>
  <c r="A258" i="2" l="1"/>
  <c r="B258" i="43"/>
  <c r="A259" i="2" l="1"/>
  <c r="B259" i="43"/>
  <c r="A260" i="2" l="1"/>
  <c r="B260" i="43"/>
  <c r="A261" i="2" l="1"/>
  <c r="B261" i="43"/>
  <c r="A262" i="2" l="1"/>
  <c r="B262" i="43"/>
  <c r="A263" i="2" l="1"/>
  <c r="B263" i="43"/>
  <c r="A264" i="2" l="1"/>
  <c r="B264" i="43"/>
  <c r="A265" i="2" l="1"/>
  <c r="B265" i="43"/>
  <c r="A266" i="2" l="1"/>
  <c r="B266" i="43"/>
  <c r="A267" i="2" l="1"/>
  <c r="B267" i="43"/>
  <c r="A268" i="2" l="1"/>
  <c r="B268" i="43"/>
  <c r="A269" i="2" l="1"/>
  <c r="B269" i="43"/>
  <c r="A270" i="2" l="1"/>
  <c r="B270" i="43"/>
  <c r="A271" i="2" l="1"/>
  <c r="B271" i="43"/>
  <c r="A272" i="2" l="1"/>
  <c r="B272" i="43"/>
  <c r="A273" i="2" l="1"/>
  <c r="B273" i="43"/>
  <c r="A274" i="2" l="1"/>
  <c r="B274" i="43"/>
  <c r="A275" i="2" l="1"/>
  <c r="B275" i="43"/>
  <c r="A276" i="2" l="1"/>
  <c r="B276" i="43"/>
  <c r="A277" i="2" l="1"/>
  <c r="B277" i="43"/>
  <c r="A278" i="2" l="1"/>
  <c r="B278" i="43"/>
  <c r="A279" i="2" l="1"/>
  <c r="B279" i="43"/>
  <c r="A280" i="2" l="1"/>
  <c r="B280" i="43"/>
  <c r="A281" i="2" l="1"/>
  <c r="B281" i="43"/>
  <c r="A282" i="2" l="1"/>
  <c r="B282" i="43"/>
  <c r="A283" i="2" l="1"/>
  <c r="B283" i="43"/>
  <c r="A284" i="2" l="1"/>
  <c r="B284" i="43"/>
  <c r="A285" i="2" l="1"/>
  <c r="B285" i="43"/>
  <c r="A286" i="2" l="1"/>
  <c r="B286" i="43"/>
  <c r="A287" i="2" l="1"/>
  <c r="B287" i="43"/>
  <c r="A288" i="2" l="1"/>
  <c r="B288" i="43"/>
  <c r="A289" i="2" l="1"/>
  <c r="B289" i="43"/>
  <c r="A290" i="2" l="1"/>
  <c r="B290" i="43"/>
  <c r="A291" i="2" l="1"/>
  <c r="B291" i="43"/>
  <c r="A292" i="2" l="1"/>
  <c r="B292" i="43"/>
  <c r="A293" i="2" l="1"/>
  <c r="B293" i="43"/>
  <c r="A294" i="2" l="1"/>
  <c r="B294" i="43"/>
  <c r="A295" i="2" l="1"/>
  <c r="B295" i="43"/>
  <c r="A296" i="2" l="1"/>
  <c r="B296" i="43"/>
  <c r="A297" i="2" l="1"/>
  <c r="B297" i="43"/>
  <c r="A298" i="2" l="1"/>
  <c r="B298" i="43"/>
  <c r="A299" i="2" l="1"/>
  <c r="B299" i="43"/>
  <c r="A300" i="2" l="1"/>
  <c r="B300" i="43"/>
  <c r="A301" i="2" l="1"/>
  <c r="B301" i="43"/>
  <c r="A302" i="2" l="1"/>
  <c r="B302" i="43"/>
  <c r="A303" i="2" l="1"/>
  <c r="B303" i="43"/>
  <c r="A304" i="2" l="1"/>
  <c r="B304" i="43"/>
  <c r="A305" i="2" l="1"/>
  <c r="B305" i="43"/>
  <c r="A306" i="2" l="1"/>
  <c r="B306" i="43"/>
  <c r="A307" i="2" l="1"/>
  <c r="B307" i="43"/>
  <c r="A308" i="2" l="1"/>
  <c r="B308" i="43"/>
  <c r="A309" i="2" l="1"/>
  <c r="B309" i="43"/>
  <c r="A310" i="2" l="1"/>
  <c r="B310" i="43"/>
  <c r="A311" i="2" l="1"/>
  <c r="B311" i="43"/>
  <c r="A312" i="2" l="1"/>
  <c r="B312" i="43"/>
  <c r="A313" i="2" l="1"/>
  <c r="B313" i="43"/>
  <c r="A314" i="2" l="1"/>
  <c r="B314" i="43"/>
  <c r="A315" i="2" l="1"/>
  <c r="B315" i="43"/>
  <c r="A316" i="2" l="1"/>
  <c r="B316" i="43"/>
  <c r="A317" i="2" l="1"/>
  <c r="B317" i="43"/>
  <c r="A318" i="2" l="1"/>
  <c r="B318" i="43"/>
  <c r="A319" i="2" l="1"/>
  <c r="B319" i="43"/>
  <c r="A320" i="2" l="1"/>
  <c r="B320" i="43"/>
  <c r="A321" i="2" l="1"/>
  <c r="B321" i="43"/>
  <c r="A322" i="2" l="1"/>
  <c r="B322" i="43"/>
  <c r="A323" i="2" l="1"/>
  <c r="B323" i="43"/>
  <c r="A324" i="2" l="1"/>
  <c r="B324" i="43"/>
  <c r="A325" i="2" l="1"/>
  <c r="B325" i="43"/>
  <c r="A326" i="2" l="1"/>
  <c r="B326" i="43"/>
  <c r="A327" i="2" l="1"/>
  <c r="B327" i="43"/>
  <c r="A328" i="2" l="1"/>
  <c r="B328" i="43"/>
  <c r="A329" i="2" l="1"/>
  <c r="B329" i="43"/>
  <c r="A330" i="2" l="1"/>
  <c r="B330" i="43"/>
  <c r="A331" i="2" l="1"/>
  <c r="B331" i="43"/>
  <c r="A332" i="2" l="1"/>
  <c r="B332" i="43"/>
  <c r="A333" i="2" l="1"/>
  <c r="B333" i="43"/>
  <c r="A334" i="2" l="1"/>
  <c r="B334" i="43"/>
  <c r="A335" i="2" l="1"/>
  <c r="B335" i="43"/>
  <c r="A336" i="2" l="1"/>
  <c r="B336" i="43"/>
  <c r="A337" i="2" l="1"/>
  <c r="B337" i="43"/>
  <c r="A338" i="2" l="1"/>
  <c r="B338" i="43"/>
  <c r="A339" i="2" l="1"/>
  <c r="B339" i="43"/>
  <c r="A340" i="2" l="1"/>
  <c r="B340" i="43"/>
  <c r="A341" i="2" l="1"/>
  <c r="B341" i="43"/>
  <c r="A342" i="2" l="1"/>
  <c r="B342" i="43"/>
  <c r="A343" i="2" l="1"/>
  <c r="B343" i="43"/>
  <c r="A344" i="2" l="1"/>
  <c r="B344" i="43"/>
  <c r="A345" i="2" l="1"/>
  <c r="B345" i="43"/>
  <c r="A346" i="2" l="1"/>
  <c r="B346" i="43"/>
  <c r="A347" i="2" l="1"/>
  <c r="B347" i="43"/>
  <c r="A348" i="2" l="1"/>
  <c r="B348" i="43"/>
  <c r="A349" i="2" l="1"/>
  <c r="B349" i="43"/>
  <c r="A350" i="2" l="1"/>
  <c r="B350" i="43"/>
  <c r="A351" i="2" l="1"/>
  <c r="B351" i="43"/>
  <c r="A352" i="2" l="1"/>
  <c r="B352" i="43"/>
  <c r="A353" i="2" l="1"/>
  <c r="B353" i="43"/>
  <c r="A354" i="2" l="1"/>
  <c r="B354" i="43"/>
  <c r="A355" i="2" l="1"/>
  <c r="B355" i="43"/>
  <c r="A356" i="2" l="1"/>
  <c r="B356" i="43"/>
  <c r="A357" i="2" l="1"/>
  <c r="B357" i="43"/>
  <c r="A358" i="2" l="1"/>
  <c r="B358" i="43"/>
  <c r="A359" i="2" l="1"/>
  <c r="B359" i="43"/>
  <c r="A360" i="2" l="1"/>
  <c r="B360" i="43"/>
  <c r="A361" i="2" l="1"/>
  <c r="B361" i="43"/>
  <c r="A362" i="2" l="1"/>
  <c r="B362" i="43"/>
  <c r="A363" i="2" l="1"/>
  <c r="B363" i="43"/>
  <c r="A364" i="2" l="1"/>
  <c r="B364" i="43"/>
  <c r="A365" i="2" l="1"/>
  <c r="B365" i="43"/>
  <c r="A366" i="2" l="1"/>
  <c r="B366" i="43"/>
  <c r="A367" i="2" l="1"/>
  <c r="B367" i="43"/>
  <c r="A368" i="2" l="1"/>
  <c r="B368" i="43"/>
  <c r="A369" i="2" l="1"/>
  <c r="B369" i="43"/>
  <c r="A370" i="2" l="1"/>
  <c r="B370" i="43"/>
  <c r="A371" i="2" l="1"/>
  <c r="B371" i="43"/>
  <c r="A372" i="2" l="1"/>
  <c r="B372" i="43"/>
  <c r="A373" i="2" l="1"/>
  <c r="B373" i="43"/>
  <c r="A374" i="2" l="1"/>
  <c r="B374" i="43"/>
  <c r="A375" i="2" l="1"/>
  <c r="B375" i="43"/>
  <c r="A376" i="2" l="1"/>
  <c r="B376" i="43"/>
  <c r="A377" i="2" l="1"/>
  <c r="B377" i="43"/>
  <c r="A378" i="2" l="1"/>
  <c r="B378" i="43"/>
  <c r="A379" i="2" l="1"/>
  <c r="B379" i="43"/>
  <c r="A380" i="2" l="1"/>
  <c r="B380" i="43"/>
  <c r="A381" i="2" l="1"/>
  <c r="B381" i="43"/>
  <c r="A382" i="2" l="1"/>
  <c r="B382" i="43"/>
  <c r="A383" i="2" l="1"/>
  <c r="B383" i="43"/>
  <c r="A384" i="2" l="1"/>
  <c r="B384" i="43"/>
  <c r="A385" i="2" l="1"/>
  <c r="B385" i="43"/>
  <c r="A386" i="2" l="1"/>
  <c r="B386" i="43"/>
  <c r="A387" i="2" l="1"/>
  <c r="B387" i="43"/>
  <c r="A388" i="2" l="1"/>
  <c r="B388" i="43"/>
  <c r="A389" i="2" l="1"/>
  <c r="B389" i="43"/>
  <c r="A390" i="2" l="1"/>
  <c r="B390" i="43"/>
  <c r="A391" i="2" l="1"/>
  <c r="B391" i="43"/>
  <c r="A392" i="2" l="1"/>
  <c r="B392" i="43"/>
  <c r="A393" i="2" l="1"/>
  <c r="B393" i="43"/>
  <c r="A394" i="2" l="1"/>
  <c r="B394" i="43"/>
  <c r="A395" i="2" l="1"/>
  <c r="B395" i="43"/>
  <c r="A396" i="2" l="1"/>
  <c r="B396" i="43"/>
  <c r="A397" i="2" l="1"/>
  <c r="B397" i="43"/>
  <c r="A398" i="2" l="1"/>
  <c r="B398" i="43"/>
  <c r="A399" i="2" l="1"/>
  <c r="B399" i="43"/>
  <c r="A400" i="2" l="1"/>
  <c r="B400" i="43"/>
  <c r="A401" i="2" l="1"/>
  <c r="B401" i="43"/>
  <c r="A402" i="2" l="1"/>
  <c r="B402" i="43"/>
  <c r="A403" i="2" l="1"/>
  <c r="B403" i="43"/>
  <c r="A404" i="2" l="1"/>
  <c r="B404" i="43"/>
  <c r="A405" i="2" l="1"/>
  <c r="B405" i="43"/>
  <c r="A406" i="2" l="1"/>
  <c r="B406" i="43"/>
  <c r="A407" i="2" l="1"/>
  <c r="B407" i="43"/>
  <c r="A408" i="2" l="1"/>
  <c r="B408" i="43"/>
  <c r="A409" i="2" l="1"/>
  <c r="B409" i="43"/>
  <c r="A410" i="2" l="1"/>
  <c r="B410" i="43"/>
  <c r="A411" i="2" l="1"/>
  <c r="B411" i="43"/>
  <c r="A412" i="2" l="1"/>
  <c r="B412" i="43"/>
  <c r="A413" i="2" l="1"/>
  <c r="B413" i="43"/>
  <c r="A414" i="2" l="1"/>
  <c r="B414" i="43"/>
  <c r="A415" i="2" l="1"/>
  <c r="B415" i="43"/>
  <c r="A416" i="2" l="1"/>
  <c r="B416" i="43"/>
  <c r="A417" i="2" l="1"/>
  <c r="B417" i="43"/>
  <c r="A418" i="2" l="1"/>
  <c r="B418" i="43"/>
  <c r="A419" i="2" l="1"/>
  <c r="B419" i="43"/>
  <c r="A420" i="2" l="1"/>
  <c r="B420" i="43"/>
  <c r="A421" i="2" l="1"/>
  <c r="B421" i="43"/>
  <c r="A422" i="2" l="1"/>
  <c r="B422" i="43"/>
  <c r="A423" i="2" l="1"/>
  <c r="B423" i="43"/>
  <c r="A424" i="2" l="1"/>
  <c r="B424" i="43"/>
  <c r="A425" i="2" l="1"/>
  <c r="B425" i="43"/>
  <c r="A426" i="2" l="1"/>
  <c r="B426" i="43"/>
  <c r="A427" i="2" l="1"/>
  <c r="B427" i="43"/>
  <c r="A428" i="2" l="1"/>
  <c r="B428" i="43"/>
  <c r="A429" i="2" l="1"/>
  <c r="B429" i="43"/>
  <c r="A430" i="2" l="1"/>
  <c r="B430" i="43"/>
  <c r="A431" i="2" l="1"/>
  <c r="B431" i="43"/>
  <c r="A432" i="2" l="1"/>
  <c r="B432" i="43"/>
  <c r="A433" i="2" l="1"/>
  <c r="B433" i="43"/>
  <c r="A434" i="2" l="1"/>
  <c r="B434" i="43"/>
  <c r="A435" i="2" l="1"/>
  <c r="B435" i="43"/>
  <c r="A436" i="2" l="1"/>
  <c r="B436" i="43"/>
  <c r="A437" i="2" l="1"/>
  <c r="B437" i="43"/>
  <c r="A438" i="2" l="1"/>
  <c r="B438" i="43"/>
  <c r="B445" i="4" l="1"/>
  <c r="A439" i="2"/>
  <c r="B439" i="43"/>
  <c r="F445" i="4" l="1"/>
  <c r="C445"/>
  <c r="E445"/>
  <c r="D445"/>
  <c r="A445"/>
  <c r="B446"/>
  <c r="A440" i="2"/>
  <c r="B440" i="43"/>
  <c r="F446" i="4" l="1"/>
  <c r="E446"/>
  <c r="C446"/>
  <c r="D446"/>
  <c r="A446"/>
  <c r="B447"/>
  <c r="A441" i="2"/>
  <c r="B441" i="43"/>
  <c r="F447" i="4" l="1"/>
  <c r="E447"/>
  <c r="C447"/>
  <c r="D447"/>
  <c r="A447"/>
  <c r="B448"/>
  <c r="A442" i="2"/>
  <c r="B442" i="43"/>
  <c r="E448" i="4" l="1"/>
  <c r="C448"/>
  <c r="F448"/>
  <c r="D448"/>
  <c r="A448"/>
  <c r="B449"/>
  <c r="A443" i="2"/>
  <c r="B443" i="43"/>
  <c r="F449" i="4" l="1"/>
  <c r="C449"/>
  <c r="E449"/>
  <c r="D449"/>
  <c r="A449"/>
  <c r="B450"/>
  <c r="A444" i="2"/>
  <c r="B444" i="43"/>
  <c r="C450" i="4" l="1"/>
  <c r="F450"/>
  <c r="E450"/>
  <c r="D450"/>
  <c r="A450"/>
  <c r="B451"/>
  <c r="A445" i="2"/>
  <c r="B445" i="43"/>
  <c r="F451" i="4" l="1"/>
  <c r="C451"/>
  <c r="E451"/>
  <c r="D451"/>
  <c r="A451"/>
  <c r="B452"/>
  <c r="A446" i="2"/>
  <c r="B446" i="43"/>
  <c r="E452" i="4" l="1"/>
  <c r="F452"/>
  <c r="C452"/>
  <c r="D452"/>
  <c r="A452"/>
  <c r="B453"/>
  <c r="A447" i="2"/>
  <c r="B447" i="43"/>
  <c r="F453" i="4" l="1"/>
  <c r="E453"/>
  <c r="C453"/>
  <c r="D453"/>
  <c r="A453"/>
  <c r="B454"/>
  <c r="A448" i="2"/>
  <c r="B448" i="43"/>
  <c r="F454" i="4" l="1"/>
  <c r="E454"/>
  <c r="C454"/>
  <c r="D454"/>
  <c r="A454"/>
  <c r="B455"/>
  <c r="A449" i="2"/>
  <c r="B449" i="43"/>
  <c r="F455" i="4" l="1"/>
  <c r="E455"/>
  <c r="C455"/>
  <c r="D455"/>
  <c r="A455"/>
  <c r="B456"/>
  <c r="A450" i="2"/>
  <c r="B450" i="43"/>
  <c r="E456" i="4" l="1"/>
  <c r="C456"/>
  <c r="F456"/>
  <c r="D456"/>
  <c r="A456"/>
  <c r="B457"/>
  <c r="A451" i="2"/>
  <c r="B451" i="43"/>
  <c r="F457" i="4" l="1"/>
  <c r="E457"/>
  <c r="C457"/>
  <c r="D457"/>
  <c r="A457"/>
  <c r="B458"/>
  <c r="A452" i="2"/>
  <c r="B452" i="43"/>
  <c r="C458" i="4" l="1"/>
  <c r="F458"/>
  <c r="E458"/>
  <c r="D458"/>
  <c r="A458"/>
  <c r="B459"/>
  <c r="A453" i="2"/>
  <c r="B453" i="43"/>
  <c r="F459" i="4" l="1"/>
  <c r="C459"/>
  <c r="E459"/>
  <c r="D459"/>
  <c r="A459"/>
  <c r="B460"/>
  <c r="A454" i="2"/>
  <c r="B454" i="43"/>
  <c r="E460" i="4" l="1"/>
  <c r="F460"/>
  <c r="C460"/>
  <c r="D460"/>
  <c r="A460"/>
  <c r="B461"/>
  <c r="A455" i="2"/>
  <c r="B455" i="43"/>
  <c r="F461" i="4" l="1"/>
  <c r="E461"/>
  <c r="C461"/>
  <c r="D461"/>
  <c r="A461"/>
  <c r="B462"/>
  <c r="A456" i="2"/>
  <c r="B456" i="43"/>
  <c r="F462" i="4" l="1"/>
  <c r="E462"/>
  <c r="C462"/>
  <c r="D462"/>
  <c r="A462"/>
  <c r="B463"/>
  <c r="A457" i="2"/>
  <c r="B457" i="43"/>
  <c r="F463" i="4" l="1"/>
  <c r="E463"/>
  <c r="C463"/>
  <c r="D463"/>
  <c r="A463"/>
  <c r="B464"/>
  <c r="A458" i="2"/>
  <c r="B458" i="43"/>
  <c r="E464" i="4" l="1"/>
  <c r="C464"/>
  <c r="F464"/>
  <c r="D464"/>
  <c r="A464"/>
  <c r="B465"/>
  <c r="A459" i="2"/>
  <c r="B459" i="43"/>
  <c r="F465" i="4" l="1"/>
  <c r="C465"/>
  <c r="E465"/>
  <c r="D465"/>
  <c r="A465"/>
  <c r="B466"/>
  <c r="A460" i="2"/>
  <c r="B460" i="43"/>
  <c r="C466" i="4" l="1"/>
  <c r="F466"/>
  <c r="E466"/>
  <c r="D466"/>
  <c r="A466"/>
  <c r="B467"/>
  <c r="A461" i="2"/>
  <c r="B461" i="43"/>
  <c r="F467" i="4" l="1"/>
  <c r="C467"/>
  <c r="E467"/>
  <c r="D467"/>
  <c r="A467"/>
  <c r="B468"/>
  <c r="A462" i="2"/>
  <c r="B462" i="43"/>
  <c r="E468" i="4" l="1"/>
  <c r="F468"/>
  <c r="C468"/>
  <c r="D468"/>
  <c r="A468"/>
  <c r="B469"/>
  <c r="A463" i="2"/>
  <c r="B463" i="43"/>
  <c r="F469" i="4" l="1"/>
  <c r="E469"/>
  <c r="C469"/>
  <c r="D469"/>
  <c r="A469"/>
  <c r="B470"/>
  <c r="A464" i="2"/>
  <c r="B464" i="43"/>
  <c r="F470" i="4" l="1"/>
  <c r="E470"/>
  <c r="C470"/>
  <c r="D470"/>
  <c r="A470"/>
  <c r="B471"/>
  <c r="A465" i="2"/>
  <c r="B465" i="43"/>
  <c r="F471" i="4" l="1"/>
  <c r="E471"/>
  <c r="C471"/>
  <c r="D471"/>
  <c r="A471"/>
  <c r="B472"/>
  <c r="A466" i="2"/>
  <c r="B466" i="43"/>
  <c r="E472" i="4" l="1"/>
  <c r="C472"/>
  <c r="F472"/>
  <c r="D472"/>
  <c r="A472"/>
  <c r="B473"/>
  <c r="A467" i="2"/>
  <c r="B467" i="43"/>
  <c r="F473" i="4" l="1"/>
  <c r="E473"/>
  <c r="C473"/>
  <c r="D473"/>
  <c r="A473"/>
  <c r="B474"/>
  <c r="A468" i="2"/>
  <c r="B468" i="43"/>
  <c r="C474" i="4" l="1"/>
  <c r="F474"/>
  <c r="E474"/>
  <c r="D474"/>
  <c r="A474"/>
  <c r="B475"/>
  <c r="A469" i="2"/>
  <c r="B469" i="43"/>
  <c r="F475" i="4" l="1"/>
  <c r="C475"/>
  <c r="E475"/>
  <c r="D475"/>
  <c r="A475"/>
  <c r="B476"/>
  <c r="A470" i="2"/>
  <c r="B470" i="43"/>
  <c r="E476" i="4" l="1"/>
  <c r="F476"/>
  <c r="C476"/>
  <c r="D476"/>
  <c r="A476"/>
  <c r="B477"/>
  <c r="A471" i="2"/>
  <c r="B471" i="43"/>
  <c r="F477" i="4" l="1"/>
  <c r="C477"/>
  <c r="E477"/>
  <c r="D477"/>
  <c r="A477"/>
  <c r="B478"/>
  <c r="A472" i="2"/>
  <c r="B472" i="43"/>
  <c r="F478" i="4" l="1"/>
  <c r="E478"/>
  <c r="C478"/>
  <c r="D478"/>
  <c r="A478"/>
  <c r="B479"/>
  <c r="A473" i="2"/>
  <c r="B473" i="43"/>
  <c r="F479" i="4" l="1"/>
  <c r="E479"/>
  <c r="C479"/>
  <c r="D479"/>
  <c r="A479"/>
  <c r="B480"/>
  <c r="A474" i="2"/>
  <c r="B474" i="43"/>
  <c r="E480" i="4" l="1"/>
  <c r="C480"/>
  <c r="F480"/>
  <c r="D480"/>
  <c r="A480"/>
  <c r="B481"/>
  <c r="A475" i="2"/>
  <c r="B475" i="43"/>
  <c r="F481" i="4" l="1"/>
  <c r="C481"/>
  <c r="E481"/>
  <c r="D481"/>
  <c r="A481"/>
  <c r="B482"/>
  <c r="A476" i="2"/>
  <c r="B476" i="43"/>
  <c r="C482" i="4" l="1"/>
  <c r="F482"/>
  <c r="E482"/>
  <c r="D482"/>
  <c r="A482"/>
  <c r="B483"/>
  <c r="A477" i="2"/>
  <c r="B477" i="43"/>
  <c r="F483" i="4" l="1"/>
  <c r="C483"/>
  <c r="E483"/>
  <c r="D483"/>
  <c r="A483"/>
  <c r="B484"/>
  <c r="A478" i="2"/>
  <c r="B478" i="43"/>
  <c r="E484" i="4" l="1"/>
  <c r="F484"/>
  <c r="C484"/>
  <c r="D484"/>
  <c r="A484"/>
  <c r="B485"/>
  <c r="A479" i="2"/>
  <c r="B479" i="43"/>
  <c r="F485" i="4" l="1"/>
  <c r="C485"/>
  <c r="E485"/>
  <c r="D485"/>
  <c r="A485"/>
  <c r="B486"/>
  <c r="A480" i="2"/>
  <c r="B480" i="43"/>
  <c r="F486" i="4" l="1"/>
  <c r="E486"/>
  <c r="C486"/>
  <c r="D486"/>
  <c r="A486"/>
  <c r="B487"/>
  <c r="A481" i="2"/>
  <c r="B481" i="43"/>
  <c r="F487" i="4" l="1"/>
  <c r="E487"/>
  <c r="C487"/>
  <c r="D487"/>
  <c r="A487"/>
  <c r="B488"/>
  <c r="A482" i="2"/>
  <c r="B482" i="43"/>
  <c r="E488" i="4" l="1"/>
  <c r="C488"/>
  <c r="F488"/>
  <c r="D488"/>
  <c r="A488"/>
  <c r="B489"/>
  <c r="A483" i="2"/>
  <c r="B483" i="43"/>
  <c r="F489" i="4" l="1"/>
  <c r="E489"/>
  <c r="C489"/>
  <c r="D489"/>
  <c r="A489"/>
  <c r="B490"/>
  <c r="A484" i="2"/>
  <c r="B484" i="43"/>
  <c r="C490" i="4" l="1"/>
  <c r="F490"/>
  <c r="E490"/>
  <c r="D490"/>
  <c r="A490"/>
  <c r="B491"/>
  <c r="A485" i="2"/>
  <c r="B485" i="43"/>
  <c r="F491" i="4" l="1"/>
  <c r="C491"/>
  <c r="E491"/>
  <c r="D491"/>
  <c r="A491"/>
  <c r="B492"/>
  <c r="A486" i="2"/>
  <c r="B486" i="43"/>
  <c r="E492" i="4" l="1"/>
  <c r="F492"/>
  <c r="C492"/>
  <c r="D492"/>
  <c r="A492"/>
  <c r="B493"/>
  <c r="A487" i="2"/>
  <c r="B487" i="43"/>
  <c r="F493" i="4" l="1"/>
  <c r="E493"/>
  <c r="C493"/>
  <c r="D493"/>
  <c r="A493"/>
  <c r="B494"/>
  <c r="A488" i="2"/>
  <c r="B488" i="43"/>
  <c r="F494" i="4" l="1"/>
  <c r="E494"/>
  <c r="C494"/>
  <c r="D494"/>
  <c r="A494"/>
  <c r="B495"/>
  <c r="A489" i="2"/>
  <c r="B489" i="43"/>
  <c r="F495" i="4" l="1"/>
  <c r="E495"/>
  <c r="C495"/>
  <c r="D495"/>
  <c r="A495"/>
  <c r="B496"/>
  <c r="A490" i="2"/>
  <c r="B490" i="43"/>
  <c r="E496" i="4" l="1"/>
  <c r="C496"/>
  <c r="F496"/>
  <c r="D496"/>
  <c r="A496"/>
  <c r="B497"/>
  <c r="A491" i="2"/>
  <c r="B491" i="43"/>
  <c r="F497" i="4" l="1"/>
  <c r="C497"/>
  <c r="E497"/>
  <c r="D497"/>
  <c r="A497"/>
  <c r="B498"/>
  <c r="A492" i="2"/>
  <c r="B492" i="43"/>
  <c r="C498" i="4" l="1"/>
  <c r="F498"/>
  <c r="E498"/>
  <c r="D498"/>
  <c r="A498"/>
  <c r="B499"/>
  <c r="A493" i="2"/>
  <c r="B493" i="43"/>
  <c r="F499" i="4" l="1"/>
  <c r="C499"/>
  <c r="E499"/>
  <c r="D499"/>
  <c r="A499"/>
  <c r="B500"/>
  <c r="A494" i="2"/>
  <c r="B494" i="43"/>
  <c r="E500" i="4" l="1"/>
  <c r="F500"/>
  <c r="C500"/>
  <c r="D500"/>
  <c r="A500"/>
  <c r="B501"/>
  <c r="A495" i="2"/>
  <c r="B495" i="43"/>
  <c r="F501" i="4" l="1"/>
  <c r="C501"/>
  <c r="E501"/>
  <c r="D501"/>
  <c r="A501"/>
  <c r="B502"/>
  <c r="A496" i="2"/>
  <c r="B496" i="43"/>
  <c r="F502" i="4" l="1"/>
  <c r="C502"/>
  <c r="E502"/>
  <c r="D502"/>
  <c r="A502"/>
  <c r="B503"/>
  <c r="A497" i="2"/>
  <c r="B497" i="43"/>
  <c r="F503" i="4" l="1"/>
  <c r="E503"/>
  <c r="C503"/>
  <c r="D503"/>
  <c r="A503"/>
  <c r="B504"/>
  <c r="A498" i="2"/>
  <c r="B498" i="43"/>
  <c r="F504" i="4" l="1"/>
  <c r="E504"/>
  <c r="C504"/>
  <c r="D504"/>
  <c r="A504"/>
  <c r="B505"/>
  <c r="A499" i="2"/>
  <c r="B499" i="43"/>
  <c r="F505" i="4" l="1"/>
  <c r="E505"/>
  <c r="C505"/>
  <c r="D505"/>
  <c r="A505"/>
  <c r="B506"/>
  <c r="A500" i="2"/>
  <c r="B500" i="43"/>
  <c r="E506" i="4" l="1"/>
  <c r="C506"/>
  <c r="F506"/>
  <c r="D506"/>
  <c r="A506"/>
  <c r="B507"/>
  <c r="A501" i="2"/>
  <c r="B501" i="43"/>
  <c r="F507" i="4" l="1"/>
  <c r="C507"/>
  <c r="E507"/>
  <c r="D507"/>
  <c r="A507"/>
  <c r="B508"/>
  <c r="A502" i="2"/>
  <c r="B502" i="43"/>
  <c r="C508" i="4" l="1"/>
  <c r="F508"/>
  <c r="E508"/>
  <c r="E510" s="1"/>
  <c r="D508"/>
  <c r="A508"/>
  <c r="A503" i="2"/>
  <c r="B503" i="43"/>
  <c r="E10" i="63"/>
  <c r="F8"/>
  <c r="F9" s="1"/>
  <c r="E6"/>
  <c r="E8"/>
  <c r="E9" s="1"/>
  <c r="E7"/>
  <c r="E13"/>
  <c r="F5"/>
  <c r="E11"/>
  <c r="F6"/>
  <c r="E5"/>
  <c r="F7"/>
  <c r="A55" l="1"/>
  <c r="A38"/>
  <c r="C25"/>
  <c r="V68" i="1"/>
  <c r="G6" i="4"/>
  <c r="B68" i="63"/>
  <c r="A57"/>
  <c r="E67"/>
  <c r="B59"/>
  <c r="A54"/>
  <c r="B67"/>
  <c r="A66"/>
  <c r="A65"/>
  <c r="A40"/>
  <c r="X68" i="1" l="1"/>
  <c r="AA68" s="1"/>
  <c r="AB68" s="1"/>
  <c r="AC68" s="1"/>
  <c r="Y68"/>
  <c r="Z68" s="1"/>
  <c r="AD68" l="1"/>
  <c r="AE68" l="1"/>
  <c r="AG68"/>
  <c r="AH68" s="1"/>
  <c r="AI68" s="1"/>
  <c r="AF68" l="1"/>
  <c r="AJ68"/>
  <c r="AK68" s="1"/>
  <c r="W68" l="1"/>
  <c r="A513" i="4" s="1"/>
</calcChain>
</file>

<file path=xl/comments1.xml><?xml version="1.0" encoding="utf-8"?>
<comments xmlns="http://schemas.openxmlformats.org/spreadsheetml/2006/main">
  <authors>
    <author>Author</author>
  </authors>
  <commentList>
    <comment ref="G3" authorId="0">
      <text>
        <r>
          <rPr>
            <b/>
            <sz val="9"/>
            <color indexed="81"/>
            <rFont val="Tahoma"/>
            <family val="2"/>
          </rPr>
          <t>Others Must be Filled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>Others Must be Filled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9"/>
            <color indexed="81"/>
            <rFont val="Tahoma"/>
            <family val="2"/>
          </rPr>
          <t>Others Must be Filled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9"/>
            <color indexed="81"/>
            <rFont val="Tahoma"/>
            <family val="2"/>
          </rPr>
          <t>Others Must be Filled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8"/>
            <color indexed="81"/>
            <rFont val="Tahoma"/>
            <family val="2"/>
          </rPr>
          <t xml:space="preserve">Author: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K9" authorId="0">
      <text>
        <r>
          <rPr>
            <b/>
            <sz val="8"/>
            <color indexed="81"/>
            <rFont val="Tahoma"/>
            <family val="2"/>
          </rPr>
          <t>Filter Point
Before Printing 
Must be Select and OK For Me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018" authorId="0">
      <text>
        <r>
          <rPr>
            <b/>
            <sz val="8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<sst xmlns="http://schemas.openxmlformats.org/spreadsheetml/2006/main" count="18696" uniqueCount="4277">
  <si>
    <t>Disgnation Of Sanction Authority</t>
  </si>
  <si>
    <t>Name of The Office</t>
  </si>
  <si>
    <t>Mandal</t>
  </si>
  <si>
    <t>District</t>
  </si>
  <si>
    <t>Name of The Sanction Authority</t>
  </si>
  <si>
    <t>Principal</t>
  </si>
  <si>
    <t>DDO Code</t>
  </si>
  <si>
    <t>Name of The Treasury</t>
  </si>
  <si>
    <t>Name of the Bank &amp; Address</t>
  </si>
  <si>
    <t>Bank Code</t>
  </si>
  <si>
    <t xml:space="preserve">Major Head </t>
  </si>
  <si>
    <t>Sub Major</t>
  </si>
  <si>
    <t xml:space="preserve">Minor Head </t>
  </si>
  <si>
    <t>Group Sub-Head</t>
  </si>
  <si>
    <t>Sub Head</t>
  </si>
  <si>
    <t>Detail Head</t>
  </si>
  <si>
    <t xml:space="preserve">Treasury / P.A.O Code </t>
  </si>
  <si>
    <t>Non-plan=N/Plan=P</t>
  </si>
  <si>
    <t>Charged=C/Voted=V</t>
  </si>
  <si>
    <t>Contingency Fund/MH Service Major Head</t>
  </si>
  <si>
    <t>R.C.No:</t>
  </si>
  <si>
    <t>Date:</t>
  </si>
  <si>
    <t>Tan NO</t>
  </si>
  <si>
    <t>:</t>
  </si>
  <si>
    <t>Pay</t>
  </si>
  <si>
    <t>District Treasury</t>
  </si>
  <si>
    <t>Nellore</t>
  </si>
  <si>
    <t>0801</t>
  </si>
  <si>
    <t>0887</t>
  </si>
  <si>
    <t>02</t>
  </si>
  <si>
    <t>010</t>
  </si>
  <si>
    <t>N</t>
  </si>
  <si>
    <t>V</t>
  </si>
  <si>
    <t>Servicess</t>
  </si>
  <si>
    <t>ANNEXURE - I</t>
  </si>
  <si>
    <t>Sl.No</t>
  </si>
  <si>
    <t>Employee Code</t>
  </si>
  <si>
    <t>Employee Name</t>
  </si>
  <si>
    <t>Designation</t>
  </si>
  <si>
    <t>Employee A/c No.</t>
  </si>
  <si>
    <t>Amount to be Credite</t>
  </si>
  <si>
    <t>TOTAL</t>
  </si>
  <si>
    <t>ANNEXURE - II</t>
  </si>
  <si>
    <t>Amount</t>
  </si>
  <si>
    <r>
      <t xml:space="preserve">GOVERNMENT OF ANDHRA PRADESH A.P.T.C.Form - </t>
    </r>
    <r>
      <rPr>
        <b/>
        <sz val="12"/>
        <rFont val="Arial"/>
        <family val="2"/>
      </rPr>
      <t>47</t>
    </r>
  </si>
  <si>
    <t>Pay Bill for the Month &amp; Year</t>
  </si>
  <si>
    <t xml:space="preserve">D.D.O.Code </t>
  </si>
  <si>
    <t>DDO Designation</t>
  </si>
  <si>
    <t>BANK CODE</t>
  </si>
  <si>
    <t>TAN NO:</t>
  </si>
  <si>
    <t>DDOs TBR No.</t>
  </si>
  <si>
    <t xml:space="preserve">District                </t>
  </si>
  <si>
    <t xml:space="preserve">DDO Office Name </t>
  </si>
  <si>
    <t xml:space="preserve">Name of the Bank </t>
  </si>
  <si>
    <r>
      <t xml:space="preserve">Permanent / </t>
    </r>
    <r>
      <rPr>
        <strike/>
        <sz val="10"/>
        <rFont val="Arial"/>
        <family val="2"/>
      </rPr>
      <t>Temporary</t>
    </r>
  </si>
  <si>
    <t>Head of Account</t>
  </si>
  <si>
    <t>Deducations</t>
  </si>
  <si>
    <t>G.P.F/AIS/PF</t>
  </si>
  <si>
    <t>Rs.</t>
  </si>
  <si>
    <t>APGLI</t>
  </si>
  <si>
    <t>Group Insurance/AIS</t>
  </si>
  <si>
    <t>Professional Tax</t>
  </si>
  <si>
    <t>Salaries</t>
  </si>
  <si>
    <t>Festival Adv.&amp;APCO Adv.</t>
  </si>
  <si>
    <t>Contingency Fund/MH</t>
  </si>
  <si>
    <t>Car Adv.(P)</t>
  </si>
  <si>
    <t>Service Major Head</t>
  </si>
  <si>
    <t>Car Adv.(I)</t>
  </si>
  <si>
    <t>Motor Cycle Adv.(P)</t>
  </si>
  <si>
    <t>Motor Cycle Adv.(I)</t>
  </si>
  <si>
    <t>011 - Pay</t>
  </si>
  <si>
    <t>Cycle Adv.</t>
  </si>
  <si>
    <t>Marriage Adv.(P)</t>
  </si>
  <si>
    <t>013 - Dearness Allowances</t>
  </si>
  <si>
    <t>Marriage Adv.(I)</t>
  </si>
  <si>
    <t>016- H.R.A</t>
  </si>
  <si>
    <t>015-IR</t>
  </si>
  <si>
    <t>Class IV GPF- D.T.O</t>
  </si>
  <si>
    <t>EWF Loan</t>
  </si>
  <si>
    <t>ZPPF</t>
  </si>
  <si>
    <t>Total Govt. Deducations</t>
  </si>
  <si>
    <t xml:space="preserve">Gross Total </t>
  </si>
  <si>
    <t>Total Non-Govt.Deducations</t>
  </si>
  <si>
    <t>Less Govt. Deductions</t>
  </si>
  <si>
    <t>A.G.Nett Amount</t>
  </si>
  <si>
    <t>A.G.Nett Amount in words : Rupees</t>
  </si>
  <si>
    <t>Drawing Officer</t>
  </si>
  <si>
    <t>FOR USE IN TREASURY / PAY &amp; ACCOUNTS OFFICE ONLY</t>
  </si>
  <si>
    <t xml:space="preserve">_________________ </t>
  </si>
  <si>
    <t>(Rupees ______________________________________________________</t>
  </si>
  <si>
    <t xml:space="preserve">_______________________________________________________ Only) by Cash / Cheque / Draft / </t>
  </si>
  <si>
    <t>Account credit as under and Rs.________________ (Rupees ___________________________________</t>
  </si>
  <si>
    <t>____________________________________________ only) by adjustment.</t>
  </si>
  <si>
    <t>1.Rs._________________ by transfer credit to the SB Accounts of the Employees (as per Annexure-I)</t>
  </si>
  <si>
    <t>2.Rs._________________ by transfer credit to the DDO Account towards of Non-Govt.Deducations.</t>
  </si>
  <si>
    <t>Treasury Officer / Pay &amp; Accounts Officer</t>
  </si>
  <si>
    <t>BUDGET</t>
  </si>
  <si>
    <t>Total Expenditure including this Bill</t>
  </si>
  <si>
    <t>Balance</t>
  </si>
  <si>
    <t>Received Cash</t>
  </si>
  <si>
    <t>REQUIRED CERTIFICATES</t>
  </si>
  <si>
    <t>Certified That the amount claimed in this bill has not been already drawn and paid previously.</t>
  </si>
  <si>
    <t>Certified that this bill made good in the office copy of the pay bill register</t>
  </si>
  <si>
    <t>Certified that the nessery entries are made S.Rs of the individuals.</t>
  </si>
  <si>
    <t>DRAWING OFFICER</t>
  </si>
  <si>
    <t>For the use Of  Accountant  General  Office</t>
  </si>
  <si>
    <t>GOVERNMENT OF ANDHRA PRADESH</t>
  </si>
  <si>
    <t>PAPER TOKEN</t>
  </si>
  <si>
    <t>STO CODE</t>
  </si>
  <si>
    <t xml:space="preserve">STO NAME </t>
  </si>
  <si>
    <t>DDO Desig.</t>
  </si>
  <si>
    <t>DDO Office Name :</t>
  </si>
  <si>
    <t>Name of the Bank :</t>
  </si>
  <si>
    <t>Head of Account :</t>
  </si>
  <si>
    <t>(Major Head)</t>
  </si>
  <si>
    <t>(Sub-MH)</t>
  </si>
  <si>
    <t>(Minor Head)</t>
  </si>
  <si>
    <t>(Grp-SH)</t>
  </si>
  <si>
    <t>(Sub-Head)</t>
  </si>
  <si>
    <t>(Det.Head)</t>
  </si>
  <si>
    <t>(Sub Det Head)</t>
  </si>
  <si>
    <t xml:space="preserve">Gross Rs. </t>
  </si>
  <si>
    <t>Deductions Rs.</t>
  </si>
  <si>
    <t>Net Rs:</t>
  </si>
  <si>
    <t xml:space="preserve">Messenger Name </t>
  </si>
  <si>
    <t>Designation : ________________________</t>
  </si>
  <si>
    <t>(As in APTC Form 101)</t>
  </si>
  <si>
    <t>Specimen Signature of</t>
  </si>
  <si>
    <t>1)</t>
  </si>
  <si>
    <t>Messenger</t>
  </si>
  <si>
    <t>2)</t>
  </si>
  <si>
    <t>DDO Signature</t>
  </si>
  <si>
    <t>Attested</t>
  </si>
  <si>
    <t>STO Signature</t>
  </si>
  <si>
    <t>APTC FORM 101</t>
  </si>
  <si>
    <t xml:space="preserve">Name of the Bank : </t>
  </si>
  <si>
    <t>To</t>
  </si>
  <si>
    <t>The Branch Manager</t>
  </si>
  <si>
    <t>Sir,</t>
  </si>
  <si>
    <t>Receieved The payment</t>
  </si>
  <si>
    <t>Dt:</t>
  </si>
  <si>
    <t>//Attested//</t>
  </si>
  <si>
    <t>Signature of the Govt.Servant</t>
  </si>
  <si>
    <t>Receieved The paymen</t>
  </si>
  <si>
    <t>Sl No</t>
  </si>
  <si>
    <t>Name</t>
  </si>
  <si>
    <t>TBR NO</t>
  </si>
  <si>
    <t>Pay Bill For The Month</t>
  </si>
  <si>
    <t>/</t>
  </si>
  <si>
    <t>Messenger Name</t>
  </si>
  <si>
    <t>Record Assistant</t>
  </si>
  <si>
    <t xml:space="preserve">Date </t>
  </si>
  <si>
    <t>OFFICE INFORMATION</t>
  </si>
  <si>
    <t>Proceeding Authority</t>
  </si>
  <si>
    <t>Salary Bill Authority</t>
  </si>
  <si>
    <t>APTC-47 Information</t>
  </si>
  <si>
    <t>I.BALAKRISHNAIAH</t>
  </si>
  <si>
    <t>SCHOOL ASSISTANT (MATHE MATICS)</t>
  </si>
  <si>
    <t>GOVT MODEL HIGH SCHOOL, NELLORE</t>
  </si>
  <si>
    <t xml:space="preserve">Disgnation Of The DDO  </t>
  </si>
  <si>
    <t xml:space="preserve">: </t>
  </si>
  <si>
    <t>DDO Phone No</t>
  </si>
  <si>
    <t>Under Rupees :</t>
  </si>
  <si>
    <t>6700-20110</t>
  </si>
  <si>
    <t>6900-20680</t>
  </si>
  <si>
    <t>7100-21250</t>
  </si>
  <si>
    <t>7520-22430</t>
  </si>
  <si>
    <t>7740-23040</t>
  </si>
  <si>
    <t>7960-23650</t>
  </si>
  <si>
    <t>8440-24950</t>
  </si>
  <si>
    <t>9200-27000</t>
  </si>
  <si>
    <t>9460-27700</t>
  </si>
  <si>
    <t>10020-29200</t>
  </si>
  <si>
    <t>10900-31550</t>
  </si>
  <si>
    <t>11530-33200</t>
  </si>
  <si>
    <t>11860-34050</t>
  </si>
  <si>
    <t>12550-35800</t>
  </si>
  <si>
    <t>12910-36700</t>
  </si>
  <si>
    <t>13660-38570</t>
  </si>
  <si>
    <t>14860-39540</t>
  </si>
  <si>
    <t>15280-40510</t>
  </si>
  <si>
    <t>16150-42590</t>
  </si>
  <si>
    <t>18030-43630</t>
  </si>
  <si>
    <t>19050-45850</t>
  </si>
  <si>
    <t>20680-46960</t>
  </si>
  <si>
    <t>21820-48160</t>
  </si>
  <si>
    <t>23650-49360</t>
  </si>
  <si>
    <t>25600-50560</t>
  </si>
  <si>
    <t>27000-51760</t>
  </si>
  <si>
    <t>29200-53060</t>
  </si>
  <si>
    <t>31550-53060</t>
  </si>
  <si>
    <t>34050-54360</t>
  </si>
  <si>
    <t>37600-54360</t>
  </si>
  <si>
    <t>41550-55660</t>
  </si>
  <si>
    <t>44740-55660</t>
  </si>
  <si>
    <t>1.</t>
  </si>
  <si>
    <t>2.</t>
  </si>
  <si>
    <t>November</t>
  </si>
  <si>
    <t>HOUSE RENT</t>
  </si>
  <si>
    <t>Edn.A</t>
  </si>
  <si>
    <t>HBA(P)</t>
  </si>
  <si>
    <t>HBA(I)</t>
  </si>
  <si>
    <t>INCOME TAX</t>
  </si>
  <si>
    <t xml:space="preserve">     Sub:</t>
  </si>
  <si>
    <t>Ref:</t>
  </si>
  <si>
    <t xml:space="preserve"> ORDER:</t>
  </si>
  <si>
    <t>The incumbent concerned</t>
  </si>
  <si>
    <t xml:space="preserve">The Bill </t>
  </si>
  <si>
    <t>UTF NELLORE</t>
  </si>
  <si>
    <t>018- Surender Leave</t>
  </si>
  <si>
    <t>Complsory Saving Scheme</t>
  </si>
  <si>
    <t>___________</t>
  </si>
  <si>
    <t>Superintendent</t>
  </si>
  <si>
    <t>Sweeper</t>
  </si>
  <si>
    <t>Secondary Grade Teacher</t>
  </si>
  <si>
    <t>Drawing Teacher</t>
  </si>
  <si>
    <t>Music Teacher</t>
  </si>
  <si>
    <t>Dance Teacher</t>
  </si>
  <si>
    <t>Vocational Training Instructor</t>
  </si>
  <si>
    <t>Physical Education Teacher</t>
  </si>
  <si>
    <t>Gazetted Head Master Grade-II</t>
  </si>
  <si>
    <t>Gazetted Head Mistress Grade-II</t>
  </si>
  <si>
    <t>Senior Assistant</t>
  </si>
  <si>
    <t>Junior Assistant</t>
  </si>
  <si>
    <t>Librarian High Schools</t>
  </si>
  <si>
    <t>Office Subordinate</t>
  </si>
  <si>
    <t>(O)</t>
  </si>
  <si>
    <t>(SG)</t>
  </si>
  <si>
    <t>(SPP-I)</t>
  </si>
  <si>
    <t>(SPP-II)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</si>
  <si>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</si>
  <si>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</si>
  <si>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</si>
  <si>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</si>
  <si>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</si>
  <si>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</si>
  <si>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</si>
  <si>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</si>
  <si>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</si>
  <si>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</si>
  <si>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December</t>
  </si>
  <si>
    <t>Allur</t>
  </si>
  <si>
    <t>Ananthasagaram</t>
  </si>
  <si>
    <t>Anumasamudrampeta</t>
  </si>
  <si>
    <t>Atmakur</t>
  </si>
  <si>
    <t>Balayapalle</t>
  </si>
  <si>
    <t>Bogole</t>
  </si>
  <si>
    <t>Butchireddipalem</t>
  </si>
  <si>
    <t>Chillakur</t>
  </si>
  <si>
    <t>Chittamur</t>
  </si>
  <si>
    <t>Dagadarthi</t>
  </si>
  <si>
    <t>Dakkili</t>
  </si>
  <si>
    <t>Doravarisatram</t>
  </si>
  <si>
    <t>Duttalur</t>
  </si>
  <si>
    <t>Gudur</t>
  </si>
  <si>
    <t>Indukurpet</t>
  </si>
  <si>
    <t>Jaladanki</t>
  </si>
  <si>
    <t>Kaligiri</t>
  </si>
  <si>
    <t>Kaluvoya</t>
  </si>
  <si>
    <t>Kavali</t>
  </si>
  <si>
    <t>Kodavalur</t>
  </si>
  <si>
    <t>Kondapuram</t>
  </si>
  <si>
    <t>Kota</t>
  </si>
  <si>
    <t>Kovur</t>
  </si>
  <si>
    <t>Manubolu</t>
  </si>
  <si>
    <t>Marripadu</t>
  </si>
  <si>
    <t>Muthukur</t>
  </si>
  <si>
    <t>Naidupeta</t>
  </si>
  <si>
    <t>Ojili</t>
  </si>
  <si>
    <t>Pellakur</t>
  </si>
  <si>
    <t>Podlakur</t>
  </si>
  <si>
    <t>Rapur</t>
  </si>
  <si>
    <t>Sangam</t>
  </si>
  <si>
    <t>Seetharamapuram</t>
  </si>
  <si>
    <t>Sullurpeta</t>
  </si>
  <si>
    <t>Sydapuram</t>
  </si>
  <si>
    <t>Tada</t>
  </si>
  <si>
    <t>Thotapalligudur</t>
  </si>
  <si>
    <t>Udayagiri</t>
  </si>
  <si>
    <t>Vakadu</t>
  </si>
  <si>
    <t>Varikuntapadu</t>
  </si>
  <si>
    <t>Venkatachalam</t>
  </si>
  <si>
    <t>Venkatagiri</t>
  </si>
  <si>
    <t>Vidavalur</t>
  </si>
  <si>
    <t>Vinjamur</t>
  </si>
  <si>
    <t>Podalakur</t>
  </si>
  <si>
    <t>0804</t>
  </si>
  <si>
    <t>0809</t>
  </si>
  <si>
    <t>0803</t>
  </si>
  <si>
    <t>0815</t>
  </si>
  <si>
    <t>0805</t>
  </si>
  <si>
    <t>0806</t>
  </si>
  <si>
    <t>0813</t>
  </si>
  <si>
    <t>0812</t>
  </si>
  <si>
    <t>0814</t>
  </si>
  <si>
    <t>0808</t>
  </si>
  <si>
    <t>0807</t>
  </si>
  <si>
    <t>0810</t>
  </si>
  <si>
    <t>0816</t>
  </si>
  <si>
    <t>0811</t>
  </si>
  <si>
    <t>0843</t>
  </si>
  <si>
    <t>0858</t>
  </si>
  <si>
    <t>0798</t>
  </si>
  <si>
    <t>0773</t>
  </si>
  <si>
    <t>0969</t>
  </si>
  <si>
    <t>State Bank Of India (SBI) ADB , Atmakur</t>
  </si>
  <si>
    <t>Syndicate Bank, Buchireddipalem</t>
  </si>
  <si>
    <t>State Bank Of India (SBI), Gudur</t>
  </si>
  <si>
    <t>State Bank Of India (SBI), Indukurpet</t>
  </si>
  <si>
    <t>State Bank Of India (SBI), Kavali</t>
  </si>
  <si>
    <t>State Bank Of India (SBI), Kovur</t>
  </si>
  <si>
    <t>State Bank Of India (SBI) ADB , Naidupet</t>
  </si>
  <si>
    <t>State Bank Of India (SBI), Nellore</t>
  </si>
  <si>
    <t>State Bank Of India (SBI) ADB , Podalakur</t>
  </si>
  <si>
    <t>Syndicate Bank, Rapur</t>
  </si>
  <si>
    <t>State Bank Of India (SBI), Sullurpet</t>
  </si>
  <si>
    <t>Syndicate Bank, Udayagiri</t>
  </si>
  <si>
    <t>State Bank Of India (SBI), Venkatagiri</t>
  </si>
  <si>
    <t>State Bank Of India (SBI), Vidyanagar (Vakadu)</t>
  </si>
  <si>
    <t>State Bank Of India (SBI) ADB , Vinjamur</t>
  </si>
  <si>
    <t>Mandal Educational Officer</t>
  </si>
  <si>
    <t>District Educational Officer</t>
  </si>
  <si>
    <t>Deputy Educational Officer</t>
  </si>
  <si>
    <t>Sub- Treasury</t>
  </si>
  <si>
    <t>a)</t>
  </si>
  <si>
    <t>b)</t>
  </si>
  <si>
    <t>03</t>
  </si>
  <si>
    <t>04</t>
  </si>
  <si>
    <t>05</t>
  </si>
  <si>
    <t>06</t>
  </si>
  <si>
    <t>07</t>
  </si>
  <si>
    <t>08</t>
  </si>
  <si>
    <t>Lecturer</t>
  </si>
  <si>
    <t>Head Masters of Primary Schools</t>
  </si>
  <si>
    <t>GPF</t>
  </si>
  <si>
    <t xml:space="preserve">School Assistant ( English ) </t>
  </si>
  <si>
    <t xml:space="preserve">School Assistant ( Physical Science ) </t>
  </si>
  <si>
    <t xml:space="preserve">School Assistant ( Biological Science ) </t>
  </si>
  <si>
    <t xml:space="preserve">School Assistant ( Social Studies ) </t>
  </si>
  <si>
    <t xml:space="preserve">School Assistant ( Telugu ) </t>
  </si>
  <si>
    <t xml:space="preserve">School Assistant ( Hindi ) </t>
  </si>
  <si>
    <t xml:space="preserve">School Assistant ( Physical Director ) </t>
  </si>
  <si>
    <t>CPS</t>
  </si>
  <si>
    <t>Gross</t>
  </si>
  <si>
    <t>GROSS</t>
  </si>
  <si>
    <t>Film Operator</t>
  </si>
  <si>
    <t>Scavenger</t>
  </si>
  <si>
    <t>APMS</t>
  </si>
  <si>
    <t>_____________</t>
  </si>
  <si>
    <t>(SAPP-I)</t>
  </si>
  <si>
    <t>(SAPP-II)</t>
  </si>
  <si>
    <t>Attenders</t>
  </si>
  <si>
    <t>APLGS</t>
  </si>
  <si>
    <t>Jr Assistant To Sup</t>
  </si>
  <si>
    <t>Record Ass</t>
  </si>
  <si>
    <t>APGSS</t>
  </si>
  <si>
    <t>Teachers</t>
  </si>
  <si>
    <t>APSESS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</si>
  <si>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</si>
  <si>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</si>
  <si>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</si>
  <si>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</si>
  <si>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</si>
  <si>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</si>
  <si>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</si>
  <si>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</si>
  <si>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</si>
  <si>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</si>
  <si>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</si>
  <si>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</si>
  <si>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Thirteen</t>
  </si>
  <si>
    <t>Fourteen</t>
  </si>
  <si>
    <t>Fifteen</t>
  </si>
  <si>
    <t>Sixteen</t>
  </si>
  <si>
    <t>Seventeen</t>
  </si>
  <si>
    <t>Eighteen</t>
  </si>
  <si>
    <t>Ninteen</t>
  </si>
  <si>
    <t>Twenty</t>
  </si>
  <si>
    <t>Twenty One</t>
  </si>
  <si>
    <t>Thirty</t>
  </si>
  <si>
    <t>Fourty</t>
  </si>
  <si>
    <t>Fifty</t>
  </si>
  <si>
    <t>Sixty</t>
  </si>
  <si>
    <t>Seventy</t>
  </si>
  <si>
    <t>Eighty</t>
  </si>
  <si>
    <t>Ninty</t>
  </si>
  <si>
    <t>Twenty Two</t>
  </si>
  <si>
    <t>Twenty Three</t>
  </si>
  <si>
    <t>Twenty Four</t>
  </si>
  <si>
    <t>Twenty Five</t>
  </si>
  <si>
    <t>Twenty Six</t>
  </si>
  <si>
    <t>Twenty Seven</t>
  </si>
  <si>
    <t>Twenty Eight</t>
  </si>
  <si>
    <t>Twenty Nine</t>
  </si>
  <si>
    <t>Thirty One</t>
  </si>
  <si>
    <t>Thirty Two</t>
  </si>
  <si>
    <t>Thirty Three</t>
  </si>
  <si>
    <t>Thirty Four</t>
  </si>
  <si>
    <t>Thirty Five</t>
  </si>
  <si>
    <t>Thirty Six</t>
  </si>
  <si>
    <t>Thirty Seven</t>
  </si>
  <si>
    <t>Thirty Eight</t>
  </si>
  <si>
    <t>Thirty Nine</t>
  </si>
  <si>
    <t>Fourty One</t>
  </si>
  <si>
    <t>Fourty Two</t>
  </si>
  <si>
    <t>Fourty Three</t>
  </si>
  <si>
    <t>Fourty Four</t>
  </si>
  <si>
    <t>Fourty Five</t>
  </si>
  <si>
    <t>Fourty Six</t>
  </si>
  <si>
    <t>Fourty Seven</t>
  </si>
  <si>
    <t>Fourty Eight</t>
  </si>
  <si>
    <t>Fourty Nine</t>
  </si>
  <si>
    <t>Fifty One</t>
  </si>
  <si>
    <t>Fifty Two</t>
  </si>
  <si>
    <t>Fifty Three</t>
  </si>
  <si>
    <t>Fifty Four</t>
  </si>
  <si>
    <t>Fifty Five</t>
  </si>
  <si>
    <t>Fifty Six</t>
  </si>
  <si>
    <t>Fifty Seven</t>
  </si>
  <si>
    <t>Fifty Eight</t>
  </si>
  <si>
    <t>Fifty Nine</t>
  </si>
  <si>
    <t>Sixty One</t>
  </si>
  <si>
    <t>Sixty Two</t>
  </si>
  <si>
    <t>Sixty Three</t>
  </si>
  <si>
    <t>Sixty Four</t>
  </si>
  <si>
    <t>Sixty Five</t>
  </si>
  <si>
    <t>Sixty Six</t>
  </si>
  <si>
    <t>Sixty Seven</t>
  </si>
  <si>
    <t>Sixty Eight</t>
  </si>
  <si>
    <t>Sixty Nine</t>
  </si>
  <si>
    <t>Seventy One</t>
  </si>
  <si>
    <t>Seventy Two</t>
  </si>
  <si>
    <t>Seventy Three</t>
  </si>
  <si>
    <t>Seventy Four</t>
  </si>
  <si>
    <t>Seventy Five</t>
  </si>
  <si>
    <t>Seventy Six</t>
  </si>
  <si>
    <t>Seventy Seven</t>
  </si>
  <si>
    <t>Seventy Eight</t>
  </si>
  <si>
    <t>Seventy Nine</t>
  </si>
  <si>
    <t>Eighty One</t>
  </si>
  <si>
    <t>Eighty Two</t>
  </si>
  <si>
    <t>Eighty Three</t>
  </si>
  <si>
    <t>Eighty Four</t>
  </si>
  <si>
    <t>Eighty Five</t>
  </si>
  <si>
    <t>Eighty Six</t>
  </si>
  <si>
    <t>Eighty Seven</t>
  </si>
  <si>
    <t>Eighty Eight</t>
  </si>
  <si>
    <t>Eighty Nine</t>
  </si>
  <si>
    <t>Ninty One</t>
  </si>
  <si>
    <t>Ninty Two</t>
  </si>
  <si>
    <t>Ninty Three</t>
  </si>
  <si>
    <t>Ninty Four</t>
  </si>
  <si>
    <t>Ninty Five</t>
  </si>
  <si>
    <t>Ninty Six</t>
  </si>
  <si>
    <t>Ninty Seven</t>
  </si>
  <si>
    <t>Ninty Eight</t>
  </si>
  <si>
    <t>Ninty Nine</t>
  </si>
  <si>
    <t>_________</t>
  </si>
  <si>
    <t>____________</t>
  </si>
  <si>
    <t>_________________________</t>
  </si>
  <si>
    <t>___________________</t>
  </si>
  <si>
    <t>2011-2012</t>
  </si>
  <si>
    <t>Month</t>
  </si>
  <si>
    <t>Year</t>
  </si>
  <si>
    <t>Adilabad</t>
  </si>
  <si>
    <t xml:space="preserve">Adilabad </t>
  </si>
  <si>
    <t xml:space="preserve">District </t>
  </si>
  <si>
    <t>Mandal -1</t>
  </si>
  <si>
    <t>Mandal-2</t>
  </si>
  <si>
    <t>Mandal-3</t>
  </si>
  <si>
    <t>Mandal-4</t>
  </si>
  <si>
    <t xml:space="preserve">Asifabad </t>
  </si>
  <si>
    <t xml:space="preserve">Bazarhathnoor </t>
  </si>
  <si>
    <t>Anantapur</t>
  </si>
  <si>
    <t xml:space="preserve">Bejjur </t>
  </si>
  <si>
    <t>Chittoor</t>
  </si>
  <si>
    <t xml:space="preserve">Bela </t>
  </si>
  <si>
    <t>East Godavari</t>
  </si>
  <si>
    <t xml:space="preserve">Bellampalle </t>
  </si>
  <si>
    <t>Guntur</t>
  </si>
  <si>
    <t xml:space="preserve">Bhainsa </t>
  </si>
  <si>
    <t>Hyderabad</t>
  </si>
  <si>
    <t xml:space="preserve">Bheemini </t>
  </si>
  <si>
    <t>Karimnagar</t>
  </si>
  <si>
    <t xml:space="preserve">Boath </t>
  </si>
  <si>
    <t>Khammam</t>
  </si>
  <si>
    <t xml:space="preserve">Chennur </t>
  </si>
  <si>
    <t>Krishna</t>
  </si>
  <si>
    <t xml:space="preserve">Dahegaon </t>
  </si>
  <si>
    <t>Kurnool</t>
  </si>
  <si>
    <t xml:space="preserve">Dandepalle </t>
  </si>
  <si>
    <t>Mahabubnagar</t>
  </si>
  <si>
    <t xml:space="preserve">Dilawarpur </t>
  </si>
  <si>
    <t>Medak</t>
  </si>
  <si>
    <t xml:space="preserve">Gudihathnur </t>
  </si>
  <si>
    <t>Nalgonda</t>
  </si>
  <si>
    <t xml:space="preserve">Ichoda </t>
  </si>
  <si>
    <t>Nizamabad</t>
  </si>
  <si>
    <t xml:space="preserve">Inderavelly </t>
  </si>
  <si>
    <t>Prakasam</t>
  </si>
  <si>
    <t xml:space="preserve">Jainad </t>
  </si>
  <si>
    <t>Ranga Reddy</t>
  </si>
  <si>
    <t xml:space="preserve">Jainoor </t>
  </si>
  <si>
    <t>Sri Pottisreeramulu Nellore</t>
  </si>
  <si>
    <t xml:space="preserve">Jaipur </t>
  </si>
  <si>
    <t>Srikakulam</t>
  </si>
  <si>
    <t xml:space="preserve">Jannaram </t>
  </si>
  <si>
    <t>Visakhapatnam</t>
  </si>
  <si>
    <t xml:space="preserve">Kaddampeddur </t>
  </si>
  <si>
    <t>Vizianagaram</t>
  </si>
  <si>
    <t>Kagaz Nagar</t>
  </si>
  <si>
    <t>Warangal</t>
  </si>
  <si>
    <t xml:space="preserve">Kasipet </t>
  </si>
  <si>
    <t>West Godavari</t>
  </si>
  <si>
    <t xml:space="preserve">Kerameri </t>
  </si>
  <si>
    <t>Y.S.R (Kaddapah)</t>
  </si>
  <si>
    <t xml:space="preserve">Khanpur </t>
  </si>
  <si>
    <t xml:space="preserve">Kotapalle </t>
  </si>
  <si>
    <t xml:space="preserve">Kouthala </t>
  </si>
  <si>
    <t xml:space="preserve">Kubeer </t>
  </si>
  <si>
    <t xml:space="preserve">Kuntala </t>
  </si>
  <si>
    <t xml:space="preserve">Laxmanchanda </t>
  </si>
  <si>
    <t xml:space="preserve">Lohesra </t>
  </si>
  <si>
    <t xml:space="preserve">Luxettipet </t>
  </si>
  <si>
    <t xml:space="preserve">Mamda </t>
  </si>
  <si>
    <t xml:space="preserve">Mancherial </t>
  </si>
  <si>
    <t xml:space="preserve">Mandamarri </t>
  </si>
  <si>
    <t xml:space="preserve">Mudhole </t>
  </si>
  <si>
    <t xml:space="preserve">Narnoor </t>
  </si>
  <si>
    <t xml:space="preserve">Nennal </t>
  </si>
  <si>
    <t xml:space="preserve">Neradigonda </t>
  </si>
  <si>
    <t xml:space="preserve">Nirmal </t>
  </si>
  <si>
    <t xml:space="preserve">Rebbana </t>
  </si>
  <si>
    <t xml:space="preserve">Sarangapur </t>
  </si>
  <si>
    <t>Sirpur (T)</t>
  </si>
  <si>
    <t>Sirpur (U)</t>
  </si>
  <si>
    <t xml:space="preserve">Talamadugu </t>
  </si>
  <si>
    <t xml:space="preserve">Tamsi </t>
  </si>
  <si>
    <t xml:space="preserve">Tandur </t>
  </si>
  <si>
    <t xml:space="preserve">Tanur </t>
  </si>
  <si>
    <t xml:space="preserve">Tiryani </t>
  </si>
  <si>
    <t xml:space="preserve">Utnur </t>
  </si>
  <si>
    <t xml:space="preserve">Vemanpalle </t>
  </si>
  <si>
    <t xml:space="preserve">Wankdi </t>
  </si>
  <si>
    <t>Agali</t>
  </si>
  <si>
    <t>Amadagur</t>
  </si>
  <si>
    <t>Amarapuram</t>
  </si>
  <si>
    <t>Bathalapalle</t>
  </si>
  <si>
    <t>Beluguppa</t>
  </si>
  <si>
    <t>Bommanahal</t>
  </si>
  <si>
    <t>Brahmasamudram</t>
  </si>
  <si>
    <t>Bukkapatnam</t>
  </si>
  <si>
    <t>Bukkarayasamudram</t>
  </si>
  <si>
    <t>Chenne Kothapalle</t>
  </si>
  <si>
    <t>Chilamathur</t>
  </si>
  <si>
    <t>D.Hirchal</t>
  </si>
  <si>
    <t>Dharmavaram</t>
  </si>
  <si>
    <t>Gandlapenta</t>
  </si>
  <si>
    <t>Garladinne</t>
  </si>
  <si>
    <t>Gooty</t>
  </si>
  <si>
    <t>Gorantla</t>
  </si>
  <si>
    <t>Gudibanda</t>
  </si>
  <si>
    <t>Gummagatta</t>
  </si>
  <si>
    <t>Guntakal</t>
  </si>
  <si>
    <t>Hindupur</t>
  </si>
  <si>
    <t>Kadiri</t>
  </si>
  <si>
    <t>Kalyandurg</t>
  </si>
  <si>
    <t>Kambadur</t>
  </si>
  <si>
    <t>Kanaganapalle</t>
  </si>
  <si>
    <t>Kanekal</t>
  </si>
  <si>
    <t>Kothacheruvu</t>
  </si>
  <si>
    <t xml:space="preserve">School Assistant ( Mathematics ) </t>
  </si>
  <si>
    <t>Kudair</t>
  </si>
  <si>
    <t>Kundurpi</t>
  </si>
  <si>
    <t>Lepakshi</t>
  </si>
  <si>
    <t>Madakasira</t>
  </si>
  <si>
    <t>Mudigubba</t>
  </si>
  <si>
    <t xml:space="preserve">School Assistant ( Sanscrit ) </t>
  </si>
  <si>
    <t>Nallacheruvu</t>
  </si>
  <si>
    <t xml:space="preserve">School Assistant ( Urdu ) </t>
  </si>
  <si>
    <t>Nallamada</t>
  </si>
  <si>
    <t>Nambulipulikunta</t>
  </si>
  <si>
    <t>Narpala</t>
  </si>
  <si>
    <t>Obuladevaracheruvu</t>
  </si>
  <si>
    <t>Pamidi</t>
  </si>
  <si>
    <t>Parigi</t>
  </si>
  <si>
    <t>Peddapappur</t>
  </si>
  <si>
    <t>Peddavadugur</t>
  </si>
  <si>
    <t>Penu Konda</t>
  </si>
  <si>
    <t>Putlur</t>
  </si>
  <si>
    <t>Puttaparthi</t>
  </si>
  <si>
    <t>Ramagiri</t>
  </si>
  <si>
    <t>Raptadu</t>
  </si>
  <si>
    <t>Rayadurg</t>
  </si>
  <si>
    <t>Roddam</t>
  </si>
  <si>
    <t>Rolla</t>
  </si>
  <si>
    <t>Settur</t>
  </si>
  <si>
    <t>Gardinar</t>
  </si>
  <si>
    <t>Singanamala</t>
  </si>
  <si>
    <t>Somandepalle</t>
  </si>
  <si>
    <t>Tadimarri</t>
  </si>
  <si>
    <t>Tadpatri</t>
  </si>
  <si>
    <t>Talupula</t>
  </si>
  <si>
    <t>Commissioner</t>
  </si>
  <si>
    <t>Tanakal</t>
  </si>
  <si>
    <t>Uravakonda</t>
  </si>
  <si>
    <t>Vajrakarur</t>
  </si>
  <si>
    <t>Gazetted Headmaster Grade-I</t>
  </si>
  <si>
    <t>Vidapanakal</t>
  </si>
  <si>
    <t>Gazetted Headmistress Grade- I</t>
  </si>
  <si>
    <t>Yadiki</t>
  </si>
  <si>
    <t>Gazetted Headmaster Grade-II</t>
  </si>
  <si>
    <t>Yellanur</t>
  </si>
  <si>
    <t>Gazetted Headmistress Grade- II</t>
  </si>
  <si>
    <t>B Kothakota</t>
  </si>
  <si>
    <t>Baireddi Palle</t>
  </si>
  <si>
    <t xml:space="preserve">Bangarupalem </t>
  </si>
  <si>
    <t>ZPGPF</t>
  </si>
  <si>
    <t>Buchinaidu Khandriga</t>
  </si>
  <si>
    <t>Class-IV-DTO</t>
  </si>
  <si>
    <t xml:space="preserve">Chandragiri </t>
  </si>
  <si>
    <t xml:space="preserve">Chinnagottigallu </t>
  </si>
  <si>
    <t xml:space="preserve">Chittoor </t>
  </si>
  <si>
    <t xml:space="preserve">Chowdepalle </t>
  </si>
  <si>
    <t>Gangadhara Nellore</t>
  </si>
  <si>
    <t xml:space="preserve">Gangavaram </t>
  </si>
  <si>
    <t>Gudi Palle</t>
  </si>
  <si>
    <t xml:space="preserve">Gudipala </t>
  </si>
  <si>
    <t xml:space="preserve">Gurramkonda </t>
  </si>
  <si>
    <t xml:space="preserve">Irala </t>
  </si>
  <si>
    <t xml:space="preserve">K V P Puram </t>
  </si>
  <si>
    <t xml:space="preserve">Kalakada </t>
  </si>
  <si>
    <t xml:space="preserve">Kalikiri </t>
  </si>
  <si>
    <t xml:space="preserve">Kambhamvaripalle </t>
  </si>
  <si>
    <t xml:space="preserve">Karvetinagar </t>
  </si>
  <si>
    <t xml:space="preserve">Kuppam </t>
  </si>
  <si>
    <t xml:space="preserve">Kurabalakota </t>
  </si>
  <si>
    <t xml:space="preserve">Mandanpalle </t>
  </si>
  <si>
    <t xml:space="preserve">Mulakalacheruvu </t>
  </si>
  <si>
    <t xml:space="preserve">Nagalapuram </t>
  </si>
  <si>
    <t xml:space="preserve">Nagari </t>
  </si>
  <si>
    <t xml:space="preserve">Narayanavanam </t>
  </si>
  <si>
    <t xml:space="preserve">Nimmanapalle </t>
  </si>
  <si>
    <t xml:space="preserve">Nindra  </t>
  </si>
  <si>
    <t xml:space="preserve">Pakala </t>
  </si>
  <si>
    <t xml:space="preserve">Palamaner </t>
  </si>
  <si>
    <t xml:space="preserve">Palasamudram </t>
  </si>
  <si>
    <t>Pedda Panjani</t>
  </si>
  <si>
    <t xml:space="preserve">Peddamandyam </t>
  </si>
  <si>
    <t xml:space="preserve">Peddathippasamudram </t>
  </si>
  <si>
    <t xml:space="preserve">Penumuru </t>
  </si>
  <si>
    <t xml:space="preserve">Pichatur </t>
  </si>
  <si>
    <t xml:space="preserve">Pileru </t>
  </si>
  <si>
    <t xml:space="preserve">Pulicherla </t>
  </si>
  <si>
    <t xml:space="preserve">Punganur </t>
  </si>
  <si>
    <t xml:space="preserve">Puthalapattu </t>
  </si>
  <si>
    <t xml:space="preserve">Puttur </t>
  </si>
  <si>
    <t>Rama Kuppam</t>
  </si>
  <si>
    <t xml:space="preserve">Ramachandrapuram </t>
  </si>
  <si>
    <t xml:space="preserve">Ramasamudram </t>
  </si>
  <si>
    <t xml:space="preserve">Renigunta </t>
  </si>
  <si>
    <t xml:space="preserve">Rompicherla </t>
  </si>
  <si>
    <t>Santhi Puram</t>
  </si>
  <si>
    <t xml:space="preserve">Satyavedu </t>
  </si>
  <si>
    <t xml:space="preserve">Sodam </t>
  </si>
  <si>
    <t xml:space="preserve">Somala </t>
  </si>
  <si>
    <t xml:space="preserve">Srikalahasti </t>
  </si>
  <si>
    <t xml:space="preserve">Srirangarajapuram </t>
  </si>
  <si>
    <t xml:space="preserve">Thamballapalle </t>
  </si>
  <si>
    <t xml:space="preserve">Thavanampalle </t>
  </si>
  <si>
    <t xml:space="preserve">Thottambedu </t>
  </si>
  <si>
    <t>Tirupati Rural</t>
  </si>
  <si>
    <t>Tirupati Urban</t>
  </si>
  <si>
    <t xml:space="preserve">Vadamalapeta </t>
  </si>
  <si>
    <t xml:space="preserve">Varadaiahpalem </t>
  </si>
  <si>
    <t xml:space="preserve">Vayalpad </t>
  </si>
  <si>
    <t>Veduru Kuppam</t>
  </si>
  <si>
    <t>Venkatagiri Kota</t>
  </si>
  <si>
    <t>Vijaya Puram</t>
  </si>
  <si>
    <t xml:space="preserve">Yadamari </t>
  </si>
  <si>
    <t xml:space="preserve">Yerpedu </t>
  </si>
  <si>
    <t xml:space="preserve">Yerravaripalem </t>
  </si>
  <si>
    <t xml:space="preserve">Addateegala </t>
  </si>
  <si>
    <t xml:space="preserve">Ainavilli </t>
  </si>
  <si>
    <t xml:space="preserve">Alamuru </t>
  </si>
  <si>
    <t xml:space="preserve">Allavaram </t>
  </si>
  <si>
    <t xml:space="preserve">Amalapuram </t>
  </si>
  <si>
    <t xml:space="preserve">Ambajipeta </t>
  </si>
  <si>
    <t xml:space="preserve">Anaparthi </t>
  </si>
  <si>
    <t xml:space="preserve">Atreyapuram </t>
  </si>
  <si>
    <t xml:space="preserve">Biccavolu </t>
  </si>
  <si>
    <t xml:space="preserve">Devipatnam </t>
  </si>
  <si>
    <t xml:space="preserve">Gandepalle </t>
  </si>
  <si>
    <t xml:space="preserve">Gokavaram </t>
  </si>
  <si>
    <t xml:space="preserve">Gollaprolu </t>
  </si>
  <si>
    <t>I Polavaram</t>
  </si>
  <si>
    <t xml:space="preserve">Jaggampeta </t>
  </si>
  <si>
    <t xml:space="preserve">Kadiam </t>
  </si>
  <si>
    <t xml:space="preserve">Kajuluru </t>
  </si>
  <si>
    <t>Kakinada (Rural)</t>
  </si>
  <si>
    <t>Kakunada (Urban)</t>
  </si>
  <si>
    <t xml:space="preserve">Kapileswarapuram </t>
  </si>
  <si>
    <t xml:space="preserve">Karapa </t>
  </si>
  <si>
    <t xml:space="preserve">Katrenikona </t>
  </si>
  <si>
    <t xml:space="preserve">Kirlampudi </t>
  </si>
  <si>
    <t xml:space="preserve">Korukonda </t>
  </si>
  <si>
    <t xml:space="preserve">Kotananduru </t>
  </si>
  <si>
    <t xml:space="preserve">Kothapalli </t>
  </si>
  <si>
    <t xml:space="preserve">Kothapeta </t>
  </si>
  <si>
    <t xml:space="preserve">Malikipuram </t>
  </si>
  <si>
    <t xml:space="preserve">Mamidikuduru </t>
  </si>
  <si>
    <t xml:space="preserve">Mandapeta </t>
  </si>
  <si>
    <t xml:space="preserve">Maredumilli </t>
  </si>
  <si>
    <t xml:space="preserve">Mummidivaram </t>
  </si>
  <si>
    <t>P Gannavaram</t>
  </si>
  <si>
    <t xml:space="preserve">Pamarru </t>
  </si>
  <si>
    <t xml:space="preserve">Pedapudi </t>
  </si>
  <si>
    <t xml:space="preserve">Peddapuram </t>
  </si>
  <si>
    <t xml:space="preserve">Pithapuram </t>
  </si>
  <si>
    <t xml:space="preserve">Prathipadu </t>
  </si>
  <si>
    <t xml:space="preserve">Rajahmundry(Rural) </t>
  </si>
  <si>
    <t xml:space="preserve">Rajahmundry(Urban) </t>
  </si>
  <si>
    <t xml:space="preserve">Rajanagaram </t>
  </si>
  <si>
    <t xml:space="preserve">Rajavommangi </t>
  </si>
  <si>
    <t xml:space="preserve">Rampachodavaram </t>
  </si>
  <si>
    <t xml:space="preserve">Rangampeta </t>
  </si>
  <si>
    <t xml:space="preserve">Ravulapalem </t>
  </si>
  <si>
    <t xml:space="preserve">Rayavaram </t>
  </si>
  <si>
    <t xml:space="preserve">Razole </t>
  </si>
  <si>
    <t xml:space="preserve">Sakhinetipalle </t>
  </si>
  <si>
    <t xml:space="preserve">Samalkota </t>
  </si>
  <si>
    <t xml:space="preserve">Sankhavaram </t>
  </si>
  <si>
    <t xml:space="preserve">Seethanagaram </t>
  </si>
  <si>
    <t xml:space="preserve">Thallarevu </t>
  </si>
  <si>
    <t xml:space="preserve">Thondangi </t>
  </si>
  <si>
    <t xml:space="preserve">Tuni </t>
  </si>
  <si>
    <t xml:space="preserve">Uppalaguptam </t>
  </si>
  <si>
    <t>Y Ramavaram</t>
  </si>
  <si>
    <t xml:space="preserve">Yeleswaram </t>
  </si>
  <si>
    <t>Achampeta</t>
  </si>
  <si>
    <t>Amaravathi</t>
  </si>
  <si>
    <t>Amruthalur</t>
  </si>
  <si>
    <t>Bapatla</t>
  </si>
  <si>
    <t>Bellamkonda</t>
  </si>
  <si>
    <t>Bhattiprolu</t>
  </si>
  <si>
    <t>Bollapalle</t>
  </si>
  <si>
    <t>Chebrole</t>
  </si>
  <si>
    <t>Cherukupalle</t>
  </si>
  <si>
    <t>Chilakaluripet</t>
  </si>
  <si>
    <t>Dachepalle</t>
  </si>
  <si>
    <t>Duggirala</t>
  </si>
  <si>
    <t>Durgi</t>
  </si>
  <si>
    <t>Edlapadu</t>
  </si>
  <si>
    <t>Gurazala</t>
  </si>
  <si>
    <t>Ipuru</t>
  </si>
  <si>
    <t>Kakumanu</t>
  </si>
  <si>
    <t>Karempudi</t>
  </si>
  <si>
    <t>Karlapalem</t>
  </si>
  <si>
    <t>Kollipara</t>
  </si>
  <si>
    <t>Kollur</t>
  </si>
  <si>
    <t>Krosuru</t>
  </si>
  <si>
    <t>Machavaram</t>
  </si>
  <si>
    <t>Macherla</t>
  </si>
  <si>
    <t>Mangalagiri</t>
  </si>
  <si>
    <t>Medikonduru</t>
  </si>
  <si>
    <t>Muppalla</t>
  </si>
  <si>
    <t>Nadendla</t>
  </si>
  <si>
    <t>Nagaram</t>
  </si>
  <si>
    <t>Nakarikallu</t>
  </si>
  <si>
    <t>Narasaraopeta</t>
  </si>
  <si>
    <t>Nizampatnam</t>
  </si>
  <si>
    <t>Nuzendla</t>
  </si>
  <si>
    <t>Pedakakani</t>
  </si>
  <si>
    <t>Pedakurapadu</t>
  </si>
  <si>
    <t>Pedanandipadu</t>
  </si>
  <si>
    <t>Phirangipuram</t>
  </si>
  <si>
    <t>Piduguralla</t>
  </si>
  <si>
    <t>Pittalavanipalem</t>
  </si>
  <si>
    <t>Ponnur</t>
  </si>
  <si>
    <t>Prathipadu</t>
  </si>
  <si>
    <t>Rajupalem</t>
  </si>
  <si>
    <t>Rentacrintala</t>
  </si>
  <si>
    <t>Repalle</t>
  </si>
  <si>
    <t>Rompicherla</t>
  </si>
  <si>
    <t>Sattenapalle</t>
  </si>
  <si>
    <t>Savalyapuram</t>
  </si>
  <si>
    <t>Tadikonda</t>
  </si>
  <si>
    <t>Tenali</t>
  </si>
  <si>
    <t>Thadepalle</t>
  </si>
  <si>
    <t>Thullur</t>
  </si>
  <si>
    <t>Tsundur</t>
  </si>
  <si>
    <t>Vatticherukuru</t>
  </si>
  <si>
    <t>Veldurthi</t>
  </si>
  <si>
    <t>Vemuru</t>
  </si>
  <si>
    <t>Vinukonda</t>
  </si>
  <si>
    <t xml:space="preserve">Amberpet </t>
  </si>
  <si>
    <t xml:space="preserve">Ameerpet </t>
  </si>
  <si>
    <t xml:space="preserve">Asifnagar </t>
  </si>
  <si>
    <t xml:space="preserve">Bandlaguda </t>
  </si>
  <si>
    <t xml:space="preserve">Bhadurpura </t>
  </si>
  <si>
    <t xml:space="preserve">Charminar </t>
  </si>
  <si>
    <t xml:space="preserve">Golconda </t>
  </si>
  <si>
    <t xml:space="preserve">Himayatnagar </t>
  </si>
  <si>
    <t xml:space="preserve">Khairtabad </t>
  </si>
  <si>
    <t xml:space="preserve">Marredpally </t>
  </si>
  <si>
    <t xml:space="preserve">Musheerabad </t>
  </si>
  <si>
    <t xml:space="preserve">Nampally </t>
  </si>
  <si>
    <t xml:space="preserve">Saidabad </t>
  </si>
  <si>
    <t xml:space="preserve">Secunderabad </t>
  </si>
  <si>
    <t xml:space="preserve">Shaikpet </t>
  </si>
  <si>
    <t xml:space="preserve">Tirumalgherry </t>
  </si>
  <si>
    <t xml:space="preserve">Bejjanki </t>
  </si>
  <si>
    <t xml:space="preserve">Bheemadevarpalle </t>
  </si>
  <si>
    <t xml:space="preserve">Boinpalle </t>
  </si>
  <si>
    <t xml:space="preserve">Chandurthi </t>
  </si>
  <si>
    <t xml:space="preserve">Chigurumamidi </t>
  </si>
  <si>
    <t xml:space="preserve">Choppadandi </t>
  </si>
  <si>
    <t xml:space="preserve">Dharmapuri </t>
  </si>
  <si>
    <t xml:space="preserve">Dharmaram </t>
  </si>
  <si>
    <t xml:space="preserve">Elkathurthi </t>
  </si>
  <si>
    <t xml:space="preserve">Ellanthakunta </t>
  </si>
  <si>
    <t xml:space="preserve">Gambhiraopet </t>
  </si>
  <si>
    <t xml:space="preserve">Gangadhara </t>
  </si>
  <si>
    <t xml:space="preserve">Gollapalle </t>
  </si>
  <si>
    <t xml:space="preserve">Husnabad </t>
  </si>
  <si>
    <t xml:space="preserve">Huzurabad </t>
  </si>
  <si>
    <t xml:space="preserve">Ibrahimpatnam </t>
  </si>
  <si>
    <t xml:space="preserve">Jagtial </t>
  </si>
  <si>
    <t xml:space="preserve">Jammikunta </t>
  </si>
  <si>
    <t xml:space="preserve">Julapalle </t>
  </si>
  <si>
    <t xml:space="preserve">Kamalapur </t>
  </si>
  <si>
    <t xml:space="preserve">Kamanpur </t>
  </si>
  <si>
    <t xml:space="preserve">Karimnagar </t>
  </si>
  <si>
    <t xml:space="preserve">Kataram </t>
  </si>
  <si>
    <t xml:space="preserve">Kathlapur </t>
  </si>
  <si>
    <t xml:space="preserve">Kesavapatnam </t>
  </si>
  <si>
    <t xml:space="preserve">Kodimial </t>
  </si>
  <si>
    <t xml:space="preserve">Koheda </t>
  </si>
  <si>
    <t xml:space="preserve">Konaraopeta </t>
  </si>
  <si>
    <t xml:space="preserve">Koratla </t>
  </si>
  <si>
    <t xml:space="preserve">Mahadevpur </t>
  </si>
  <si>
    <t xml:space="preserve">Malharrao </t>
  </si>
  <si>
    <t xml:space="preserve">Mallapur </t>
  </si>
  <si>
    <t xml:space="preserve">Mallial </t>
  </si>
  <si>
    <t xml:space="preserve">Manakondur </t>
  </si>
  <si>
    <t xml:space="preserve">Manthani </t>
  </si>
  <si>
    <t xml:space="preserve">Medipalle </t>
  </si>
  <si>
    <t xml:space="preserve">Metpalle </t>
  </si>
  <si>
    <t xml:space="preserve">Mustabad </t>
  </si>
  <si>
    <t>Mutharam Mahadevpur</t>
  </si>
  <si>
    <t>Mutharam Manthani</t>
  </si>
  <si>
    <t xml:space="preserve">Odela </t>
  </si>
  <si>
    <t xml:space="preserve">Peddapalle </t>
  </si>
  <si>
    <t xml:space="preserve">Pegadapalle </t>
  </si>
  <si>
    <t xml:space="preserve">Raikal </t>
  </si>
  <si>
    <t xml:space="preserve">Ramadugu </t>
  </si>
  <si>
    <t xml:space="preserve">Ramagundam </t>
  </si>
  <si>
    <t xml:space="preserve">Saidapur </t>
  </si>
  <si>
    <t xml:space="preserve">Sirsilla </t>
  </si>
  <si>
    <t xml:space="preserve">Srirampur </t>
  </si>
  <si>
    <t xml:space="preserve">Sultanabad </t>
  </si>
  <si>
    <t xml:space="preserve">Thimmapur </t>
  </si>
  <si>
    <t xml:space="preserve">Veenavanka </t>
  </si>
  <si>
    <t xml:space="preserve">Velgatoor </t>
  </si>
  <si>
    <t xml:space="preserve">Vemulawada </t>
  </si>
  <si>
    <t>Yella Reddi Peta</t>
  </si>
  <si>
    <t xml:space="preserve">Aswapuram </t>
  </si>
  <si>
    <t xml:space="preserve">Aswaraopeta </t>
  </si>
  <si>
    <t xml:space="preserve">Bayyaram </t>
  </si>
  <si>
    <t xml:space="preserve">Bhadrachalam </t>
  </si>
  <si>
    <t xml:space="preserve">Bonakal </t>
  </si>
  <si>
    <t xml:space="preserve">Burgampadu </t>
  </si>
  <si>
    <t xml:space="preserve">Chandrugonda </t>
  </si>
  <si>
    <t xml:space="preserve">Cherla </t>
  </si>
  <si>
    <t xml:space="preserve">Chinthakani </t>
  </si>
  <si>
    <t xml:space="preserve">Chintur </t>
  </si>
  <si>
    <t xml:space="preserve">Dammapeta </t>
  </si>
  <si>
    <t xml:space="preserve">Dummugudem </t>
  </si>
  <si>
    <t xml:space="preserve">Enkuru </t>
  </si>
  <si>
    <t xml:space="preserve">Garla </t>
  </si>
  <si>
    <t xml:space="preserve">Gundala </t>
  </si>
  <si>
    <t xml:space="preserve">Julurpad </t>
  </si>
  <si>
    <t xml:space="preserve">Kalluru </t>
  </si>
  <si>
    <t xml:space="preserve">Kamepalle </t>
  </si>
  <si>
    <t>Khammam Rural</t>
  </si>
  <si>
    <t>Khammam Urban</t>
  </si>
  <si>
    <t xml:space="preserve">Konijerla </t>
  </si>
  <si>
    <t xml:space="preserve">Kothagudem </t>
  </si>
  <si>
    <t xml:space="preserve">Kukunoor </t>
  </si>
  <si>
    <t xml:space="preserve">Kunavaram </t>
  </si>
  <si>
    <t xml:space="preserve">Kusumanchi </t>
  </si>
  <si>
    <t xml:space="preserve">Madhira </t>
  </si>
  <si>
    <t xml:space="preserve">Manuguru </t>
  </si>
  <si>
    <t xml:space="preserve">Mudigonda </t>
  </si>
  <si>
    <t xml:space="preserve">Mulakalapalle </t>
  </si>
  <si>
    <t xml:space="preserve">Nelakondapalle </t>
  </si>
  <si>
    <t xml:space="preserve">Palawancha </t>
  </si>
  <si>
    <t xml:space="preserve">Penuballi </t>
  </si>
  <si>
    <t xml:space="preserve">Pinapaka </t>
  </si>
  <si>
    <t xml:space="preserve">Sathupalle </t>
  </si>
  <si>
    <t xml:space="preserve">Singareni </t>
  </si>
  <si>
    <t xml:space="preserve">Tekulapalle </t>
  </si>
  <si>
    <t xml:space="preserve">Thallada </t>
  </si>
  <si>
    <t xml:space="preserve">Thirumalayapalem </t>
  </si>
  <si>
    <t xml:space="preserve">Vararamachandrapuram </t>
  </si>
  <si>
    <t xml:space="preserve">Velairpad </t>
  </si>
  <si>
    <t xml:space="preserve">Vemsoor </t>
  </si>
  <si>
    <t xml:space="preserve">Venkatapuram </t>
  </si>
  <si>
    <t xml:space="preserve">Wazeed </t>
  </si>
  <si>
    <t xml:space="preserve">Wyra </t>
  </si>
  <si>
    <t xml:space="preserve">Yellandu </t>
  </si>
  <si>
    <t xml:space="preserve">Yerrupalem </t>
  </si>
  <si>
    <t>A Konduru</t>
  </si>
  <si>
    <t xml:space="preserve">Agiripalle </t>
  </si>
  <si>
    <t xml:space="preserve">Avanigadda </t>
  </si>
  <si>
    <t xml:space="preserve">Bantumilli </t>
  </si>
  <si>
    <t xml:space="preserve">Bapulapadu </t>
  </si>
  <si>
    <t xml:space="preserve">Challapalli </t>
  </si>
  <si>
    <t xml:space="preserve">Chandarlapadu </t>
  </si>
  <si>
    <t xml:space="preserve">Chatrai </t>
  </si>
  <si>
    <t>G Konduru</t>
  </si>
  <si>
    <t xml:space="preserve">Gampalagudem </t>
  </si>
  <si>
    <t xml:space="preserve">Gannavaram </t>
  </si>
  <si>
    <t xml:space="preserve">Ghantasala </t>
  </si>
  <si>
    <t xml:space="preserve">Gudivada </t>
  </si>
  <si>
    <t xml:space="preserve">Gudlavalleru </t>
  </si>
  <si>
    <t xml:space="preserve">Gudur </t>
  </si>
  <si>
    <t xml:space="preserve">Jaggayyapeta </t>
  </si>
  <si>
    <t xml:space="preserve">Kaikalur </t>
  </si>
  <si>
    <t xml:space="preserve">Kalidindi </t>
  </si>
  <si>
    <t>Kanchika Cherla</t>
  </si>
  <si>
    <t xml:space="preserve">Kankipadu </t>
  </si>
  <si>
    <t xml:space="preserve">Koduru </t>
  </si>
  <si>
    <t xml:space="preserve">Kruthivennu </t>
  </si>
  <si>
    <t xml:space="preserve">Machilipatnam </t>
  </si>
  <si>
    <t xml:space="preserve">Mandavalli </t>
  </si>
  <si>
    <t xml:space="preserve">Mopidevi </t>
  </si>
  <si>
    <t xml:space="preserve">Movva </t>
  </si>
  <si>
    <t xml:space="preserve">Mudinepalli </t>
  </si>
  <si>
    <t xml:space="preserve">Musunuru </t>
  </si>
  <si>
    <t xml:space="preserve">Mylavaram </t>
  </si>
  <si>
    <t xml:space="preserve">Nagayalanka </t>
  </si>
  <si>
    <t xml:space="preserve">Nandigama </t>
  </si>
  <si>
    <t xml:space="preserve">Nandivada </t>
  </si>
  <si>
    <t xml:space="preserve">Nuzvid </t>
  </si>
  <si>
    <t xml:space="preserve">Pamidimukkala </t>
  </si>
  <si>
    <t xml:space="preserve">Pedana </t>
  </si>
  <si>
    <t xml:space="preserve">Pedaparupudi </t>
  </si>
  <si>
    <t xml:space="preserve">Penamaluru </t>
  </si>
  <si>
    <t xml:space="preserve">Penuganchiprolu </t>
  </si>
  <si>
    <t xml:space="preserve">Reddigudem </t>
  </si>
  <si>
    <t xml:space="preserve">Thotlavalluru </t>
  </si>
  <si>
    <t xml:space="preserve">Tiruvuru </t>
  </si>
  <si>
    <t xml:space="preserve">Unguturu </t>
  </si>
  <si>
    <t xml:space="preserve">Vatsavai </t>
  </si>
  <si>
    <t xml:space="preserve">Veerullapadu </t>
  </si>
  <si>
    <t>Vijayawada Rural</t>
  </si>
  <si>
    <t>Vijayawada Urban</t>
  </si>
  <si>
    <t xml:space="preserve">Vissannapet </t>
  </si>
  <si>
    <t xml:space="preserve">Vuyyuru </t>
  </si>
  <si>
    <t xml:space="preserve">Adoni </t>
  </si>
  <si>
    <t xml:space="preserve">Allagadda </t>
  </si>
  <si>
    <t xml:space="preserve">Alur </t>
  </si>
  <si>
    <t xml:space="preserve">Aspari </t>
  </si>
  <si>
    <t xml:space="preserve">Atmakur </t>
  </si>
  <si>
    <t xml:space="preserve">Banaganapalle </t>
  </si>
  <si>
    <t>Bandi Atmakur</t>
  </si>
  <si>
    <t xml:space="preserve">Bethamcherla </t>
  </si>
  <si>
    <t xml:space="preserve">C.Belagal </t>
  </si>
  <si>
    <t xml:space="preserve">Chagalamarri </t>
  </si>
  <si>
    <t xml:space="preserve">Chippagiri </t>
  </si>
  <si>
    <t xml:space="preserve">Devanakonda </t>
  </si>
  <si>
    <t xml:space="preserve">Dhone </t>
  </si>
  <si>
    <t xml:space="preserve">Dornipadu </t>
  </si>
  <si>
    <t xml:space="preserve">Gadivemula </t>
  </si>
  <si>
    <t xml:space="preserve">Gonegandla </t>
  </si>
  <si>
    <t xml:space="preserve">Gospadu </t>
  </si>
  <si>
    <t xml:space="preserve">Halaharvi </t>
  </si>
  <si>
    <t xml:space="preserve">Holagunda </t>
  </si>
  <si>
    <t>Jupadu Bungalow</t>
  </si>
  <si>
    <t xml:space="preserve">Kallur </t>
  </si>
  <si>
    <t xml:space="preserve">Kodumur </t>
  </si>
  <si>
    <t xml:space="preserve">Koilkuntla </t>
  </si>
  <si>
    <t xml:space="preserve">Kolimigundla </t>
  </si>
  <si>
    <t xml:space="preserve">Kosigi </t>
  </si>
  <si>
    <t xml:space="preserve">Kothapalle </t>
  </si>
  <si>
    <t xml:space="preserve">Kowthalam </t>
  </si>
  <si>
    <t xml:space="preserve">Krishnagiri </t>
  </si>
  <si>
    <t xml:space="preserve">Kurnool </t>
  </si>
  <si>
    <t>Maddikera East</t>
  </si>
  <si>
    <t xml:space="preserve">Mahanandi </t>
  </si>
  <si>
    <t xml:space="preserve">Mantralayam </t>
  </si>
  <si>
    <t xml:space="preserve">Midthur </t>
  </si>
  <si>
    <t xml:space="preserve">Nandavaram </t>
  </si>
  <si>
    <t>Nandi Kotkur</t>
  </si>
  <si>
    <t xml:space="preserve">Nandyal </t>
  </si>
  <si>
    <t xml:space="preserve">Orvakal </t>
  </si>
  <si>
    <t xml:space="preserve">Owk </t>
  </si>
  <si>
    <t xml:space="preserve">Pagidyala </t>
  </si>
  <si>
    <t xml:space="preserve">Pamulapadu </t>
  </si>
  <si>
    <t xml:space="preserve">Panyam </t>
  </si>
  <si>
    <t xml:space="preserve">Pattikanda </t>
  </si>
  <si>
    <t xml:space="preserve">Peapally </t>
  </si>
  <si>
    <t>Pedda Kadubur</t>
  </si>
  <si>
    <t xml:space="preserve">Rudravaram </t>
  </si>
  <si>
    <t xml:space="preserve">Sanjamala </t>
  </si>
  <si>
    <t xml:space="preserve">Sirvel </t>
  </si>
  <si>
    <t xml:space="preserve">Srisailam </t>
  </si>
  <si>
    <t xml:space="preserve">Tuggali </t>
  </si>
  <si>
    <t xml:space="preserve">Uyyalawada </t>
  </si>
  <si>
    <t xml:space="preserve">Veldurthi </t>
  </si>
  <si>
    <t xml:space="preserve">Velgodu </t>
  </si>
  <si>
    <t xml:space="preserve">Yemmiganur </t>
  </si>
  <si>
    <t xml:space="preserve">Achampeta </t>
  </si>
  <si>
    <t xml:space="preserve">Addakal </t>
  </si>
  <si>
    <t xml:space="preserve">Aiza </t>
  </si>
  <si>
    <t xml:space="preserve">Alampur </t>
  </si>
  <si>
    <t xml:space="preserve">Amangal </t>
  </si>
  <si>
    <t xml:space="preserve">Amrabad </t>
  </si>
  <si>
    <t xml:space="preserve">Balanagar </t>
  </si>
  <si>
    <t xml:space="preserve">Balmoor </t>
  </si>
  <si>
    <t xml:space="preserve">Bhoothpur </t>
  </si>
  <si>
    <t xml:space="preserve">Bijinapalle </t>
  </si>
  <si>
    <t xml:space="preserve">Bomraspeta </t>
  </si>
  <si>
    <t>Chinna Chinta Kunta</t>
  </si>
  <si>
    <t xml:space="preserve">Damaragidda </t>
  </si>
  <si>
    <t xml:space="preserve">Devarkadara </t>
  </si>
  <si>
    <t xml:space="preserve">Dhanwada </t>
  </si>
  <si>
    <t xml:space="preserve">Dharur </t>
  </si>
  <si>
    <t xml:space="preserve">Doulatabad </t>
  </si>
  <si>
    <t xml:space="preserve">Farooqnagar </t>
  </si>
  <si>
    <t xml:space="preserve">Gadwal </t>
  </si>
  <si>
    <t xml:space="preserve">Ghanpur </t>
  </si>
  <si>
    <t xml:space="preserve">Ghattu </t>
  </si>
  <si>
    <t xml:space="preserve">Gopalpeta </t>
  </si>
  <si>
    <t xml:space="preserve">Hanwada </t>
  </si>
  <si>
    <t xml:space="preserve">Itikyal </t>
  </si>
  <si>
    <t xml:space="preserve">Jadcherla </t>
  </si>
  <si>
    <t xml:space="preserve">Kalwakurthy </t>
  </si>
  <si>
    <t xml:space="preserve">Keshampeta </t>
  </si>
  <si>
    <t xml:space="preserve">Kodair </t>
  </si>
  <si>
    <t xml:space="preserve">Kodangal </t>
  </si>
  <si>
    <t xml:space="preserve">Koilkonda </t>
  </si>
  <si>
    <t xml:space="preserve">Kollapur </t>
  </si>
  <si>
    <t xml:space="preserve">Kondurg </t>
  </si>
  <si>
    <t xml:space="preserve">Kosgi </t>
  </si>
  <si>
    <t xml:space="preserve">Kothakota </t>
  </si>
  <si>
    <t xml:space="preserve">Kothur </t>
  </si>
  <si>
    <t xml:space="preserve">Lingal </t>
  </si>
  <si>
    <t xml:space="preserve">Maddur </t>
  </si>
  <si>
    <t xml:space="preserve">Madgul </t>
  </si>
  <si>
    <t xml:space="preserve">Maganoor </t>
  </si>
  <si>
    <t xml:space="preserve">Mahbubnagar </t>
  </si>
  <si>
    <t xml:space="preserve">Makthal </t>
  </si>
  <si>
    <t xml:space="preserve">Maldakal </t>
  </si>
  <si>
    <t xml:space="preserve">Manopadu </t>
  </si>
  <si>
    <t xml:space="preserve">Midjil </t>
  </si>
  <si>
    <t>Nagar Kurnool</t>
  </si>
  <si>
    <t xml:space="preserve">Narayanpet </t>
  </si>
  <si>
    <t xml:space="preserve">Narva </t>
  </si>
  <si>
    <t xml:space="preserve">Nawabpet </t>
  </si>
  <si>
    <t xml:space="preserve">Pangal </t>
  </si>
  <si>
    <t xml:space="preserve">Pebbair </t>
  </si>
  <si>
    <t xml:space="preserve">Peddakothapalle </t>
  </si>
  <si>
    <t xml:space="preserve">Peddamandadi </t>
  </si>
  <si>
    <t xml:space="preserve">Tadoor </t>
  </si>
  <si>
    <t xml:space="preserve">Talakondapalle </t>
  </si>
  <si>
    <t xml:space="preserve">Telkapalle </t>
  </si>
  <si>
    <t xml:space="preserve">Thimmajipeta </t>
  </si>
  <si>
    <t xml:space="preserve">Uppununthala </t>
  </si>
  <si>
    <t xml:space="preserve">Utkoor </t>
  </si>
  <si>
    <t xml:space="preserve">Vangoor </t>
  </si>
  <si>
    <t xml:space="preserve">Veepangandla </t>
  </si>
  <si>
    <t xml:space="preserve">Veldanda </t>
  </si>
  <si>
    <t xml:space="preserve">Waddepalle </t>
  </si>
  <si>
    <t xml:space="preserve">Wanaparthy </t>
  </si>
  <si>
    <t xml:space="preserve">Alladurg </t>
  </si>
  <si>
    <t xml:space="preserve">Andole </t>
  </si>
  <si>
    <t xml:space="preserve">Chegunta </t>
  </si>
  <si>
    <t>Chinna Kodur</t>
  </si>
  <si>
    <t xml:space="preserve">Doultabad </t>
  </si>
  <si>
    <t xml:space="preserve">Dubbak </t>
  </si>
  <si>
    <t xml:space="preserve">Gajwel </t>
  </si>
  <si>
    <t xml:space="preserve">Hathnoora </t>
  </si>
  <si>
    <t xml:space="preserve">Jagdevpur </t>
  </si>
  <si>
    <t xml:space="preserve">Jharasangam </t>
  </si>
  <si>
    <t xml:space="preserve">Jinnaram </t>
  </si>
  <si>
    <t xml:space="preserve">Kalher </t>
  </si>
  <si>
    <t xml:space="preserve">Kangti </t>
  </si>
  <si>
    <t xml:space="preserve">Kohir </t>
  </si>
  <si>
    <t xml:space="preserve">Kondapak </t>
  </si>
  <si>
    <t xml:space="preserve">Kondapur </t>
  </si>
  <si>
    <t xml:space="preserve">Kowdipalle </t>
  </si>
  <si>
    <t xml:space="preserve">Kulcharam </t>
  </si>
  <si>
    <t xml:space="preserve">Manoor </t>
  </si>
  <si>
    <t xml:space="preserve">Medak </t>
  </si>
  <si>
    <t xml:space="preserve">Mirdoddi </t>
  </si>
  <si>
    <t xml:space="preserve">Mulug </t>
  </si>
  <si>
    <t xml:space="preserve">Munpalle </t>
  </si>
  <si>
    <t xml:space="preserve">Nanganur </t>
  </si>
  <si>
    <t xml:space="preserve">Narayankhed </t>
  </si>
  <si>
    <t xml:space="preserve">Narsapur </t>
  </si>
  <si>
    <t xml:space="preserve">Nyalkal </t>
  </si>
  <si>
    <t xml:space="preserve">Papannapet </t>
  </si>
  <si>
    <t xml:space="preserve">Patancheru </t>
  </si>
  <si>
    <t xml:space="preserve">Pulkal </t>
  </si>
  <si>
    <t xml:space="preserve">Raikode </t>
  </si>
  <si>
    <t xml:space="preserve">Ramayampet </t>
  </si>
  <si>
    <t xml:space="preserve">Regode </t>
  </si>
  <si>
    <t xml:space="preserve">Sadasivpet </t>
  </si>
  <si>
    <t xml:space="preserve">Sangareddy </t>
  </si>
  <si>
    <t>Shankarampet (A)</t>
  </si>
  <si>
    <t>Shankarampet (R)</t>
  </si>
  <si>
    <t xml:space="preserve">Shivampet </t>
  </si>
  <si>
    <t xml:space="preserve">Siddipet </t>
  </si>
  <si>
    <t xml:space="preserve">Tekmal </t>
  </si>
  <si>
    <t xml:space="preserve">Tupran </t>
  </si>
  <si>
    <t xml:space="preserve">Wargal </t>
  </si>
  <si>
    <t xml:space="preserve">Yeldurthy </t>
  </si>
  <si>
    <t xml:space="preserve">Zahirabad </t>
  </si>
  <si>
    <t xml:space="preserve">Alair </t>
  </si>
  <si>
    <t xml:space="preserve">Anumula </t>
  </si>
  <si>
    <t>Atmakur (M)</t>
  </si>
  <si>
    <t>Atmakur (S)</t>
  </si>
  <si>
    <t xml:space="preserve">Bhuvanagiri </t>
  </si>
  <si>
    <t xml:space="preserve">Bibinagar </t>
  </si>
  <si>
    <t xml:space="preserve">Bommalaramaram </t>
  </si>
  <si>
    <t>Chandam Pet</t>
  </si>
  <si>
    <t xml:space="preserve">Chandur </t>
  </si>
  <si>
    <t xml:space="preserve">Chilkur </t>
  </si>
  <si>
    <t>Chintha Palle</t>
  </si>
  <si>
    <t xml:space="preserve">Chityala </t>
  </si>
  <si>
    <t xml:space="preserve">Chivvemla </t>
  </si>
  <si>
    <t xml:space="preserve">Choutuppal </t>
  </si>
  <si>
    <t xml:space="preserve">Dameracherla </t>
  </si>
  <si>
    <t xml:space="preserve">Devarakonda </t>
  </si>
  <si>
    <t>Garide Palle</t>
  </si>
  <si>
    <t>Gundla Palle</t>
  </si>
  <si>
    <t xml:space="preserve">Gurrampode </t>
  </si>
  <si>
    <t xml:space="preserve">Huzurnagar </t>
  </si>
  <si>
    <t>Jaji Reddi Gudem</t>
  </si>
  <si>
    <t xml:space="preserve">Kangal </t>
  </si>
  <si>
    <t xml:space="preserve">Kattangoor </t>
  </si>
  <si>
    <t xml:space="preserve">Kethepalle </t>
  </si>
  <si>
    <t xml:space="preserve">Kodad </t>
  </si>
  <si>
    <t>M Turkapalle</t>
  </si>
  <si>
    <t>Marri Guda</t>
  </si>
  <si>
    <t xml:space="preserve">Mattampalle </t>
  </si>
  <si>
    <t xml:space="preserve">Mellachervu </t>
  </si>
  <si>
    <t xml:space="preserve">Miryalaguda </t>
  </si>
  <si>
    <t xml:space="preserve">Mothey </t>
  </si>
  <si>
    <t xml:space="preserve">Mothkur </t>
  </si>
  <si>
    <t xml:space="preserve">Munagala </t>
  </si>
  <si>
    <t xml:space="preserve">Munugode </t>
  </si>
  <si>
    <t xml:space="preserve">Nadigudem </t>
  </si>
  <si>
    <t xml:space="preserve">Nakrekal </t>
  </si>
  <si>
    <t xml:space="preserve">Nalgonda </t>
  </si>
  <si>
    <t xml:space="preserve">Nampalle </t>
  </si>
  <si>
    <t xml:space="preserve">Narayanapur </t>
  </si>
  <si>
    <t xml:space="preserve">Narketpalle </t>
  </si>
  <si>
    <t>Nered Cherla</t>
  </si>
  <si>
    <t xml:space="preserve">Nidamanur </t>
  </si>
  <si>
    <t xml:space="preserve">Nuthankal </t>
  </si>
  <si>
    <t>Pedda Adiserlapalle</t>
  </si>
  <si>
    <t xml:space="preserve">Peddavura </t>
  </si>
  <si>
    <t xml:space="preserve">Penpahad </t>
  </si>
  <si>
    <t xml:space="preserve">Pochampalle </t>
  </si>
  <si>
    <t xml:space="preserve">Rajapet </t>
  </si>
  <si>
    <t xml:space="preserve">Ramannapeta </t>
  </si>
  <si>
    <t xml:space="preserve">Saligouraram </t>
  </si>
  <si>
    <t xml:space="preserve">Suryapet </t>
  </si>
  <si>
    <t xml:space="preserve">Thipparthi </t>
  </si>
  <si>
    <t xml:space="preserve">Thirumalagiri </t>
  </si>
  <si>
    <t xml:space="preserve">Thripuraram </t>
  </si>
  <si>
    <t>Thunga Thurthi</t>
  </si>
  <si>
    <t xml:space="preserve">Valigonda </t>
  </si>
  <si>
    <t xml:space="preserve">Vemulapalle </t>
  </si>
  <si>
    <t xml:space="preserve">Yadagirigutta </t>
  </si>
  <si>
    <t xml:space="preserve">Armur </t>
  </si>
  <si>
    <t xml:space="preserve">Balkonda </t>
  </si>
  <si>
    <t xml:space="preserve">Banswada </t>
  </si>
  <si>
    <t xml:space="preserve">Bheemgal </t>
  </si>
  <si>
    <t xml:space="preserve">Bhiknur </t>
  </si>
  <si>
    <t xml:space="preserve">Bichkunda </t>
  </si>
  <si>
    <t xml:space="preserve">Birkoor </t>
  </si>
  <si>
    <t xml:space="preserve">Bodhan </t>
  </si>
  <si>
    <t>Dhar Palle</t>
  </si>
  <si>
    <t>Dich Palle</t>
  </si>
  <si>
    <t xml:space="preserve">Domakonda </t>
  </si>
  <si>
    <t xml:space="preserve">Gandhari </t>
  </si>
  <si>
    <t xml:space="preserve">Jakranpalle </t>
  </si>
  <si>
    <t xml:space="preserve">Jukkal </t>
  </si>
  <si>
    <t xml:space="preserve">Kamareddy </t>
  </si>
  <si>
    <t>Kammar Palle</t>
  </si>
  <si>
    <t xml:space="preserve">Kotgiri </t>
  </si>
  <si>
    <t xml:space="preserve">Lingampet </t>
  </si>
  <si>
    <t xml:space="preserve">Machareddy </t>
  </si>
  <si>
    <t xml:space="preserve">Madnur </t>
  </si>
  <si>
    <t xml:space="preserve">Makloor </t>
  </si>
  <si>
    <t xml:space="preserve">Mortad </t>
  </si>
  <si>
    <t>Naga Reddipet</t>
  </si>
  <si>
    <t xml:space="preserve">Nandipet </t>
  </si>
  <si>
    <t xml:space="preserve">Navipet </t>
  </si>
  <si>
    <t>Nizam Sagar</t>
  </si>
  <si>
    <t xml:space="preserve">Nizamabad </t>
  </si>
  <si>
    <t xml:space="preserve">Pitlam </t>
  </si>
  <si>
    <t xml:space="preserve">Ranjal </t>
  </si>
  <si>
    <t xml:space="preserve">Sadasivanagar </t>
  </si>
  <si>
    <t xml:space="preserve">Sirkonda </t>
  </si>
  <si>
    <t xml:space="preserve">Tadwai </t>
  </si>
  <si>
    <t xml:space="preserve">Varni </t>
  </si>
  <si>
    <t xml:space="preserve">Velpur </t>
  </si>
  <si>
    <t>Yeda Palle</t>
  </si>
  <si>
    <t xml:space="preserve">Yellareddy </t>
  </si>
  <si>
    <t>Addanki</t>
  </si>
  <si>
    <t>Ardhaveedu</t>
  </si>
  <si>
    <t>Ballikuruva</t>
  </si>
  <si>
    <t>Bestavaripeta</t>
  </si>
  <si>
    <t>Chadrasekarapuram</t>
  </si>
  <si>
    <t>Chimakurthi</t>
  </si>
  <si>
    <t>Chinaganjam</t>
  </si>
  <si>
    <t>Chirala</t>
  </si>
  <si>
    <t>Cumbum</t>
  </si>
  <si>
    <t>Darsi</t>
  </si>
  <si>
    <t>Donakonda</t>
  </si>
  <si>
    <t>Dornala</t>
  </si>
  <si>
    <t>Giddaluru</t>
  </si>
  <si>
    <t>Gudluru</t>
  </si>
  <si>
    <t>Hanumanthunipadu</t>
  </si>
  <si>
    <t>Inkollu</t>
  </si>
  <si>
    <t>Janakavarampanguluru</t>
  </si>
  <si>
    <t>Kandukur</t>
  </si>
  <si>
    <t>Kanigiri</t>
  </si>
  <si>
    <t>Karamchedu</t>
  </si>
  <si>
    <t>Komarolu</t>
  </si>
  <si>
    <t>Konakanamitla</t>
  </si>
  <si>
    <t>Kondapi</t>
  </si>
  <si>
    <t>Korisapadu</t>
  </si>
  <si>
    <t>Kothapatnam</t>
  </si>
  <si>
    <t>Kurichedu</t>
  </si>
  <si>
    <t>Lingasamudram</t>
  </si>
  <si>
    <t>Maddipadu</t>
  </si>
  <si>
    <t>Markapur</t>
  </si>
  <si>
    <t>Marripudi</t>
  </si>
  <si>
    <t>Martur</t>
  </si>
  <si>
    <t>Mundlamuru</t>
  </si>
  <si>
    <t>Naguluppalapadu</t>
  </si>
  <si>
    <t>Ongole</t>
  </si>
  <si>
    <t>Pamur</t>
  </si>
  <si>
    <t>Parchur</t>
  </si>
  <si>
    <t>Pedaaraveedu</t>
  </si>
  <si>
    <t>Pedacherlopalle</t>
  </si>
  <si>
    <t>Podili</t>
  </si>
  <si>
    <t>Ponnaluru</t>
  </si>
  <si>
    <t>Pullalacheruvu</t>
  </si>
  <si>
    <t>Racherla</t>
  </si>
  <si>
    <t>Santhamaguluru</t>
  </si>
  <si>
    <t>Santhanuthlapadu</t>
  </si>
  <si>
    <t>Singarayakonda</t>
  </si>
  <si>
    <t>Tangutur</t>
  </si>
  <si>
    <t>Tarlapadu</t>
  </si>
  <si>
    <t>Thallur</t>
  </si>
  <si>
    <t>Tripuranthakam</t>
  </si>
  <si>
    <t>Ulavapadu</t>
  </si>
  <si>
    <t>Veligandla</t>
  </si>
  <si>
    <t>Vetapalem</t>
  </si>
  <si>
    <t>Voletivaripalem</t>
  </si>
  <si>
    <t>Yeddanapudi</t>
  </si>
  <si>
    <t>Yerragondapalem</t>
  </si>
  <si>
    <t>Zarugumilli</t>
  </si>
  <si>
    <t xml:space="preserve">Bantaram </t>
  </si>
  <si>
    <t xml:space="preserve">Basheerabad </t>
  </si>
  <si>
    <t xml:space="preserve">Chevella </t>
  </si>
  <si>
    <t xml:space="preserve">Doma </t>
  </si>
  <si>
    <t xml:space="preserve">Gandeed </t>
  </si>
  <si>
    <t xml:space="preserve">Ghatkesar </t>
  </si>
  <si>
    <t xml:space="preserve">Hayathnagar </t>
  </si>
  <si>
    <t xml:space="preserve">Ibrahimpatam </t>
  </si>
  <si>
    <t xml:space="preserve">Kandukur </t>
  </si>
  <si>
    <t xml:space="preserve">Keesara </t>
  </si>
  <si>
    <t xml:space="preserve">Kulkacharla </t>
  </si>
  <si>
    <t xml:space="preserve">Maheswaram </t>
  </si>
  <si>
    <t xml:space="preserve">Malkajgiri </t>
  </si>
  <si>
    <t xml:space="preserve">Manchal </t>
  </si>
  <si>
    <t xml:space="preserve">Marpalle </t>
  </si>
  <si>
    <t xml:space="preserve">Medchal </t>
  </si>
  <si>
    <t xml:space="preserve">Moinabad </t>
  </si>
  <si>
    <t xml:space="preserve">Mominpet </t>
  </si>
  <si>
    <t xml:space="preserve">Pargi </t>
  </si>
  <si>
    <t xml:space="preserve">Peddemul </t>
  </si>
  <si>
    <t xml:space="preserve">Pudur </t>
  </si>
  <si>
    <t xml:space="preserve">Quthbullapur </t>
  </si>
  <si>
    <t xml:space="preserve">Rajendranagar </t>
  </si>
  <si>
    <t xml:space="preserve">Saroornagar </t>
  </si>
  <si>
    <t xml:space="preserve">Serilingampalle </t>
  </si>
  <si>
    <t xml:space="preserve">Shabad </t>
  </si>
  <si>
    <t xml:space="preserve">Shamirpet </t>
  </si>
  <si>
    <t xml:space="preserve">Shamshabad </t>
  </si>
  <si>
    <t xml:space="preserve">Shankarpalle </t>
  </si>
  <si>
    <t xml:space="preserve">Uppal </t>
  </si>
  <si>
    <t xml:space="preserve">Vikarabad </t>
  </si>
  <si>
    <t xml:space="preserve">Yacharam </t>
  </si>
  <si>
    <t xml:space="preserve">Yelal </t>
  </si>
  <si>
    <t>Chejerla</t>
  </si>
  <si>
    <t>Amadalavalasa</t>
  </si>
  <si>
    <t>Bhamini</t>
  </si>
  <si>
    <t>Burja</t>
  </si>
  <si>
    <t>Etcherla</t>
  </si>
  <si>
    <t>Ganguvari Singadam</t>
  </si>
  <si>
    <t>Gara</t>
  </si>
  <si>
    <t>Hiramandalam</t>
  </si>
  <si>
    <t>Ichchapuram</t>
  </si>
  <si>
    <t>Jalumuru</t>
  </si>
  <si>
    <t>Kanchili</t>
  </si>
  <si>
    <t>Kaviti</t>
  </si>
  <si>
    <t>Kotabommili</t>
  </si>
  <si>
    <t>Kothuru</t>
  </si>
  <si>
    <t>Laveru</t>
  </si>
  <si>
    <t>Mandasa</t>
  </si>
  <si>
    <t>Meilaputti</t>
  </si>
  <si>
    <t>Nandigam</t>
  </si>
  <si>
    <t>Narasannapeta</t>
  </si>
  <si>
    <t>Palakonda</t>
  </si>
  <si>
    <t>Palasa</t>
  </si>
  <si>
    <t>Pathapatnam</t>
  </si>
  <si>
    <t>Polaki</t>
  </si>
  <si>
    <t>Ponduru</t>
  </si>
  <si>
    <t>Rajam</t>
  </si>
  <si>
    <t>Ranastalam</t>
  </si>
  <si>
    <t>Regidiamadalavalasa</t>
  </si>
  <si>
    <t>Santhabommali</t>
  </si>
  <si>
    <t>Santhakaviti</t>
  </si>
  <si>
    <t>Saravakota</t>
  </si>
  <si>
    <t>Sarubujjili</t>
  </si>
  <si>
    <t>Seethampeta</t>
  </si>
  <si>
    <t>Sompeta</t>
  </si>
  <si>
    <t>Tekkali</t>
  </si>
  <si>
    <t>Vajrapukothuru</t>
  </si>
  <si>
    <t>Vangara</t>
  </si>
  <si>
    <t>Veeraghattam</t>
  </si>
  <si>
    <t xml:space="preserve">Anakapalli  </t>
  </si>
  <si>
    <t xml:space="preserve">Anandapuram  </t>
  </si>
  <si>
    <t xml:space="preserve">Ananthagiri  </t>
  </si>
  <si>
    <t>Araku  Valley</t>
  </si>
  <si>
    <t xml:space="preserve">Atchutapuram  </t>
  </si>
  <si>
    <t xml:space="preserve">Bheemunipatnam  </t>
  </si>
  <si>
    <t xml:space="preserve">Butchayyapeta  </t>
  </si>
  <si>
    <t xml:space="preserve">Cheedikada  </t>
  </si>
  <si>
    <t xml:space="preserve">Chintapalle  </t>
  </si>
  <si>
    <t xml:space="preserve">Chodavaram  </t>
  </si>
  <si>
    <t xml:space="preserve">Devarapalle  </t>
  </si>
  <si>
    <t xml:space="preserve">Dumbriguda  </t>
  </si>
  <si>
    <t xml:space="preserve">Gajuwaka  </t>
  </si>
  <si>
    <t>Gangaraju  Madugula</t>
  </si>
  <si>
    <t xml:space="preserve">Golugonda  </t>
  </si>
  <si>
    <t>Gudem  Kothaveedhi</t>
  </si>
  <si>
    <t xml:space="preserve">Hukumpeta  </t>
  </si>
  <si>
    <t>K  Kotapadu</t>
  </si>
  <si>
    <t xml:space="preserve">Kasimkota  </t>
  </si>
  <si>
    <t xml:space="preserve">Kotauratla  </t>
  </si>
  <si>
    <t xml:space="preserve">Koyyuru  </t>
  </si>
  <si>
    <t xml:space="preserve">Madugula  </t>
  </si>
  <si>
    <t xml:space="preserve">Makavarapalem  </t>
  </si>
  <si>
    <t xml:space="preserve">Munagapaka  </t>
  </si>
  <si>
    <t xml:space="preserve">Munchingiputtu  </t>
  </si>
  <si>
    <t xml:space="preserve">Nakkapalli  </t>
  </si>
  <si>
    <t xml:space="preserve">Narsipatnam  </t>
  </si>
  <si>
    <t xml:space="preserve">Nathavaram  </t>
  </si>
  <si>
    <t xml:space="preserve">Paderu  </t>
  </si>
  <si>
    <t xml:space="preserve">Padmanabham  </t>
  </si>
  <si>
    <t xml:space="preserve">Paravada  </t>
  </si>
  <si>
    <t xml:space="preserve">Payakaraopeta  </t>
  </si>
  <si>
    <t xml:space="preserve">Pedabayalu  </t>
  </si>
  <si>
    <t xml:space="preserve">Pedagantyada  </t>
  </si>
  <si>
    <t xml:space="preserve">Pendurthi  </t>
  </si>
  <si>
    <t xml:space="preserve">Rambilli  </t>
  </si>
  <si>
    <t xml:space="preserve">Ravikamatham  </t>
  </si>
  <si>
    <t xml:space="preserve">Rolugunta  </t>
  </si>
  <si>
    <t>S  Rayavaram</t>
  </si>
  <si>
    <t xml:space="preserve">Sabbavaram  </t>
  </si>
  <si>
    <t xml:space="preserve">Visakhapatnam  </t>
  </si>
  <si>
    <t xml:space="preserve">Visakhapatnam(U)  </t>
  </si>
  <si>
    <t xml:space="preserve">Yelamanchili  </t>
  </si>
  <si>
    <t>Badangi</t>
  </si>
  <si>
    <t>Balajipeta</t>
  </si>
  <si>
    <t>Bhoghapuram</t>
  </si>
  <si>
    <t>Bobbili</t>
  </si>
  <si>
    <t>Bondapalle</t>
  </si>
  <si>
    <t>Cheepurupalle</t>
  </si>
  <si>
    <t>Dattirajeru</t>
  </si>
  <si>
    <t>Denkada</t>
  </si>
  <si>
    <t>Gajapathinagaram</t>
  </si>
  <si>
    <t>Gantyada</t>
  </si>
  <si>
    <t>Garividi</t>
  </si>
  <si>
    <t>Garugubilli</t>
  </si>
  <si>
    <t>Gummalakshmipuram</t>
  </si>
  <si>
    <t>Gurla</t>
  </si>
  <si>
    <t>Jami</t>
  </si>
  <si>
    <t>Jiyyamma Valasa</t>
  </si>
  <si>
    <t>Komarada</t>
  </si>
  <si>
    <t>Kothavalasa</t>
  </si>
  <si>
    <t>Kurupam</t>
  </si>
  <si>
    <t>Lakkavarapukota</t>
  </si>
  <si>
    <t>Makkuva</t>
  </si>
  <si>
    <t>Mentada</t>
  </si>
  <si>
    <t>Merakamudidam</t>
  </si>
  <si>
    <t>Nellimarla</t>
  </si>
  <si>
    <t>Pachipenta</t>
  </si>
  <si>
    <t>Parvathipuram</t>
  </si>
  <si>
    <t>Pusapatirega</t>
  </si>
  <si>
    <t>Ramabhadrapuram</t>
  </si>
  <si>
    <t>Salur</t>
  </si>
  <si>
    <t>Seethanagaram</t>
  </si>
  <si>
    <t>Srungavarapukota</t>
  </si>
  <si>
    <t>Therlam</t>
  </si>
  <si>
    <t>Vepada</t>
  </si>
  <si>
    <t xml:space="preserve">Bachannapeta </t>
  </si>
  <si>
    <t xml:space="preserve">Bhupalpalle </t>
  </si>
  <si>
    <t xml:space="preserve">Chennaraopet </t>
  </si>
  <si>
    <t xml:space="preserve">Cheriyal </t>
  </si>
  <si>
    <t xml:space="preserve">Chityal </t>
  </si>
  <si>
    <t xml:space="preserve">Devaruppula </t>
  </si>
  <si>
    <t xml:space="preserve">Dharmasagar </t>
  </si>
  <si>
    <t xml:space="preserve">Dornakal </t>
  </si>
  <si>
    <t xml:space="preserve">Duggondi </t>
  </si>
  <si>
    <t xml:space="preserve">Eturnagaram </t>
  </si>
  <si>
    <t xml:space="preserve">Geesugonda </t>
  </si>
  <si>
    <t xml:space="preserve">Ghanapur </t>
  </si>
  <si>
    <t xml:space="preserve">Ghanpur(Stn) </t>
  </si>
  <si>
    <t xml:space="preserve">Govindaraopet </t>
  </si>
  <si>
    <t xml:space="preserve">Hanamkonda </t>
  </si>
  <si>
    <t xml:space="preserve">Hasanparthy </t>
  </si>
  <si>
    <t xml:space="preserve">Jangaon </t>
  </si>
  <si>
    <t xml:space="preserve">Kesamudram </t>
  </si>
  <si>
    <t xml:space="preserve">Khanapur </t>
  </si>
  <si>
    <t xml:space="preserve">Kodakandla </t>
  </si>
  <si>
    <t xml:space="preserve">Kuravi </t>
  </si>
  <si>
    <t>Lingala Ghanpur</t>
  </si>
  <si>
    <t xml:space="preserve">Mahabubabad </t>
  </si>
  <si>
    <t xml:space="preserve">Mangapet </t>
  </si>
  <si>
    <t xml:space="preserve">Maripeda </t>
  </si>
  <si>
    <t xml:space="preserve">Mogullapalle </t>
  </si>
  <si>
    <t xml:space="preserve">Nallabelly </t>
  </si>
  <si>
    <t xml:space="preserve">Narmetta </t>
  </si>
  <si>
    <t xml:space="preserve">Narsampet </t>
  </si>
  <si>
    <t xml:space="preserve">Narsimhulapet </t>
  </si>
  <si>
    <t xml:space="preserve">Nekkonda </t>
  </si>
  <si>
    <t xml:space="preserve">Nellikudur </t>
  </si>
  <si>
    <t xml:space="preserve">Palakurthi </t>
  </si>
  <si>
    <t xml:space="preserve">Parkal </t>
  </si>
  <si>
    <t xml:space="preserve">Parvathagiri </t>
  </si>
  <si>
    <t>Raghunatha Palle</t>
  </si>
  <si>
    <t xml:space="preserve">Raiparthy </t>
  </si>
  <si>
    <t xml:space="preserve">Regonda </t>
  </si>
  <si>
    <t xml:space="preserve">Sangem </t>
  </si>
  <si>
    <t xml:space="preserve">Shayampet </t>
  </si>
  <si>
    <t xml:space="preserve">Tadvai </t>
  </si>
  <si>
    <t xml:space="preserve">Thorrur </t>
  </si>
  <si>
    <t xml:space="preserve">Venkatapur </t>
  </si>
  <si>
    <t xml:space="preserve">Wardhannapet </t>
  </si>
  <si>
    <t xml:space="preserve">Zaffergadh </t>
  </si>
  <si>
    <t xml:space="preserve">Achanta </t>
  </si>
  <si>
    <t xml:space="preserve">Akiveedu </t>
  </si>
  <si>
    <t xml:space="preserve">Attili </t>
  </si>
  <si>
    <t xml:space="preserve">Bheemavaram </t>
  </si>
  <si>
    <t xml:space="preserve">Bhimadole </t>
  </si>
  <si>
    <t xml:space="preserve">Buttayagudem </t>
  </si>
  <si>
    <t xml:space="preserve">Chagallu </t>
  </si>
  <si>
    <t xml:space="preserve">Chintalapudi </t>
  </si>
  <si>
    <t xml:space="preserve">Denduluru </t>
  </si>
  <si>
    <t xml:space="preserve">Devarapalle </t>
  </si>
  <si>
    <t>Dwaraka Tirumala</t>
  </si>
  <si>
    <t xml:space="preserve">Eluru </t>
  </si>
  <si>
    <t xml:space="preserve">Ganapavaram </t>
  </si>
  <si>
    <t xml:space="preserve">Gopalapuram </t>
  </si>
  <si>
    <t xml:space="preserve">Iragavaram </t>
  </si>
  <si>
    <t xml:space="preserve">Jangareddigudem </t>
  </si>
  <si>
    <t xml:space="preserve">Jeelugumilli </t>
  </si>
  <si>
    <t xml:space="preserve">Kalla </t>
  </si>
  <si>
    <t xml:space="preserve">Kamavarapukota </t>
  </si>
  <si>
    <t xml:space="preserve">Kovvur </t>
  </si>
  <si>
    <t xml:space="preserve">Koyyalagudem </t>
  </si>
  <si>
    <t xml:space="preserve">Lingapalem </t>
  </si>
  <si>
    <t xml:space="preserve">Mogalthur </t>
  </si>
  <si>
    <t xml:space="preserve">Nallajerla </t>
  </si>
  <si>
    <t xml:space="preserve">Narasapuram </t>
  </si>
  <si>
    <t xml:space="preserve">Nidadavole </t>
  </si>
  <si>
    <t xml:space="preserve">Nidamarru </t>
  </si>
  <si>
    <t xml:space="preserve">Palacole </t>
  </si>
  <si>
    <t xml:space="preserve">Palakoderu </t>
  </si>
  <si>
    <t xml:space="preserve">Pedapadu </t>
  </si>
  <si>
    <t xml:space="preserve">Pedavegi </t>
  </si>
  <si>
    <t xml:space="preserve">Pentapadu </t>
  </si>
  <si>
    <t xml:space="preserve">Penugonda </t>
  </si>
  <si>
    <t xml:space="preserve">Penumantra </t>
  </si>
  <si>
    <t xml:space="preserve">Peravali </t>
  </si>
  <si>
    <t xml:space="preserve">Poduru </t>
  </si>
  <si>
    <t xml:space="preserve">Polavaram </t>
  </si>
  <si>
    <t>T Narasapuram</t>
  </si>
  <si>
    <t xml:space="preserve">Tadepalligudem </t>
  </si>
  <si>
    <t xml:space="preserve">Tanuku </t>
  </si>
  <si>
    <t xml:space="preserve">Thallapudi </t>
  </si>
  <si>
    <t xml:space="preserve">Undi </t>
  </si>
  <si>
    <t xml:space="preserve">Undrajavaram </t>
  </si>
  <si>
    <t xml:space="preserve">Veeravasaram </t>
  </si>
  <si>
    <t xml:space="preserve">Yelamanchili </t>
  </si>
  <si>
    <t xml:space="preserve">Atlur </t>
  </si>
  <si>
    <t>B Kodur</t>
  </si>
  <si>
    <t xml:space="preserve">Badvel </t>
  </si>
  <si>
    <t xml:space="preserve">Brahmamgarimattam </t>
  </si>
  <si>
    <t xml:space="preserve">Chakrayapet </t>
  </si>
  <si>
    <t xml:space="preserve">Chapad </t>
  </si>
  <si>
    <t xml:space="preserve">Chinnamandem </t>
  </si>
  <si>
    <t>Chintha Kommadinne</t>
  </si>
  <si>
    <t xml:space="preserve">Chitvel </t>
  </si>
  <si>
    <t xml:space="preserve">Cuddapah </t>
  </si>
  <si>
    <t xml:space="preserve">Duvvur </t>
  </si>
  <si>
    <t xml:space="preserve">Galiveedu </t>
  </si>
  <si>
    <t xml:space="preserve">Gopavaram </t>
  </si>
  <si>
    <t xml:space="preserve">Jammalamadugu </t>
  </si>
  <si>
    <t xml:space="preserve">Kalasapadu </t>
  </si>
  <si>
    <t xml:space="preserve">Kamalapuram </t>
  </si>
  <si>
    <t xml:space="preserve">Khajipet </t>
  </si>
  <si>
    <t xml:space="preserve">Kodur </t>
  </si>
  <si>
    <t xml:space="preserve">Kondapuram </t>
  </si>
  <si>
    <t xml:space="preserve">Lakkireddipalle </t>
  </si>
  <si>
    <t xml:space="preserve">Lingala </t>
  </si>
  <si>
    <t xml:space="preserve">Muddanur </t>
  </si>
  <si>
    <t xml:space="preserve">Nandalur </t>
  </si>
  <si>
    <t xml:space="preserve">Obulavaripalle </t>
  </si>
  <si>
    <t xml:space="preserve">Peddamudium </t>
  </si>
  <si>
    <t xml:space="preserve">Penagaluru </t>
  </si>
  <si>
    <t xml:space="preserve">Pendlimarri </t>
  </si>
  <si>
    <t xml:space="preserve">Porumamilla </t>
  </si>
  <si>
    <t xml:space="preserve">Proddutur </t>
  </si>
  <si>
    <t xml:space="preserve">Pulivendla </t>
  </si>
  <si>
    <t xml:space="preserve">Pullampeta </t>
  </si>
  <si>
    <t xml:space="preserve">Rajampet </t>
  </si>
  <si>
    <t>Raju Palem</t>
  </si>
  <si>
    <t xml:space="preserve">Ramapuram </t>
  </si>
  <si>
    <t xml:space="preserve">Rayachoti </t>
  </si>
  <si>
    <t>S Mydukur</t>
  </si>
  <si>
    <t xml:space="preserve">Sambepalle </t>
  </si>
  <si>
    <t xml:space="preserve">Sidhout </t>
  </si>
  <si>
    <t xml:space="preserve">Simhadripuram </t>
  </si>
  <si>
    <t>T Sundupalle</t>
  </si>
  <si>
    <t xml:space="preserve">Thandur </t>
  </si>
  <si>
    <t xml:space="preserve">Vallur </t>
  </si>
  <si>
    <t xml:space="preserve">Veeraballe </t>
  </si>
  <si>
    <t xml:space="preserve">Veerapunayunipalle </t>
  </si>
  <si>
    <t xml:space="preserve">Vempalle </t>
  </si>
  <si>
    <t xml:space="preserve">Vemula </t>
  </si>
  <si>
    <t xml:space="preserve">Vontimitta </t>
  </si>
  <si>
    <t xml:space="preserve">Yerraguntla </t>
  </si>
  <si>
    <t>DDO Desig:</t>
  </si>
  <si>
    <t>DDO</t>
  </si>
  <si>
    <t>Employee Designations</t>
  </si>
  <si>
    <t>Language Pandit ( Telugu )</t>
  </si>
  <si>
    <t>Language Pandit ( Hindi )</t>
  </si>
  <si>
    <t>Language Pandit ( Urdu )</t>
  </si>
  <si>
    <t>Old AAS</t>
  </si>
  <si>
    <t>New AAS</t>
  </si>
  <si>
    <t>(SPP-IA)</t>
  </si>
  <si>
    <t>(SPP-IB)</t>
  </si>
  <si>
    <t>(SAPP-IA)</t>
  </si>
  <si>
    <t>(SAPP-IB)</t>
  </si>
  <si>
    <t>APSES</t>
  </si>
  <si>
    <t>Dyeo Above</t>
  </si>
  <si>
    <t>General</t>
  </si>
  <si>
    <t>Public Services</t>
  </si>
  <si>
    <t>Services</t>
  </si>
  <si>
    <t>Oridinary</t>
  </si>
  <si>
    <t>SG</t>
  </si>
  <si>
    <t>SPP-IA</t>
  </si>
  <si>
    <t>SPP-IB</t>
  </si>
  <si>
    <t>SPP-II</t>
  </si>
  <si>
    <t>O</t>
  </si>
  <si>
    <t>SAPP-IA</t>
  </si>
  <si>
    <t>SAPP-IB</t>
  </si>
  <si>
    <t>SAPP-II</t>
  </si>
  <si>
    <t>Leaves</t>
  </si>
  <si>
    <t>AAS EOL</t>
  </si>
  <si>
    <t>Ist In EOL</t>
  </si>
  <si>
    <t>2nd EOL</t>
  </si>
  <si>
    <t>Others</t>
  </si>
  <si>
    <t>Contributory Pension Scheme</t>
  </si>
  <si>
    <t>http://ibknellore.tk</t>
  </si>
  <si>
    <t>Phone No: 9492268881</t>
  </si>
  <si>
    <t xml:space="preserve"> </t>
  </si>
  <si>
    <t>Email: ibknellore@hotmail.com / iruvuru.balakrishnaiah@gmail.com</t>
  </si>
  <si>
    <t>Deputy Commissioner</t>
  </si>
  <si>
    <t>Laxminarasupeta</t>
  </si>
  <si>
    <t>AAS Proceedings</t>
  </si>
  <si>
    <t>SA (Maths)</t>
  </si>
  <si>
    <t>GMHS, Nellore</t>
  </si>
  <si>
    <t>Programme Developed By</t>
  </si>
  <si>
    <t>9492268881</t>
  </si>
  <si>
    <t>_______________</t>
  </si>
  <si>
    <t>Programme Developed by</t>
  </si>
  <si>
    <t>Hostel Welfare Officer</t>
  </si>
  <si>
    <t>0707</t>
  </si>
  <si>
    <t>State Bank of India, Kandukur</t>
  </si>
  <si>
    <t>0854</t>
  </si>
  <si>
    <t>2202</t>
  </si>
  <si>
    <t>01</t>
  </si>
  <si>
    <t>103</t>
  </si>
  <si>
    <t>District Offices (Division and Sub-Divisional Offices)</t>
  </si>
  <si>
    <t>Normal State Plan</t>
  </si>
  <si>
    <t>11</t>
  </si>
  <si>
    <t>Directioin and Administration</t>
  </si>
  <si>
    <t>001</t>
  </si>
  <si>
    <t>80</t>
  </si>
  <si>
    <t>Capital Outlay on Roads and Bridges</t>
  </si>
  <si>
    <t>5054</t>
  </si>
  <si>
    <t>Headquarters Office</t>
  </si>
  <si>
    <t>Rural Infrastructure Development Fund (RIDF)</t>
  </si>
  <si>
    <t>Kakinada Port</t>
  </si>
  <si>
    <t>101</t>
  </si>
  <si>
    <t>Minor Ports</t>
  </si>
  <si>
    <t>Capital Outlay on Ports and Light Houses</t>
  </si>
  <si>
    <t>5051</t>
  </si>
  <si>
    <t>Dam and Appurtenant Works</t>
  </si>
  <si>
    <t>26</t>
  </si>
  <si>
    <t>Srisailam Hydro-Electric Scheme</t>
  </si>
  <si>
    <t>Hydel Generation</t>
  </si>
  <si>
    <t>Capital Outlay on Power Projects</t>
  </si>
  <si>
    <t>4801</t>
  </si>
  <si>
    <t>Pennar Delta Area</t>
  </si>
  <si>
    <t>Civil Works</t>
  </si>
  <si>
    <t>Drainage</t>
  </si>
  <si>
    <t>Capital Outlay on Flood Control Projects</t>
  </si>
  <si>
    <t>4711</t>
  </si>
  <si>
    <t>Godavari Delta Area</t>
  </si>
  <si>
    <t>Krishna Delta Area</t>
  </si>
  <si>
    <t>Direction and Administration</t>
  </si>
  <si>
    <t>Project Establishment</t>
  </si>
  <si>
    <t>25</t>
  </si>
  <si>
    <t>Flood Control</t>
  </si>
  <si>
    <t>Construction and Restoration of Minor Irrigation Sources</t>
  </si>
  <si>
    <t>12</t>
  </si>
  <si>
    <t>Tribal Areas Sub-Plan</t>
  </si>
  <si>
    <t>796</t>
  </si>
  <si>
    <t>00</t>
  </si>
  <si>
    <t>Capital Outlay on Minor Irrigation</t>
  </si>
  <si>
    <t>4702</t>
  </si>
  <si>
    <t>Construction and restoration of Minor Irrigation Sources</t>
  </si>
  <si>
    <t>Surface Water</t>
  </si>
  <si>
    <t>Project Establishment under Chief Engineer, Medium Irrigation</t>
  </si>
  <si>
    <t>Other Expenditure</t>
  </si>
  <si>
    <t>800</t>
  </si>
  <si>
    <t>Medium Irrigation - Commercial</t>
  </si>
  <si>
    <t>Capital Outlay on Medium Irrigation</t>
  </si>
  <si>
    <t>4701</t>
  </si>
  <si>
    <t>Canals and Distributaries</t>
  </si>
  <si>
    <t>27</t>
  </si>
  <si>
    <t>Koilsagar Project</t>
  </si>
  <si>
    <t>127</t>
  </si>
  <si>
    <t>Commissioner (R&amp;R)</t>
  </si>
  <si>
    <t>Capital Outlay on Major Irrigation</t>
  </si>
  <si>
    <t>4700</t>
  </si>
  <si>
    <t>Project Establishment under Chief Engineer, Godavari Delta System, Dowlaiswaran</t>
  </si>
  <si>
    <t>29</t>
  </si>
  <si>
    <t>Major Irrigation-Commercial</t>
  </si>
  <si>
    <t>Project Establishment under Chief Engineer, Rajiv Sagar, Indira Sagar L.I. Schemes and Dummugudem - NSP Tail Pond Link Canal, Bhandrachalam</t>
  </si>
  <si>
    <t>Project Establishment under Chief Engineer, Godavari LIS, Warangal</t>
  </si>
  <si>
    <t>21</t>
  </si>
  <si>
    <t>Project Establishment under Chief Engineer, Modernization</t>
  </si>
  <si>
    <t>20</t>
  </si>
  <si>
    <t>Project Establishment under Chief Engineer, Quality Control Wing, Telangana Region</t>
  </si>
  <si>
    <t>19</t>
  </si>
  <si>
    <t>Project Establishment under Chief Engineer, Quality Control Wing, Coastal Region</t>
  </si>
  <si>
    <t>18</t>
  </si>
  <si>
    <t>Project Establishment under Chief Engineer, Quality Control Wing, Rayalaseema Region</t>
  </si>
  <si>
    <t>17</t>
  </si>
  <si>
    <t>Project Establishment under CE (Projects), Irrigation, Kunrool</t>
  </si>
  <si>
    <t>13</t>
  </si>
  <si>
    <t>Proejct Establishment under Chief Engineer, Mahabubnagar Project</t>
  </si>
  <si>
    <t>Proejct Establishment under Chief Engineer, Polavaram Project</t>
  </si>
  <si>
    <t>Proejct Establishment under Chief Engineer, Anantapur Project</t>
  </si>
  <si>
    <t>10</t>
  </si>
  <si>
    <t>Proejct Establishment under Chief Engineer, Ongolu Project</t>
  </si>
  <si>
    <t>09</t>
  </si>
  <si>
    <t>Proejct Establishment under Chief Engineer, North Coastal</t>
  </si>
  <si>
    <t>Proejct Establishment under Chief Engineer (Projects), Irrigation, Kadapa</t>
  </si>
  <si>
    <t>Project Establishment under Chief Engineer, Telugu Ganga Project</t>
  </si>
  <si>
    <t>Project Establishment under Chief Engineer, FFC (SRSP) &amp;SSP</t>
  </si>
  <si>
    <t>Project Establishment under Chief Engineer, Major Irrigation</t>
  </si>
  <si>
    <t>Pranahita Chevella Lift Irrigation Scheme</t>
  </si>
  <si>
    <t>167</t>
  </si>
  <si>
    <t>Mylavaram Canal under Thungabhadra Project (High Level Canal), Stage-II</t>
  </si>
  <si>
    <t>165</t>
  </si>
  <si>
    <t>Pulivendla Branch Canal</t>
  </si>
  <si>
    <t>135</t>
  </si>
  <si>
    <t>Sri Krishna Devaraya Galeru Nagari Sujala Sravanti</t>
  </si>
  <si>
    <t>133</t>
  </si>
  <si>
    <t>Conjusctive use of Surface and Ground Water Pilots under Modernization of NSP</t>
  </si>
  <si>
    <t>45</t>
  </si>
  <si>
    <t>Externally Aided Projects</t>
  </si>
  <si>
    <t>Nagarjunasagar Project</t>
  </si>
  <si>
    <t>129</t>
  </si>
  <si>
    <t>Users Centered Aquifer Level Ground Water Management Pilot under Modernization of NSP</t>
  </si>
  <si>
    <t>44</t>
  </si>
  <si>
    <t>Integrated Computerized Information System under Modernization of NSP</t>
  </si>
  <si>
    <t>43</t>
  </si>
  <si>
    <t>Restructuring and Capacity Building of I&amp;CADD under Modernisation of NSP</t>
  </si>
  <si>
    <t>42</t>
  </si>
  <si>
    <t>Operationalization and fostering of APWRRC under Modernization of NSP</t>
  </si>
  <si>
    <t>41</t>
  </si>
  <si>
    <t>Fisheries Component under Modernization of NSP</t>
  </si>
  <si>
    <t>40</t>
  </si>
  <si>
    <t>Animal Husbandry component under Modernization of NSP</t>
  </si>
  <si>
    <t>39</t>
  </si>
  <si>
    <t>Horticulture component under Modernization of NSP</t>
  </si>
  <si>
    <t>38</t>
  </si>
  <si>
    <t>Agriculture component Under Modernization of NSP</t>
  </si>
  <si>
    <t>37</t>
  </si>
  <si>
    <t>Fostering and Capacity Building of WUOs under Modernization of NSP</t>
  </si>
  <si>
    <t>34</t>
  </si>
  <si>
    <t>Srisailam Left Bank Canal (Alemineti Madhava Reddy Project)</t>
  </si>
  <si>
    <t>125</t>
  </si>
  <si>
    <t>Telugu Ganga Project</t>
  </si>
  <si>
    <t>123</t>
  </si>
  <si>
    <t>Jurala Project</t>
  </si>
  <si>
    <t>122</t>
  </si>
  <si>
    <t>Yeleru Reservoir Scheme</t>
  </si>
  <si>
    <t>116</t>
  </si>
  <si>
    <t>Somasila Project</t>
  </si>
  <si>
    <t>112</t>
  </si>
  <si>
    <t>Godavari Barrage</t>
  </si>
  <si>
    <t>110</t>
  </si>
  <si>
    <t>Thungabhadra Project (High Level Canal) Stage-II</t>
  </si>
  <si>
    <t>104</t>
  </si>
  <si>
    <t>Compensatory Afforestation of Non-Forestry Lands taken under TGP</t>
  </si>
  <si>
    <t>Forest Conservation Development and Regeneration</t>
  </si>
  <si>
    <t>Forestry</t>
  </si>
  <si>
    <t>Capital Outlay on Forestry and Wild Life</t>
  </si>
  <si>
    <t>4406</t>
  </si>
  <si>
    <t>Headquarters Office (Project Implementation Unit (P.I.U))</t>
  </si>
  <si>
    <t>Centrally Sponsored Schemes</t>
  </si>
  <si>
    <t>Natural Calamities</t>
  </si>
  <si>
    <t>Capital Outlay on Other Social Services</t>
  </si>
  <si>
    <t>4250</t>
  </si>
  <si>
    <t>Warangal Water Supply</t>
  </si>
  <si>
    <t>Urban Water Supply</t>
  </si>
  <si>
    <t>Water Supply</t>
  </si>
  <si>
    <t>Capital Outlay on Water Supply and Sanitation</t>
  </si>
  <si>
    <t>4215</t>
  </si>
  <si>
    <t>Capital Outlay on Public Works</t>
  </si>
  <si>
    <t>4059</t>
  </si>
  <si>
    <t>Administration of Public Societies Registration Act,1860</t>
  </si>
  <si>
    <t>Regulation of other Business Undertakings</t>
  </si>
  <si>
    <t>200</t>
  </si>
  <si>
    <t>Other General Economic Services</t>
  </si>
  <si>
    <t>3475</t>
  </si>
  <si>
    <t>Administration of A.P. Chit Fund Act,1971.</t>
  </si>
  <si>
    <t>Administration of Indian Partnership Act, 1932.</t>
  </si>
  <si>
    <t>Administration of Andhra Pradesh Non-Trading Companies Act,1962.</t>
  </si>
  <si>
    <t>District Offices</t>
  </si>
  <si>
    <t>Regulation of Weights and Measures</t>
  </si>
  <si>
    <t>106</t>
  </si>
  <si>
    <t>Headquarter's Office</t>
  </si>
  <si>
    <t>Maintenance of the Consumer Protection Act 1986</t>
  </si>
  <si>
    <t>Civil Supplies</t>
  </si>
  <si>
    <t>3456</t>
  </si>
  <si>
    <t>Headquarter's Office: (Commissioner and Director of Civil Supplies)</t>
  </si>
  <si>
    <t>Rationalisation of Minor Irrigation Statistics</t>
  </si>
  <si>
    <t>15</t>
  </si>
  <si>
    <t>Surveys and Statistics</t>
  </si>
  <si>
    <t>Census Surveys and Statistics</t>
  </si>
  <si>
    <t>3454</t>
  </si>
  <si>
    <t>Conduct of Crop Estimation Surveys on Fruits Vegetables and other Minor Crops</t>
  </si>
  <si>
    <t>Improvement of Crops Statistics</t>
  </si>
  <si>
    <t>Timely Reporting of Agricultural Statistics</t>
  </si>
  <si>
    <t>Agricultural Census on Land holdings</t>
  </si>
  <si>
    <t>Other Offices</t>
  </si>
  <si>
    <t>District Offices Upgradation of C.P.Os. Offices</t>
  </si>
  <si>
    <t>Economic Advise and Statistics</t>
  </si>
  <si>
    <t>Sixth Economic Census</t>
  </si>
  <si>
    <t>Compilation of Vital Statistics</t>
  </si>
  <si>
    <t>Vital Statistics</t>
  </si>
  <si>
    <t>111</t>
  </si>
  <si>
    <t>Registrar of Births, Deaths and Marriages</t>
  </si>
  <si>
    <t>State Editor District Gazetteers</t>
  </si>
  <si>
    <t>Gazetteer and Statistical Memoirs</t>
  </si>
  <si>
    <t>Administration of Export Promotion Schemes</t>
  </si>
  <si>
    <t>Foreign Trade and Export Promotion</t>
  </si>
  <si>
    <t>3453</t>
  </si>
  <si>
    <t>Tourism</t>
  </si>
  <si>
    <t>3452</t>
  </si>
  <si>
    <t>Assistance to A.P.Travel and Tourism Development Corporation</t>
  </si>
  <si>
    <t>Assistance to Public Sector  and Other Under Takings</t>
  </si>
  <si>
    <t>190</t>
  </si>
  <si>
    <t>Tourist Infrastructure</t>
  </si>
  <si>
    <t>New Tourism Projects</t>
  </si>
  <si>
    <t>Tourist Accommodation</t>
  </si>
  <si>
    <t>102</t>
  </si>
  <si>
    <t>Development of Infrastructure facilities for Tourism Promotion</t>
  </si>
  <si>
    <t>Accommodation and other facilities to Tourists</t>
  </si>
  <si>
    <t>Director, Bureau of Economics and Statistics</t>
  </si>
  <si>
    <t>District Planning Machinery</t>
  </si>
  <si>
    <t>Secretariat Economic Services</t>
  </si>
  <si>
    <t>3451</t>
  </si>
  <si>
    <t>Planning Wing</t>
  </si>
  <si>
    <t>Area Development Authority,Pileru</t>
  </si>
  <si>
    <t>092</t>
  </si>
  <si>
    <t>Twenty Point Programme</t>
  </si>
  <si>
    <t>24</t>
  </si>
  <si>
    <t>Agriculture Technology Mission</t>
  </si>
  <si>
    <t>Model Village Scheme on Pilot Basis</t>
  </si>
  <si>
    <t>Director, Electronically Deliverable Services</t>
  </si>
  <si>
    <t>Strengthening of Monitoring and Review Wing (State Finance Commission, Secretariat Branch)</t>
  </si>
  <si>
    <t>Strengthening of Monitoring Review and Evaluation</t>
  </si>
  <si>
    <t>Secretariat</t>
  </si>
  <si>
    <t>090</t>
  </si>
  <si>
    <t>Food Processing, Agriculture Marketing &amp; Co-operation Department</t>
  </si>
  <si>
    <t>Infrastructure and Investment Department</t>
  </si>
  <si>
    <t>28</t>
  </si>
  <si>
    <t>Agriculture Marketing &amp; Co-operation, Secretariat Department</t>
  </si>
  <si>
    <t>Rain Shadow Areas Development Department</t>
  </si>
  <si>
    <t>Irrigation and Command Area Development Department (Projects Wing)</t>
  </si>
  <si>
    <t>Information Technology &amp; Communications department</t>
  </si>
  <si>
    <t>22</t>
  </si>
  <si>
    <t>Public Enterprises Department</t>
  </si>
  <si>
    <t>Environment, Forest, Science and Technology Department</t>
  </si>
  <si>
    <t>Animal Husbandary, Dairy Development and Fisheries Department</t>
  </si>
  <si>
    <t>Agriculture and Co-operation Department</t>
  </si>
  <si>
    <t>Industrial and Financial Reconstruction Department</t>
  </si>
  <si>
    <t>Irrigation and Command Area Development Department (Command Area Development Wing)</t>
  </si>
  <si>
    <t>16</t>
  </si>
  <si>
    <t>Strengthening of Monitoring, Reviewing and Evaluation</t>
  </si>
  <si>
    <t>Energy Department</t>
  </si>
  <si>
    <t>Transport, Roads and Buildings Department</t>
  </si>
  <si>
    <t>Irrigation and Command Area Development Department (Irrigation Wing)</t>
  </si>
  <si>
    <t>Personal Staff attached to Ministers</t>
  </si>
  <si>
    <t>Industries and Commerce Department</t>
  </si>
  <si>
    <t>Panchayat Raj and Rural Development Department</t>
  </si>
  <si>
    <t>Food and Civil Supplies Department</t>
  </si>
  <si>
    <t>Scheme for Prevention of Water Pollution</t>
  </si>
  <si>
    <t>Prevention of Air and Water Pollution</t>
  </si>
  <si>
    <t>Prevention and Control of Pollution</t>
  </si>
  <si>
    <t>Ecology and Environment</t>
  </si>
  <si>
    <t>3435</t>
  </si>
  <si>
    <t>National Green Corps</t>
  </si>
  <si>
    <t>Conservation Programmes</t>
  </si>
  <si>
    <t>Environmental Research and Ecological Regeneration</t>
  </si>
  <si>
    <t>Assistance to A.P. Science Centre</t>
  </si>
  <si>
    <t>Assistance to other Scientific Bodies</t>
  </si>
  <si>
    <t>60</t>
  </si>
  <si>
    <t>Other Scientific Research</t>
  </si>
  <si>
    <t>3425</t>
  </si>
  <si>
    <t>Assistance to Institutions for Scientific and Technical Research (APCOST)</t>
  </si>
  <si>
    <t>Godavari Delta System</t>
  </si>
  <si>
    <t>Navigation</t>
  </si>
  <si>
    <t>Inland Water Transport</t>
  </si>
  <si>
    <t>3056</t>
  </si>
  <si>
    <t>Buckingham Canal</t>
  </si>
  <si>
    <t>District Offices (Divisional and Sub Divisional Offices) (N.H)</t>
  </si>
  <si>
    <t>Roads and Bridges</t>
  </si>
  <si>
    <t>3054</t>
  </si>
  <si>
    <t>Head quarters Office (N.H)</t>
  </si>
  <si>
    <t>District and Other Roads under Government</t>
  </si>
  <si>
    <t>District and Other Roads</t>
  </si>
  <si>
    <t>Highways Works</t>
  </si>
  <si>
    <t>Road Works</t>
  </si>
  <si>
    <t>337</t>
  </si>
  <si>
    <t>State High Ways</t>
  </si>
  <si>
    <t>A.P. Aviation Corporation</t>
  </si>
  <si>
    <t>Assistance to Public Sector and Other Undertakings</t>
  </si>
  <si>
    <t>Air Services</t>
  </si>
  <si>
    <t>Civil Aviation</t>
  </si>
  <si>
    <t>3053</t>
  </si>
  <si>
    <t>Management of Ports</t>
  </si>
  <si>
    <t>Port Management</t>
  </si>
  <si>
    <t>Ports and Light Houses</t>
  </si>
  <si>
    <t>3051</t>
  </si>
  <si>
    <t>Headquarters office</t>
  </si>
  <si>
    <t>Regulation and Development of Mines</t>
  </si>
  <si>
    <t>Non-Ferrous Mining and Metallurgical Industries</t>
  </si>
  <si>
    <t>2853</t>
  </si>
  <si>
    <t>Industries</t>
  </si>
  <si>
    <t>2852</t>
  </si>
  <si>
    <t>Sugar</t>
  </si>
  <si>
    <t>201</t>
  </si>
  <si>
    <t>Consumer Industries</t>
  </si>
  <si>
    <t>Directorate of Sugar</t>
  </si>
  <si>
    <t>Sericulture Industries</t>
  </si>
  <si>
    <t>107</t>
  </si>
  <si>
    <t>Village and Small Industries</t>
  </si>
  <si>
    <t>2851</t>
  </si>
  <si>
    <t>Assistance to Andhra Pradesh Khadi and Village Industries Board</t>
  </si>
  <si>
    <t>Khadi and Village Industries</t>
  </si>
  <si>
    <t>105</t>
  </si>
  <si>
    <t>Establishment of IIHT, Venkatagiri</t>
  </si>
  <si>
    <t>Handloom Industries</t>
  </si>
  <si>
    <t>Establishment of District Industries Centres</t>
  </si>
  <si>
    <t>Small Scale Industries</t>
  </si>
  <si>
    <t>Scheme for Census - cum - Sample Survey of S.S.I.Units</t>
  </si>
  <si>
    <t>Development of Other Sources of Energy (NEDCAP)</t>
  </si>
  <si>
    <t>Bio-Energy</t>
  </si>
  <si>
    <t>New and Renewable Energy</t>
  </si>
  <si>
    <t>2810</t>
  </si>
  <si>
    <t>Improved Chullhas Programme</t>
  </si>
  <si>
    <t>Normal State plan</t>
  </si>
  <si>
    <t>Solar Energy Programme</t>
  </si>
  <si>
    <t>Power</t>
  </si>
  <si>
    <t>2801</t>
  </si>
  <si>
    <t>Head works and Hydro-Electric Installations</t>
  </si>
  <si>
    <t>Tungabhadra Hydro-Electric (Joint) Scheme</t>
  </si>
  <si>
    <t>A.P. Electricity Regulatory Commission</t>
  </si>
  <si>
    <t>River Flood Banks</t>
  </si>
  <si>
    <t>Flood Control and Drainage</t>
  </si>
  <si>
    <t>2711</t>
  </si>
  <si>
    <t>Conjuctive use of Ground Water</t>
  </si>
  <si>
    <t>Other Schemes</t>
  </si>
  <si>
    <t>Command Area Development</t>
  </si>
  <si>
    <t>2705</t>
  </si>
  <si>
    <t>Water Management Research and Training Centre</t>
  </si>
  <si>
    <t>Matching State Share of Centrally Sponsored Schemes</t>
  </si>
  <si>
    <t>Pilot Project Tractor Training Centre at Chelgal</t>
  </si>
  <si>
    <t>14</t>
  </si>
  <si>
    <t>Srirama Sagar Project</t>
  </si>
  <si>
    <t>Demonstration Farms</t>
  </si>
  <si>
    <t>Administrators Establishment</t>
  </si>
  <si>
    <t>Administrator's Establishment</t>
  </si>
  <si>
    <t>Head Quarters Office</t>
  </si>
  <si>
    <t>Investigation on Minor Irrigation Schemes including Master Plan</t>
  </si>
  <si>
    <t>Minor Irrigation</t>
  </si>
  <si>
    <t>2702</t>
  </si>
  <si>
    <t>General Establishment, Chief Engineer, Minor Irrigation</t>
  </si>
  <si>
    <t>Pumping Schemes</t>
  </si>
  <si>
    <t>Lift Irrigation Schemes</t>
  </si>
  <si>
    <t>Maintenance</t>
  </si>
  <si>
    <t>Establishment under APCBTMB</t>
  </si>
  <si>
    <t>Water Tanks</t>
  </si>
  <si>
    <t>WUA Programme under APILIP</t>
  </si>
  <si>
    <t>Administration uner APCBTMP</t>
  </si>
  <si>
    <t>Agriculture Production Enhancement of Programme under APCBTMP</t>
  </si>
  <si>
    <t>WUA Programme under APCBTMP</t>
  </si>
  <si>
    <t>Minor Irrigation Tanks</t>
  </si>
  <si>
    <t>Ground Water Investigation in Tribal Areas</t>
  </si>
  <si>
    <t>Ground Water</t>
  </si>
  <si>
    <t>Survey and investigation of Ground Water Resources</t>
  </si>
  <si>
    <t>Special Component Plan for Scheduled Castes</t>
  </si>
  <si>
    <t>789</t>
  </si>
  <si>
    <t>Survey and Investigation of Ground Water Resources</t>
  </si>
  <si>
    <t>Investigation</t>
  </si>
  <si>
    <t>005</t>
  </si>
  <si>
    <t>National Hydrology Project</t>
  </si>
  <si>
    <t>MEDIUM IRRIGATION - COMMERCIAL</t>
  </si>
  <si>
    <t>Medium Irrigation</t>
  </si>
  <si>
    <t>2701</t>
  </si>
  <si>
    <t>Kotipalli Vagu Project</t>
  </si>
  <si>
    <t>138</t>
  </si>
  <si>
    <t>Nallavagu Project</t>
  </si>
  <si>
    <t>Laknapur Project</t>
  </si>
  <si>
    <t>134</t>
  </si>
  <si>
    <t>Jutpalli Project</t>
  </si>
  <si>
    <t>Jurreru Project</t>
  </si>
  <si>
    <t>Investigation of Major and Medium Irrigation Projects</t>
  </si>
  <si>
    <t>Major Irrigation</t>
  </si>
  <si>
    <t>2700</t>
  </si>
  <si>
    <t>Project Establishment under APILIP</t>
  </si>
  <si>
    <t>National Hydrology Project (Surface Water Component)</t>
  </si>
  <si>
    <t>Establishment under Director  (I&amp;CAD), Godavari Basin</t>
  </si>
  <si>
    <t>Establishment under Commissioner (I&amp;CAD), Krishna Basin</t>
  </si>
  <si>
    <t>Training Programmes</t>
  </si>
  <si>
    <t>Training</t>
  </si>
  <si>
    <t>003</t>
  </si>
  <si>
    <t>Planning and Reasearch</t>
  </si>
  <si>
    <t>Common Establishment under Chief Engineer Central Design Organisation</t>
  </si>
  <si>
    <t>Prioritized Project Monitoring Unit</t>
  </si>
  <si>
    <t>District Offices, Common Establishment (Engineer-in-Chief, Irrigation)</t>
  </si>
  <si>
    <t>Headquarters Office, Common Establishment (ENC, Irrigation)</t>
  </si>
  <si>
    <t>CE ISWR</t>
  </si>
  <si>
    <t>Commisioner of Tenders</t>
  </si>
  <si>
    <t>Planning and Research</t>
  </si>
  <si>
    <t>Regional Work Shops</t>
  </si>
  <si>
    <t>Common Establishment Under Chief Engineer.CDO(Regional and District Offices)</t>
  </si>
  <si>
    <t>District Offices - Comman Establishment (Engineer-in-Chief (Administration))</t>
  </si>
  <si>
    <t>Headquarter Office-Common Establishment (Chief Engineer, Irrigation)</t>
  </si>
  <si>
    <t>Project Establishment under Chief Engineer, Srisailam Project</t>
  </si>
  <si>
    <t>Other expenditure</t>
  </si>
  <si>
    <t>MAJOR IRRIGATION - COMMERCIAL</t>
  </si>
  <si>
    <t>Project Establishment under Project Director PPMU</t>
  </si>
  <si>
    <t>Tungabhadra Project (Low Level Canal)  Board Area</t>
  </si>
  <si>
    <t>156</t>
  </si>
  <si>
    <t>Tungabhadra Project (High Level Canal) Stage - I  (Board Area)</t>
  </si>
  <si>
    <t>155</t>
  </si>
  <si>
    <t>Srisailam Left Bank Canal</t>
  </si>
  <si>
    <t>Sriramsagar Project</t>
  </si>
  <si>
    <t>Tungabhadra Project (High Level Canal) Stage-II</t>
  </si>
  <si>
    <t>113</t>
  </si>
  <si>
    <t>Dam and Apprutenant Works</t>
  </si>
  <si>
    <t>Kadam Project</t>
  </si>
  <si>
    <t>Nizamsagar Project</t>
  </si>
  <si>
    <t>Rajolibanda Diversion Scheme</t>
  </si>
  <si>
    <t>Tungabhadra Project (High Level Canal) Stage - I</t>
  </si>
  <si>
    <t>108</t>
  </si>
  <si>
    <t>Kurnool Cuddapah Canal</t>
  </si>
  <si>
    <t>Pennar River Canal System</t>
  </si>
  <si>
    <t>Krishna Delta System</t>
  </si>
  <si>
    <t>Polavaram Island Project</t>
  </si>
  <si>
    <t>Nagarjuna Sagar Project</t>
  </si>
  <si>
    <t>Assistance to Gram Panchayats</t>
  </si>
  <si>
    <t>198</t>
  </si>
  <si>
    <t>Other Rural Development Programmes</t>
  </si>
  <si>
    <t>2515</t>
  </si>
  <si>
    <t>Assistance to Mandala Parishads</t>
  </si>
  <si>
    <t>Assistance to Mandal Parishads</t>
  </si>
  <si>
    <t>197</t>
  </si>
  <si>
    <t>Assistance to Zilla Parishads (CEOs, Dy. CEOs and AOs)</t>
  </si>
  <si>
    <t>Assistance to Zilla Parishads</t>
  </si>
  <si>
    <t>196</t>
  </si>
  <si>
    <t>State Election Commission</t>
  </si>
  <si>
    <t>Panchayat Raj</t>
  </si>
  <si>
    <t>Assistance to Zilla Parishads (CEO,DY.CEO's and AO's)</t>
  </si>
  <si>
    <t>Assistance to Mandala Praja Parishads</t>
  </si>
  <si>
    <t>Vocational Training Centres</t>
  </si>
  <si>
    <t>Village Development Officers Training Centres</t>
  </si>
  <si>
    <t>State Institute of Rural Development</t>
  </si>
  <si>
    <t>Panchayat Raj Engineering Establishment</t>
  </si>
  <si>
    <t>Chief Engineer (Panchayat Raj and General)</t>
  </si>
  <si>
    <t>District Panchayat Offices</t>
  </si>
  <si>
    <t>Headquarters Office  (Commissioner of Panchayat Raj)</t>
  </si>
  <si>
    <t>Land Reforms</t>
  </si>
  <si>
    <t>2506</t>
  </si>
  <si>
    <t>Assistance to District Water management Agencies</t>
  </si>
  <si>
    <t>Drought Prone Areas Development Programme</t>
  </si>
  <si>
    <t>Special Programmes for Rural Development</t>
  </si>
  <si>
    <t>2501</t>
  </si>
  <si>
    <t>Strengthening of State Institute for Rural Development (SIRD)</t>
  </si>
  <si>
    <t>Traning</t>
  </si>
  <si>
    <t>Integrated Rural Development Programme</t>
  </si>
  <si>
    <t>Assistance to Society for Employment Generation and Enterprise Development in AP (SEEDAP)</t>
  </si>
  <si>
    <t>Water Conservation Mission</t>
  </si>
  <si>
    <t>Marketing and Quality Control</t>
  </si>
  <si>
    <t>Other Agricultural Programmes</t>
  </si>
  <si>
    <t>2435</t>
  </si>
  <si>
    <t>Tribal Area Sub-Plan</t>
  </si>
  <si>
    <t>Co-operation</t>
  </si>
  <si>
    <t>2425</t>
  </si>
  <si>
    <t>Assistance to State Co-operative Unions for implementation of Training and Education Schemes</t>
  </si>
  <si>
    <t>Co-operative Tribunal</t>
  </si>
  <si>
    <t>Assistance to Sri Venkateswara Veterinary University</t>
  </si>
  <si>
    <t>Animal Husbandry</t>
  </si>
  <si>
    <t>Agricultural Research and Education</t>
  </si>
  <si>
    <t>2415</t>
  </si>
  <si>
    <t>Education</t>
  </si>
  <si>
    <t>277</t>
  </si>
  <si>
    <t>Assistance to Horticulture University</t>
  </si>
  <si>
    <t>Crop Husbandry</t>
  </si>
  <si>
    <t>Assistance to Andhra Pradesh Agricultural University</t>
  </si>
  <si>
    <t>Assistance to Other Institutions</t>
  </si>
  <si>
    <t>120</t>
  </si>
  <si>
    <t>Public Gardens</t>
  </si>
  <si>
    <t>Environmental Forestry and Wild Life</t>
  </si>
  <si>
    <t>Forestry and Wild Life</t>
  </si>
  <si>
    <t>2406</t>
  </si>
  <si>
    <t>Zoological Parks</t>
  </si>
  <si>
    <t>Sanctuaries</t>
  </si>
  <si>
    <t>Wild Life Preservation</t>
  </si>
  <si>
    <t>Forest School, Yellandu</t>
  </si>
  <si>
    <t>Education and Training</t>
  </si>
  <si>
    <t>Fisheries Training Schemes (AHRD)</t>
  </si>
  <si>
    <t>Extention and Training</t>
  </si>
  <si>
    <t>109</t>
  </si>
  <si>
    <t>Fisheries</t>
  </si>
  <si>
    <t>2405</t>
  </si>
  <si>
    <t>Shrimp and fish culture project</t>
  </si>
  <si>
    <t>Estuarine/Brackish Water Fisheries</t>
  </si>
  <si>
    <t>Scheme for Intensive Development of Inland Fisheries Statistics</t>
  </si>
  <si>
    <t>Inland Fisheries</t>
  </si>
  <si>
    <t>Tungabhadra Fisheries Project</t>
  </si>
  <si>
    <t>Enforcement Marine Fishing Regulation Act</t>
  </si>
  <si>
    <t>Headquarters Office:</t>
  </si>
  <si>
    <t>Supply of Milch Animals under CMs Package</t>
  </si>
  <si>
    <t>2403</t>
  </si>
  <si>
    <t>Hospitals and Dispensaries</t>
  </si>
  <si>
    <t>Survey Schemes</t>
  </si>
  <si>
    <t>Administrative Investigation and Statistics</t>
  </si>
  <si>
    <t>Piggery Units</t>
  </si>
  <si>
    <t>Piggery Development</t>
  </si>
  <si>
    <t>Sheep Farms</t>
  </si>
  <si>
    <t>Sheep and Wool Development</t>
  </si>
  <si>
    <t>Livestock Schemes</t>
  </si>
  <si>
    <t>Cattle and Buffalo Development</t>
  </si>
  <si>
    <t>Assistance to State Poultry farms Mamnoor, Warangal</t>
  </si>
  <si>
    <t>Veterinary Services and Animal Health</t>
  </si>
  <si>
    <t>Animal Disease Surveillance</t>
  </si>
  <si>
    <t>Clinical Laboratories</t>
  </si>
  <si>
    <t>Andhra Pradesh Veterinary Council</t>
  </si>
  <si>
    <t>River Valley Project</t>
  </si>
  <si>
    <t>Soil Conservation</t>
  </si>
  <si>
    <t>Soil and Water Conservation</t>
  </si>
  <si>
    <t>2402</t>
  </si>
  <si>
    <t>Afforestation etc. in Machkund Basin</t>
  </si>
  <si>
    <t>Soil Conservation Scheme in Other Areas</t>
  </si>
  <si>
    <t>Soil Survey and Testing</t>
  </si>
  <si>
    <t>Implementation of Work Plan Programme on Macro Management Basis</t>
  </si>
  <si>
    <t>2401</t>
  </si>
  <si>
    <t>Extension</t>
  </si>
  <si>
    <t>64</t>
  </si>
  <si>
    <t>Horticulture and Vegetable Crops</t>
  </si>
  <si>
    <t>119</t>
  </si>
  <si>
    <t>Extension and Farmers Training</t>
  </si>
  <si>
    <t>Oil Palm Development Scheme</t>
  </si>
  <si>
    <t>Commercial Crops</t>
  </si>
  <si>
    <t>Coconut Development</t>
  </si>
  <si>
    <t>Supply of Seeds to Farmers</t>
  </si>
  <si>
    <t>Seeds</t>
  </si>
  <si>
    <t>School Education Department</t>
  </si>
  <si>
    <t>Secretariat Social Services</t>
  </si>
  <si>
    <t>2251</t>
  </si>
  <si>
    <t>Backward Classes Welfare Department</t>
  </si>
  <si>
    <t>Labour, Employment, Training and Factories Department</t>
  </si>
  <si>
    <t>Minorities Welfare Department</t>
  </si>
  <si>
    <t>Youth Advancement, Tourism &amp; Cultural Department</t>
  </si>
  <si>
    <t>Housing Department</t>
  </si>
  <si>
    <t>Women Development, Chold Welfare and Disabled Welfare Department</t>
  </si>
  <si>
    <t>Social Welfare Department</t>
  </si>
  <si>
    <t xml:space="preserve"> Municipal Administration and Urban Development Department</t>
  </si>
  <si>
    <t>Health, Medical and Family Welfare Department</t>
  </si>
  <si>
    <t>Higher Education Department</t>
  </si>
  <si>
    <t>Land Protection Cell and Legal Cell</t>
  </si>
  <si>
    <t>Administration of Religious and Charitable Endowments Acts</t>
  </si>
  <si>
    <t>Other Social Services</t>
  </si>
  <si>
    <t>2250</t>
  </si>
  <si>
    <t>Executive Officers of Temples</t>
  </si>
  <si>
    <t>Relief on Account of Natural Calamities</t>
  </si>
  <si>
    <t>2245</t>
  </si>
  <si>
    <t>Special Nutrition Programmes in Urban Slum Areas</t>
  </si>
  <si>
    <t>Special Nutrition Programmes</t>
  </si>
  <si>
    <t>Distribution of Nutritious Food and Beverages</t>
  </si>
  <si>
    <t>Nutrition</t>
  </si>
  <si>
    <t>2236</t>
  </si>
  <si>
    <t>District Offices (Zilla Sainik Welfare Offices)</t>
  </si>
  <si>
    <t>Other Programmes</t>
  </si>
  <si>
    <t>Other Social Security and Welfare Programmes</t>
  </si>
  <si>
    <t>Social Security and Welfare</t>
  </si>
  <si>
    <t>2235</t>
  </si>
  <si>
    <t>Head-Quarters Office (Directorate of Sainik Welfare)</t>
  </si>
  <si>
    <t>Relief to affected persons on account of Public Disturbances</t>
  </si>
  <si>
    <t>Head Quarters Office (Directorate of Sainik Welfare)</t>
  </si>
  <si>
    <t>Group Insurance Scheme</t>
  </si>
  <si>
    <t>Government Employees Insurance Schemes</t>
  </si>
  <si>
    <t>Managerial Subsidy to A.P. Vikalangula Co-operative Corporation</t>
  </si>
  <si>
    <t>Social Welfare</t>
  </si>
  <si>
    <t>Integrated Child Development Services Schemes</t>
  </si>
  <si>
    <t>Women Welfare Centres</t>
  </si>
  <si>
    <t>Certified Schools and Homes</t>
  </si>
  <si>
    <t>Correctional Services</t>
  </si>
  <si>
    <t>Regional Offices</t>
  </si>
  <si>
    <t>Home for Welfare of Aged infirm and destitute</t>
  </si>
  <si>
    <t>Welfare of Aged, Infirm and Destitute</t>
  </si>
  <si>
    <t>Schemes for implementation of protection for Women from Domestic Violence</t>
  </si>
  <si>
    <t>Women's Welfare</t>
  </si>
  <si>
    <t>State Commission for Women</t>
  </si>
  <si>
    <t>State Social Welfare Advisory Board</t>
  </si>
  <si>
    <t>Women's Welfare Centres</t>
  </si>
  <si>
    <t>Girl Child Protection Scheme</t>
  </si>
  <si>
    <t>Child Welfare</t>
  </si>
  <si>
    <t>Services for Children in need of Care and Protection</t>
  </si>
  <si>
    <t>IDA Assisted I.C.D.S.-IV Project</t>
  </si>
  <si>
    <t>Training Programmes under ICDS</t>
  </si>
  <si>
    <t>Service for Children in need of care and protection</t>
  </si>
  <si>
    <t>Integrated Child Development Programmes</t>
  </si>
  <si>
    <t>Opening and Maintenance of Junior College for Hearing Handicapped</t>
  </si>
  <si>
    <t>47</t>
  </si>
  <si>
    <t xml:space="preserve"> Welfare of Handicapped</t>
  </si>
  <si>
    <t>Government Residential Schools for Handicapped (under the Control of Commissioner for the  Disabled Welfare)</t>
  </si>
  <si>
    <t>Headquarters Office (Directorate of Handicapped)</t>
  </si>
  <si>
    <t>Government Residential Schools for Disabled under control of Director for Disabled/Handicapped</t>
  </si>
  <si>
    <t>Managerial subsidy to A.P Vikalangula Co-operative Corporation</t>
  </si>
  <si>
    <t>Relief Works for Rehabilitation of repatriates from Burma</t>
  </si>
  <si>
    <t>Rehabilitation of Repatriates from Other Countries</t>
  </si>
  <si>
    <t>140</t>
  </si>
  <si>
    <t>Rehabilitation</t>
  </si>
  <si>
    <t>Industrial Training Institutes</t>
  </si>
  <si>
    <t>Labour and Employment</t>
  </si>
  <si>
    <t>2230</t>
  </si>
  <si>
    <t>Apprenticeship Training Schemes</t>
  </si>
  <si>
    <t>Apprenticeship Training</t>
  </si>
  <si>
    <t>Instructors Training Wing</t>
  </si>
  <si>
    <t>Employment to the Urban Poor Under Swarna Jayanthi Sahari  Rojgar Yojana</t>
  </si>
  <si>
    <t>Assistance to Urban Poor</t>
  </si>
  <si>
    <t>Employment Services</t>
  </si>
  <si>
    <t>Employment Exchanges</t>
  </si>
  <si>
    <t>District Surplus Man Power Cell</t>
  </si>
  <si>
    <t>Industrial Welfare and Housing</t>
  </si>
  <si>
    <t>General Labour Welfare</t>
  </si>
  <si>
    <t>Labour</t>
  </si>
  <si>
    <t>Inspectors of Factories</t>
  </si>
  <si>
    <t>Working Conditions and Safety</t>
  </si>
  <si>
    <t>Inspector of Boilers</t>
  </si>
  <si>
    <t>Chief Inspector of Boilers</t>
  </si>
  <si>
    <t>Headquarters Office (Director of Factories)</t>
  </si>
  <si>
    <t>Industrial Tribunal-II, Hyderabad</t>
  </si>
  <si>
    <t>Industrial Relations</t>
  </si>
  <si>
    <t>Labour Court-III, Hyderabad</t>
  </si>
  <si>
    <t>Labour Court-II, Hyderabad</t>
  </si>
  <si>
    <t>Labour Court, Godavarikhani.</t>
  </si>
  <si>
    <t>Labour Court, Warangal.</t>
  </si>
  <si>
    <t>Labour Court, Anantapur</t>
  </si>
  <si>
    <t>Labour court-cum-Industrial Tribunal, Visakhapatnam.</t>
  </si>
  <si>
    <t>Additional Industrial Tribunal, Hyderabad</t>
  </si>
  <si>
    <t>Labour Court-I, Hyderabad.</t>
  </si>
  <si>
    <t>Labour Court, Guntur</t>
  </si>
  <si>
    <t>Industrial Tribunal-I, Hyderabad</t>
  </si>
  <si>
    <t>Minority Girls Residential Schools</t>
  </si>
  <si>
    <t>Welfare of Scheduled Castes, Scheduled Tribes and Other Backward Classes</t>
  </si>
  <si>
    <t>2225</t>
  </si>
  <si>
    <t>Studies on Socio Economic Conditions and Programmes of Minorities</t>
  </si>
  <si>
    <t>Andhra Pradesh Minorities Commission</t>
  </si>
  <si>
    <t>Wakf Tribunal under Wakf</t>
  </si>
  <si>
    <t>Administration of Wakf Properties</t>
  </si>
  <si>
    <t>Administration of Macca Masjid and Public Garden Mosque</t>
  </si>
  <si>
    <t>Assistance to Urdu Academy</t>
  </si>
  <si>
    <t>Assistance to A.P. State Minorities Finance Corporation Ltd.,</t>
  </si>
  <si>
    <t>Hostels</t>
  </si>
  <si>
    <t>Welfare of Denotified and Other Nomadic Tribes</t>
  </si>
  <si>
    <t>Government Hostels</t>
  </si>
  <si>
    <t>College Hostels for Boys and Girls</t>
  </si>
  <si>
    <t>Welfare of Backward Classes</t>
  </si>
  <si>
    <t>Assistance to APREI Society for Residential High Schools-Cum-Junior Colleges for Backward Classes</t>
  </si>
  <si>
    <t>Special Libraries for Students of Professional and Special Services</t>
  </si>
  <si>
    <t>Financial Assistance to A.P. Nayee Brahman Cooperative Societies Federation Ltd</t>
  </si>
  <si>
    <t>A.P. Commission for Backward Classes</t>
  </si>
  <si>
    <t>Hospitals and Dispensaries (under the control Director of Health and Family Welfare)</t>
  </si>
  <si>
    <t>Health</t>
  </si>
  <si>
    <t>282</t>
  </si>
  <si>
    <t>Welfare of Scheduled Tribes</t>
  </si>
  <si>
    <t>Public Health</t>
  </si>
  <si>
    <t>Residential Schools for Tribals</t>
  </si>
  <si>
    <t>Educational Institutions</t>
  </si>
  <si>
    <t>College of Teacher Education (TW), Bhadrachalam ITDA</t>
  </si>
  <si>
    <t>Schools ( under the control of DSE)</t>
  </si>
  <si>
    <t>Financial Assistance to Public Sector and Other Undertakings</t>
  </si>
  <si>
    <t>Economic Support Schemes</t>
  </si>
  <si>
    <t>Economic Development</t>
  </si>
  <si>
    <t>Tribal Cultural Training and Research Institute (Headquarters)</t>
  </si>
  <si>
    <t>Engineering Establishment, District Offices</t>
  </si>
  <si>
    <t>Engineering Establishment, Chief Engineer, Tribal Welfare</t>
  </si>
  <si>
    <t>Engineering Establishment, Chief Engineer Tribal Welfare</t>
  </si>
  <si>
    <t>A.P. SC, ST Commission</t>
  </si>
  <si>
    <t>Welfare of Scheduled Castes</t>
  </si>
  <si>
    <t>Special Criminal Courts dealing with Offences under the Indian Penal Code and Protection of Civil Rights Act,1955 against Scheduled Castes and Scheduled Tribes</t>
  </si>
  <si>
    <t>Special Criminal Courts dealing with offences under the Indian Penal Code and Protection of Civil Rights Act, 1955 against Scheduled Castes and Scheduled Tribes</t>
  </si>
  <si>
    <t>Government Residential Centralised Schools</t>
  </si>
  <si>
    <t>30</t>
  </si>
  <si>
    <t>A.P. Information Commission</t>
  </si>
  <si>
    <t>Information and Publicity</t>
  </si>
  <si>
    <t>2220</t>
  </si>
  <si>
    <t>Press Academy of Andhra Pradesh</t>
  </si>
  <si>
    <t>Press Information Services</t>
  </si>
  <si>
    <t>Advertisement of Government Departments</t>
  </si>
  <si>
    <t>Advertising and Visual Publicity</t>
  </si>
  <si>
    <t>Purchase of Books</t>
  </si>
  <si>
    <t>Research and Training in Mass Communications</t>
  </si>
  <si>
    <t>Mission for Elimination of Poverty in Municipal Areas (Indira Kranti Patham) - Urban</t>
  </si>
  <si>
    <t>Urban Development</t>
  </si>
  <si>
    <t>2217</t>
  </si>
  <si>
    <t>Urban Community Development (GHMC)</t>
  </si>
  <si>
    <t>Municipal Commissioners</t>
  </si>
  <si>
    <t>Lumpsum Provision</t>
  </si>
  <si>
    <t>75</t>
  </si>
  <si>
    <t>Establishment cost of  Municipalities / Corporations</t>
  </si>
  <si>
    <t>Municipal Corporation of Hyderabad</t>
  </si>
  <si>
    <t>Headquarters Office (Municipal Administration)</t>
  </si>
  <si>
    <t>Regional Planning for fast Developing Urban Complexes</t>
  </si>
  <si>
    <t>Direction &amp; Administration</t>
  </si>
  <si>
    <t>Other Urban Development Schemes</t>
  </si>
  <si>
    <t>Headquarter Office(DT&amp;CP)</t>
  </si>
  <si>
    <t>Maintenance and Repairs of Buildings</t>
  </si>
  <si>
    <t>Maintenance and Repairs</t>
  </si>
  <si>
    <t>053</t>
  </si>
  <si>
    <t>General Pool Accommodation</t>
  </si>
  <si>
    <t>Housing</t>
  </si>
  <si>
    <t>2216</t>
  </si>
  <si>
    <t>Weaker Section Housing Programme</t>
  </si>
  <si>
    <t>Rural Housing</t>
  </si>
  <si>
    <t>Implementation of Low Cost Sanitation Programme</t>
  </si>
  <si>
    <t>Sanitation Services</t>
  </si>
  <si>
    <t>Sewerage and Sanitation</t>
  </si>
  <si>
    <t>Water Supply and Sanitation</t>
  </si>
  <si>
    <t>2215</t>
  </si>
  <si>
    <t>Assistance to Panchayat Raj Bodies for maintenance of Comprehensive Piped Water Supply Schemes</t>
  </si>
  <si>
    <t>Investigation Unit for Accelerated Rural Water Supply Schemes</t>
  </si>
  <si>
    <t>Rural Water Supply Programmes</t>
  </si>
  <si>
    <t>Monitoring Cell for Water Supply Schemes</t>
  </si>
  <si>
    <t>District Offices (Executive Establishment)</t>
  </si>
  <si>
    <t>Assistance to Panchayat Raj Bodies</t>
  </si>
  <si>
    <t>Guntur Water Supply Scheme</t>
  </si>
  <si>
    <t>Urban Water Supply Programmes</t>
  </si>
  <si>
    <t>Family Welfare Centres</t>
  </si>
  <si>
    <t>Family Welfare</t>
  </si>
  <si>
    <t>2211</t>
  </si>
  <si>
    <t>Employment of ANMs</t>
  </si>
  <si>
    <t>Urban Family Welfare Centres</t>
  </si>
  <si>
    <t>Sub-Centres</t>
  </si>
  <si>
    <t>District Family Welfare Bureau</t>
  </si>
  <si>
    <t>Post Partum Schemes/Taluk Hospitals</t>
  </si>
  <si>
    <t>Other Services and Supplies</t>
  </si>
  <si>
    <t>Post Partum Schemes: District Hospitals/Teaching Hospitals</t>
  </si>
  <si>
    <t>Maintenance of Sterilisation Beds</t>
  </si>
  <si>
    <t>A.P Urban Slum Health care Project I.P.P. VIII extension</t>
  </si>
  <si>
    <t>Selected Area Programme (including India Population Project)</t>
  </si>
  <si>
    <t>Indian Institute of Health and Family Welfare, Hyderabad under I.P.P.VI</t>
  </si>
  <si>
    <t>Area Project / Indian Population Project - VI</t>
  </si>
  <si>
    <t>R.C.H. Programme</t>
  </si>
  <si>
    <t>Maternity and Child Health</t>
  </si>
  <si>
    <t>Medical Termination of Pregnency</t>
  </si>
  <si>
    <t>Maternity and Child Health Centres</t>
  </si>
  <si>
    <t>Urban Family Welfare Services</t>
  </si>
  <si>
    <t>Rural Family Welfare Services</t>
  </si>
  <si>
    <t>Training and Employment of Multipurpose Workers (Male)</t>
  </si>
  <si>
    <t>Training of Auxillary Nurses, Midwives, Dayas and Lady Health Visitors</t>
  </si>
  <si>
    <t>Regional Family Welfare Training Centres</t>
  </si>
  <si>
    <t>Health Transport</t>
  </si>
  <si>
    <t>Medical and Public Health</t>
  </si>
  <si>
    <t>2210</t>
  </si>
  <si>
    <t>Nutrition Research Scheme</t>
  </si>
  <si>
    <t>Health Statistics and Evaluation</t>
  </si>
  <si>
    <t>004</t>
  </si>
  <si>
    <t>National Programme for Control of Blindness</t>
  </si>
  <si>
    <t>35</t>
  </si>
  <si>
    <t>Public Health Laboratories under Director of Institute of Preventive Medicine</t>
  </si>
  <si>
    <t>National Leprosy Eradication Programme</t>
  </si>
  <si>
    <t>T.B. Control Programme</t>
  </si>
  <si>
    <t>National Malaria Eradication Programme</t>
  </si>
  <si>
    <t>National Filaria Control Programme</t>
  </si>
  <si>
    <t>Publicity</t>
  </si>
  <si>
    <t>Public Health Publicity</t>
  </si>
  <si>
    <t>Institute of Preventive Medicine (Headquarters Office)</t>
  </si>
  <si>
    <t>Manufacture of Sera/Vaccine</t>
  </si>
  <si>
    <t>Institute of Preventive Medicine  (District Offices)</t>
  </si>
  <si>
    <t>Strengthening of Drugs Control Laboratory at Hyderabad and Vijayawada under Capacity Building Project Programme (World Bank Assistance)</t>
  </si>
  <si>
    <t>Drug Control</t>
  </si>
  <si>
    <t>Administration of Drugs Act</t>
  </si>
  <si>
    <t>Prevention and Control of Diseases</t>
  </si>
  <si>
    <t>National Goitre Control Programme</t>
  </si>
  <si>
    <t>23</t>
  </si>
  <si>
    <t>Guineaworm Eradication Programme</t>
  </si>
  <si>
    <t>National V.D. Control Programme</t>
  </si>
  <si>
    <t>Health Services</t>
  </si>
  <si>
    <t>Training of Health Staff</t>
  </si>
  <si>
    <t>Assistance to A.P. Vaidya Vidhana Parishad</t>
  </si>
  <si>
    <t>Assistance to Semi Autonomous Institutions</t>
  </si>
  <si>
    <t>Medical Education, Training and Research</t>
  </si>
  <si>
    <t>Senior Residents on Contract basis</t>
  </si>
  <si>
    <t>Assistance to Andhra Pradesh Yogadhyayana Parishad</t>
  </si>
  <si>
    <t>Other Systems</t>
  </si>
  <si>
    <t>Dental College, RIMS, Kadapa</t>
  </si>
  <si>
    <t>36</t>
  </si>
  <si>
    <t>Allopathy</t>
  </si>
  <si>
    <t>RIMS Medical Colleges</t>
  </si>
  <si>
    <t>31</t>
  </si>
  <si>
    <t>Medical College at RIMS, Kadapa</t>
  </si>
  <si>
    <t>Nursing Colleges</t>
  </si>
  <si>
    <t>Training of Para-Medical Personnel</t>
  </si>
  <si>
    <t>Assistance to University of Health Sciences</t>
  </si>
  <si>
    <t>Medical Colleges</t>
  </si>
  <si>
    <t>Research</t>
  </si>
  <si>
    <t>Unani</t>
  </si>
  <si>
    <t>Unani Colleges</t>
  </si>
  <si>
    <t>Homoeopathy</t>
  </si>
  <si>
    <t>Homoeopathic Colleges</t>
  </si>
  <si>
    <t>Ayurveda</t>
  </si>
  <si>
    <t>Ayurvedic Colleges</t>
  </si>
  <si>
    <t>Unani Hospitals and Dispensaries</t>
  </si>
  <si>
    <t>Rural Health Services - Other Systems of Medicine</t>
  </si>
  <si>
    <t>Homeopathic Hospitals and Dispensaries</t>
  </si>
  <si>
    <t>Drug Manufacture</t>
  </si>
  <si>
    <t>Ayurvedic Hospitals and Dispensaries</t>
  </si>
  <si>
    <t>Hospitals on Dam Sites</t>
  </si>
  <si>
    <t>Rural Health Services-Allopathy</t>
  </si>
  <si>
    <t>A.P.R.E.P.</t>
  </si>
  <si>
    <t>Hospitals on Dam sites</t>
  </si>
  <si>
    <t>Primary Health Centres</t>
  </si>
  <si>
    <t>Urban Health Services - Other Systems of Medicine</t>
  </si>
  <si>
    <t>Government Homeopathy Pharmacy ,Ramanthapur Hyderabad</t>
  </si>
  <si>
    <t>Headquarters Office,</t>
  </si>
  <si>
    <t>E.N.T. Hospital, Visakhapatnam</t>
  </si>
  <si>
    <t>Urban Health Services - Allopathy</t>
  </si>
  <si>
    <t>RIMS General Hospitals</t>
  </si>
  <si>
    <t>Taluk Hospitals</t>
  </si>
  <si>
    <t>Establishment of Teaching Hospitals</t>
  </si>
  <si>
    <t>Nizam's Institute of Medical Sciences, Hyderabad</t>
  </si>
  <si>
    <t>Assistance to A.P Medicinal &amp; Aromatic Plants Board, Hyderabad</t>
  </si>
  <si>
    <t>Assistance to Andhra Pradesh Vaidya Vidhana Parishad</t>
  </si>
  <si>
    <t>M.N.J. Instutite of Oncology and Regional Cancer Centre, Hyderabad</t>
  </si>
  <si>
    <t>District Headquarters Hospitals</t>
  </si>
  <si>
    <t>City Hospitals</t>
  </si>
  <si>
    <t>Medical Inspection of Schools</t>
  </si>
  <si>
    <t>School Health Scheme</t>
  </si>
  <si>
    <t>Dispensaries</t>
  </si>
  <si>
    <t>Employees State Insurance Scheme</t>
  </si>
  <si>
    <t>Potti Sriramulu Telugu University</t>
  </si>
  <si>
    <t>Art and Culture</t>
  </si>
  <si>
    <t>2205</t>
  </si>
  <si>
    <t>Other Government Libraries</t>
  </si>
  <si>
    <t>Oriental Manuscripts Library and Research Institute</t>
  </si>
  <si>
    <t>District Museums</t>
  </si>
  <si>
    <t>Museums</t>
  </si>
  <si>
    <t>State Museums</t>
  </si>
  <si>
    <t>Public Libraries</t>
  </si>
  <si>
    <t>State Central Library</t>
  </si>
  <si>
    <t>Headquarters Office: Directorate of Public Libraries:</t>
  </si>
  <si>
    <t>Archives</t>
  </si>
  <si>
    <t>Headquarters Office: Commissionerate of State Archives</t>
  </si>
  <si>
    <t>Excavations</t>
  </si>
  <si>
    <t>Archaeology</t>
  </si>
  <si>
    <t>Fine Arts Education</t>
  </si>
  <si>
    <t>Govt. Music Colleges</t>
  </si>
  <si>
    <t>Headquarters Office - Directorate of Cultural Affairs</t>
  </si>
  <si>
    <t>Youth Welfare Schemes</t>
  </si>
  <si>
    <t>Sports and Youth Services</t>
  </si>
  <si>
    <t>2204</t>
  </si>
  <si>
    <t>Assistance to Sports Authority of Andhra Pradesh</t>
  </si>
  <si>
    <t>Sports and Games</t>
  </si>
  <si>
    <t>National Fitness Corps</t>
  </si>
  <si>
    <t>Youth Welfare Programmes for Students</t>
  </si>
  <si>
    <t>National Cadet Corps Training (Non-Reimbursable Expenditure)</t>
  </si>
  <si>
    <t>Government College of Physical Education</t>
  </si>
  <si>
    <t>Physical Education</t>
  </si>
  <si>
    <t>SETWIN</t>
  </si>
  <si>
    <t>District Offices - Youth Services</t>
  </si>
  <si>
    <t>Headquarters Office - Director of Youth Services</t>
  </si>
  <si>
    <t>Directorate of N.C.C.</t>
  </si>
  <si>
    <t>Headquarters Office Director of Youth Services</t>
  </si>
  <si>
    <t>Newly Established Government Polytechnics</t>
  </si>
  <si>
    <t>Technical Education</t>
  </si>
  <si>
    <t>2203</t>
  </si>
  <si>
    <t>Assistance to JNTU for New Engineering College at Vizianagaram</t>
  </si>
  <si>
    <t>Assistance to JNTU for New Engineering Colleges at Karimnagar</t>
  </si>
  <si>
    <t>Assistance to Jawaharlal Nehru Architecture and Fine Arts University</t>
  </si>
  <si>
    <t>Assistance to Jawaharlal Nehru Technological University, Ananthapur</t>
  </si>
  <si>
    <t>Government Polytechnics at Obulavaripalli of Kadapa District &amp; Eluru of West Godavari District</t>
  </si>
  <si>
    <t>Government Model Residential Polytechnics</t>
  </si>
  <si>
    <t>Assistance to Private Polytechnics</t>
  </si>
  <si>
    <t>Assistance to Food Crafts Institute, Visakhapatnam</t>
  </si>
  <si>
    <t>Assistance to JNTU for New Engineering Colleges at Pulivendula</t>
  </si>
  <si>
    <t>Assistance to Jawaharlal Nehru Technological University,Hyderabad</t>
  </si>
  <si>
    <t>Vocational Institutes</t>
  </si>
  <si>
    <t>Engineering/ Technical Colleges and Institutes</t>
  </si>
  <si>
    <t>Polytechnics</t>
  </si>
  <si>
    <t>Technical Education Quality Improvement Programme (T.E.Q.I.P)</t>
  </si>
  <si>
    <t>Government Polytechnics</t>
  </si>
  <si>
    <t>Assistance to Non-Government Technical Colleges and Institutes</t>
  </si>
  <si>
    <t>Assistance to Kakatiya University for running the School of Mines,  Kothagudem</t>
  </si>
  <si>
    <t>Assistance to Jawaharlal Nehru Technological University for maintaining the oil Technological research Institute, Anantapur.</t>
  </si>
  <si>
    <t>Assistance to Universities for Technical Education</t>
  </si>
  <si>
    <t>Assistance to Jawaharlal Nehru Technological University, Kakinada</t>
  </si>
  <si>
    <t>Assistance to Setting up of 21st Century Gurukulams</t>
  </si>
  <si>
    <t>Registrar of Publications</t>
  </si>
  <si>
    <t>General Education</t>
  </si>
  <si>
    <t>Jawahar Bal Bhavan</t>
  </si>
  <si>
    <t>Science Academy</t>
  </si>
  <si>
    <t>District Bal Bhavans</t>
  </si>
  <si>
    <t>Jawahar BalBhavan</t>
  </si>
  <si>
    <t>Maintenance of Computer cell in SCERT</t>
  </si>
  <si>
    <t>State Council of Educational Research and Training</t>
  </si>
  <si>
    <t>Headquarters Office Director of School Education</t>
  </si>
  <si>
    <t>Modernisation of Sanskrit Pathasalas</t>
  </si>
  <si>
    <t>Sanskrit Education</t>
  </si>
  <si>
    <t>Language Development</t>
  </si>
  <si>
    <t>Assistance to Non-Government Sanskrit Schools</t>
  </si>
  <si>
    <t>Assistance to Non Governmental Institutions</t>
  </si>
  <si>
    <t>Promotion of Modern Indian Languages and Literature</t>
  </si>
  <si>
    <t>District Level Administration</t>
  </si>
  <si>
    <t>Adult Education</t>
  </si>
  <si>
    <t>Headquarter's Office - Director of Adult Education</t>
  </si>
  <si>
    <t>Lumpsum provision for additional commitment for UGC Pay Scales (20% arrears of UGC Scales from 1.1.06 to 31.3.10)</t>
  </si>
  <si>
    <t>University and Higher Education</t>
  </si>
  <si>
    <t>Government Vocational Junior Colleges</t>
  </si>
  <si>
    <t>33</t>
  </si>
  <si>
    <t>Government Junior Colleges</t>
  </si>
  <si>
    <t>32</t>
  </si>
  <si>
    <t>Yogi Vemana University</t>
  </si>
  <si>
    <t>Telangana University</t>
  </si>
  <si>
    <t>Adikavi Nannaya University</t>
  </si>
  <si>
    <t>Dravidian University</t>
  </si>
  <si>
    <t>Sri Padmavathi Mahila Viswa Vidyalayam</t>
  </si>
  <si>
    <t>Dr. B.R. Ambedkar Open University</t>
  </si>
  <si>
    <t>Sri Krishna Devaraya University</t>
  </si>
  <si>
    <t>Nagarjuna University</t>
  </si>
  <si>
    <t>Kakatiya University</t>
  </si>
  <si>
    <t>Sri Venkateswara University</t>
  </si>
  <si>
    <t>Andhra University</t>
  </si>
  <si>
    <t>Osmania University</t>
  </si>
  <si>
    <t>Government Degree Colleges in RIAD Areas</t>
  </si>
  <si>
    <t>Assistance to Residential Junior Colleges for Scheduled Tribe Students</t>
  </si>
  <si>
    <t>Mahatma Gandhi  University</t>
  </si>
  <si>
    <t>Assistance to A.P State Council of Higher Education</t>
  </si>
  <si>
    <t>Institutes of Higher Learning</t>
  </si>
  <si>
    <t>Assistance to A.P. State Council of Higher Education</t>
  </si>
  <si>
    <t>Assistance to Telugu Academy</t>
  </si>
  <si>
    <t>Text Books Development</t>
  </si>
  <si>
    <t>Assistance to Non-Government Colleges and Institutes</t>
  </si>
  <si>
    <t>Assistance to Residential Junior Colleges for S.T. Students</t>
  </si>
  <si>
    <t>Assistance to A.P Residential Educational Institutional Societies (I.E)</t>
  </si>
  <si>
    <t>Assistance to Aided Colleges</t>
  </si>
  <si>
    <t>Assistance to A.P. Residential Educational Institutions Society (C.E)</t>
  </si>
  <si>
    <t>Assistance to Non-Government Aided Institutions</t>
  </si>
  <si>
    <t>Government Degree Colleges</t>
  </si>
  <si>
    <t>Government Colleges and Institutes</t>
  </si>
  <si>
    <t>Assistance to Universities</t>
  </si>
  <si>
    <t>Vikramasimhapuri  University, Nellore</t>
  </si>
  <si>
    <t>Palamur University, Mahabubnagar</t>
  </si>
  <si>
    <t>Rayalaseema University, Kurnool</t>
  </si>
  <si>
    <t>Satavahana University, Karimnagar</t>
  </si>
  <si>
    <t>Krishna University, Machilipatnam</t>
  </si>
  <si>
    <t>Ambedkar University, Srikakulam</t>
  </si>
  <si>
    <t>Hindi Academy</t>
  </si>
  <si>
    <t>Headquarters Office Director of Intermediate Education</t>
  </si>
  <si>
    <t>Headquarters Office, National Service Scheme cell (Commissioner of Collegiate Education)</t>
  </si>
  <si>
    <t>Regional Offices of Intermediate Education</t>
  </si>
  <si>
    <t>Regional Offices - Collegiate  Education</t>
  </si>
  <si>
    <t>Headquarters Office - Commissioner of Collegiate Education</t>
  </si>
  <si>
    <t>Improvement of Urdu Education</t>
  </si>
  <si>
    <t>Secondary Education</t>
  </si>
  <si>
    <t>Vocationalisation of Education</t>
  </si>
  <si>
    <t>Teaching Grants to Zilla Praja Parishads</t>
  </si>
  <si>
    <t>Assistance to Local Bodies for Secondary Education</t>
  </si>
  <si>
    <t>191</t>
  </si>
  <si>
    <t>Teaching Grants to Municipalities</t>
  </si>
  <si>
    <t>Assistance to the A.P. Residential Educational Institutions Society</t>
  </si>
  <si>
    <t>Assistance to Non-Government Secondary Schools</t>
  </si>
  <si>
    <t>Assistance to Private Aided Institutions</t>
  </si>
  <si>
    <t>Government Secondary Schools</t>
  </si>
  <si>
    <t>Conduct of Common Examinations (CGE)</t>
  </si>
  <si>
    <t>Examinations</t>
  </si>
  <si>
    <t>A.P. Text Book Press</t>
  </si>
  <si>
    <t>Text Books</t>
  </si>
  <si>
    <t>Vocationalisation of Secondary Education</t>
  </si>
  <si>
    <t>Teachers Training</t>
  </si>
  <si>
    <t>Government Training Colleges</t>
  </si>
  <si>
    <t>District Officers-Deputy Educational Officers</t>
  </si>
  <si>
    <t>Inspection</t>
  </si>
  <si>
    <t>Research and Training</t>
  </si>
  <si>
    <t>Zilla Praja Parishad Educational Officers</t>
  </si>
  <si>
    <t>Primary Schools</t>
  </si>
  <si>
    <t>Elementary Education</t>
  </si>
  <si>
    <t>Assistance to Hindi Pandits in Non-Hindi speaking States</t>
  </si>
  <si>
    <t>Integrated Education for Disabled Children</t>
  </si>
  <si>
    <t>Operation Black Board Scheme</t>
  </si>
  <si>
    <t>Assistance to State Institute of Educational Technology</t>
  </si>
  <si>
    <t>District Institute of Educational Training</t>
  </si>
  <si>
    <t>Teaching Grants to Mandal Praja Parishads</t>
  </si>
  <si>
    <t>Assistance to Local Bodies for Primary Education</t>
  </si>
  <si>
    <t>Teaching Grants</t>
  </si>
  <si>
    <t>Assistance to Non-Government Primary Schools</t>
  </si>
  <si>
    <t>Government Primary Schools</t>
  </si>
  <si>
    <t>Service Pensions</t>
  </si>
  <si>
    <t>Superannuation and Retirement Allowances</t>
  </si>
  <si>
    <t>Civil</t>
  </si>
  <si>
    <t>Pension and Other Retirement Benefits</t>
  </si>
  <si>
    <t>2071</t>
  </si>
  <si>
    <t>Non I.S.F. Records Office</t>
  </si>
  <si>
    <t>Other Administrative Services</t>
  </si>
  <si>
    <t>2070</t>
  </si>
  <si>
    <t>Charges in Connection with State Functions</t>
  </si>
  <si>
    <t>Buildings (APGHC)</t>
  </si>
  <si>
    <t>74</t>
  </si>
  <si>
    <t>Guest Houses, Govt. Hostels, etc.,</t>
  </si>
  <si>
    <t>115</t>
  </si>
  <si>
    <t>State Guest Houses</t>
  </si>
  <si>
    <t>Andhra Pradesh Guest House, New Delhi</t>
  </si>
  <si>
    <t>The Director, Protocol</t>
  </si>
  <si>
    <t>Fire Protection and Control</t>
  </si>
  <si>
    <t>District Home Guards Organization</t>
  </si>
  <si>
    <t>Home Guards</t>
  </si>
  <si>
    <t>Headquarters Home Guards Organisation</t>
  </si>
  <si>
    <t>Civil Defence Organisation</t>
  </si>
  <si>
    <t>Civil Defence</t>
  </si>
  <si>
    <t>Andhra Pradesh Vigilance Commission</t>
  </si>
  <si>
    <t>Vigilance</t>
  </si>
  <si>
    <t>Department of Vigilance and Enforcement - District Task Force</t>
  </si>
  <si>
    <t>Department of Vigilance and Enforcement - Head Quarters</t>
  </si>
  <si>
    <t>Lokayukta - Upa Lokayukta</t>
  </si>
  <si>
    <t>MCR HRD Institute</t>
  </si>
  <si>
    <t>Training in Accounts and Audit</t>
  </si>
  <si>
    <t>Allowances to I.A.S. Probationers</t>
  </si>
  <si>
    <t>District Offices (Divisional and Sub-Divisional Offices)</t>
  </si>
  <si>
    <t>Public Works</t>
  </si>
  <si>
    <t>2059</t>
  </si>
  <si>
    <t>Buildings of Legislature</t>
  </si>
  <si>
    <t>Office Buildings</t>
  </si>
  <si>
    <t>Government Presses</t>
  </si>
  <si>
    <t>Stationery and Printing</t>
  </si>
  <si>
    <t>2058</t>
  </si>
  <si>
    <t>70</t>
  </si>
  <si>
    <t>Jails</t>
  </si>
  <si>
    <t>2056</t>
  </si>
  <si>
    <t>Jail Manufactures</t>
  </si>
  <si>
    <t>Organisation of Counter Terrorist Operations (OCTOPUS)</t>
  </si>
  <si>
    <t>Internal Security</t>
  </si>
  <si>
    <t>117</t>
  </si>
  <si>
    <t>Police</t>
  </si>
  <si>
    <t>2055</t>
  </si>
  <si>
    <t>Forensic Science Laboratory</t>
  </si>
  <si>
    <t>Forensic Science</t>
  </si>
  <si>
    <t>Police Communications and Computer Services</t>
  </si>
  <si>
    <t>Wireless and Computers</t>
  </si>
  <si>
    <t>114</t>
  </si>
  <si>
    <t>Welfare of Police Personnel</t>
  </si>
  <si>
    <t>Railway Police</t>
  </si>
  <si>
    <t>Office of the Commissioner of Cyberabad Police</t>
  </si>
  <si>
    <t>District Police</t>
  </si>
  <si>
    <t>District Police Force</t>
  </si>
  <si>
    <t>Establishment for issue of Indo-Pakistan Passports and Visa</t>
  </si>
  <si>
    <t>State Headquarters Police</t>
  </si>
  <si>
    <t>Armed Guard at Deputy Intelligence Bureau Office</t>
  </si>
  <si>
    <t>City Police Force</t>
  </si>
  <si>
    <t>Office of the Commissioner of City Police</t>
  </si>
  <si>
    <t>Special Protection Force</t>
  </si>
  <si>
    <t>Special Police</t>
  </si>
  <si>
    <t>A.P. Special Armed Force</t>
  </si>
  <si>
    <t>Andhra Pradesh Special Police Units</t>
  </si>
  <si>
    <t>Headquarters Office (Special Protection Force)</t>
  </si>
  <si>
    <t>Intelligence Branch</t>
  </si>
  <si>
    <t>Criminal Investigation and Vigilance</t>
  </si>
  <si>
    <t>A.P. State Police  Academy</t>
  </si>
  <si>
    <t>Police Training Institutions</t>
  </si>
  <si>
    <t>Marine Police</t>
  </si>
  <si>
    <t>Police Recruitment Board</t>
  </si>
  <si>
    <t>District Offices (Superintendents of Police)</t>
  </si>
  <si>
    <t>Local Fund Audit</t>
  </si>
  <si>
    <t>098</t>
  </si>
  <si>
    <t>Treasury and Accounts Administration</t>
  </si>
  <si>
    <t>2054</t>
  </si>
  <si>
    <t>Pension Payment Offices</t>
  </si>
  <si>
    <t>Treasury Establishment</t>
  </si>
  <si>
    <t>097</t>
  </si>
  <si>
    <t>District Treasuries</t>
  </si>
  <si>
    <t>Pay and Accounts Office</t>
  </si>
  <si>
    <t>096</t>
  </si>
  <si>
    <t>Directorate of Accounts and Treasuries</t>
  </si>
  <si>
    <t>095</t>
  </si>
  <si>
    <t>Regional and District Offices</t>
  </si>
  <si>
    <t>Special Courts for Land Grabbing Prohibition Act, 1982</t>
  </si>
  <si>
    <t>Other Establishments</t>
  </si>
  <si>
    <t>094</t>
  </si>
  <si>
    <t>District Administration</t>
  </si>
  <si>
    <t>2053</t>
  </si>
  <si>
    <t>Mandal Administration</t>
  </si>
  <si>
    <t>Land Acquisition staff for Acquiring Lands for Autonomous Institutions etc.,</t>
  </si>
  <si>
    <t>Land Acquisition staff for acquiring Lands to Central Government Departments</t>
  </si>
  <si>
    <t>Land Acquisition Staff for Steel Plant, Visakhapatnam</t>
  </si>
  <si>
    <t>Village Establishment</t>
  </si>
  <si>
    <t>Sub-Divisional Establishment</t>
  </si>
  <si>
    <t>District Offices Collectors' Establishment</t>
  </si>
  <si>
    <t>District Establishments</t>
  </si>
  <si>
    <t>093</t>
  </si>
  <si>
    <t>Estate Officer</t>
  </si>
  <si>
    <t>Secretariat General Services</t>
  </si>
  <si>
    <t>2052</t>
  </si>
  <si>
    <t>Office of the Special Commissioner, Andhra Pradesh at New Delhi</t>
  </si>
  <si>
    <t>Director of  Translations</t>
  </si>
  <si>
    <t>Tribunal for Disciplinary Proceedings</t>
  </si>
  <si>
    <t>Anti Corruption Bureau (District Offices)</t>
  </si>
  <si>
    <t>Anti Corruption Bureau - Headquarter's Office</t>
  </si>
  <si>
    <t>Establishment of Public Private Partnership (PPP) Cell</t>
  </si>
  <si>
    <t>Project Management Unit</t>
  </si>
  <si>
    <t>Buildings</t>
  </si>
  <si>
    <t>Finance (Works &amp; Projects) Department</t>
  </si>
  <si>
    <t>Godavari Valley Development Authority</t>
  </si>
  <si>
    <t>Law Department</t>
  </si>
  <si>
    <t>Revenue Department</t>
  </si>
  <si>
    <t>Home Department</t>
  </si>
  <si>
    <t>Planning Department</t>
  </si>
  <si>
    <t>Finance  Department</t>
  </si>
  <si>
    <t>General Administration Department</t>
  </si>
  <si>
    <t>Andhra Pradesh Public Service Commission (Charged)</t>
  </si>
  <si>
    <t>State Public Service Commission</t>
  </si>
  <si>
    <t>Public Service Commission</t>
  </si>
  <si>
    <t>2051</t>
  </si>
  <si>
    <t>Promotion of Small Savings</t>
  </si>
  <si>
    <t>Other Fiscal Services</t>
  </si>
  <si>
    <t>2047</t>
  </si>
  <si>
    <t>Collection Charges-Electricity Duty</t>
  </si>
  <si>
    <t>Other Taxes and Duties on Commodities and Services</t>
  </si>
  <si>
    <t>2045</t>
  </si>
  <si>
    <t>Taxes on Vehicles</t>
  </si>
  <si>
    <t>2041</t>
  </si>
  <si>
    <t>Sales Tax Appellate Tribunal, Additional Bench, Visakhapatnam</t>
  </si>
  <si>
    <t>Taxes on Sales, Trade etc.,</t>
  </si>
  <si>
    <t>2040</t>
  </si>
  <si>
    <t>Project Management Team for implementing V.A.T.</t>
  </si>
  <si>
    <t>Integrated Check Posts</t>
  </si>
  <si>
    <t>Training Institute</t>
  </si>
  <si>
    <t>Sales Tax Appellate Tribunal</t>
  </si>
  <si>
    <t>Assistance to A.P. Toddy Tappers Co-operative Finance Corporation Ltd.,</t>
  </si>
  <si>
    <t>State Excise</t>
  </si>
  <si>
    <t>2039</t>
  </si>
  <si>
    <t>Training Colleges</t>
  </si>
  <si>
    <t>Registration</t>
  </si>
  <si>
    <t>Stamps and Registration</t>
  </si>
  <si>
    <t>2030</t>
  </si>
  <si>
    <t>Survey  Training School (D.S.S. &amp; L.R.)</t>
  </si>
  <si>
    <t>Land Revenue</t>
  </si>
  <si>
    <t>2029</t>
  </si>
  <si>
    <t>Survey and Settlement of Forest Boundaries</t>
  </si>
  <si>
    <t>Survey and Settlement Operations</t>
  </si>
  <si>
    <t>District Survey Establishment</t>
  </si>
  <si>
    <t>73</t>
  </si>
  <si>
    <t>Director of Survey and Land Records</t>
  </si>
  <si>
    <t>Director of Settlements</t>
  </si>
  <si>
    <t>Headquarters Office (Chief Commissioner of Land Administration)</t>
  </si>
  <si>
    <t>Photo Identity Cards to Voters</t>
  </si>
  <si>
    <t>Issue of Photo Identity Cards to Voters</t>
  </si>
  <si>
    <t>Elections</t>
  </si>
  <si>
    <t>2015</t>
  </si>
  <si>
    <t>Conduct of Elections to Loksabha and State Assembly</t>
  </si>
  <si>
    <t>Charges for Conduct of Elections for Loksabha and State Legislative Assemblies when held simultaneously</t>
  </si>
  <si>
    <t>Legislative Council</t>
  </si>
  <si>
    <t>Preparation and Printing of Electoral Rolls</t>
  </si>
  <si>
    <t>Assembly and Parliamentary Constituencies</t>
  </si>
  <si>
    <t>Electoral Officers</t>
  </si>
  <si>
    <t>A.P. State Human Rights Commission</t>
  </si>
  <si>
    <t>Administration of Justice</t>
  </si>
  <si>
    <t>2014</t>
  </si>
  <si>
    <t>State Human Rights Commission</t>
  </si>
  <si>
    <t>Andhra Pradesh Judicial Academy</t>
  </si>
  <si>
    <t>Family Courts</t>
  </si>
  <si>
    <t>Andhra Pradesh Administrative Tribunal</t>
  </si>
  <si>
    <t>State Administrative Tribunals</t>
  </si>
  <si>
    <t>Permanent Lok Adalaths for Public Utility Services</t>
  </si>
  <si>
    <t>Legal Advisers and Counsels</t>
  </si>
  <si>
    <t>A.P.State Legal Services Authority ( Mandal Offices)</t>
  </si>
  <si>
    <t>A.P. State Legal Services Authority (District Offices)</t>
  </si>
  <si>
    <t>District Offices of Prosecutions</t>
  </si>
  <si>
    <t>Directorate of Prosecutions (Headquarters office)</t>
  </si>
  <si>
    <t>High Court Legal Service Committee</t>
  </si>
  <si>
    <t>Andhra Pradesh State Legal Services Authority</t>
  </si>
  <si>
    <t>Official Receivers</t>
  </si>
  <si>
    <t>Administrator-General and Official Trustees</t>
  </si>
  <si>
    <t>Administrator General and Official  Trustees</t>
  </si>
  <si>
    <t>Special Courts for dealing C.B.I Cases</t>
  </si>
  <si>
    <t>Criminal Courts</t>
  </si>
  <si>
    <t>Mobile Courts for Eradicating Ticketless Travel and other offences in the stage carriage of A.P.S.R.T.C</t>
  </si>
  <si>
    <t>Other Courts</t>
  </si>
  <si>
    <t>Honarary Railway Magistrates Courts</t>
  </si>
  <si>
    <t>Small Causes Courts</t>
  </si>
  <si>
    <t>Mahila Courts</t>
  </si>
  <si>
    <t>Civil &amp; Sessions Courts</t>
  </si>
  <si>
    <t>Additional Session Courts (Fast Track Courts)</t>
  </si>
  <si>
    <t>Civil and Sessions Courts</t>
  </si>
  <si>
    <t>Special Courts for the Trial of Prohibition and Excise Offences</t>
  </si>
  <si>
    <t>Special Courts</t>
  </si>
  <si>
    <t>Special Courts for the Trial of Economic offences</t>
  </si>
  <si>
    <t>High Court (Charged)</t>
  </si>
  <si>
    <t>High Court</t>
  </si>
  <si>
    <t>Salary of Ministers and Deputy Ministers</t>
  </si>
  <si>
    <t>Council of Ministers</t>
  </si>
  <si>
    <t>2013</t>
  </si>
  <si>
    <t>Maintenance of Rajbhavan Gardens (Charged)</t>
  </si>
  <si>
    <t>Governor</t>
  </si>
  <si>
    <t>2012</t>
  </si>
  <si>
    <t>Medical Facilities (Charged)</t>
  </si>
  <si>
    <t>Medical Facilities</t>
  </si>
  <si>
    <t>Household Establishment (Charged)</t>
  </si>
  <si>
    <t>Household Establishment</t>
  </si>
  <si>
    <t>Emoluments and Allowances of the Governor (Charged)</t>
  </si>
  <si>
    <t>Emoluments and Allowances of the Governor</t>
  </si>
  <si>
    <t>Secretariat (Charged)</t>
  </si>
  <si>
    <t>Residential Buildings (MLA Quarters)</t>
  </si>
  <si>
    <t>Legislators' Hostel</t>
  </si>
  <si>
    <t>State Legislatures</t>
  </si>
  <si>
    <t>State Legislature</t>
  </si>
  <si>
    <t>2011</t>
  </si>
  <si>
    <t>Assembly Secretariat</t>
  </si>
  <si>
    <t>Legislative Secretariat</t>
  </si>
  <si>
    <t>Members</t>
  </si>
  <si>
    <t>Legislative Council Secretariat</t>
  </si>
  <si>
    <t>Chairman and Deputy Chairman (Charged)</t>
  </si>
  <si>
    <t>Legislative Assembly</t>
  </si>
  <si>
    <t>Speaker and Deputy Speaker (Charged)</t>
  </si>
  <si>
    <t>SH</t>
  </si>
  <si>
    <t>GSH</t>
  </si>
  <si>
    <t>Min H</t>
  </si>
  <si>
    <t>SMH</t>
  </si>
  <si>
    <t>MH</t>
  </si>
  <si>
    <t>Description</t>
  </si>
  <si>
    <t>Code</t>
  </si>
  <si>
    <t>SL No</t>
  </si>
  <si>
    <t>HOA</t>
  </si>
  <si>
    <t>Subhead</t>
  </si>
  <si>
    <t>Group Sub Head</t>
  </si>
  <si>
    <t>Minor Head</t>
  </si>
  <si>
    <t>Sub-Major Head</t>
  </si>
  <si>
    <t>Major Head</t>
  </si>
  <si>
    <t>Major Head - Head of Account</t>
  </si>
  <si>
    <t>08120308028</t>
  </si>
  <si>
    <t>District Assending Order Codes</t>
  </si>
  <si>
    <t>Stocode - Description</t>
  </si>
  <si>
    <t>STO Code</t>
  </si>
  <si>
    <t>Treasury</t>
  </si>
  <si>
    <t>District Code</t>
  </si>
  <si>
    <t>STO</t>
  </si>
  <si>
    <t>1301- ADILABAD</t>
  </si>
  <si>
    <t>1301</t>
  </si>
  <si>
    <t>ADILABAD</t>
  </si>
  <si>
    <t>1302- ADILABAD</t>
  </si>
  <si>
    <t>1302</t>
  </si>
  <si>
    <t>1303- ASIFABAD</t>
  </si>
  <si>
    <t>1303</t>
  </si>
  <si>
    <t>ASIFABAD</t>
  </si>
  <si>
    <t>1304- BHAINSA</t>
  </si>
  <si>
    <t>1304</t>
  </si>
  <si>
    <t>BHAINSA</t>
  </si>
  <si>
    <t>1305- BOATH</t>
  </si>
  <si>
    <t>1305</t>
  </si>
  <si>
    <t>BOATH</t>
  </si>
  <si>
    <t>1306- CHINNOR</t>
  </si>
  <si>
    <t>1306</t>
  </si>
  <si>
    <t>CHINNOR</t>
  </si>
  <si>
    <t>1307- KAGAZNAGAR</t>
  </si>
  <si>
    <t>1307</t>
  </si>
  <si>
    <t>KAGAZNAGAR</t>
  </si>
  <si>
    <t>1308- KHANAPUR</t>
  </si>
  <si>
    <t>1308</t>
  </si>
  <si>
    <t>KHANAPUR</t>
  </si>
  <si>
    <t>1309- LAKSETTIPET</t>
  </si>
  <si>
    <t>1309</t>
  </si>
  <si>
    <t>LAKSETTIPET</t>
  </si>
  <si>
    <t>1310- MANCHERIAL</t>
  </si>
  <si>
    <t>1310</t>
  </si>
  <si>
    <t>MANCHERIAL</t>
  </si>
  <si>
    <t>1311- MUDHOLE</t>
  </si>
  <si>
    <t>1311</t>
  </si>
  <si>
    <t>MUDHOLE</t>
  </si>
  <si>
    <t>1312- NIRMAL</t>
  </si>
  <si>
    <t>1312</t>
  </si>
  <si>
    <t>NIRMAL</t>
  </si>
  <si>
    <t>1341-NIRMAL ADILABAD</t>
  </si>
  <si>
    <t>1341</t>
  </si>
  <si>
    <t>NIRMAL ADILABAD</t>
  </si>
  <si>
    <t>1313- SIRPUR</t>
  </si>
  <si>
    <t>1313</t>
  </si>
  <si>
    <t>SIRPUR</t>
  </si>
  <si>
    <t>1314- UTNOOR</t>
  </si>
  <si>
    <t>1314</t>
  </si>
  <si>
    <t>UTNOOR</t>
  </si>
  <si>
    <t>1315- WANKIDI</t>
  </si>
  <si>
    <t>1315</t>
  </si>
  <si>
    <t>WANKIDI</t>
  </si>
  <si>
    <t>1001- ANANTAPUR</t>
  </si>
  <si>
    <t>1001</t>
  </si>
  <si>
    <t>ANANTAPUR</t>
  </si>
  <si>
    <t>1002- ANANTAPUR</t>
  </si>
  <si>
    <t>1002</t>
  </si>
  <si>
    <t>1041-ANANTAPUR</t>
  </si>
  <si>
    <t>1041</t>
  </si>
  <si>
    <t>1003- DHARMAVARAM</t>
  </si>
  <si>
    <t>1003</t>
  </si>
  <si>
    <t>DHARMAVARAM</t>
  </si>
  <si>
    <t>1004- GOOTY</t>
  </si>
  <si>
    <t>1004</t>
  </si>
  <si>
    <t>GOOTY</t>
  </si>
  <si>
    <t>1005- GUNTAKAL</t>
  </si>
  <si>
    <t>1005</t>
  </si>
  <si>
    <t>GUNTAKAL</t>
  </si>
  <si>
    <t>1006- HINDUPUR</t>
  </si>
  <si>
    <t>1006</t>
  </si>
  <si>
    <t>HINDUPUR</t>
  </si>
  <si>
    <t>1007- KADIRI</t>
  </si>
  <si>
    <t>1007</t>
  </si>
  <si>
    <t>KADIRI</t>
  </si>
  <si>
    <t>1008- KALYANDURG</t>
  </si>
  <si>
    <t>1008</t>
  </si>
  <si>
    <t>KALYANDURG</t>
  </si>
  <si>
    <t>1009- KAMBADUR</t>
  </si>
  <si>
    <t>1009</t>
  </si>
  <si>
    <t>KAMBADUR</t>
  </si>
  <si>
    <t>1010- KANEKAL</t>
  </si>
  <si>
    <t>1010</t>
  </si>
  <si>
    <t>KANEKAL</t>
  </si>
  <si>
    <t>1011- KOTHACHERUVU</t>
  </si>
  <si>
    <t>1011</t>
  </si>
  <si>
    <t>KOTHACHERUVU</t>
  </si>
  <si>
    <t>1012- MADAKASIRA</t>
  </si>
  <si>
    <t>1012</t>
  </si>
  <si>
    <t>MADAKASIRA</t>
  </si>
  <si>
    <t>1013- PENUKONDA</t>
  </si>
  <si>
    <t>1013</t>
  </si>
  <si>
    <t>PENUKONDA</t>
  </si>
  <si>
    <t>1014- RAYADURG</t>
  </si>
  <si>
    <t>1014</t>
  </si>
  <si>
    <t>RAYADURG</t>
  </si>
  <si>
    <t>1015- SINGANAMALA</t>
  </si>
  <si>
    <t>1015</t>
  </si>
  <si>
    <t>SINGANAMALA</t>
  </si>
  <si>
    <t>1016- TADIPATRI</t>
  </si>
  <si>
    <t>1016</t>
  </si>
  <si>
    <t>TADIPATRI</t>
  </si>
  <si>
    <t>1017- URAVAKONDA</t>
  </si>
  <si>
    <t>1017</t>
  </si>
  <si>
    <t>URAVAKONDA</t>
  </si>
  <si>
    <t>1103- BANGARUPALEM</t>
  </si>
  <si>
    <t>1103</t>
  </si>
  <si>
    <t>BANGARUPALEM</t>
  </si>
  <si>
    <t>1104- CHANDRAGIRI</t>
  </si>
  <si>
    <t>1104</t>
  </si>
  <si>
    <t>CHANDRAGIRI</t>
  </si>
  <si>
    <t>1101- CHITTOOR</t>
  </si>
  <si>
    <t>1101</t>
  </si>
  <si>
    <t>CHITTOOR</t>
  </si>
  <si>
    <t>1102- CHITTOOR</t>
  </si>
  <si>
    <t>1102</t>
  </si>
  <si>
    <t>1142-CHITTOOR</t>
  </si>
  <si>
    <t>1142</t>
  </si>
  <si>
    <t>1105- KUPPAM</t>
  </si>
  <si>
    <t>1105</t>
  </si>
  <si>
    <t>KUPPAM</t>
  </si>
  <si>
    <t>1106- MADANAPALLI</t>
  </si>
  <si>
    <t>1106</t>
  </si>
  <si>
    <t>MADANAPALLI</t>
  </si>
  <si>
    <t>1107- NAGARI</t>
  </si>
  <si>
    <t>1107</t>
  </si>
  <si>
    <t>NAGARI</t>
  </si>
  <si>
    <t>1108- PAKALA</t>
  </si>
  <si>
    <t>1108</t>
  </si>
  <si>
    <t>PAKALA</t>
  </si>
  <si>
    <t>1109- PALAMANER</t>
  </si>
  <si>
    <t>1109</t>
  </si>
  <si>
    <t>PALAMANER</t>
  </si>
  <si>
    <t>1110- PILER</t>
  </si>
  <si>
    <t>1110</t>
  </si>
  <si>
    <t>PILER</t>
  </si>
  <si>
    <t>1111- PUNGANUR</t>
  </si>
  <si>
    <t>1111</t>
  </si>
  <si>
    <t>PUNGANUR</t>
  </si>
  <si>
    <t>1112- PUTTUR</t>
  </si>
  <si>
    <t>1112</t>
  </si>
  <si>
    <t>PUTTUR</t>
  </si>
  <si>
    <t>1113- SATYAVEDU</t>
  </si>
  <si>
    <t>1113</t>
  </si>
  <si>
    <t>SATYAVEDU</t>
  </si>
  <si>
    <t>1114- SRIKALAHASTI</t>
  </si>
  <si>
    <t>1114</t>
  </si>
  <si>
    <t>SRIKALAHASTI</t>
  </si>
  <si>
    <t>1115- THAMBALLAPALLE</t>
  </si>
  <si>
    <t>1115</t>
  </si>
  <si>
    <t>THAMBALLAPALLE</t>
  </si>
  <si>
    <t>1117- THOTTAMBEDU</t>
  </si>
  <si>
    <t>1117</t>
  </si>
  <si>
    <t>THOTTAMBEDU</t>
  </si>
  <si>
    <t>1116- TIRUPATI</t>
  </si>
  <si>
    <t>1116</t>
  </si>
  <si>
    <t>TIRUPATI</t>
  </si>
  <si>
    <t>1141-TIRUPATI</t>
  </si>
  <si>
    <t>1141</t>
  </si>
  <si>
    <t>1118- VAYALPAD</t>
  </si>
  <si>
    <t>1118</t>
  </si>
  <si>
    <t>VAYALPAD</t>
  </si>
  <si>
    <t>0302- ADDATHEEGALA</t>
  </si>
  <si>
    <t>0302</t>
  </si>
  <si>
    <t>ADDATHEEGALA</t>
  </si>
  <si>
    <t>0303- ALAMUR</t>
  </si>
  <si>
    <t>0303</t>
  </si>
  <si>
    <t>ALAMUR</t>
  </si>
  <si>
    <t>0304- AMALAPURAM</t>
  </si>
  <si>
    <t>0304</t>
  </si>
  <si>
    <t>AMALAPURAM</t>
  </si>
  <si>
    <t>0343-DAWALESWARAM EGO</t>
  </si>
  <si>
    <t>0343</t>
  </si>
  <si>
    <t>DAWALESWARAM EGO</t>
  </si>
  <si>
    <t>0301- EAST GODAVARI</t>
  </si>
  <si>
    <t>0301</t>
  </si>
  <si>
    <t>EAST GODAVARI</t>
  </si>
  <si>
    <t>0318- JAGGAMPET</t>
  </si>
  <si>
    <t>0318</t>
  </si>
  <si>
    <t>JAGGAMPET</t>
  </si>
  <si>
    <t>0342-KAKINADA EGO</t>
  </si>
  <si>
    <t>0342</t>
  </si>
  <si>
    <t>KAKINADA EGO</t>
  </si>
  <si>
    <t>0305- KAKINADA LOCAL</t>
  </si>
  <si>
    <t>0305</t>
  </si>
  <si>
    <t>KAKINADA LOCAL</t>
  </si>
  <si>
    <t>0319-KORUKONDA</t>
  </si>
  <si>
    <t>0319</t>
  </si>
  <si>
    <t>KORUKONDA</t>
  </si>
  <si>
    <t>0306- KOTHAPETA</t>
  </si>
  <si>
    <t>0306</t>
  </si>
  <si>
    <t>KOTHAPETA</t>
  </si>
  <si>
    <t>0307- MUMMIDIVARAM</t>
  </si>
  <si>
    <t>0307</t>
  </si>
  <si>
    <t>MUMMIDIVARAM</t>
  </si>
  <si>
    <t>0308- PEDDAPURAM</t>
  </si>
  <si>
    <t>0308</t>
  </si>
  <si>
    <t>PEDDAPURAM</t>
  </si>
  <si>
    <t>0309- PITHAPURAM</t>
  </si>
  <si>
    <t>0309</t>
  </si>
  <si>
    <t>PITHAPURAM</t>
  </si>
  <si>
    <t>0310- PRATHIPADU</t>
  </si>
  <si>
    <t>0310</t>
  </si>
  <si>
    <t>PRATHIPADU</t>
  </si>
  <si>
    <t>0312- RAJAMUNDRY(N)</t>
  </si>
  <si>
    <t>0312</t>
  </si>
  <si>
    <t>RAJAMUNDRY(N)</t>
  </si>
  <si>
    <t>0313- RAMACHANDRAPURAM</t>
  </si>
  <si>
    <t>0313</t>
  </si>
  <si>
    <t>RAMACHANDRAPURAM</t>
  </si>
  <si>
    <t>0314- RAMPACHODAVARAM</t>
  </si>
  <si>
    <t>0314</t>
  </si>
  <si>
    <t>RAMPACHODAVARAM</t>
  </si>
  <si>
    <t>0315- RAYAVARAM</t>
  </si>
  <si>
    <t>0315</t>
  </si>
  <si>
    <t>RAYAVARAM</t>
  </si>
  <si>
    <t>0316- RAZOLE</t>
  </si>
  <si>
    <t>0316</t>
  </si>
  <si>
    <t>RAZOLE</t>
  </si>
  <si>
    <t>0317- TUNI</t>
  </si>
  <si>
    <t>0317</t>
  </si>
  <si>
    <t>TUNI</t>
  </si>
  <si>
    <t>0602- BAPATLA</t>
  </si>
  <si>
    <t>0602</t>
  </si>
  <si>
    <t>BAPATLA</t>
  </si>
  <si>
    <t>0603- CHILAKALURIPET</t>
  </si>
  <si>
    <t>0603</t>
  </si>
  <si>
    <t>CHILAKALURIPET</t>
  </si>
  <si>
    <t>0604- EMANI-AT-DUGGIRALA</t>
  </si>
  <si>
    <t>0604</t>
  </si>
  <si>
    <t>EMANI-AT-DUGGIRALA</t>
  </si>
  <si>
    <t>0601- GUNTUR</t>
  </si>
  <si>
    <t>0601</t>
  </si>
  <si>
    <t>GUNTUR</t>
  </si>
  <si>
    <t>0641-GUNTUR</t>
  </si>
  <si>
    <t>0641</t>
  </si>
  <si>
    <t>0605- GUNTUR ()</t>
  </si>
  <si>
    <t>0605</t>
  </si>
  <si>
    <t>GUNTUR ()</t>
  </si>
  <si>
    <t>0606- GURAJALA(PALNAD)</t>
  </si>
  <si>
    <t>0606</t>
  </si>
  <si>
    <t>GURAJALA(PALNAD)</t>
  </si>
  <si>
    <t>0607- MACHERLA</t>
  </si>
  <si>
    <t>0607</t>
  </si>
  <si>
    <t>MACHERLA</t>
  </si>
  <si>
    <t>0608- MANGALAGIRI</t>
  </si>
  <si>
    <t>0608</t>
  </si>
  <si>
    <t>MANGALAGIRI</t>
  </si>
  <si>
    <t>0609- NAGARAM</t>
  </si>
  <si>
    <t>0609</t>
  </si>
  <si>
    <t>NAGARAM</t>
  </si>
  <si>
    <t>0642-NARSARAO PET</t>
  </si>
  <si>
    <t>0642</t>
  </si>
  <si>
    <t>NARSARAO PET</t>
  </si>
  <si>
    <t>0610- NARSARAOPETA</t>
  </si>
  <si>
    <t>0610</t>
  </si>
  <si>
    <t>NARSARAOPETA</t>
  </si>
  <si>
    <t>0611- PEDAKURAPADU</t>
  </si>
  <si>
    <t>0611</t>
  </si>
  <si>
    <t>PEDAKURAPADU</t>
  </si>
  <si>
    <t>0612- PIDUGURALLA</t>
  </si>
  <si>
    <t>0612</t>
  </si>
  <si>
    <t>PIDUGURALLA</t>
  </si>
  <si>
    <t>0617- PONNURU</t>
  </si>
  <si>
    <t>0617</t>
  </si>
  <si>
    <t>PONNURU</t>
  </si>
  <si>
    <t>0613- RAJUPALEM</t>
  </si>
  <si>
    <t>0613</t>
  </si>
  <si>
    <t>RAJUPALEM</t>
  </si>
  <si>
    <t>0614- REPALLE</t>
  </si>
  <si>
    <t>0614</t>
  </si>
  <si>
    <t>REPALLE</t>
  </si>
  <si>
    <t>0615- SATTENAPALLI</t>
  </si>
  <si>
    <t>0615</t>
  </si>
  <si>
    <t>SATTENAPALLI</t>
  </si>
  <si>
    <t>0616- TENALI</t>
  </si>
  <si>
    <t>0616</t>
  </si>
  <si>
    <t>TENALI</t>
  </si>
  <si>
    <t>0618- VINUKONDA</t>
  </si>
  <si>
    <t>0618</t>
  </si>
  <si>
    <t>VINUKONDA</t>
  </si>
  <si>
    <t>2502-Hyderabad</t>
  </si>
  <si>
    <t>2502</t>
  </si>
  <si>
    <t>HYDERABAD</t>
  </si>
  <si>
    <t>2503-Hyderabad</t>
  </si>
  <si>
    <t>2503</t>
  </si>
  <si>
    <t>2504-Hyderabad</t>
  </si>
  <si>
    <t>2504</t>
  </si>
  <si>
    <t>2505-Hyderabad</t>
  </si>
  <si>
    <t>2505</t>
  </si>
  <si>
    <t>2506-Hyderabad</t>
  </si>
  <si>
    <t>2507-Hyderabad</t>
  </si>
  <si>
    <t>2507</t>
  </si>
  <si>
    <t>2552-Hyderbad</t>
  </si>
  <si>
    <t>2552</t>
  </si>
  <si>
    <t>HYDERBAD</t>
  </si>
  <si>
    <t>52</t>
  </si>
  <si>
    <t>2500-PAO,HYD</t>
  </si>
  <si>
    <t>2500</t>
  </si>
  <si>
    <t>PAO,HYD</t>
  </si>
  <si>
    <t>2541-W AND P HYDERABAD</t>
  </si>
  <si>
    <t>2541</t>
  </si>
  <si>
    <t>W AND P HYDERABAD</t>
  </si>
  <si>
    <t>2700-WORKS_PAO,HYD</t>
  </si>
  <si>
    <t>WORKS_PAO,HYD</t>
  </si>
  <si>
    <t>1502- BHIMADEVARAPALLI</t>
  </si>
  <si>
    <t>1502</t>
  </si>
  <si>
    <t>BHIMADEVARAPALLI</t>
  </si>
  <si>
    <t>1503- GANGADHARA</t>
  </si>
  <si>
    <t>1503</t>
  </si>
  <si>
    <t>GANGADHARA</t>
  </si>
  <si>
    <t>1504- HUSNABAD</t>
  </si>
  <si>
    <t>1504</t>
  </si>
  <si>
    <t>HUSNABAD</t>
  </si>
  <si>
    <t>1505- HUZURABAD</t>
  </si>
  <si>
    <t>1505</t>
  </si>
  <si>
    <t>HUZURABAD</t>
  </si>
  <si>
    <t>1506- JAGTIAL</t>
  </si>
  <si>
    <t>1506</t>
  </si>
  <si>
    <t>JAGTIAL</t>
  </si>
  <si>
    <t>1507- KARIMANAGAR</t>
  </si>
  <si>
    <t>1507</t>
  </si>
  <si>
    <t>KARIMANAGAR</t>
  </si>
  <si>
    <t>1501- KARIMNAGAR</t>
  </si>
  <si>
    <t>1501</t>
  </si>
  <si>
    <t>KARIMNAGAR</t>
  </si>
  <si>
    <t>1541-KARIMNAGAR</t>
  </si>
  <si>
    <t>1541</t>
  </si>
  <si>
    <t>1542-KARIMNAGAR</t>
  </si>
  <si>
    <t>1542</t>
  </si>
  <si>
    <t>1508- KORUTLA</t>
  </si>
  <si>
    <t>1508</t>
  </si>
  <si>
    <t>KORUTLA</t>
  </si>
  <si>
    <t>1509- MAHADEVPUR</t>
  </si>
  <si>
    <t>1509</t>
  </si>
  <si>
    <t>MAHADEVPUR</t>
  </si>
  <si>
    <t>1510- MALLIAL</t>
  </si>
  <si>
    <t>1510</t>
  </si>
  <si>
    <t>MALLIAL</t>
  </si>
  <si>
    <t>1511- MANTHANI</t>
  </si>
  <si>
    <t>1511</t>
  </si>
  <si>
    <t>MANTHANI</t>
  </si>
  <si>
    <t>1512- METPALLI</t>
  </si>
  <si>
    <t>1512</t>
  </si>
  <si>
    <t>METPALLI</t>
  </si>
  <si>
    <t>1513- PEDDAPALLI</t>
  </si>
  <si>
    <t>1513</t>
  </si>
  <si>
    <t>PEDDAPALLI</t>
  </si>
  <si>
    <t>1514- SIRCILLA</t>
  </si>
  <si>
    <t>1514</t>
  </si>
  <si>
    <t>SIRCILLA</t>
  </si>
  <si>
    <t>1515- SULTANABAD</t>
  </si>
  <si>
    <t>1515</t>
  </si>
  <si>
    <t>SULTANABAD</t>
  </si>
  <si>
    <t>1516- VEMULAWADA</t>
  </si>
  <si>
    <t>1516</t>
  </si>
  <si>
    <t>VEMULAWADA</t>
  </si>
  <si>
    <t>1602- BHADRACHALAM</t>
  </si>
  <si>
    <t>1602</t>
  </si>
  <si>
    <t>BHADRACHALAM</t>
  </si>
  <si>
    <t>1603- BURGAMPAHAD</t>
  </si>
  <si>
    <t>1603</t>
  </si>
  <si>
    <t>BURGAMPAHAD</t>
  </si>
  <si>
    <t>1641-KAMMAM</t>
  </si>
  <si>
    <t>1641</t>
  </si>
  <si>
    <t>KAMMAM</t>
  </si>
  <si>
    <t>1601- KHAMMAM</t>
  </si>
  <si>
    <t>1601</t>
  </si>
  <si>
    <t>KHAMMAM</t>
  </si>
  <si>
    <t>1604- KHAMMAM</t>
  </si>
  <si>
    <t>1604</t>
  </si>
  <si>
    <t>1605- KOTHAGUDEM</t>
  </si>
  <si>
    <t>1605</t>
  </si>
  <si>
    <t>KOTHAGUDEM</t>
  </si>
  <si>
    <t>1606- MADHIRA</t>
  </si>
  <si>
    <t>1606</t>
  </si>
  <si>
    <t>MADHIRA</t>
  </si>
  <si>
    <t>1607- NELAKONDAPALLI</t>
  </si>
  <si>
    <t>1607</t>
  </si>
  <si>
    <t>NELAKONDAPALLI</t>
  </si>
  <si>
    <t>1608- SATTUPALLI</t>
  </si>
  <si>
    <t>1608</t>
  </si>
  <si>
    <t>SATTUPALLI</t>
  </si>
  <si>
    <t>1609- VENKATAPURAM</t>
  </si>
  <si>
    <t>1609</t>
  </si>
  <si>
    <t>VENKATAPURAM</t>
  </si>
  <si>
    <t>1610- YELLANDU</t>
  </si>
  <si>
    <t>1610</t>
  </si>
  <si>
    <t>YELLANDU</t>
  </si>
  <si>
    <t>0502- AVANIGADDA</t>
  </si>
  <si>
    <t>0502</t>
  </si>
  <si>
    <t>AVANIGADDA</t>
  </si>
  <si>
    <t>0503- BANDAR</t>
  </si>
  <si>
    <t>0503</t>
  </si>
  <si>
    <t>BANDAR</t>
  </si>
  <si>
    <t>0504- BANTUMILLI</t>
  </si>
  <si>
    <t>0504</t>
  </si>
  <si>
    <t>BANTUMILLI</t>
  </si>
  <si>
    <t>0505- GANNAVARAM</t>
  </si>
  <si>
    <t>0505</t>
  </si>
  <si>
    <t>GANNAVARAM</t>
  </si>
  <si>
    <t>0506- GUDIVADA</t>
  </si>
  <si>
    <t>0506</t>
  </si>
  <si>
    <t>GUDIVADA</t>
  </si>
  <si>
    <t>0507- JAGGAIAHPETA</t>
  </si>
  <si>
    <t>0507</t>
  </si>
  <si>
    <t>JAGGAIAHPETA</t>
  </si>
  <si>
    <t>0508- KAIKALURU</t>
  </si>
  <si>
    <t>0508</t>
  </si>
  <si>
    <t>KAIKALURU</t>
  </si>
  <si>
    <t>0519- KANCHIKA CHARLA</t>
  </si>
  <si>
    <t>0519</t>
  </si>
  <si>
    <t>KANCHIKA CHARLA</t>
  </si>
  <si>
    <t>0501- KRISHNA</t>
  </si>
  <si>
    <t>0501</t>
  </si>
  <si>
    <t>KRISHNA</t>
  </si>
  <si>
    <t>0509- MOVVA</t>
  </si>
  <si>
    <t>0509</t>
  </si>
  <si>
    <t>MOVVA</t>
  </si>
  <si>
    <t>0510- MYLAVARAM</t>
  </si>
  <si>
    <t>0510</t>
  </si>
  <si>
    <t>MYLAVARAM</t>
  </si>
  <si>
    <t>0511- NANDIGAMA</t>
  </si>
  <si>
    <t>0511</t>
  </si>
  <si>
    <t>NANDIGAMA</t>
  </si>
  <si>
    <t>0512- NUZVID</t>
  </si>
  <si>
    <t>0512</t>
  </si>
  <si>
    <t>NUZVID</t>
  </si>
  <si>
    <t>0513- PAMARRU</t>
  </si>
  <si>
    <t>0513</t>
  </si>
  <si>
    <t>PAMARRU</t>
  </si>
  <si>
    <t>0514- TIRUVUR</t>
  </si>
  <si>
    <t>0514</t>
  </si>
  <si>
    <t>TIRUVUR</t>
  </si>
  <si>
    <t>0541-VIJAYAWADA</t>
  </si>
  <si>
    <t>0541</t>
  </si>
  <si>
    <t>VIJAYAWADA</t>
  </si>
  <si>
    <t>0515- VIJAYAWADA(EAST)</t>
  </si>
  <si>
    <t>0515</t>
  </si>
  <si>
    <t>VIJAYAWADA(EAST)</t>
  </si>
  <si>
    <t>0516- VIJAYAWADA(WEST)</t>
  </si>
  <si>
    <t>0516</t>
  </si>
  <si>
    <t>VIJAYAWADA(WEST)</t>
  </si>
  <si>
    <t>0517- VISSANNAPETA</t>
  </si>
  <si>
    <t>0517</t>
  </si>
  <si>
    <t>VISSANNAPETA</t>
  </si>
  <si>
    <t>0518- VUYYURU</t>
  </si>
  <si>
    <t>0518</t>
  </si>
  <si>
    <t>VUYYURU</t>
  </si>
  <si>
    <t>0902- ADONI</t>
  </si>
  <si>
    <t>0902</t>
  </si>
  <si>
    <t>ADONI</t>
  </si>
  <si>
    <t>0903- ALLAGADDA</t>
  </si>
  <si>
    <t>0903</t>
  </si>
  <si>
    <t>ALLAGADDA</t>
  </si>
  <si>
    <t>0904- ALUR</t>
  </si>
  <si>
    <t>0904</t>
  </si>
  <si>
    <t>ALUR</t>
  </si>
  <si>
    <t>0905- ATMAKUR</t>
  </si>
  <si>
    <t>0905</t>
  </si>
  <si>
    <t>ATMAKUR</t>
  </si>
  <si>
    <t>0906- BANGANAPALLE</t>
  </si>
  <si>
    <t>0906</t>
  </si>
  <si>
    <t>BANGANAPALLE</t>
  </si>
  <si>
    <t>0907- DHONE</t>
  </si>
  <si>
    <t>0907</t>
  </si>
  <si>
    <t>DHONE</t>
  </si>
  <si>
    <t>0908- KODUMUR AT GUDUR</t>
  </si>
  <si>
    <t>0908</t>
  </si>
  <si>
    <t>KODUMUR AT GUDUR</t>
  </si>
  <si>
    <t>0909- KOILKUNTLA</t>
  </si>
  <si>
    <t>0909</t>
  </si>
  <si>
    <t>KOILKUNTLA</t>
  </si>
  <si>
    <t>0901- KURNOOL</t>
  </si>
  <si>
    <t>0901</t>
  </si>
  <si>
    <t>KURNOOL</t>
  </si>
  <si>
    <t>0910- KURNOOL</t>
  </si>
  <si>
    <t>0910</t>
  </si>
  <si>
    <t>0941-KURNOOL</t>
  </si>
  <si>
    <t>0941</t>
  </si>
  <si>
    <t>0911- NANDIKOTKUR</t>
  </si>
  <si>
    <t>0911</t>
  </si>
  <si>
    <t>NANDIKOTKUR</t>
  </si>
  <si>
    <t>0912- NANDYAL</t>
  </si>
  <si>
    <t>0912</t>
  </si>
  <si>
    <t>NANDYAL</t>
  </si>
  <si>
    <t>0942-NANDYAL</t>
  </si>
  <si>
    <t>0942</t>
  </si>
  <si>
    <t>0913- PATTIKONDA</t>
  </si>
  <si>
    <t>0913</t>
  </si>
  <si>
    <t>PATTIKONDA</t>
  </si>
  <si>
    <t>0915- SRISAILAM</t>
  </si>
  <si>
    <t>0915</t>
  </si>
  <si>
    <t>SRISAILAM</t>
  </si>
  <si>
    <t>0914- YEMMIGANUR</t>
  </si>
  <si>
    <t>0914</t>
  </si>
  <si>
    <t>YEMMIGANUR</t>
  </si>
  <si>
    <t>1702- ACHAMPET</t>
  </si>
  <si>
    <t>1702</t>
  </si>
  <si>
    <t>ACHAMPET</t>
  </si>
  <si>
    <t>1703- ALAMPUR</t>
  </si>
  <si>
    <t>1703</t>
  </si>
  <si>
    <t>ALAMPUR</t>
  </si>
  <si>
    <t>1704- ATMAKUR</t>
  </si>
  <si>
    <t>1704</t>
  </si>
  <si>
    <t>1705- GADWAL</t>
  </si>
  <si>
    <t>1705</t>
  </si>
  <si>
    <t>GADWAL</t>
  </si>
  <si>
    <t>1742-GADWAL</t>
  </si>
  <si>
    <t>1742</t>
  </si>
  <si>
    <t>1706- JADCHERLA</t>
  </si>
  <si>
    <t>1706</t>
  </si>
  <si>
    <t>JADCHERLA</t>
  </si>
  <si>
    <t>1707- KALWAKURTHY</t>
  </si>
  <si>
    <t>1707</t>
  </si>
  <si>
    <t>KALWAKURTHY</t>
  </si>
  <si>
    <t>1708- KODANGAL</t>
  </si>
  <si>
    <t>1708</t>
  </si>
  <si>
    <t>KODANGAL</t>
  </si>
  <si>
    <t>1709- KOLLAPUR</t>
  </si>
  <si>
    <t>1709</t>
  </si>
  <si>
    <t>KOLLAPUR</t>
  </si>
  <si>
    <t>1701- MAHABOOB NAGAR</t>
  </si>
  <si>
    <t>1701</t>
  </si>
  <si>
    <t>MAHABOOB NAGAR</t>
  </si>
  <si>
    <t>1741-MAHABOOBNAGAR</t>
  </si>
  <si>
    <t>1741</t>
  </si>
  <si>
    <t>MAHABOOBNAGAR</t>
  </si>
  <si>
    <t>1710- MAHABUBNAGAR()</t>
  </si>
  <si>
    <t>1710</t>
  </si>
  <si>
    <t>MAHABUBNAGAR()</t>
  </si>
  <si>
    <t>1711- MAKTHAL</t>
  </si>
  <si>
    <t>1711</t>
  </si>
  <si>
    <t>MAKTHAL</t>
  </si>
  <si>
    <t>1712- NAGARKURNOOL</t>
  </si>
  <si>
    <t>1712</t>
  </si>
  <si>
    <t>NAGARKURNOOL</t>
  </si>
  <si>
    <t>1713- NARAYANPETA</t>
  </si>
  <si>
    <t>1713</t>
  </si>
  <si>
    <t>NARAYANPETA</t>
  </si>
  <si>
    <t>1714- SHADNAGAR</t>
  </si>
  <si>
    <t>1714</t>
  </si>
  <si>
    <t>SHADNAGAR</t>
  </si>
  <si>
    <t>1715- WANAPARTHY</t>
  </si>
  <si>
    <t>1715</t>
  </si>
  <si>
    <t>WANAPARTHY</t>
  </si>
  <si>
    <t>1802- ANDOL</t>
  </si>
  <si>
    <t>1802</t>
  </si>
  <si>
    <t>ANDOL</t>
  </si>
  <si>
    <t>1803- DUBBAK</t>
  </si>
  <si>
    <t>1803</t>
  </si>
  <si>
    <t>DUBBAK</t>
  </si>
  <si>
    <t>1804- GAZWEL</t>
  </si>
  <si>
    <t>1804</t>
  </si>
  <si>
    <t>GAZWEL</t>
  </si>
  <si>
    <t>1801- MEDAK</t>
  </si>
  <si>
    <t>1801</t>
  </si>
  <si>
    <t>MEDAK</t>
  </si>
  <si>
    <t>1805-MEDAK</t>
  </si>
  <si>
    <t>1805</t>
  </si>
  <si>
    <t>1842-MEDAK</t>
  </si>
  <si>
    <t>1842</t>
  </si>
  <si>
    <t>1806- NARAYANKHED</t>
  </si>
  <si>
    <t>1806</t>
  </si>
  <si>
    <t>NARAYANKHED</t>
  </si>
  <si>
    <t>1807- NARSAPUR</t>
  </si>
  <si>
    <t>1807</t>
  </si>
  <si>
    <t>NARSAPUR</t>
  </si>
  <si>
    <t>1813-PATANCHERU</t>
  </si>
  <si>
    <t>1813</t>
  </si>
  <si>
    <t>PATANCHERU</t>
  </si>
  <si>
    <t>1808- RAMAYAMPET</t>
  </si>
  <si>
    <t>1808</t>
  </si>
  <si>
    <t>RAMAYAMPET</t>
  </si>
  <si>
    <t>1809- SADASIVAPET</t>
  </si>
  <si>
    <t>1809</t>
  </si>
  <si>
    <t>SADASIVAPET</t>
  </si>
  <si>
    <t>1810-SANGA REDDY</t>
  </si>
  <si>
    <t>1810</t>
  </si>
  <si>
    <t>SANGA REDDY</t>
  </si>
  <si>
    <t>1811- SIDDIPETA</t>
  </si>
  <si>
    <t>1811</t>
  </si>
  <si>
    <t>SIDDIPETA</t>
  </si>
  <si>
    <t>1812- ZAHIRABAD</t>
  </si>
  <si>
    <t>1812</t>
  </si>
  <si>
    <t>ZAHIRABAD</t>
  </si>
  <si>
    <t>1902- ALAIR</t>
  </si>
  <si>
    <t>1902</t>
  </si>
  <si>
    <t>ALAIR</t>
  </si>
  <si>
    <t>1903- BHONGIR</t>
  </si>
  <si>
    <t>1903</t>
  </si>
  <si>
    <t>BHONGIR</t>
  </si>
  <si>
    <t>1904- CHANDUR</t>
  </si>
  <si>
    <t>1904</t>
  </si>
  <si>
    <t>CHANDUR</t>
  </si>
  <si>
    <t>1905- DEVARAKONDA</t>
  </si>
  <si>
    <t>1905</t>
  </si>
  <si>
    <t>DEVARAKONDA</t>
  </si>
  <si>
    <t>1906- HUZURNAGAR</t>
  </si>
  <si>
    <t>1906</t>
  </si>
  <si>
    <t>HUZURNAGAR</t>
  </si>
  <si>
    <t>1907- KODAD</t>
  </si>
  <si>
    <t>1907</t>
  </si>
  <si>
    <t>KODAD</t>
  </si>
  <si>
    <t>1908- MIRYALGUDA</t>
  </si>
  <si>
    <t>1908</t>
  </si>
  <si>
    <t>MIRYALGUDA</t>
  </si>
  <si>
    <t>1909- MOTHKUR</t>
  </si>
  <si>
    <t>1909</t>
  </si>
  <si>
    <t>MOTHKUR</t>
  </si>
  <si>
    <t>1910- NAKREKAL</t>
  </si>
  <si>
    <t>1910</t>
  </si>
  <si>
    <t>NAKREKAL</t>
  </si>
  <si>
    <t>1901- NALGONDA</t>
  </si>
  <si>
    <t>1901</t>
  </si>
  <si>
    <t>NALGONDA</t>
  </si>
  <si>
    <t>1911- NALGONDA</t>
  </si>
  <si>
    <t>1911</t>
  </si>
  <si>
    <t>1941-NALGONDA</t>
  </si>
  <si>
    <t>1941</t>
  </si>
  <si>
    <t>1942-NALGONDA</t>
  </si>
  <si>
    <t>1942</t>
  </si>
  <si>
    <t>1913- NIDAMANOOR</t>
  </si>
  <si>
    <t>1913</t>
  </si>
  <si>
    <t>NIDAMANOOR</t>
  </si>
  <si>
    <t>1914- RAMANNAPETA</t>
  </si>
  <si>
    <t>1914</t>
  </si>
  <si>
    <t>RAMANNAPETA</t>
  </si>
  <si>
    <t>1915- SURYAPETA</t>
  </si>
  <si>
    <t>1915</t>
  </si>
  <si>
    <t>SURYAPETA</t>
  </si>
  <si>
    <t>1916- THUNGATHURTHI</t>
  </si>
  <si>
    <t>1916</t>
  </si>
  <si>
    <t>THUNGATHURTHI</t>
  </si>
  <si>
    <t>2002- ARMOOR</t>
  </si>
  <si>
    <t>2002</t>
  </si>
  <si>
    <t>ARMOOR</t>
  </si>
  <si>
    <t>2004- BANSWADA</t>
  </si>
  <si>
    <t>2004</t>
  </si>
  <si>
    <t>BANSWADA</t>
  </si>
  <si>
    <t>2005- BHEEMGAL</t>
  </si>
  <si>
    <t>2005</t>
  </si>
  <si>
    <t>BHEEMGAL</t>
  </si>
  <si>
    <t>2006- BODHAN</t>
  </si>
  <si>
    <t>2006</t>
  </si>
  <si>
    <t>BODHAN</t>
  </si>
  <si>
    <t>2008- KAMAREDDY</t>
  </si>
  <si>
    <t>2008</t>
  </si>
  <si>
    <t>KAMAREDDY</t>
  </si>
  <si>
    <t>2009- MADNOOR</t>
  </si>
  <si>
    <t>2009</t>
  </si>
  <si>
    <t>MADNOOR</t>
  </si>
  <si>
    <t>2001- NIZAMABAD</t>
  </si>
  <si>
    <t>2001</t>
  </si>
  <si>
    <t>NIZAMABAD</t>
  </si>
  <si>
    <t>2010- NIZAMABAD</t>
  </si>
  <si>
    <t>2010</t>
  </si>
  <si>
    <t>2042-NIZAMABAD</t>
  </si>
  <si>
    <t>2042</t>
  </si>
  <si>
    <t>2003-POCHAMPADU</t>
  </si>
  <si>
    <t>2003</t>
  </si>
  <si>
    <t>POCHAMPADU</t>
  </si>
  <si>
    <t>2011- YELLAREDDY</t>
  </si>
  <si>
    <t>YELLAREDDY</t>
  </si>
  <si>
    <t>0702- ADDANKI</t>
  </si>
  <si>
    <t>0702</t>
  </si>
  <si>
    <t>ADDANKI</t>
  </si>
  <si>
    <t>0703- CHIRALA</t>
  </si>
  <si>
    <t>0703</t>
  </si>
  <si>
    <t>CHIRALA</t>
  </si>
  <si>
    <t>0704- CUMBUM</t>
  </si>
  <si>
    <t>0704</t>
  </si>
  <si>
    <t>CUMBUM</t>
  </si>
  <si>
    <t>0705- DARSI</t>
  </si>
  <si>
    <t>0705</t>
  </si>
  <si>
    <t>DARSI</t>
  </si>
  <si>
    <t>0706- GIDDALUR</t>
  </si>
  <si>
    <t>0706</t>
  </si>
  <si>
    <t>GIDDALUR</t>
  </si>
  <si>
    <t>0707- KANDUKUR</t>
  </si>
  <si>
    <t>KANDUKUR</t>
  </si>
  <si>
    <t>0708- KANIGIRI</t>
  </si>
  <si>
    <t>0708</t>
  </si>
  <si>
    <t>KANIGIRI</t>
  </si>
  <si>
    <t>0709- MARKAPUR</t>
  </si>
  <si>
    <t>0709</t>
  </si>
  <si>
    <t>MARKAPUR</t>
  </si>
  <si>
    <t>0710- MARTUR</t>
  </si>
  <si>
    <t>0710</t>
  </si>
  <si>
    <t>MARTUR</t>
  </si>
  <si>
    <t>0711- ONGOLE</t>
  </si>
  <si>
    <t>0711</t>
  </si>
  <si>
    <t>ONGOLE</t>
  </si>
  <si>
    <t>0712- PODILI</t>
  </si>
  <si>
    <t>0712</t>
  </si>
  <si>
    <t>PODILI</t>
  </si>
  <si>
    <t>0701- PRAKASAM</t>
  </si>
  <si>
    <t>0701</t>
  </si>
  <si>
    <t>PRAKASAM</t>
  </si>
  <si>
    <t>0741-PRAKASAM</t>
  </si>
  <si>
    <t>0741</t>
  </si>
  <si>
    <t>0713- YERRAGONDAPALEM</t>
  </si>
  <si>
    <t>0713</t>
  </si>
  <si>
    <t>YERRAGONDAPALEM</t>
  </si>
  <si>
    <t>1402- CHEVELLA</t>
  </si>
  <si>
    <t>1402</t>
  </si>
  <si>
    <t>CHEVELLA</t>
  </si>
  <si>
    <t>1403- HYATHNAGAR</t>
  </si>
  <si>
    <t>1403</t>
  </si>
  <si>
    <t>HYATHNAGAR</t>
  </si>
  <si>
    <t>1404- IBRAHIMPATNAM</t>
  </si>
  <si>
    <t>1404</t>
  </si>
  <si>
    <t>IBRAHIMPATNAM</t>
  </si>
  <si>
    <t>1405- MAHESWARAM</t>
  </si>
  <si>
    <t>1405</t>
  </si>
  <si>
    <t>MAHESWARAM</t>
  </si>
  <si>
    <t>1406- MEDCHAL</t>
  </si>
  <si>
    <t>1406</t>
  </si>
  <si>
    <t>MEDCHAL</t>
  </si>
  <si>
    <t>1407- PARGI</t>
  </si>
  <si>
    <t>1407</t>
  </si>
  <si>
    <t>PARGI</t>
  </si>
  <si>
    <t>1408- RAJENDRANAGAR</t>
  </si>
  <si>
    <t>1408</t>
  </si>
  <si>
    <t>RAJENDRANAGAR</t>
  </si>
  <si>
    <t>1401- RANGAREDDY</t>
  </si>
  <si>
    <t>1401</t>
  </si>
  <si>
    <t>RANGAREDDY</t>
  </si>
  <si>
    <t>1411-RANGAREDDY</t>
  </si>
  <si>
    <t>1411</t>
  </si>
  <si>
    <t>1441-RANGAREDDY</t>
  </si>
  <si>
    <t>1441</t>
  </si>
  <si>
    <t>1409- TANDUR</t>
  </si>
  <si>
    <t>1409</t>
  </si>
  <si>
    <t>TANDUR</t>
  </si>
  <si>
    <t>1410- VIKARABAD</t>
  </si>
  <si>
    <t>1410</t>
  </si>
  <si>
    <t>VIKARABAD</t>
  </si>
  <si>
    <t>0804- ATMAKUR</t>
  </si>
  <si>
    <t>0809- BUCHIREDDYPALEM</t>
  </si>
  <si>
    <t>BUCHIREDDYPALEM</t>
  </si>
  <si>
    <t>0803- GUDUR</t>
  </si>
  <si>
    <t>GUDUR</t>
  </si>
  <si>
    <t>0815- INDUKURPETA</t>
  </si>
  <si>
    <t>INDUKURPETA</t>
  </si>
  <si>
    <t>0805- KAVALI</t>
  </si>
  <si>
    <t>KAVALI</t>
  </si>
  <si>
    <t>0806- KOVUR</t>
  </si>
  <si>
    <t>KOVUR</t>
  </si>
  <si>
    <t>0813- NAIDUPETA</t>
  </si>
  <si>
    <t>NAIDUPETA</t>
  </si>
  <si>
    <t>0801- NELLORE</t>
  </si>
  <si>
    <t>NELLORE</t>
  </si>
  <si>
    <t>0802- NELLORE</t>
  </si>
  <si>
    <t>0802</t>
  </si>
  <si>
    <t>0812- PODALAKUR</t>
  </si>
  <si>
    <t>PODALAKUR</t>
  </si>
  <si>
    <t>0814- RAPUR</t>
  </si>
  <si>
    <t>RAPUR</t>
  </si>
  <si>
    <t>0843-SP NELLORE</t>
  </si>
  <si>
    <t>SP NELLORE</t>
  </si>
  <si>
    <t>0808- SULLURPETA</t>
  </si>
  <si>
    <t>SULLURPETA</t>
  </si>
  <si>
    <t>0842-TGP NELLORE</t>
  </si>
  <si>
    <t>0842</t>
  </si>
  <si>
    <t>TGP NELLORE</t>
  </si>
  <si>
    <t>0807- UDAYAGIRI</t>
  </si>
  <si>
    <t>UDAYAGIRI</t>
  </si>
  <si>
    <t>0816- VAKADU</t>
  </si>
  <si>
    <t>VAKADU</t>
  </si>
  <si>
    <t>0810- VENKATAGIRI</t>
  </si>
  <si>
    <t>VENKATAGIRI</t>
  </si>
  <si>
    <t>0811- VINJAMURU</t>
  </si>
  <si>
    <t>VINJAMURU</t>
  </si>
  <si>
    <t>0102- AMADALAVALASA</t>
  </si>
  <si>
    <t>0102</t>
  </si>
  <si>
    <t>AMADALAVALASA</t>
  </si>
  <si>
    <t>0103- ICHAPURAM</t>
  </si>
  <si>
    <t>0103</t>
  </si>
  <si>
    <t>ICHAPURAM</t>
  </si>
  <si>
    <t>0104- KOTABOMMALI</t>
  </si>
  <si>
    <t>0104</t>
  </si>
  <si>
    <t>KOTABOMMALI</t>
  </si>
  <si>
    <t>0105- KOTTUR</t>
  </si>
  <si>
    <t>0105</t>
  </si>
  <si>
    <t>KOTTUR</t>
  </si>
  <si>
    <t>0106- NARSANNAPETA</t>
  </si>
  <si>
    <t>0106</t>
  </si>
  <si>
    <t>NARSANNAPETA</t>
  </si>
  <si>
    <t>0107- PALAKONDA</t>
  </si>
  <si>
    <t>0107</t>
  </si>
  <si>
    <t>PALAKONDA</t>
  </si>
  <si>
    <t>0108- PALASA</t>
  </si>
  <si>
    <t>0108</t>
  </si>
  <si>
    <t>PALASA</t>
  </si>
  <si>
    <t>0109- PATHAPATNAM</t>
  </si>
  <si>
    <t>0109</t>
  </si>
  <si>
    <t>PATHAPATNAM</t>
  </si>
  <si>
    <t>0110- PONDURU</t>
  </si>
  <si>
    <t>0110</t>
  </si>
  <si>
    <t>PONDURU</t>
  </si>
  <si>
    <t>0111- RAJAM</t>
  </si>
  <si>
    <t>0111</t>
  </si>
  <si>
    <t>RAJAM</t>
  </si>
  <si>
    <t>0112- SOMPETA</t>
  </si>
  <si>
    <t>0112</t>
  </si>
  <si>
    <t>SOMPETA</t>
  </si>
  <si>
    <t>0101- SRIKAKULAM</t>
  </si>
  <si>
    <t>0101</t>
  </si>
  <si>
    <t>SRIKAKULAM</t>
  </si>
  <si>
    <t>0113- SRIKAKULAM</t>
  </si>
  <si>
    <t>0113</t>
  </si>
  <si>
    <t>0141-SRIKAKULAM</t>
  </si>
  <si>
    <t>0141</t>
  </si>
  <si>
    <t>0114- TEKKALI</t>
  </si>
  <si>
    <t>0114</t>
  </si>
  <si>
    <t>TEKKALI</t>
  </si>
  <si>
    <t>0202- ANAKAPALLI(EAST)</t>
  </si>
  <si>
    <t>0202</t>
  </si>
  <si>
    <t>ANAKAPALLI(EAST)</t>
  </si>
  <si>
    <t>0203- ANAKAPALLI(WEST)</t>
  </si>
  <si>
    <t>0203</t>
  </si>
  <si>
    <t>ANAKAPALLI(WEST)</t>
  </si>
  <si>
    <t>0204- ARAKU</t>
  </si>
  <si>
    <t>0204</t>
  </si>
  <si>
    <t>ARAKU</t>
  </si>
  <si>
    <t>0205- BHEEMUNIPATNAM</t>
  </si>
  <si>
    <t>0205</t>
  </si>
  <si>
    <t>BHEEMUNIPATNAM</t>
  </si>
  <si>
    <t>0206- CHINTHAPALLI</t>
  </si>
  <si>
    <t>0206</t>
  </si>
  <si>
    <t>CHINTHAPALLI</t>
  </si>
  <si>
    <t>0207- CHODAVARAM</t>
  </si>
  <si>
    <t>0207</t>
  </si>
  <si>
    <t>CHODAVARAM</t>
  </si>
  <si>
    <t>0208- ELLAMANCHILI</t>
  </si>
  <si>
    <t>0208</t>
  </si>
  <si>
    <t>ELLAMANCHILI</t>
  </si>
  <si>
    <t>0209- KOTAURATLA</t>
  </si>
  <si>
    <t>0209</t>
  </si>
  <si>
    <t>KOTAURATLA</t>
  </si>
  <si>
    <t>0210- MADUGULA</t>
  </si>
  <si>
    <t>0210</t>
  </si>
  <si>
    <t>MADUGULA</t>
  </si>
  <si>
    <t>0211- NAKKAPALLI</t>
  </si>
  <si>
    <t>0211</t>
  </si>
  <si>
    <t>NAKKAPALLI</t>
  </si>
  <si>
    <t>0212- NARSIPATNAM</t>
  </si>
  <si>
    <t>0212</t>
  </si>
  <si>
    <t>NARSIPATNAM</t>
  </si>
  <si>
    <t>0213- PADERU</t>
  </si>
  <si>
    <t>0213</t>
  </si>
  <si>
    <t>PADERU</t>
  </si>
  <si>
    <t>0201- VISAKHAPATNAM</t>
  </si>
  <si>
    <t>0201</t>
  </si>
  <si>
    <t>VISAKHAPATNAM</t>
  </si>
  <si>
    <t>0214- VISAKHAPATNAM</t>
  </si>
  <si>
    <t>0214</t>
  </si>
  <si>
    <t>0241-VISAKHAPATNAM</t>
  </si>
  <si>
    <t>0241</t>
  </si>
  <si>
    <t>2202- BHOGAPURAM</t>
  </si>
  <si>
    <t>BHOGAPURAM</t>
  </si>
  <si>
    <t>2203- BOBBILI</t>
  </si>
  <si>
    <t>BOBBILI</t>
  </si>
  <si>
    <t>2204- CHEEPURUPALLI</t>
  </si>
  <si>
    <t>CHEEPURUPALLI</t>
  </si>
  <si>
    <t>2205- GAJAPATHINAGARAM</t>
  </si>
  <si>
    <t>GAJAPATHINAGARAM</t>
  </si>
  <si>
    <t>2206- KOTHAVALASA</t>
  </si>
  <si>
    <t>2206</t>
  </si>
  <si>
    <t>KOTHAVALASA</t>
  </si>
  <si>
    <t>2207- KURUPAM</t>
  </si>
  <si>
    <t>2207</t>
  </si>
  <si>
    <t>KURUPAM</t>
  </si>
  <si>
    <t>2208- NELLIMARLA</t>
  </si>
  <si>
    <t>2208</t>
  </si>
  <si>
    <t>NELLIMARLA</t>
  </si>
  <si>
    <t>2209- PARVATHIPURAM</t>
  </si>
  <si>
    <t>2209</t>
  </si>
  <si>
    <t>PARVATHIPURAM</t>
  </si>
  <si>
    <t>2210- SALURU</t>
  </si>
  <si>
    <t>SALURU</t>
  </si>
  <si>
    <t>2211- SRUNGAVARAPUKOTA</t>
  </si>
  <si>
    <t>SRUNGAVARAPUKOTA</t>
  </si>
  <si>
    <t>2212- THERLAM</t>
  </si>
  <si>
    <t>2212</t>
  </si>
  <si>
    <t>THERLAM</t>
  </si>
  <si>
    <t>2242-VIJAYANAGARAM</t>
  </si>
  <si>
    <t>2242</t>
  </si>
  <si>
    <t>VIJAYANAGARAM</t>
  </si>
  <si>
    <t>2201- VIZAYA NAGARAM</t>
  </si>
  <si>
    <t>2201</t>
  </si>
  <si>
    <t>VIZAYA NAGARAM</t>
  </si>
  <si>
    <t>2241- VIZAYA NAGARAM</t>
  </si>
  <si>
    <t>2241</t>
  </si>
  <si>
    <t>2213- VIZIANAGARAM</t>
  </si>
  <si>
    <t>2213</t>
  </si>
  <si>
    <t>VIZIANAGARAM</t>
  </si>
  <si>
    <t>2102- CHERIYAL</t>
  </si>
  <si>
    <t>2102</t>
  </si>
  <si>
    <t>CHERIYAL</t>
  </si>
  <si>
    <t>2104- ETURNAGARAM</t>
  </si>
  <si>
    <t>2104</t>
  </si>
  <si>
    <t>ETURNAGARAM</t>
  </si>
  <si>
    <t>2105- GHANAPUR</t>
  </si>
  <si>
    <t>2105</t>
  </si>
  <si>
    <t>GHANAPUR</t>
  </si>
  <si>
    <t>2106- GUDUR</t>
  </si>
  <si>
    <t>2106</t>
  </si>
  <si>
    <t>2107- JANGAON</t>
  </si>
  <si>
    <t>2107</t>
  </si>
  <si>
    <t>JANGAON</t>
  </si>
  <si>
    <t>2108- KODAKANDLA</t>
  </si>
  <si>
    <t>2108</t>
  </si>
  <si>
    <t>KODAKANDLA</t>
  </si>
  <si>
    <t>2109- MAHABOOBABAD</t>
  </si>
  <si>
    <t>2109</t>
  </si>
  <si>
    <t>MAHABOOBABAD</t>
  </si>
  <si>
    <t>2110- MARIPEDA</t>
  </si>
  <si>
    <t>2110</t>
  </si>
  <si>
    <t>MARIPEDA</t>
  </si>
  <si>
    <t>2111- MULUGU</t>
  </si>
  <si>
    <t>2111</t>
  </si>
  <si>
    <t>MULUGU</t>
  </si>
  <si>
    <t>2112- NARSAMPETA</t>
  </si>
  <si>
    <t>2112</t>
  </si>
  <si>
    <t>NARSAMPETA</t>
  </si>
  <si>
    <t>2113- PARKAL</t>
  </si>
  <si>
    <t>2113</t>
  </si>
  <si>
    <t>PARKAL</t>
  </si>
  <si>
    <t>2101- WARANGAL</t>
  </si>
  <si>
    <t>2101</t>
  </si>
  <si>
    <t>WARANGAL</t>
  </si>
  <si>
    <t>2114- WARANGAL</t>
  </si>
  <si>
    <t>2114</t>
  </si>
  <si>
    <t>2141-WARANGAL</t>
  </si>
  <si>
    <t>2141</t>
  </si>
  <si>
    <t>2142-WARANGAL</t>
  </si>
  <si>
    <t>2142</t>
  </si>
  <si>
    <t>2115- WARDHANNAPETA</t>
  </si>
  <si>
    <t>2115</t>
  </si>
  <si>
    <t>WARDHANNAPETA</t>
  </si>
  <si>
    <t>0402- AKIVEEDU</t>
  </si>
  <si>
    <t>0402</t>
  </si>
  <si>
    <t>AKIVEEDU</t>
  </si>
  <si>
    <t>0404- BHIMADOLE</t>
  </si>
  <si>
    <t>0404</t>
  </si>
  <si>
    <t>BHIMADOLE</t>
  </si>
  <si>
    <t>0403- BHIMAVARAM</t>
  </si>
  <si>
    <t>0403</t>
  </si>
  <si>
    <t>BHIMAVARAM</t>
  </si>
  <si>
    <t>0405- CHITALAPUDI</t>
  </si>
  <si>
    <t>0405</t>
  </si>
  <si>
    <t>CHITALAPUDI</t>
  </si>
  <si>
    <t>0406- ELURU</t>
  </si>
  <si>
    <t>0406</t>
  </si>
  <si>
    <t>ELURU</t>
  </si>
  <si>
    <t>0441-ELURU WGO</t>
  </si>
  <si>
    <t>0441</t>
  </si>
  <si>
    <t>ELURU WGO</t>
  </si>
  <si>
    <t>0407- JANGAREDDYGUDEM</t>
  </si>
  <si>
    <t>0407</t>
  </si>
  <si>
    <t>JANGAREDDYGUDEM</t>
  </si>
  <si>
    <t>0408- KOVVUR</t>
  </si>
  <si>
    <t>0408</t>
  </si>
  <si>
    <t>KOVVUR</t>
  </si>
  <si>
    <t>0409- NARSAPUR</t>
  </si>
  <si>
    <t>0409</t>
  </si>
  <si>
    <t>0410- NIDADAVOLE</t>
  </si>
  <si>
    <t>0410</t>
  </si>
  <si>
    <t>NIDADAVOLE</t>
  </si>
  <si>
    <t>0411- PALKOL</t>
  </si>
  <si>
    <t>0411</t>
  </si>
  <si>
    <t>PALKOL</t>
  </si>
  <si>
    <t>0412- PENUGONDA</t>
  </si>
  <si>
    <t>0412</t>
  </si>
  <si>
    <t>PENUGONDA</t>
  </si>
  <si>
    <t>0413- POLAVARAM</t>
  </si>
  <si>
    <t>0413</t>
  </si>
  <si>
    <t>POLAVARAM</t>
  </si>
  <si>
    <t>0414- TADEPALLIGUDEM</t>
  </si>
  <si>
    <t>0414</t>
  </si>
  <si>
    <t>TADEPALLIGUDEM</t>
  </si>
  <si>
    <t>0415- TANUKU</t>
  </si>
  <si>
    <t>0415</t>
  </si>
  <si>
    <t>TANUKU</t>
  </si>
  <si>
    <t>0401- WEST GODAVARI</t>
  </si>
  <si>
    <t>0401</t>
  </si>
  <si>
    <t>WEST GODAVARI</t>
  </si>
  <si>
    <t>1202- BADVEL</t>
  </si>
  <si>
    <t>1202</t>
  </si>
  <si>
    <t>BADVEL</t>
  </si>
  <si>
    <t>1204- JAMMALAMADUGU</t>
  </si>
  <si>
    <t>1204</t>
  </si>
  <si>
    <t>JAMMALAMADUGU</t>
  </si>
  <si>
    <t>1201-Y S R</t>
  </si>
  <si>
    <t>1201</t>
  </si>
  <si>
    <t>KADAPA</t>
  </si>
  <si>
    <t>1203- KADAPA</t>
  </si>
  <si>
    <t>1203</t>
  </si>
  <si>
    <t>1241-KADAPA</t>
  </si>
  <si>
    <t>1241</t>
  </si>
  <si>
    <t>1242-KADAPA</t>
  </si>
  <si>
    <t>1242</t>
  </si>
  <si>
    <t>1205- KAMALAPURAM</t>
  </si>
  <si>
    <t>1205</t>
  </si>
  <si>
    <t>KAMALAPURAM</t>
  </si>
  <si>
    <t>1206- LAKKIREDDYPALLE</t>
  </si>
  <si>
    <t>1206</t>
  </si>
  <si>
    <t>LAKKIREDDYPALLE</t>
  </si>
  <si>
    <t>1207- MUDDANUR</t>
  </si>
  <si>
    <t>1207</t>
  </si>
  <si>
    <t>MUDDANUR</t>
  </si>
  <si>
    <t>1208- PRODDATUR</t>
  </si>
  <si>
    <t>1208</t>
  </si>
  <si>
    <t>PRODDATUR</t>
  </si>
  <si>
    <t>1209- PULIVENDLA</t>
  </si>
  <si>
    <t>1209</t>
  </si>
  <si>
    <t>PULIVENDLA</t>
  </si>
  <si>
    <t>1210- RAILWAY KODUR</t>
  </si>
  <si>
    <t>1210</t>
  </si>
  <si>
    <t>RAILWAY KODUR</t>
  </si>
  <si>
    <t>1211- RAJAMPETA</t>
  </si>
  <si>
    <t>1211</t>
  </si>
  <si>
    <t>RAJAMPETA</t>
  </si>
  <si>
    <t>1212- RAYACHOTI</t>
  </si>
  <si>
    <t>1212</t>
  </si>
  <si>
    <t>RAYACHOTI</t>
  </si>
  <si>
    <t>1213- SIDHAVATTAM</t>
  </si>
  <si>
    <t>1213</t>
  </si>
  <si>
    <t>SIDHAVATTAM</t>
  </si>
  <si>
    <t>Name of the Bank</t>
  </si>
  <si>
    <t xml:space="preserve"> The following Information is Required For Updation of Our Progrrams. Hence I Request  You, The information ( Known ) Fill and Send me through Email: ibknellore@hotmail.com.</t>
  </si>
  <si>
    <t>Asifabad</t>
  </si>
  <si>
    <t>Bhainsa</t>
  </si>
  <si>
    <t>Boath</t>
  </si>
  <si>
    <t>Chinnor</t>
  </si>
  <si>
    <t>Kagaznagar</t>
  </si>
  <si>
    <t>Khanapur</t>
  </si>
  <si>
    <t>Laksettipet</t>
  </si>
  <si>
    <t>Mancherial</t>
  </si>
  <si>
    <t>Mudhole</t>
  </si>
  <si>
    <t>Nirmal</t>
  </si>
  <si>
    <t>Nirmal Adilabad</t>
  </si>
  <si>
    <t>Sirpur</t>
  </si>
  <si>
    <t>Utnoor</t>
  </si>
  <si>
    <t>Wankidi</t>
  </si>
  <si>
    <t>Penukonda</t>
  </si>
  <si>
    <t>Tadipatri</t>
  </si>
  <si>
    <t>Bangarupalem</t>
  </si>
  <si>
    <t>Chandragiri</t>
  </si>
  <si>
    <t>Kuppam</t>
  </si>
  <si>
    <t>Madanapalli</t>
  </si>
  <si>
    <t>Nagari</t>
  </si>
  <si>
    <t>Pakala</t>
  </si>
  <si>
    <t>Palamaner</t>
  </si>
  <si>
    <t>Piler</t>
  </si>
  <si>
    <t>Punganur</t>
  </si>
  <si>
    <t>Puttur</t>
  </si>
  <si>
    <t>Satyavedu</t>
  </si>
  <si>
    <t>Srikalahasti</t>
  </si>
  <si>
    <t>Thamballapalle</t>
  </si>
  <si>
    <t>Thottambedu</t>
  </si>
  <si>
    <t>Tirupati</t>
  </si>
  <si>
    <t>Vayalpad</t>
  </si>
  <si>
    <t>Addatheegala</t>
  </si>
  <si>
    <t>Alamur</t>
  </si>
  <si>
    <t>Amalapuram</t>
  </si>
  <si>
    <t>Dawaleswaram Ego</t>
  </si>
  <si>
    <t>Jaggampet</t>
  </si>
  <si>
    <t>Kakinada Ego</t>
  </si>
  <si>
    <t>Kakinada Local</t>
  </si>
  <si>
    <t>Korukonda</t>
  </si>
  <si>
    <t>Kothapeta</t>
  </si>
  <si>
    <t>Mummidivaram</t>
  </si>
  <si>
    <t>Peddapuram</t>
  </si>
  <si>
    <t>Pithapuram</t>
  </si>
  <si>
    <t>Rajamundry(N)</t>
  </si>
  <si>
    <t>Ramachandrapuram</t>
  </si>
  <si>
    <t>Rampachodavaram</t>
  </si>
  <si>
    <t>Rayavaram</t>
  </si>
  <si>
    <t>Razole</t>
  </si>
  <si>
    <t>Tuni</t>
  </si>
  <si>
    <t>Emani-At-Duggirala</t>
  </si>
  <si>
    <t>Guntur ()</t>
  </si>
  <si>
    <t>Gurajala(Palnad)</t>
  </si>
  <si>
    <t>Narsarao Pet</t>
  </si>
  <si>
    <t>Narsaraopeta</t>
  </si>
  <si>
    <t>Ponnuru</t>
  </si>
  <si>
    <t>Sattenapalli</t>
  </si>
  <si>
    <t>Hyderbad</t>
  </si>
  <si>
    <t>Pao,Hyd</t>
  </si>
  <si>
    <t>W And P Hyderabad</t>
  </si>
  <si>
    <t>Works_Pao,Hyd</t>
  </si>
  <si>
    <t>Bhimadevarapalli</t>
  </si>
  <si>
    <t>Gangadhara</t>
  </si>
  <si>
    <t>Husnabad</t>
  </si>
  <si>
    <t>Huzurabad</t>
  </si>
  <si>
    <t>Jagtial</t>
  </si>
  <si>
    <t>Karimanagar</t>
  </si>
  <si>
    <t>Korutla</t>
  </si>
  <si>
    <t>Mahadevpur</t>
  </si>
  <si>
    <t>Mallial</t>
  </si>
  <si>
    <t>Manthani</t>
  </si>
  <si>
    <t>Metpalli</t>
  </si>
  <si>
    <t>Peddapalli</t>
  </si>
  <si>
    <t>Sircilla</t>
  </si>
  <si>
    <t>Sultanabad</t>
  </si>
  <si>
    <t>Vemulawada</t>
  </si>
  <si>
    <t>Bhadrachalam</t>
  </si>
  <si>
    <t>Burgampahad</t>
  </si>
  <si>
    <t>Kammam</t>
  </si>
  <si>
    <t>Kothagudem</t>
  </si>
  <si>
    <t>Madhira</t>
  </si>
  <si>
    <t>Nelakondapalli</t>
  </si>
  <si>
    <t>Sattupalli</t>
  </si>
  <si>
    <t>Venkatapuram</t>
  </si>
  <si>
    <t>Yellandu</t>
  </si>
  <si>
    <t>Avanigadda</t>
  </si>
  <si>
    <t>Bandar</t>
  </si>
  <si>
    <t>Bantumilli</t>
  </si>
  <si>
    <t>Gannavaram</t>
  </si>
  <si>
    <t>Gudivada</t>
  </si>
  <si>
    <t>Jaggaiahpeta</t>
  </si>
  <si>
    <t>Kaikaluru</t>
  </si>
  <si>
    <t>Kanchika Charla</t>
  </si>
  <si>
    <t>Movva</t>
  </si>
  <si>
    <t>Mylavaram</t>
  </si>
  <si>
    <t>Nandigama</t>
  </si>
  <si>
    <t>Nuzvid</t>
  </si>
  <si>
    <t>Pamarru</t>
  </si>
  <si>
    <t>Tiruvur</t>
  </si>
  <si>
    <t>Vijayawada</t>
  </si>
  <si>
    <t>Vijayawada(East)</t>
  </si>
  <si>
    <t>Vijayawada(West)</t>
  </si>
  <si>
    <t>Vissannapeta</t>
  </si>
  <si>
    <t>Vuyyuru</t>
  </si>
  <si>
    <t>Adoni</t>
  </si>
  <si>
    <t>Allagadda</t>
  </si>
  <si>
    <t>Alur</t>
  </si>
  <si>
    <t>Banganapalle</t>
  </si>
  <si>
    <t>Dhone</t>
  </si>
  <si>
    <t>Kodumur At Gudur</t>
  </si>
  <si>
    <t>Koilkuntla</t>
  </si>
  <si>
    <t>Nandikotkur</t>
  </si>
  <si>
    <t>Nandyal</t>
  </si>
  <si>
    <t>Pattikonda</t>
  </si>
  <si>
    <t>Srisailam</t>
  </si>
  <si>
    <t>Yemmiganur</t>
  </si>
  <si>
    <t>Achampet</t>
  </si>
  <si>
    <t>Alampur</t>
  </si>
  <si>
    <t>Gadwal</t>
  </si>
  <si>
    <t>Jadcherla</t>
  </si>
  <si>
    <t>Kalwakurthy</t>
  </si>
  <si>
    <t>Kodangal</t>
  </si>
  <si>
    <t>Kollapur</t>
  </si>
  <si>
    <t>Mahaboob Nagar</t>
  </si>
  <si>
    <t>Mahaboobnagar</t>
  </si>
  <si>
    <t>Mahabubnagar()</t>
  </si>
  <si>
    <t>Makthal</t>
  </si>
  <si>
    <t>Nagarkurnool</t>
  </si>
  <si>
    <t>Narayanpeta</t>
  </si>
  <si>
    <t>Shadnagar</t>
  </si>
  <si>
    <t>Wanaparthy</t>
  </si>
  <si>
    <t>Andol</t>
  </si>
  <si>
    <t>Dubbak</t>
  </si>
  <si>
    <t>Gazwel</t>
  </si>
  <si>
    <t>Narayankhed</t>
  </si>
  <si>
    <t>Narsapur</t>
  </si>
  <si>
    <t>Patancheru</t>
  </si>
  <si>
    <t>Ramayampet</t>
  </si>
  <si>
    <t>Sadasivapet</t>
  </si>
  <si>
    <t>Sanga Reddy</t>
  </si>
  <si>
    <t>Siddipeta</t>
  </si>
  <si>
    <t>Zahirabad</t>
  </si>
  <si>
    <t>Alair</t>
  </si>
  <si>
    <t>Bhongir</t>
  </si>
  <si>
    <t>Chandur</t>
  </si>
  <si>
    <t>Devarakonda</t>
  </si>
  <si>
    <t>Huzurnagar</t>
  </si>
  <si>
    <t>Kodad</t>
  </si>
  <si>
    <t>Miryalguda</t>
  </si>
  <si>
    <t>Mothkur</t>
  </si>
  <si>
    <t>Nakrekal</t>
  </si>
  <si>
    <t>Nidamanoor</t>
  </si>
  <si>
    <t>Ramannapeta</t>
  </si>
  <si>
    <t>Suryapeta</t>
  </si>
  <si>
    <t>Thungathurthi</t>
  </si>
  <si>
    <t>Armoor</t>
  </si>
  <si>
    <t>Banswada</t>
  </si>
  <si>
    <t>Bheemgal</t>
  </si>
  <si>
    <t>Bodhan</t>
  </si>
  <si>
    <t>Kamareddy</t>
  </si>
  <si>
    <t>Madnoor</t>
  </si>
  <si>
    <t>Pochampadu</t>
  </si>
  <si>
    <t>Yellareddy</t>
  </si>
  <si>
    <t>Giddalur</t>
  </si>
  <si>
    <t>Chevella</t>
  </si>
  <si>
    <t>Hyathnagar</t>
  </si>
  <si>
    <t>Ibrahimpatnam</t>
  </si>
  <si>
    <t>Maheswaram</t>
  </si>
  <si>
    <t>Medchal</t>
  </si>
  <si>
    <t>Pargi</t>
  </si>
  <si>
    <t>Rajendranagar</t>
  </si>
  <si>
    <t>Rangareddy</t>
  </si>
  <si>
    <t>Tandur</t>
  </si>
  <si>
    <t>Vikarabad</t>
  </si>
  <si>
    <t>Buchireddypalem</t>
  </si>
  <si>
    <t>Indukurpeta</t>
  </si>
  <si>
    <t>Sp Nellore</t>
  </si>
  <si>
    <t>Tgp Nellore</t>
  </si>
  <si>
    <t>Vinjamuru</t>
  </si>
  <si>
    <t>Ichapuram</t>
  </si>
  <si>
    <t>Kotabommali</t>
  </si>
  <si>
    <t>Kottur</t>
  </si>
  <si>
    <t>Narsannapeta</t>
  </si>
  <si>
    <t>Anakapalli(East)</t>
  </si>
  <si>
    <t>Anakapalli(West)</t>
  </si>
  <si>
    <t>Araku</t>
  </si>
  <si>
    <t>Bheemunipatnam</t>
  </si>
  <si>
    <t>Chinthapalli</t>
  </si>
  <si>
    <t>Chodavaram</t>
  </si>
  <si>
    <t>Ellamanchili</t>
  </si>
  <si>
    <t>Kotauratla</t>
  </si>
  <si>
    <t>Madugula</t>
  </si>
  <si>
    <t>Nakkapalli</t>
  </si>
  <si>
    <t>Narsipatnam</t>
  </si>
  <si>
    <t>Paderu</t>
  </si>
  <si>
    <t>Bhogapuram</t>
  </si>
  <si>
    <t>Cheepurupalli</t>
  </si>
  <si>
    <t>Saluru</t>
  </si>
  <si>
    <t>Vijayanagaram</t>
  </si>
  <si>
    <t>Vizaya Nagaram</t>
  </si>
  <si>
    <t>Cheriyal</t>
  </si>
  <si>
    <t>Eturnagaram</t>
  </si>
  <si>
    <t>Ghanapur</t>
  </si>
  <si>
    <t>Jangaon</t>
  </si>
  <si>
    <t>Kodakandla</t>
  </si>
  <si>
    <t>Mahaboobabad</t>
  </si>
  <si>
    <t>Maripeda</t>
  </si>
  <si>
    <t>Mulugu</t>
  </si>
  <si>
    <t>Narsampeta</t>
  </si>
  <si>
    <t>Parkal</t>
  </si>
  <si>
    <t>Wardhannapeta</t>
  </si>
  <si>
    <t>Akiveedu</t>
  </si>
  <si>
    <t>Bhimadole</t>
  </si>
  <si>
    <t>Bhimavaram</t>
  </si>
  <si>
    <t>Chitalapudi</t>
  </si>
  <si>
    <t>Eluru</t>
  </si>
  <si>
    <t>Eluru Wgo</t>
  </si>
  <si>
    <t>Jangareddygudem</t>
  </si>
  <si>
    <t>Kovvur</t>
  </si>
  <si>
    <t>Nidadavole</t>
  </si>
  <si>
    <t>Palkol</t>
  </si>
  <si>
    <t>Penugonda</t>
  </si>
  <si>
    <t>Polavaram</t>
  </si>
  <si>
    <t>Tadepalligudem</t>
  </si>
  <si>
    <t>Tanuku</t>
  </si>
  <si>
    <t>Badvel</t>
  </si>
  <si>
    <t>Jammalamadugu</t>
  </si>
  <si>
    <t>Kadapa</t>
  </si>
  <si>
    <t>Kamalapuram</t>
  </si>
  <si>
    <t>Lakkireddypalle</t>
  </si>
  <si>
    <t>Muddanur</t>
  </si>
  <si>
    <t>Proddatur</t>
  </si>
  <si>
    <t>Pulivendla</t>
  </si>
  <si>
    <t>Railway Kodur</t>
  </si>
  <si>
    <t>Rajampeta</t>
  </si>
  <si>
    <t>Rayachoti</t>
  </si>
  <si>
    <t>Sidhavattam</t>
  </si>
  <si>
    <t>2009-2010</t>
  </si>
  <si>
    <t>2010-2011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</si>
  <si>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</si>
  <si>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</si>
  <si>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</si>
  <si>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</si>
  <si>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</si>
  <si>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</si>
  <si>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</si>
  <si>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</si>
  <si>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</si>
  <si>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</si>
  <si>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</si>
  <si>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</si>
  <si>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</si>
  <si>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</si>
  <si>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</si>
  <si>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</si>
  <si>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</si>
  <si>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</si>
  <si>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</si>
  <si>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</si>
  <si>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</si>
  <si>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</si>
  <si>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</si>
  <si>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</si>
  <si>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</si>
  <si>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</si>
  <si>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</si>
  <si>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</si>
  <si>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</si>
  <si>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</si>
  <si>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</si>
  <si>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2043-2044</t>
  </si>
  <si>
    <t>2044-2045</t>
  </si>
  <si>
    <t>2045-2046</t>
  </si>
  <si>
    <t>2046-2047</t>
  </si>
  <si>
    <t>2047-2048</t>
  </si>
  <si>
    <t>Programme Updation On</t>
  </si>
  <si>
    <t>A.G.NET</t>
  </si>
  <si>
    <t xml:space="preserve"> Order of the Fee sanctioning authority</t>
  </si>
  <si>
    <t xml:space="preserve">                             Fees concession applied for is recommended for sanction</t>
  </si>
  <si>
    <t xml:space="preserve"> Description by the parent</t>
  </si>
  <si>
    <t>FULL</t>
  </si>
  <si>
    <t xml:space="preserve">Salary of the Parent   </t>
  </si>
  <si>
    <t xml:space="preserve"> Parents Name    </t>
  </si>
  <si>
    <t xml:space="preserve">Name of the Pupil </t>
  </si>
  <si>
    <t>Reimbursement of tuition fee Amount</t>
  </si>
  <si>
    <t>Name of the school</t>
  </si>
  <si>
    <t>Academic year</t>
  </si>
  <si>
    <t>Child information</t>
  </si>
  <si>
    <t>G.O.Ms.NO:40 Edn (Ser-V) Dept; Dt :07/05/2002</t>
  </si>
  <si>
    <t>G.O.Ms. No. 2  Edn., S.E(Gen-I) Dept., Dated 05-01-2011</t>
  </si>
  <si>
    <t>Representation of the individuals.</t>
  </si>
  <si>
    <t>Class and Section in which the pupil is Studing.</t>
  </si>
  <si>
    <t xml:space="preserve">Concession claimed Full/ Half    </t>
  </si>
  <si>
    <t>Head of the Institutions Remarks :</t>
  </si>
  <si>
    <t>Signature of the DDO</t>
  </si>
  <si>
    <t>APPLICATION FOR THE GRANT OF THE CONCESSION TO CHILDREN OF N.G.O.s
 [G.O.Ms.No.2 Edn(SE..SER.I V) Dept, Dt:05/01/2011 ]</t>
  </si>
  <si>
    <t>Certified by Head of office</t>
  </si>
  <si>
    <t>Financial Year- Educational Consession Financial Year</t>
  </si>
  <si>
    <t>ID No</t>
  </si>
  <si>
    <t>Name Of the Employee</t>
  </si>
  <si>
    <t>Scale of Pay</t>
  </si>
  <si>
    <t>Bank Account No</t>
  </si>
  <si>
    <t>Name of The Bank</t>
  </si>
  <si>
    <t>PUPIL-I</t>
  </si>
  <si>
    <t>PUPIL-II</t>
  </si>
  <si>
    <t>Class</t>
  </si>
  <si>
    <t>Pupil- I</t>
  </si>
  <si>
    <t>Pupil- II</t>
  </si>
  <si>
    <t>c)</t>
  </si>
  <si>
    <t>Whether the pupils is promoted to to the class shown against Col. 1b  of detailes.</t>
  </si>
  <si>
    <t>Acadamic Year</t>
  </si>
  <si>
    <t>d)</t>
  </si>
  <si>
    <t>Name of the School</t>
  </si>
  <si>
    <t>e)</t>
  </si>
  <si>
    <t>Particulars of Children</t>
  </si>
  <si>
    <t>PAY</t>
  </si>
  <si>
    <t>P.P</t>
  </si>
  <si>
    <t>SPL.PAY</t>
  </si>
  <si>
    <t>D.A</t>
  </si>
  <si>
    <t>H.R.A</t>
  </si>
  <si>
    <t>C.C.A/R.A</t>
  </si>
  <si>
    <t>H.M.A</t>
  </si>
  <si>
    <t>REIMBURSEMENT OF TUITION FEE</t>
  </si>
  <si>
    <t>I.R</t>
  </si>
  <si>
    <t>G.P.F</t>
  </si>
  <si>
    <t>G.P.F.Loan</t>
  </si>
  <si>
    <t>A.P.G.L.I</t>
  </si>
  <si>
    <t>A.P.G.L.I.Loan</t>
  </si>
  <si>
    <t>G.I.S</t>
  </si>
  <si>
    <t>P.TAX</t>
  </si>
  <si>
    <t>House Rent</t>
  </si>
  <si>
    <t>F.A</t>
  </si>
  <si>
    <t>E.A</t>
  </si>
  <si>
    <t>HBA (P)</t>
  </si>
  <si>
    <t>HBA (I)</t>
  </si>
  <si>
    <t>Vehicle Loan</t>
  </si>
  <si>
    <t>Income. Tax</t>
  </si>
  <si>
    <t>E.W.F</t>
  </si>
  <si>
    <t>Class IV GPF-DTO</t>
  </si>
  <si>
    <t>Z.P.P.F</t>
  </si>
  <si>
    <t>Z.P.PF.Loan</t>
  </si>
  <si>
    <t>GOVT.TOTAL DEDUCTIONS</t>
  </si>
  <si>
    <t>Non Govt.Deductions</t>
  </si>
  <si>
    <t>NET PAID</t>
  </si>
  <si>
    <t>REMARKS</t>
  </si>
  <si>
    <t>Name of The Employee</t>
  </si>
  <si>
    <t>II</t>
  </si>
  <si>
    <r>
      <rPr>
        <b/>
        <sz val="11"/>
        <color theme="1"/>
        <rFont val="Calibri"/>
        <family val="2"/>
        <scheme val="minor"/>
      </rPr>
      <t>Name of the School</t>
    </r>
    <r>
      <rPr>
        <sz val="11"/>
        <color theme="1"/>
        <rFont val="Calibri"/>
        <family val="2"/>
        <scheme val="minor"/>
      </rPr>
      <t xml:space="preserve"> (IF The Mandal Parishad Schools Must be Filled . Others Must Be empty)</t>
    </r>
  </si>
  <si>
    <t xml:space="preserve">Employee Name &amp; Designation </t>
  </si>
  <si>
    <t xml:space="preserve">                  Certified that the Reimbursement of tuition fee now Sanctioned the Academic year (Shown Column No: 7 of the above table) has not been sanctioned and availed by the Government Servant earlier.</t>
  </si>
  <si>
    <t xml:space="preserve">                 If any audit objections arises in future due to sanction of the above amount, such amount will recovered from Salaries of  the individual concerned in lumpsum without assigning any notice.</t>
  </si>
  <si>
    <t xml:space="preserve">                 Certified that  necessary entry to the  effect of  above sanction has been recorded in the service register  of the incumbents.</t>
  </si>
  <si>
    <t>Select The Name of the Employee</t>
  </si>
  <si>
    <t xml:space="preserve"> How employed ( Full particulars of  the post  held, Dept., etc.,should be stated here against  relevant head below )</t>
  </si>
  <si>
    <t>A) Non Gazetted Officer 
B) Dist Board Employee
C) Muncipal Employee
D) Teacher in Aided /M.P/ZP Schools</t>
  </si>
  <si>
    <t>District- Mandal</t>
  </si>
  <si>
    <t xml:space="preserve">      I here by declare  that  shown against col.No: 1 of the application is My Son / Daughter and certify that My  Wife / Husband is not a govt. servant.</t>
  </si>
  <si>
    <t>Signature of the Parent  with date</t>
  </si>
  <si>
    <t>Office Seal</t>
  </si>
  <si>
    <t>STUDY CERTIFICATE</t>
  </si>
  <si>
    <t>Tution Fee  Details</t>
  </si>
  <si>
    <t>Q1</t>
  </si>
  <si>
    <t>Q2</t>
  </si>
  <si>
    <t>Q3</t>
  </si>
  <si>
    <t>Q4</t>
  </si>
  <si>
    <t>Total</t>
  </si>
  <si>
    <t xml:space="preserve">Rs:   </t>
  </si>
  <si>
    <t>R.C.No</t>
  </si>
  <si>
    <t>255/15/2011-12</t>
  </si>
  <si>
    <t>07/11/2009</t>
  </si>
  <si>
    <t>District Educational Officer, Nellore</t>
  </si>
  <si>
    <t>Tution Fee</t>
  </si>
  <si>
    <t>S-I</t>
  </si>
  <si>
    <t>S-II</t>
  </si>
  <si>
    <t>Signature of the Head of Institution</t>
  </si>
  <si>
    <t>Place:</t>
  </si>
  <si>
    <t>He is not granted N.G.O.s concession from the school during this year.</t>
  </si>
  <si>
    <t>FILTER POINT</t>
  </si>
  <si>
    <t>2.Certified that the amount claimed in this bill is not drawn earlier.</t>
  </si>
  <si>
    <t>012- Allowances</t>
  </si>
  <si>
    <t>014- Other Allowances
( Reimbursement of education tution fees )</t>
  </si>
  <si>
    <t>Total Reimbursement</t>
  </si>
  <si>
    <t>Select Bank Name</t>
  </si>
  <si>
    <t>Designations</t>
  </si>
  <si>
    <t>RPS-2010</t>
  </si>
  <si>
    <t>LKG</t>
  </si>
  <si>
    <t>UKG</t>
  </si>
  <si>
    <t>I</t>
  </si>
  <si>
    <t>III</t>
  </si>
  <si>
    <t>IV</t>
  </si>
  <si>
    <t>Bank</t>
  </si>
  <si>
    <t>Filter Point</t>
  </si>
  <si>
    <t xml:space="preserve"> Bank Name</t>
  </si>
  <si>
    <t xml:space="preserve">Bank Name : </t>
  </si>
  <si>
    <t>Bank Code :</t>
  </si>
  <si>
    <t xml:space="preserve">DDO Code: </t>
  </si>
  <si>
    <t>DDO Designation:</t>
  </si>
  <si>
    <t>DDO Phone No:</t>
  </si>
  <si>
    <t>Name of the NPB :</t>
  </si>
  <si>
    <t>Bank Code:</t>
  </si>
  <si>
    <t>ANNEXURE - III</t>
  </si>
  <si>
    <t>filter</t>
  </si>
  <si>
    <t>VI</t>
  </si>
  <si>
    <t>VII</t>
  </si>
  <si>
    <t>VIII</t>
  </si>
  <si>
    <t>IX</t>
  </si>
  <si>
    <t>X</t>
  </si>
  <si>
    <t>Inter-I</t>
  </si>
  <si>
    <t>Inter-II</t>
  </si>
  <si>
    <t>SA (Telugu)</t>
  </si>
  <si>
    <t>SA (Hindi)</t>
  </si>
  <si>
    <t>SA (English)</t>
  </si>
  <si>
    <t>SA (PS)</t>
  </si>
  <si>
    <t>SA (BS)</t>
  </si>
  <si>
    <t>SA (SS)</t>
  </si>
  <si>
    <t>SA (PD)</t>
  </si>
  <si>
    <t>LFLHM</t>
  </si>
  <si>
    <t>SGT</t>
  </si>
  <si>
    <t>LP (Telugu)</t>
  </si>
  <si>
    <t>LP (Hindi)</t>
  </si>
  <si>
    <t>PET</t>
  </si>
  <si>
    <t>Executive Engineer</t>
  </si>
  <si>
    <t>Mandal Parishad Udayagiri</t>
  </si>
  <si>
    <t>Sri _____________</t>
  </si>
  <si>
    <t>2202-01-103-00-05</t>
  </si>
  <si>
    <t xml:space="preserve">                'Name of The Banks -                  Bank Code (Personal Account Nos of the Individuals)</t>
  </si>
  <si>
    <t>Total Amount</t>
  </si>
  <si>
    <t>Welcome To UTF</t>
  </si>
  <si>
    <t>0807541</t>
  </si>
  <si>
    <t>K.V.RAVANAMMA</t>
  </si>
  <si>
    <t>K.V.Sai Sujith</t>
  </si>
  <si>
    <t>Rathnam High School, Nelore</t>
  </si>
  <si>
    <t>K.V.RAVANAMMA ( 0807541 )</t>
  </si>
  <si>
    <t>School Recognition Authority</t>
  </si>
  <si>
    <t>MPUPS, Dasaripalli</t>
  </si>
  <si>
    <t>XXXXXXXXXX</t>
  </si>
  <si>
    <t>Abdul Kalam Jr Coolege</t>
  </si>
  <si>
    <t>UPDATION PROGRAMME AVAILABLE AT</t>
  </si>
  <si>
    <t>visit at www.ibknellore.tk</t>
  </si>
  <si>
    <t>New Updations are available Visit Our Blogs</t>
  </si>
  <si>
    <t>Note:</t>
  </si>
  <si>
    <t>Developped By</t>
  </si>
  <si>
    <t>SA (MATHE MATICS)</t>
  </si>
  <si>
    <t>GMHS, NELLORE</t>
  </si>
  <si>
    <t xml:space="preserve">Phone No: 9492268881 </t>
  </si>
  <si>
    <t xml:space="preserve"> Please verify with experts before submission. 
 Any Mistakes This Programme Iam not Responsible</t>
  </si>
  <si>
    <t xml:space="preserve">                      Reimbursement of Educational Tution Fee  Excell Programme</t>
  </si>
  <si>
    <t>This Programme Working MS Office-2007/2003</t>
  </si>
  <si>
    <t>Updation on 19/03/2012</t>
  </si>
  <si>
    <t>19/03/2012</t>
  </si>
  <si>
    <t>This Programme Used upto 500 Members</t>
  </si>
</sst>
</file>

<file path=xl/styles.xml><?xml version="1.0" encoding="utf-8"?>
<styleSheet xmlns="http://schemas.openxmlformats.org/spreadsheetml/2006/main">
  <numFmts count="1">
    <numFmt numFmtId="164" formatCode="dd/mm/yyyy;@"/>
  </numFmts>
  <fonts count="123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2"/>
      <color indexed="10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/>
      <sz val="11"/>
      <color indexed="10"/>
      <name val="Arial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8"/>
      <color rgb="FFFF0000"/>
      <name val="Verdana"/>
      <family val="2"/>
    </font>
    <font>
      <b/>
      <sz val="10"/>
      <color indexed="9"/>
      <name val="Verdana"/>
      <family val="2"/>
    </font>
    <font>
      <b/>
      <sz val="8"/>
      <name val="Arial"/>
      <family val="2"/>
    </font>
    <font>
      <strike/>
      <sz val="10"/>
      <name val="Arial"/>
      <family val="2"/>
    </font>
    <font>
      <b/>
      <sz val="7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7"/>
      <name val="Arial"/>
      <family val="2"/>
    </font>
    <font>
      <sz val="10"/>
      <color indexed="9"/>
      <name val="Arial"/>
      <family val="2"/>
    </font>
    <font>
      <sz val="5"/>
      <name val="Arial"/>
      <family val="2"/>
    </font>
    <font>
      <sz val="10"/>
      <color indexed="10"/>
      <name val="Arial"/>
      <family val="2"/>
    </font>
    <font>
      <b/>
      <u/>
      <sz val="11"/>
      <name val="Arial"/>
      <family val="2"/>
    </font>
    <font>
      <b/>
      <u/>
      <sz val="11"/>
      <name val="Verdana"/>
      <family val="2"/>
    </font>
    <font>
      <sz val="6"/>
      <name val="Arial"/>
      <family val="2"/>
    </font>
    <font>
      <b/>
      <sz val="9"/>
      <name val="Verdana"/>
      <family val="2"/>
    </font>
    <font>
      <u/>
      <sz val="10"/>
      <name val="Arial"/>
      <family val="2"/>
    </font>
    <font>
      <b/>
      <u/>
      <sz val="8"/>
      <name val="Arial"/>
      <family val="2"/>
    </font>
    <font>
      <b/>
      <u/>
      <sz val="8"/>
      <name val="Verdana"/>
      <family val="2"/>
    </font>
    <font>
      <b/>
      <u/>
      <sz val="10"/>
      <name val="Arial"/>
      <family val="2"/>
    </font>
    <font>
      <b/>
      <u/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10"/>
      <color indexed="10"/>
      <name val="Verdana"/>
      <family val="2"/>
    </font>
    <font>
      <sz val="9"/>
      <name val="Verdana"/>
      <family val="2"/>
    </font>
    <font>
      <sz val="10"/>
      <color theme="0"/>
      <name val="Verdana"/>
      <family val="2"/>
    </font>
    <font>
      <sz val="11"/>
      <color theme="0"/>
      <name val="Calibri"/>
      <family val="2"/>
      <scheme val="minor"/>
    </font>
    <font>
      <sz val="9"/>
      <color theme="0" tint="-4.9989318521683403E-2"/>
      <name val="Verdan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0"/>
      <name val="Verdana"/>
      <family val="2"/>
    </font>
    <font>
      <u/>
      <sz val="11"/>
      <color theme="10"/>
      <name val="Calibri"/>
      <family val="2"/>
    </font>
    <font>
      <b/>
      <u/>
      <sz val="16"/>
      <color theme="10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Verdana"/>
      <family val="2"/>
    </font>
    <font>
      <b/>
      <sz val="14"/>
      <name val="Calibri"/>
      <family val="2"/>
      <scheme val="minor"/>
    </font>
    <font>
      <sz val="14"/>
      <color theme="0"/>
      <name val="Arial"/>
      <family val="2"/>
    </font>
    <font>
      <sz val="10"/>
      <name val="Arial"/>
      <family val="2"/>
    </font>
    <font>
      <b/>
      <i/>
      <u/>
      <sz val="20"/>
      <color rgb="FFFF00FF"/>
      <name val="Calibri"/>
      <family val="2"/>
    </font>
    <font>
      <b/>
      <sz val="1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b/>
      <i/>
      <u/>
      <sz val="20"/>
      <color theme="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name val="Arial Black"/>
      <family val="2"/>
    </font>
    <font>
      <b/>
      <sz val="11"/>
      <name val="Arial Black"/>
      <family val="2"/>
    </font>
    <font>
      <b/>
      <sz val="10"/>
      <name val="Arial Black"/>
      <family val="2"/>
    </font>
    <font>
      <sz val="12"/>
      <name val="Arial Black"/>
      <family val="2"/>
    </font>
    <font>
      <b/>
      <sz val="10"/>
      <name val="Calibri"/>
      <family val="2"/>
      <scheme val="minor"/>
    </font>
    <font>
      <b/>
      <u/>
      <sz val="20"/>
      <color theme="0"/>
      <name val="Calibri"/>
      <family val="2"/>
    </font>
    <font>
      <b/>
      <sz val="12"/>
      <color theme="1"/>
      <name val="Calibri"/>
      <family val="2"/>
      <scheme val="minor"/>
    </font>
    <font>
      <sz val="12"/>
      <name val="Verdana"/>
      <family val="2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b/>
      <u/>
      <sz val="16"/>
      <name val="Calibri"/>
      <family val="2"/>
    </font>
    <font>
      <b/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Arial"/>
      <family val="2"/>
    </font>
    <font>
      <sz val="10"/>
      <name val="Arial"/>
    </font>
    <font>
      <sz val="12"/>
      <name val="Times New Roman"/>
      <family val="1"/>
    </font>
    <font>
      <b/>
      <sz val="11"/>
      <name val="Times New Roman"/>
      <family val="1"/>
    </font>
    <font>
      <sz val="7"/>
      <name val="Verdana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Verdana"/>
      <family val="2"/>
    </font>
    <font>
      <b/>
      <sz val="16"/>
      <color rgb="FFFF0000"/>
      <name val="Arial"/>
      <family val="2"/>
    </font>
    <font>
      <b/>
      <sz val="16"/>
      <color theme="0"/>
      <name val="Calibri"/>
      <family val="2"/>
      <scheme val="minor"/>
    </font>
    <font>
      <b/>
      <sz val="8"/>
      <color theme="0"/>
      <name val="Verdana"/>
      <family val="2"/>
    </font>
    <font>
      <b/>
      <i/>
      <u/>
      <sz val="18"/>
      <color rgb="FF0000FF"/>
      <name val="Calibri"/>
      <family val="2"/>
    </font>
    <font>
      <sz val="10"/>
      <color theme="0"/>
      <name val="Calibri"/>
      <family val="2"/>
      <scheme val="minor"/>
    </font>
    <font>
      <b/>
      <sz val="10"/>
      <color theme="0"/>
      <name val="Times New Roman"/>
      <family val="1"/>
      <charset val="204"/>
    </font>
    <font>
      <b/>
      <sz val="12"/>
      <color theme="9" tint="0.39997558519241921"/>
      <name val="Calibri"/>
      <family val="2"/>
      <scheme val="minor"/>
    </font>
    <font>
      <sz val="12"/>
      <color theme="0"/>
      <name val="Times New Roman"/>
      <family val="1"/>
    </font>
    <font>
      <b/>
      <sz val="16"/>
      <color rgb="FF3636F2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0"/>
      <name val="Arial Black"/>
      <family val="2"/>
    </font>
    <font>
      <b/>
      <u/>
      <sz val="20"/>
      <color theme="10"/>
      <name val="Calibri"/>
      <family val="2"/>
    </font>
    <font>
      <b/>
      <sz val="22"/>
      <color theme="5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6"/>
      <color theme="1"/>
      <name val="Verdana"/>
      <family val="2"/>
    </font>
    <font>
      <b/>
      <u/>
      <sz val="16"/>
      <color theme="10"/>
      <name val="Verdana"/>
      <family val="2"/>
    </font>
    <font>
      <b/>
      <u/>
      <sz val="14"/>
      <color rgb="FF3636F2"/>
      <name val="Calibri"/>
      <family val="2"/>
    </font>
    <font>
      <b/>
      <sz val="14"/>
      <color rgb="FF3636F2"/>
      <name val="Calibri"/>
      <family val="2"/>
      <scheme val="minor"/>
    </font>
    <font>
      <b/>
      <sz val="12"/>
      <color theme="0"/>
      <name val="Arial Black"/>
      <family val="2"/>
    </font>
    <font>
      <b/>
      <sz val="16"/>
      <color rgb="FFFF000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thin">
        <color indexed="64"/>
      </bottom>
      <diagonal/>
    </border>
    <border>
      <left/>
      <right style="medium">
        <color theme="0" tint="-0.34998626667073579"/>
      </right>
      <top/>
      <bottom style="thin">
        <color indexed="64"/>
      </bottom>
      <diagonal/>
    </border>
    <border>
      <left style="medium">
        <color theme="0" tint="-0.34998626667073579"/>
      </left>
      <right/>
      <top style="thin">
        <color indexed="64"/>
      </top>
      <bottom/>
      <diagonal/>
    </border>
    <border>
      <left/>
      <right style="medium">
        <color theme="0" tint="-0.34998626667073579"/>
      </right>
      <top style="thin">
        <color indexed="64"/>
      </top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n">
        <color rgb="FF00B050"/>
      </bottom>
      <diagonal/>
    </border>
    <border>
      <left/>
      <right/>
      <top style="thick">
        <color rgb="FFFF0000"/>
      </top>
      <bottom style="thin">
        <color rgb="FF00B050"/>
      </bottom>
      <diagonal/>
    </border>
    <border>
      <left/>
      <right style="thick">
        <color rgb="FFFF0000"/>
      </right>
      <top style="thick">
        <color rgb="FFFF000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ck">
        <color rgb="FFFF0000"/>
      </right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ck">
        <color rgb="FFFF0000"/>
      </bottom>
      <diagonal/>
    </border>
    <border>
      <left/>
      <right style="thick">
        <color rgb="FFFF0000"/>
      </right>
      <top style="thin">
        <color rgb="FF00B05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 style="thin">
        <color rgb="FF00B050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n">
        <color rgb="FF00B05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/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rgb="FFFF0000"/>
      </right>
      <top style="thin">
        <color rgb="FF00B050"/>
      </top>
      <bottom/>
      <diagonal/>
    </border>
    <border>
      <left/>
      <right style="thick">
        <color rgb="FFFF0000"/>
      </right>
      <top/>
      <bottom style="thin">
        <color rgb="FF00B05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double">
        <color rgb="FFFFC000"/>
      </left>
      <right style="double">
        <color rgb="FFFFC000"/>
      </right>
      <top style="double">
        <color rgb="FFFFC000"/>
      </top>
      <bottom style="double">
        <color rgb="FFFFC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10">
    <xf numFmtId="0" fontId="0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2" fillId="0" borderId="0" applyNumberFormat="0" applyFill="0" applyBorder="0" applyAlignment="0" applyProtection="0">
      <alignment vertical="top"/>
      <protection locked="0"/>
    </xf>
    <xf numFmtId="0" fontId="64" fillId="0" borderId="0"/>
    <xf numFmtId="0" fontId="69" fillId="0" borderId="0"/>
    <xf numFmtId="0" fontId="65" fillId="0" borderId="0"/>
    <xf numFmtId="0" fontId="93" fillId="0" borderId="0"/>
  </cellStyleXfs>
  <cellXfs count="772">
    <xf numFmtId="0" fontId="0" fillId="0" borderId="0" xfId="0"/>
    <xf numFmtId="0" fontId="6" fillId="0" borderId="0" xfId="1" applyAlignment="1" applyProtection="1">
      <alignment vertical="center"/>
      <protection hidden="1"/>
    </xf>
    <xf numFmtId="0" fontId="6" fillId="0" borderId="14" xfId="1" applyBorder="1" applyAlignment="1" applyProtection="1">
      <alignment vertical="center"/>
      <protection hidden="1"/>
    </xf>
    <xf numFmtId="0" fontId="6" fillId="0" borderId="15" xfId="1" applyBorder="1" applyAlignment="1" applyProtection="1">
      <alignment vertical="center"/>
      <protection hidden="1"/>
    </xf>
    <xf numFmtId="0" fontId="6" fillId="0" borderId="16" xfId="1" applyBorder="1" applyAlignment="1" applyProtection="1">
      <alignment vertical="center"/>
      <protection hidden="1"/>
    </xf>
    <xf numFmtId="0" fontId="18" fillId="0" borderId="2" xfId="1" applyFont="1" applyBorder="1" applyAlignment="1" applyProtection="1">
      <alignment horizontal="center" vertical="center"/>
      <protection hidden="1"/>
    </xf>
    <xf numFmtId="0" fontId="18" fillId="0" borderId="0" xfId="1" applyFont="1" applyBorder="1" applyAlignment="1" applyProtection="1">
      <alignment horizontal="center" vertical="center"/>
      <protection hidden="1"/>
    </xf>
    <xf numFmtId="0" fontId="1" fillId="0" borderId="17" xfId="1" applyFont="1" applyBorder="1" applyAlignment="1" applyProtection="1">
      <alignment horizontal="left" vertical="center"/>
      <protection hidden="1"/>
    </xf>
    <xf numFmtId="0" fontId="1" fillId="0" borderId="0" xfId="1" applyFont="1" applyBorder="1" applyAlignment="1" applyProtection="1">
      <alignment horizontal="left" vertical="center"/>
      <protection hidden="1"/>
    </xf>
    <xf numFmtId="0" fontId="3" fillId="0" borderId="0" xfId="1" applyFont="1" applyBorder="1" applyAlignment="1" applyProtection="1">
      <alignment vertical="center"/>
      <protection hidden="1"/>
    </xf>
    <xf numFmtId="0" fontId="18" fillId="0" borderId="1" xfId="1" applyFont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2" fillId="0" borderId="0" xfId="1" applyFont="1" applyBorder="1" applyAlignment="1" applyProtection="1">
      <alignment vertical="center"/>
      <protection hidden="1"/>
    </xf>
    <xf numFmtId="0" fontId="19" fillId="0" borderId="2" xfId="1" applyFont="1" applyBorder="1" applyAlignment="1" applyProtection="1">
      <alignment horizontal="center" vertical="center"/>
      <protection hidden="1"/>
    </xf>
    <xf numFmtId="0" fontId="19" fillId="0" borderId="1" xfId="1" applyFont="1" applyBorder="1" applyAlignment="1" applyProtection="1">
      <alignment horizontal="center" vertical="center"/>
      <protection hidden="1"/>
    </xf>
    <xf numFmtId="0" fontId="21" fillId="0" borderId="0" xfId="1" applyFont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left" vertical="center"/>
      <protection hidden="1"/>
    </xf>
    <xf numFmtId="0" fontId="3" fillId="0" borderId="0" xfId="1" applyFont="1" applyAlignment="1" applyProtection="1">
      <alignment vertical="center"/>
      <protection hidden="1"/>
    </xf>
    <xf numFmtId="0" fontId="6" fillId="0" borderId="17" xfId="1" applyBorder="1" applyAlignment="1" applyProtection="1">
      <alignment vertical="center"/>
      <protection hidden="1"/>
    </xf>
    <xf numFmtId="49" fontId="1" fillId="0" borderId="0" xfId="1" applyNumberFormat="1" applyFont="1" applyBorder="1" applyAlignment="1" applyProtection="1">
      <alignment vertical="center"/>
      <protection hidden="1"/>
    </xf>
    <xf numFmtId="0" fontId="6" fillId="0" borderId="19" xfId="1" applyBorder="1" applyAlignment="1" applyProtection="1">
      <alignment vertical="center"/>
      <protection hidden="1"/>
    </xf>
    <xf numFmtId="0" fontId="6" fillId="0" borderId="20" xfId="1" applyBorder="1" applyAlignment="1" applyProtection="1">
      <alignment vertical="center"/>
      <protection hidden="1"/>
    </xf>
    <xf numFmtId="0" fontId="2" fillId="0" borderId="14" xfId="1" applyFont="1" applyBorder="1" applyAlignment="1" applyProtection="1">
      <alignment vertical="center"/>
      <protection hidden="1"/>
    </xf>
    <xf numFmtId="2" fontId="6" fillId="0" borderId="0" xfId="1" applyNumberFormat="1" applyAlignment="1" applyProtection="1">
      <alignment vertical="center"/>
      <protection hidden="1"/>
    </xf>
    <xf numFmtId="0" fontId="1" fillId="0" borderId="0" xfId="1" applyFont="1" applyBorder="1" applyAlignment="1" applyProtection="1">
      <alignment vertical="center"/>
      <protection hidden="1"/>
    </xf>
    <xf numFmtId="0" fontId="4" fillId="0" borderId="0" xfId="1" applyFont="1" applyBorder="1" applyAlignment="1" applyProtection="1">
      <alignment horizontal="center"/>
      <protection hidden="1"/>
    </xf>
    <xf numFmtId="0" fontId="26" fillId="0" borderId="0" xfId="1" applyFont="1" applyBorder="1" applyAlignment="1" applyProtection="1">
      <alignment horizontal="center" vertical="center"/>
      <protection hidden="1"/>
    </xf>
    <xf numFmtId="0" fontId="27" fillId="0" borderId="0" xfId="1" applyFont="1" applyBorder="1" applyAlignment="1" applyProtection="1">
      <alignment vertical="center"/>
      <protection hidden="1"/>
    </xf>
    <xf numFmtId="0" fontId="1" fillId="0" borderId="17" xfId="1" applyFont="1" applyBorder="1" applyAlignment="1" applyProtection="1">
      <alignment vertical="center"/>
      <protection hidden="1"/>
    </xf>
    <xf numFmtId="0" fontId="27" fillId="0" borderId="0" xfId="1" applyFont="1" applyBorder="1" applyAlignment="1" applyProtection="1">
      <alignment horizontal="center" vertical="center" wrapText="1"/>
      <protection hidden="1"/>
    </xf>
    <xf numFmtId="0" fontId="3" fillId="0" borderId="18" xfId="1" applyFont="1" applyBorder="1" applyAlignment="1" applyProtection="1">
      <alignment vertical="center"/>
      <protection hidden="1"/>
    </xf>
    <xf numFmtId="0" fontId="6" fillId="0" borderId="2" xfId="1" applyBorder="1" applyAlignment="1" applyProtection="1">
      <alignment horizontal="center" vertical="center"/>
      <protection hidden="1"/>
    </xf>
    <xf numFmtId="0" fontId="6" fillId="0" borderId="0" xfId="1" applyBorder="1" applyAlignment="1" applyProtection="1">
      <alignment horizontal="center" vertical="center"/>
      <protection hidden="1"/>
    </xf>
    <xf numFmtId="0" fontId="6" fillId="0" borderId="21" xfId="1" applyBorder="1" applyAlignment="1" applyProtection="1">
      <alignment vertical="center"/>
      <protection hidden="1"/>
    </xf>
    <xf numFmtId="49" fontId="1" fillId="0" borderId="17" xfId="1" applyNumberFormat="1" applyFont="1" applyBorder="1" applyAlignment="1" applyProtection="1">
      <alignment vertical="center"/>
      <protection hidden="1"/>
    </xf>
    <xf numFmtId="0" fontId="6" fillId="0" borderId="22" xfId="1" applyBorder="1" applyAlignment="1" applyProtection="1">
      <alignment vertical="center"/>
      <protection hidden="1"/>
    </xf>
    <xf numFmtId="0" fontId="6" fillId="0" borderId="23" xfId="1" applyBorder="1" applyAlignment="1" applyProtection="1">
      <alignment vertical="center"/>
      <protection hidden="1"/>
    </xf>
    <xf numFmtId="0" fontId="6" fillId="0" borderId="25" xfId="1" applyBorder="1" applyAlignment="1" applyProtection="1">
      <alignment vertical="center"/>
      <protection hidden="1"/>
    </xf>
    <xf numFmtId="0" fontId="6" fillId="0" borderId="26" xfId="1" applyBorder="1" applyAlignment="1" applyProtection="1">
      <alignment vertical="center"/>
      <protection hidden="1"/>
    </xf>
    <xf numFmtId="0" fontId="6" fillId="0" borderId="0" xfId="1" applyFill="1" applyBorder="1" applyAlignment="1" applyProtection="1">
      <alignment vertical="center"/>
      <protection hidden="1"/>
    </xf>
    <xf numFmtId="2" fontId="29" fillId="0" borderId="0" xfId="1" applyNumberFormat="1" applyFont="1" applyBorder="1" applyAlignment="1" applyProtection="1">
      <alignment vertical="center"/>
      <protection hidden="1"/>
    </xf>
    <xf numFmtId="2" fontId="28" fillId="0" borderId="0" xfId="1" applyNumberFormat="1" applyFont="1" applyFill="1" applyAlignment="1" applyProtection="1">
      <alignment vertical="center"/>
      <protection hidden="1"/>
    </xf>
    <xf numFmtId="0" fontId="30" fillId="0" borderId="0" xfId="1" applyFont="1" applyBorder="1" applyAlignment="1" applyProtection="1">
      <alignment vertical="center"/>
      <protection hidden="1"/>
    </xf>
    <xf numFmtId="0" fontId="6" fillId="0" borderId="14" xfId="1" applyBorder="1" applyAlignment="1" applyProtection="1">
      <alignment horizontal="left" vertical="center"/>
      <protection hidden="1"/>
    </xf>
    <xf numFmtId="0" fontId="6" fillId="0" borderId="15" xfId="1" applyBorder="1" applyAlignment="1" applyProtection="1">
      <alignment horizontal="center" vertical="center"/>
      <protection hidden="1"/>
    </xf>
    <xf numFmtId="0" fontId="6" fillId="0" borderId="16" xfId="1" applyBorder="1" applyAlignment="1" applyProtection="1">
      <alignment horizontal="center" vertical="center"/>
      <protection hidden="1"/>
    </xf>
    <xf numFmtId="0" fontId="6" fillId="0" borderId="17" xfId="1" quotePrefix="1" applyBorder="1" applyAlignment="1" applyProtection="1">
      <alignment vertical="center"/>
      <protection hidden="1"/>
    </xf>
    <xf numFmtId="0" fontId="6" fillId="0" borderId="0" xfId="1" applyProtection="1">
      <protection hidden="1"/>
    </xf>
    <xf numFmtId="0" fontId="6" fillId="0" borderId="0" xfId="1" applyAlignment="1" applyProtection="1">
      <alignment horizontal="center" vertical="center"/>
      <protection hidden="1"/>
    </xf>
    <xf numFmtId="0" fontId="6" fillId="0" borderId="0" xfId="1" applyBorder="1" applyAlignment="1" applyProtection="1">
      <alignment horizontal="center"/>
      <protection hidden="1"/>
    </xf>
    <xf numFmtId="0" fontId="6" fillId="0" borderId="0" xfId="1" applyAlignment="1" applyProtection="1">
      <alignment horizontal="left"/>
      <protection hidden="1"/>
    </xf>
    <xf numFmtId="49" fontId="20" fillId="0" borderId="0" xfId="1" applyNumberFormat="1" applyFont="1" applyBorder="1" applyAlignment="1" applyProtection="1">
      <alignment horizontal="left" vertical="center"/>
      <protection hidden="1"/>
    </xf>
    <xf numFmtId="0" fontId="1" fillId="0" borderId="0" xfId="1" applyFont="1" applyBorder="1" applyAlignment="1" applyProtection="1">
      <protection hidden="1"/>
    </xf>
    <xf numFmtId="0" fontId="6" fillId="0" borderId="0" xfId="1" applyBorder="1" applyAlignment="1" applyProtection="1">
      <alignment vertical="center"/>
      <protection hidden="1"/>
    </xf>
    <xf numFmtId="49" fontId="10" fillId="0" borderId="0" xfId="1" applyNumberFormat="1" applyFont="1" applyAlignment="1" applyProtection="1">
      <alignment wrapText="1"/>
      <protection hidden="1"/>
    </xf>
    <xf numFmtId="0" fontId="11" fillId="0" borderId="0" xfId="1" applyFont="1" applyAlignment="1" applyProtection="1">
      <alignment horizontal="left" readingOrder="2"/>
      <protection hidden="1"/>
    </xf>
    <xf numFmtId="0" fontId="12" fillId="0" borderId="7" xfId="1" applyFont="1" applyBorder="1" applyAlignment="1" applyProtection="1">
      <alignment horizontal="center" vertical="center" wrapText="1"/>
      <protection hidden="1"/>
    </xf>
    <xf numFmtId="49" fontId="12" fillId="0" borderId="7" xfId="1" applyNumberFormat="1" applyFont="1" applyBorder="1" applyAlignment="1" applyProtection="1">
      <alignment horizontal="center" vertical="center" wrapText="1"/>
      <protection hidden="1"/>
    </xf>
    <xf numFmtId="0" fontId="6" fillId="0" borderId="0" xfId="1" applyAlignment="1" applyProtection="1">
      <alignment horizontal="center"/>
      <protection hidden="1"/>
    </xf>
    <xf numFmtId="0" fontId="6" fillId="0" borderId="7" xfId="1" applyBorder="1" applyAlignment="1" applyProtection="1">
      <alignment horizontal="center" vertical="center"/>
      <protection hidden="1"/>
    </xf>
    <xf numFmtId="0" fontId="6" fillId="0" borderId="7" xfId="1" applyBorder="1" applyAlignment="1" applyProtection="1">
      <alignment horizontal="left" vertical="center"/>
      <protection hidden="1"/>
    </xf>
    <xf numFmtId="0" fontId="13" fillId="0" borderId="7" xfId="1" applyFont="1" applyBorder="1" applyAlignment="1" applyProtection="1">
      <alignment horizontal="left" vertical="center" wrapText="1"/>
      <protection hidden="1"/>
    </xf>
    <xf numFmtId="49" fontId="14" fillId="0" borderId="7" xfId="1" applyNumberFormat="1" applyFont="1" applyBorder="1" applyAlignment="1" applyProtection="1">
      <alignment horizontal="left" vertical="center"/>
      <protection hidden="1"/>
    </xf>
    <xf numFmtId="0" fontId="14" fillId="0" borderId="7" xfId="1" applyFont="1" applyBorder="1" applyAlignment="1" applyProtection="1">
      <alignment horizontal="center" vertical="center"/>
      <protection hidden="1"/>
    </xf>
    <xf numFmtId="0" fontId="6" fillId="0" borderId="0" xfId="1" applyAlignment="1" applyProtection="1">
      <alignment horizontal="left" vertical="center"/>
      <protection hidden="1"/>
    </xf>
    <xf numFmtId="0" fontId="15" fillId="0" borderId="0" xfId="1" applyFont="1" applyAlignment="1" applyProtection="1">
      <alignment horizontal="left" vertical="center"/>
      <protection hidden="1"/>
    </xf>
    <xf numFmtId="0" fontId="15" fillId="0" borderId="0" xfId="1" applyFont="1" applyAlignment="1" applyProtection="1">
      <alignment horizontal="center" vertical="center"/>
      <protection hidden="1"/>
    </xf>
    <xf numFmtId="49" fontId="15" fillId="0" borderId="0" xfId="1" applyNumberFormat="1" applyFont="1" applyAlignment="1" applyProtection="1">
      <alignment horizontal="left"/>
      <protection hidden="1"/>
    </xf>
    <xf numFmtId="0" fontId="15" fillId="0" borderId="0" xfId="1" applyFont="1" applyAlignment="1" applyProtection="1">
      <alignment horizontal="center"/>
      <protection hidden="1"/>
    </xf>
    <xf numFmtId="0" fontId="14" fillId="0" borderId="3" xfId="1" applyFont="1" applyBorder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vertical="top"/>
      <protection hidden="1"/>
    </xf>
    <xf numFmtId="0" fontId="14" fillId="0" borderId="41" xfId="1" applyFont="1" applyBorder="1" applyAlignment="1" applyProtection="1">
      <alignment horizontal="center" vertical="center"/>
      <protection hidden="1"/>
    </xf>
    <xf numFmtId="0" fontId="14" fillId="0" borderId="23" xfId="1" applyFont="1" applyBorder="1" applyAlignment="1" applyProtection="1">
      <alignment horizontal="center" vertical="center"/>
      <protection hidden="1"/>
    </xf>
    <xf numFmtId="0" fontId="14" fillId="0" borderId="42" xfId="1" applyFont="1" applyBorder="1" applyAlignment="1" applyProtection="1">
      <alignment horizontal="center" vertical="center"/>
      <protection hidden="1"/>
    </xf>
    <xf numFmtId="0" fontId="33" fillId="0" borderId="10" xfId="1" applyFont="1" applyBorder="1" applyAlignment="1" applyProtection="1">
      <alignment vertical="center"/>
      <protection hidden="1"/>
    </xf>
    <xf numFmtId="0" fontId="33" fillId="0" borderId="11" xfId="1" applyFont="1" applyBorder="1" applyAlignment="1" applyProtection="1">
      <alignment vertical="center"/>
      <protection hidden="1"/>
    </xf>
    <xf numFmtId="0" fontId="18" fillId="0" borderId="11" xfId="1" applyFont="1" applyBorder="1" applyAlignment="1" applyProtection="1">
      <alignment horizontal="center" vertical="center"/>
      <protection hidden="1"/>
    </xf>
    <xf numFmtId="0" fontId="6" fillId="0" borderId="11" xfId="1" applyBorder="1" applyAlignment="1" applyProtection="1">
      <alignment vertical="center"/>
      <protection hidden="1"/>
    </xf>
    <xf numFmtId="0" fontId="6" fillId="0" borderId="12" xfId="1" applyBorder="1" applyAlignment="1" applyProtection="1">
      <alignment vertical="center"/>
      <protection hidden="1"/>
    </xf>
    <xf numFmtId="0" fontId="6" fillId="0" borderId="13" xfId="1" applyBorder="1" applyAlignment="1" applyProtection="1">
      <alignment vertical="center"/>
      <protection hidden="1"/>
    </xf>
    <xf numFmtId="0" fontId="33" fillId="0" borderId="1" xfId="1" applyFont="1" applyBorder="1" applyAlignment="1" applyProtection="1">
      <alignment vertical="center"/>
      <protection hidden="1"/>
    </xf>
    <xf numFmtId="0" fontId="33" fillId="0" borderId="0" xfId="1" applyFont="1" applyBorder="1" applyAlignment="1" applyProtection="1">
      <alignment vertical="center"/>
      <protection hidden="1"/>
    </xf>
    <xf numFmtId="0" fontId="6" fillId="0" borderId="1" xfId="1" applyBorder="1" applyAlignment="1" applyProtection="1">
      <alignment vertical="center"/>
      <protection hidden="1"/>
    </xf>
    <xf numFmtId="0" fontId="35" fillId="0" borderId="0" xfId="1" applyFont="1" applyBorder="1" applyAlignment="1" applyProtection="1">
      <alignment vertical="center"/>
      <protection hidden="1"/>
    </xf>
    <xf numFmtId="0" fontId="6" fillId="0" borderId="0" xfId="1" applyBorder="1" applyProtection="1">
      <protection hidden="1"/>
    </xf>
    <xf numFmtId="0" fontId="6" fillId="0" borderId="0" xfId="1" applyBorder="1" applyAlignment="1" applyProtection="1">
      <alignment horizontal="right" vertical="center"/>
      <protection hidden="1"/>
    </xf>
    <xf numFmtId="0" fontId="30" fillId="0" borderId="0" xfId="1" applyFont="1" applyBorder="1" applyAlignment="1" applyProtection="1">
      <alignment horizontal="center" vertical="center"/>
      <protection hidden="1"/>
    </xf>
    <xf numFmtId="0" fontId="1" fillId="0" borderId="1" xfId="1" applyFont="1" applyBorder="1" applyAlignment="1" applyProtection="1">
      <alignment vertical="center"/>
      <protection hidden="1"/>
    </xf>
    <xf numFmtId="0" fontId="5" fillId="2" borderId="2" xfId="1" applyFont="1" applyFill="1" applyBorder="1" applyAlignment="1" applyProtection="1">
      <alignment horizontal="center" vertical="center"/>
      <protection hidden="1"/>
    </xf>
    <xf numFmtId="0" fontId="5" fillId="0" borderId="2" xfId="1" applyFont="1" applyBorder="1" applyAlignment="1" applyProtection="1">
      <alignment vertical="center"/>
      <protection hidden="1"/>
    </xf>
    <xf numFmtId="0" fontId="3" fillId="0" borderId="2" xfId="1" applyFont="1" applyBorder="1" applyAlignment="1" applyProtection="1">
      <alignment horizontal="center" vertical="center"/>
      <protection hidden="1"/>
    </xf>
    <xf numFmtId="0" fontId="6" fillId="0" borderId="0" xfId="1" applyBorder="1" applyAlignment="1" applyProtection="1">
      <protection hidden="1"/>
    </xf>
    <xf numFmtId="2" fontId="26" fillId="0" borderId="0" xfId="1" applyNumberFormat="1" applyFont="1" applyBorder="1" applyAlignment="1" applyProtection="1">
      <alignment horizontal="left" vertical="center"/>
      <protection hidden="1"/>
    </xf>
    <xf numFmtId="2" fontId="26" fillId="0" borderId="0" xfId="1" applyNumberFormat="1" applyFont="1" applyBorder="1" applyAlignment="1" applyProtection="1">
      <alignment horizontal="right" vertical="center"/>
      <protection hidden="1"/>
    </xf>
    <xf numFmtId="0" fontId="4" fillId="0" borderId="1" xfId="1" applyFont="1" applyBorder="1" applyAlignment="1" applyProtection="1">
      <alignment vertical="center"/>
      <protection hidden="1"/>
    </xf>
    <xf numFmtId="0" fontId="38" fillId="0" borderId="0" xfId="1" applyFont="1" applyBorder="1" applyAlignment="1" applyProtection="1">
      <alignment vertical="center"/>
      <protection hidden="1"/>
    </xf>
    <xf numFmtId="0" fontId="35" fillId="0" borderId="0" xfId="1" applyFont="1" applyBorder="1" applyProtection="1">
      <protection hidden="1"/>
    </xf>
    <xf numFmtId="0" fontId="6" fillId="0" borderId="0" xfId="1" quotePrefix="1" applyBorder="1" applyAlignment="1" applyProtection="1">
      <alignment vertical="center"/>
      <protection hidden="1"/>
    </xf>
    <xf numFmtId="0" fontId="6" fillId="0" borderId="41" xfId="1" applyBorder="1" applyAlignment="1" applyProtection="1">
      <alignment vertical="center"/>
      <protection hidden="1"/>
    </xf>
    <xf numFmtId="0" fontId="2" fillId="0" borderId="23" xfId="1" applyFont="1" applyBorder="1" applyAlignment="1" applyProtection="1">
      <alignment vertical="center"/>
      <protection hidden="1"/>
    </xf>
    <xf numFmtId="0" fontId="6" fillId="0" borderId="42" xfId="1" applyBorder="1" applyAlignment="1" applyProtection="1">
      <alignment vertical="center"/>
      <protection hidden="1"/>
    </xf>
    <xf numFmtId="0" fontId="6" fillId="0" borderId="0" xfId="1" quotePrefix="1" applyAlignment="1" applyProtection="1">
      <alignment vertical="center"/>
      <protection hidden="1"/>
    </xf>
    <xf numFmtId="0" fontId="6" fillId="0" borderId="10" xfId="1" applyBorder="1" applyAlignment="1" applyProtection="1">
      <alignment vertical="center"/>
      <protection hidden="1"/>
    </xf>
    <xf numFmtId="0" fontId="39" fillId="0" borderId="0" xfId="1" applyFont="1" applyBorder="1" applyAlignment="1" applyProtection="1">
      <alignment horizontal="left" vertical="center"/>
      <protection hidden="1"/>
    </xf>
    <xf numFmtId="0" fontId="14" fillId="0" borderId="0" xfId="1" applyFont="1" applyBorder="1" applyAlignment="1" applyProtection="1">
      <alignment vertical="center"/>
      <protection hidden="1"/>
    </xf>
    <xf numFmtId="0" fontId="14" fillId="0" borderId="13" xfId="1" applyFont="1" applyBorder="1" applyAlignment="1" applyProtection="1">
      <alignment vertical="center"/>
      <protection hidden="1"/>
    </xf>
    <xf numFmtId="0" fontId="33" fillId="0" borderId="1" xfId="1" applyFont="1" applyBorder="1" applyAlignment="1" applyProtection="1">
      <alignment horizontal="center" vertical="center"/>
      <protection hidden="1"/>
    </xf>
    <xf numFmtId="0" fontId="33" fillId="0" borderId="0" xfId="1" applyFont="1" applyBorder="1" applyAlignment="1" applyProtection="1">
      <alignment horizontal="center" vertical="center"/>
      <protection hidden="1"/>
    </xf>
    <xf numFmtId="49" fontId="6" fillId="0" borderId="0" xfId="1" applyNumberFormat="1" applyBorder="1" applyAlignment="1" applyProtection="1">
      <alignment vertical="center"/>
      <protection hidden="1"/>
    </xf>
    <xf numFmtId="0" fontId="6" fillId="0" borderId="1" xfId="1" applyBorder="1" applyProtection="1">
      <protection hidden="1"/>
    </xf>
    <xf numFmtId="0" fontId="3" fillId="2" borderId="1" xfId="1" quotePrefix="1" applyNumberFormat="1" applyFont="1" applyFill="1" applyBorder="1" applyProtection="1">
      <protection hidden="1"/>
    </xf>
    <xf numFmtId="0" fontId="6" fillId="0" borderId="1" xfId="1" quotePrefix="1" applyBorder="1" applyProtection="1">
      <protection hidden="1"/>
    </xf>
    <xf numFmtId="0" fontId="2" fillId="0" borderId="1" xfId="1" applyFont="1" applyBorder="1" applyAlignment="1" applyProtection="1">
      <alignment vertical="center"/>
      <protection hidden="1"/>
    </xf>
    <xf numFmtId="0" fontId="26" fillId="0" borderId="0" xfId="0" applyFont="1" applyProtection="1">
      <protection hidden="1"/>
    </xf>
    <xf numFmtId="49" fontId="26" fillId="0" borderId="0" xfId="0" applyNumberFormat="1" applyFont="1" applyProtection="1">
      <protection hidden="1"/>
    </xf>
    <xf numFmtId="0" fontId="26" fillId="0" borderId="0" xfId="0" applyFont="1" applyAlignment="1" applyProtection="1">
      <alignment horizontal="right" vertical="top"/>
      <protection hidden="1"/>
    </xf>
    <xf numFmtId="49" fontId="26" fillId="0" borderId="0" xfId="0" applyNumberFormat="1" applyFont="1" applyAlignment="1" applyProtection="1">
      <alignment horizontal="right" vertical="top"/>
      <protection hidden="1"/>
    </xf>
    <xf numFmtId="49" fontId="26" fillId="0" borderId="0" xfId="0" applyNumberFormat="1" applyFont="1" applyAlignment="1" applyProtection="1">
      <alignment vertical="top"/>
      <protection hidden="1"/>
    </xf>
    <xf numFmtId="0" fontId="49" fillId="0" borderId="0" xfId="0" applyFont="1" applyAlignment="1" applyProtection="1">
      <alignment horizontal="left" vertical="center" wrapText="1"/>
      <protection hidden="1"/>
    </xf>
    <xf numFmtId="49" fontId="47" fillId="0" borderId="0" xfId="0" applyNumberFormat="1" applyFont="1" applyProtection="1">
      <protection hidden="1"/>
    </xf>
    <xf numFmtId="0" fontId="59" fillId="0" borderId="0" xfId="0" applyFont="1" applyProtection="1">
      <protection hidden="1"/>
    </xf>
    <xf numFmtId="0" fontId="6" fillId="0" borderId="0" xfId="1" applyBorder="1" applyAlignment="1" applyProtection="1">
      <alignment vertical="center"/>
      <protection hidden="1"/>
    </xf>
    <xf numFmtId="0" fontId="6" fillId="0" borderId="18" xfId="1" applyBorder="1" applyAlignment="1" applyProtection="1">
      <alignment vertical="center"/>
      <protection hidden="1"/>
    </xf>
    <xf numFmtId="0" fontId="0" fillId="0" borderId="0" xfId="0" applyNumberFormat="1" applyProtection="1">
      <protection hidden="1"/>
    </xf>
    <xf numFmtId="0" fontId="18" fillId="0" borderId="2" xfId="1" applyFont="1" applyBorder="1" applyAlignment="1" applyProtection="1">
      <alignment horizontal="center" vertical="center"/>
      <protection locked="0" hidden="1"/>
    </xf>
    <xf numFmtId="0" fontId="6" fillId="0" borderId="17" xfId="1" applyBorder="1" applyAlignment="1" applyProtection="1">
      <alignment vertical="top"/>
      <protection hidden="1"/>
    </xf>
    <xf numFmtId="0" fontId="51" fillId="0" borderId="0" xfId="0" applyFont="1" applyProtection="1">
      <protection hidden="1"/>
    </xf>
    <xf numFmtId="0" fontId="63" fillId="0" borderId="0" xfId="5" applyFont="1" applyFill="1" applyAlignment="1" applyProtection="1">
      <protection hidden="1"/>
    </xf>
    <xf numFmtId="164" fontId="53" fillId="0" borderId="0" xfId="0" applyNumberFormat="1" applyFont="1" applyFill="1" applyBorder="1" applyAlignment="1" applyProtection="1">
      <alignment horizontal="center" vertical="center"/>
      <protection hidden="1"/>
    </xf>
    <xf numFmtId="0" fontId="51" fillId="0" borderId="0" xfId="0" applyFont="1" applyAlignment="1" applyProtection="1">
      <alignment horizontal="center" wrapText="1"/>
      <protection hidden="1"/>
    </xf>
    <xf numFmtId="0" fontId="51" fillId="0" borderId="0" xfId="0" applyFont="1" applyAlignment="1" applyProtection="1">
      <alignment horizontal="center"/>
      <protection hidden="1"/>
    </xf>
    <xf numFmtId="0" fontId="51" fillId="20" borderId="0" xfId="0" applyFont="1" applyFill="1" applyAlignment="1" applyProtection="1">
      <alignment horizontal="center"/>
      <protection hidden="1"/>
    </xf>
    <xf numFmtId="0" fontId="74" fillId="0" borderId="0" xfId="0" applyFont="1" applyFill="1" applyAlignment="1" applyProtection="1">
      <alignment horizontal="center" vertical="center" textRotation="180"/>
      <protection hidden="1"/>
    </xf>
    <xf numFmtId="0" fontId="75" fillId="0" borderId="0" xfId="0" applyFont="1" applyFill="1" applyAlignment="1" applyProtection="1">
      <alignment horizontal="center" vertical="center" textRotation="90"/>
      <protection hidden="1"/>
    </xf>
    <xf numFmtId="0" fontId="59" fillId="0" borderId="0" xfId="0" applyFont="1" applyAlignment="1" applyProtection="1">
      <alignment horizontal="center" vertical="center" wrapText="1"/>
      <protection hidden="1"/>
    </xf>
    <xf numFmtId="0" fontId="59" fillId="0" borderId="0" xfId="0" applyFont="1" applyFill="1" applyAlignment="1" applyProtection="1">
      <alignment horizontal="center" vertical="center" wrapText="1"/>
      <protection hidden="1"/>
    </xf>
    <xf numFmtId="0" fontId="81" fillId="0" borderId="0" xfId="0" applyFont="1" applyFill="1" applyBorder="1" applyAlignment="1" applyProtection="1">
      <alignment horizontal="center" vertical="center" textRotation="90"/>
      <protection hidden="1"/>
    </xf>
    <xf numFmtId="0" fontId="79" fillId="0" borderId="0" xfId="0" applyFont="1" applyFill="1" applyBorder="1" applyAlignment="1" applyProtection="1">
      <alignment horizontal="center" vertical="center" wrapText="1"/>
      <protection hidden="1"/>
    </xf>
    <xf numFmtId="0" fontId="78" fillId="0" borderId="0" xfId="0" applyFont="1" applyFill="1" applyBorder="1" applyAlignment="1" applyProtection="1">
      <alignment horizontal="center" vertical="center" textRotation="180"/>
      <protection hidden="1"/>
    </xf>
    <xf numFmtId="0" fontId="59" fillId="0" borderId="0" xfId="0" applyFont="1" applyAlignment="1" applyProtection="1">
      <alignment vertical="center"/>
      <protection hidden="1"/>
    </xf>
    <xf numFmtId="0" fontId="57" fillId="0" borderId="0" xfId="0" applyFont="1" applyFill="1" applyAlignment="1" applyProtection="1">
      <alignment vertical="center"/>
      <protection hidden="1"/>
    </xf>
    <xf numFmtId="0" fontId="6" fillId="0" borderId="0" xfId="1" applyBorder="1" applyAlignment="1" applyProtection="1">
      <alignment vertical="center"/>
      <protection hidden="1"/>
    </xf>
    <xf numFmtId="0" fontId="52" fillId="0" borderId="0" xfId="0" applyFont="1" applyProtection="1">
      <protection hidden="1"/>
    </xf>
    <xf numFmtId="0" fontId="52" fillId="0" borderId="0" xfId="0" applyFont="1" applyAlignment="1" applyProtection="1">
      <alignment vertical="center"/>
      <protection hidden="1"/>
    </xf>
    <xf numFmtId="0" fontId="6" fillId="0" borderId="32" xfId="1" applyBorder="1" applyAlignment="1" applyProtection="1">
      <alignment vertical="center"/>
      <protection hidden="1"/>
    </xf>
    <xf numFmtId="0" fontId="6" fillId="0" borderId="33" xfId="1" applyBorder="1" applyAlignment="1" applyProtection="1">
      <alignment vertical="center"/>
      <protection hidden="1"/>
    </xf>
    <xf numFmtId="0" fontId="6" fillId="0" borderId="32" xfId="1" quotePrefix="1" applyNumberFormat="1" applyBorder="1" applyAlignment="1" applyProtection="1">
      <alignment vertical="center"/>
      <protection hidden="1"/>
    </xf>
    <xf numFmtId="0" fontId="6" fillId="0" borderId="34" xfId="1" applyBorder="1" applyAlignment="1" applyProtection="1">
      <alignment vertical="center"/>
      <protection hidden="1"/>
    </xf>
    <xf numFmtId="0" fontId="6" fillId="0" borderId="35" xfId="1" applyBorder="1" applyAlignment="1" applyProtection="1">
      <alignment vertical="center"/>
      <protection hidden="1"/>
    </xf>
    <xf numFmtId="2" fontId="32" fillId="0" borderId="0" xfId="1" applyNumberFormat="1" applyFont="1" applyBorder="1" applyAlignment="1" applyProtection="1">
      <alignment horizontal="center" vertical="center"/>
      <protection hidden="1"/>
    </xf>
    <xf numFmtId="2" fontId="6" fillId="0" borderId="0" xfId="1" applyNumberFormat="1" applyBorder="1" applyAlignment="1" applyProtection="1">
      <alignment horizontal="center" vertical="center"/>
      <protection hidden="1"/>
    </xf>
    <xf numFmtId="0" fontId="6" fillId="0" borderId="32" xfId="1" quotePrefix="1" applyNumberFormat="1" applyBorder="1" applyAlignment="1" applyProtection="1">
      <alignment vertical="top"/>
      <protection hidden="1"/>
    </xf>
    <xf numFmtId="0" fontId="6" fillId="0" borderId="32" xfId="1" quotePrefix="1" applyBorder="1" applyAlignment="1" applyProtection="1">
      <alignment vertical="center"/>
      <protection hidden="1"/>
    </xf>
    <xf numFmtId="0" fontId="6" fillId="0" borderId="0" xfId="1" applyBorder="1" applyAlignment="1" applyProtection="1">
      <alignment vertical="top"/>
      <protection hidden="1"/>
    </xf>
    <xf numFmtId="0" fontId="6" fillId="0" borderId="33" xfId="1" applyBorder="1" applyAlignment="1" applyProtection="1">
      <alignment vertical="top"/>
      <protection hidden="1"/>
    </xf>
    <xf numFmtId="0" fontId="3" fillId="0" borderId="0" xfId="1" applyFont="1" applyBorder="1" applyAlignment="1" applyProtection="1">
      <alignment horizontal="left" vertical="center" wrapText="1"/>
      <protection hidden="1"/>
    </xf>
    <xf numFmtId="0" fontId="6" fillId="0" borderId="0" xfId="1" applyBorder="1" applyAlignment="1" applyProtection="1">
      <alignment horizontal="left" vertical="center" wrapText="1"/>
      <protection hidden="1"/>
    </xf>
    <xf numFmtId="0" fontId="6" fillId="0" borderId="33" xfId="1" applyBorder="1" applyAlignment="1" applyProtection="1">
      <alignment horizontal="left" vertical="center" wrapText="1"/>
      <protection hidden="1"/>
    </xf>
    <xf numFmtId="0" fontId="6" fillId="0" borderId="38" xfId="1" applyBorder="1" applyAlignment="1" applyProtection="1">
      <alignment vertical="center"/>
      <protection hidden="1"/>
    </xf>
    <xf numFmtId="0" fontId="6" fillId="0" borderId="39" xfId="1" applyBorder="1" applyAlignment="1" applyProtection="1">
      <alignment vertical="center"/>
      <protection hidden="1"/>
    </xf>
    <xf numFmtId="0" fontId="6" fillId="0" borderId="40" xfId="1" applyBorder="1" applyAlignment="1" applyProtection="1">
      <alignment vertical="center"/>
      <protection hidden="1"/>
    </xf>
    <xf numFmtId="0" fontId="72" fillId="0" borderId="0" xfId="0" applyFont="1" applyProtection="1">
      <protection hidden="1"/>
    </xf>
    <xf numFmtId="0" fontId="44" fillId="0" borderId="0" xfId="0" applyFont="1" applyProtection="1"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6" fillId="0" borderId="32" xfId="1" quotePrefix="1" applyBorder="1" applyAlignment="1" applyProtection="1">
      <alignment vertical="top"/>
      <protection hidden="1"/>
    </xf>
    <xf numFmtId="0" fontId="45" fillId="0" borderId="0" xfId="0" applyFont="1" applyProtection="1">
      <protection hidden="1"/>
    </xf>
    <xf numFmtId="0" fontId="45" fillId="0" borderId="0" xfId="0" applyFont="1" applyFill="1" applyProtection="1">
      <protection hidden="1"/>
    </xf>
    <xf numFmtId="0" fontId="86" fillId="0" borderId="0" xfId="6" applyFont="1" applyBorder="1" applyAlignment="1" applyProtection="1">
      <alignment vertical="top" wrapText="1"/>
      <protection hidden="1"/>
    </xf>
    <xf numFmtId="0" fontId="40" fillId="17" borderId="0" xfId="8" applyFont="1" applyFill="1" applyProtection="1">
      <protection hidden="1"/>
    </xf>
    <xf numFmtId="0" fontId="40" fillId="17" borderId="0" xfId="8" applyFont="1" applyFill="1" applyAlignment="1" applyProtection="1">
      <alignment horizontal="center" vertical="center"/>
      <protection hidden="1"/>
    </xf>
    <xf numFmtId="0" fontId="45" fillId="0" borderId="0" xfId="0" applyFont="1" applyFill="1" applyAlignment="1" applyProtection="1">
      <alignment horizontal="left" vertical="center"/>
      <protection hidden="1"/>
    </xf>
    <xf numFmtId="0" fontId="74" fillId="0" borderId="0" xfId="0" applyFont="1" applyFill="1" applyAlignment="1" applyProtection="1">
      <alignment horizontal="center" vertical="center" textRotation="90"/>
      <protection hidden="1"/>
    </xf>
    <xf numFmtId="0" fontId="73" fillId="0" borderId="0" xfId="0" applyFont="1" applyFill="1" applyAlignment="1" applyProtection="1">
      <alignment horizontal="center" vertical="center" wrapText="1"/>
      <protection hidden="1"/>
    </xf>
    <xf numFmtId="0" fontId="45" fillId="0" borderId="0" xfId="0" applyFont="1" applyFill="1" applyAlignment="1" applyProtection="1">
      <alignment horizontal="right"/>
      <protection hidden="1"/>
    </xf>
    <xf numFmtId="164" fontId="57" fillId="13" borderId="46" xfId="0" applyNumberFormat="1" applyFont="1" applyFill="1" applyBorder="1" applyAlignment="1" applyProtection="1">
      <alignment vertical="center"/>
      <protection hidden="1"/>
    </xf>
    <xf numFmtId="0" fontId="45" fillId="0" borderId="0" xfId="0" applyFont="1" applyFill="1" applyBorder="1" applyAlignment="1" applyProtection="1">
      <alignment horizontal="right" wrapText="1"/>
      <protection hidden="1"/>
    </xf>
    <xf numFmtId="0" fontId="45" fillId="0" borderId="0" xfId="0" applyFont="1" applyFill="1" applyBorder="1" applyProtection="1">
      <protection hidden="1"/>
    </xf>
    <xf numFmtId="0" fontId="45" fillId="6" borderId="0" xfId="0" applyFont="1" applyFill="1" applyProtection="1">
      <protection hidden="1"/>
    </xf>
    <xf numFmtId="0" fontId="45" fillId="12" borderId="0" xfId="0" applyFont="1" applyFill="1" applyProtection="1">
      <protection hidden="1"/>
    </xf>
    <xf numFmtId="0" fontId="45" fillId="0" borderId="0" xfId="0" applyFont="1" applyFill="1" applyBorder="1" applyAlignment="1" applyProtection="1">
      <alignment horizontal="right"/>
      <protection hidden="1"/>
    </xf>
    <xf numFmtId="0" fontId="45" fillId="0" borderId="0" xfId="0" applyFont="1" applyFill="1" applyBorder="1" applyAlignment="1" applyProtection="1">
      <alignment horizontal="center" vertical="center"/>
      <protection hidden="1"/>
    </xf>
    <xf numFmtId="0" fontId="45" fillId="12" borderId="0" xfId="0" applyFont="1" applyFill="1" applyAlignment="1" applyProtection="1">
      <alignment horizontal="left" vertical="center" wrapText="1"/>
      <protection hidden="1"/>
    </xf>
    <xf numFmtId="49" fontId="45" fillId="12" borderId="0" xfId="0" applyNumberFormat="1" applyFont="1" applyFill="1" applyAlignment="1" applyProtection="1">
      <alignment horizontal="left" vertical="center" wrapText="1"/>
      <protection hidden="1"/>
    </xf>
    <xf numFmtId="0" fontId="82" fillId="12" borderId="0" xfId="0" applyFont="1" applyFill="1" applyAlignment="1" applyProtection="1">
      <alignment wrapText="1"/>
      <protection hidden="1"/>
    </xf>
    <xf numFmtId="0" fontId="82" fillId="12" borderId="0" xfId="0" applyFont="1" applyFill="1" applyAlignment="1" applyProtection="1">
      <alignment horizontal="left" wrapText="1"/>
      <protection hidden="1"/>
    </xf>
    <xf numFmtId="0" fontId="42" fillId="0" borderId="0" xfId="8" applyFont="1" applyProtection="1">
      <protection hidden="1"/>
    </xf>
    <xf numFmtId="0" fontId="40" fillId="0" borderId="0" xfId="8" applyFont="1" applyProtection="1">
      <protection hidden="1"/>
    </xf>
    <xf numFmtId="0" fontId="40" fillId="11" borderId="0" xfId="8" applyFont="1" applyFill="1" applyAlignment="1" applyProtection="1">
      <alignment horizontal="left" vertical="center"/>
      <protection hidden="1"/>
    </xf>
    <xf numFmtId="0" fontId="40" fillId="11" borderId="0" xfId="8" applyFont="1" applyFill="1" applyProtection="1">
      <protection hidden="1"/>
    </xf>
    <xf numFmtId="0" fontId="40" fillId="15" borderId="0" xfId="8" applyFont="1" applyFill="1" applyAlignment="1" applyProtection="1">
      <alignment horizontal="center" vertical="center"/>
      <protection hidden="1"/>
    </xf>
    <xf numFmtId="0" fontId="40" fillId="9" borderId="0" xfId="8" applyFont="1" applyFill="1" applyAlignment="1" applyProtection="1">
      <alignment horizontal="center" vertical="center"/>
      <protection hidden="1"/>
    </xf>
    <xf numFmtId="0" fontId="86" fillId="9" borderId="0" xfId="6" applyFont="1" applyFill="1" applyBorder="1" applyAlignment="1" applyProtection="1">
      <alignment vertical="center" wrapText="1"/>
      <protection hidden="1"/>
    </xf>
    <xf numFmtId="0" fontId="40" fillId="9" borderId="0" xfId="8" applyFont="1" applyFill="1" applyProtection="1">
      <protection hidden="1"/>
    </xf>
    <xf numFmtId="2" fontId="40" fillId="9" borderId="0" xfId="8" applyNumberFormat="1" applyFont="1" applyFill="1" applyProtection="1">
      <protection hidden="1"/>
    </xf>
    <xf numFmtId="0" fontId="40" fillId="16" borderId="0" xfId="8" applyFont="1" applyFill="1" applyAlignment="1" applyProtection="1">
      <alignment vertical="center"/>
      <protection hidden="1"/>
    </xf>
    <xf numFmtId="0" fontId="40" fillId="14" borderId="0" xfId="8" applyFont="1" applyFill="1" applyAlignment="1" applyProtection="1">
      <alignment vertical="center"/>
      <protection hidden="1"/>
    </xf>
    <xf numFmtId="0" fontId="40" fillId="14" borderId="0" xfId="8" applyFont="1" applyFill="1" applyProtection="1">
      <protection hidden="1"/>
    </xf>
    <xf numFmtId="0" fontId="86" fillId="14" borderId="0" xfId="6" applyFont="1" applyFill="1" applyBorder="1" applyAlignment="1" applyProtection="1">
      <alignment horizontal="center" wrapText="1"/>
      <protection hidden="1"/>
    </xf>
    <xf numFmtId="0" fontId="86" fillId="0" borderId="0" xfId="6" applyFont="1" applyBorder="1" applyAlignment="1" applyProtection="1">
      <alignment horizontal="center" wrapText="1"/>
      <protection hidden="1"/>
    </xf>
    <xf numFmtId="0" fontId="40" fillId="7" borderId="0" xfId="8" applyFont="1" applyFill="1" applyProtection="1">
      <protection hidden="1"/>
    </xf>
    <xf numFmtId="0" fontId="40" fillId="16" borderId="0" xfId="8" applyFont="1" applyFill="1" applyProtection="1">
      <protection hidden="1"/>
    </xf>
    <xf numFmtId="0" fontId="40" fillId="16" borderId="0" xfId="8" applyFont="1" applyFill="1" applyAlignment="1" applyProtection="1">
      <alignment horizontal="center"/>
      <protection hidden="1"/>
    </xf>
    <xf numFmtId="0" fontId="40" fillId="0" borderId="0" xfId="8" applyFont="1" applyFill="1" applyProtection="1">
      <protection hidden="1"/>
    </xf>
    <xf numFmtId="0" fontId="86" fillId="11" borderId="0" xfId="6" applyFont="1" applyFill="1" applyBorder="1" applyAlignment="1" applyProtection="1">
      <alignment vertical="top" wrapText="1"/>
      <protection hidden="1"/>
    </xf>
    <xf numFmtId="0" fontId="86" fillId="0" borderId="0" xfId="6" applyFont="1" applyBorder="1" applyAlignment="1" applyProtection="1">
      <alignment horizontal="center" vertical="center" wrapText="1"/>
      <protection hidden="1"/>
    </xf>
    <xf numFmtId="0" fontId="45" fillId="19" borderId="0" xfId="0" applyFont="1" applyFill="1" applyProtection="1"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/>
      <protection hidden="1"/>
    </xf>
    <xf numFmtId="0" fontId="40" fillId="19" borderId="0" xfId="8" applyFont="1" applyFill="1" applyProtection="1">
      <protection hidden="1"/>
    </xf>
    <xf numFmtId="0" fontId="45" fillId="0" borderId="0" xfId="0" applyFont="1" applyAlignment="1" applyProtection="1">
      <protection hidden="1"/>
    </xf>
    <xf numFmtId="0" fontId="40" fillId="3" borderId="0" xfId="8" applyFont="1" applyFill="1" applyAlignment="1" applyProtection="1">
      <alignment horizontal="left" vertical="center"/>
      <protection hidden="1"/>
    </xf>
    <xf numFmtId="0" fontId="57" fillId="0" borderId="0" xfId="0" applyFont="1" applyFill="1" applyAlignment="1" applyProtection="1">
      <alignment horizontal="center" vertical="center"/>
      <protection hidden="1"/>
    </xf>
    <xf numFmtId="0" fontId="40" fillId="0" borderId="0" xfId="2" applyFont="1" applyFill="1" applyAlignment="1" applyProtection="1">
      <protection hidden="1"/>
    </xf>
    <xf numFmtId="0" fontId="45" fillId="0" borderId="0" xfId="0" applyFont="1" applyFill="1" applyAlignment="1" applyProtection="1">
      <alignment horizontal="right" vertical="center"/>
      <protection hidden="1"/>
    </xf>
    <xf numFmtId="0" fontId="45" fillId="0" borderId="0" xfId="0" applyFont="1" applyAlignment="1" applyProtection="1">
      <alignment horizontal="left"/>
      <protection hidden="1"/>
    </xf>
    <xf numFmtId="14" fontId="45" fillId="0" borderId="0" xfId="0" applyNumberFormat="1" applyFont="1" applyProtection="1">
      <protection hidden="1"/>
    </xf>
    <xf numFmtId="0" fontId="45" fillId="0" borderId="0" xfId="0" applyFont="1" applyFill="1" applyAlignment="1" applyProtection="1">
      <alignment horizontal="left" vertical="center" wrapText="1"/>
      <protection hidden="1"/>
    </xf>
    <xf numFmtId="0" fontId="40" fillId="18" borderId="0" xfId="8" applyFont="1" applyFill="1" applyProtection="1">
      <protection hidden="1"/>
    </xf>
    <xf numFmtId="0" fontId="40" fillId="18" borderId="0" xfId="2" applyFont="1" applyFill="1" applyAlignment="1" applyProtection="1">
      <protection hidden="1"/>
    </xf>
    <xf numFmtId="0" fontId="40" fillId="18" borderId="0" xfId="2" applyFont="1" applyFill="1" applyProtection="1">
      <protection hidden="1"/>
    </xf>
    <xf numFmtId="0" fontId="40" fillId="18" borderId="0" xfId="2" applyFont="1" applyFill="1" applyAlignment="1" applyProtection="1">
      <alignment wrapText="1"/>
      <protection hidden="1"/>
    </xf>
    <xf numFmtId="0" fontId="45" fillId="0" borderId="0" xfId="0" applyNumberFormat="1" applyFont="1" applyProtection="1">
      <protection hidden="1"/>
    </xf>
    <xf numFmtId="0" fontId="40" fillId="0" borderId="0" xfId="8" applyFont="1" applyAlignment="1" applyProtection="1">
      <alignment horizontal="left" vertical="center"/>
      <protection hidden="1"/>
    </xf>
    <xf numFmtId="0" fontId="45" fillId="0" borderId="0" xfId="0" applyFont="1" applyAlignment="1" applyProtection="1">
      <alignment horizontal="center" vertical="center" wrapText="1"/>
      <protection hidden="1"/>
    </xf>
    <xf numFmtId="0" fontId="67" fillId="0" borderId="0" xfId="0" applyFont="1" applyFill="1" applyAlignment="1" applyProtection="1">
      <alignment horizontal="center"/>
      <protection hidden="1"/>
    </xf>
    <xf numFmtId="0" fontId="59" fillId="0" borderId="0" xfId="0" applyFont="1" applyAlignment="1" applyProtection="1">
      <alignment horizontal="right"/>
      <protection hidden="1"/>
    </xf>
    <xf numFmtId="0" fontId="88" fillId="0" borderId="0" xfId="5" applyFont="1" applyFill="1" applyAlignment="1" applyProtection="1">
      <protection hidden="1"/>
    </xf>
    <xf numFmtId="0" fontId="59" fillId="0" borderId="0" xfId="0" applyFont="1" applyAlignment="1" applyProtection="1">
      <protection hidden="1"/>
    </xf>
    <xf numFmtId="49" fontId="59" fillId="0" borderId="0" xfId="0" applyNumberFormat="1" applyFont="1" applyProtection="1">
      <protection hidden="1"/>
    </xf>
    <xf numFmtId="0" fontId="67" fillId="0" borderId="0" xfId="0" applyFont="1" applyFill="1" applyAlignment="1" applyProtection="1">
      <alignment horizontal="center" vertical="center"/>
      <protection hidden="1"/>
    </xf>
    <xf numFmtId="49" fontId="67" fillId="0" borderId="0" xfId="0" applyNumberFormat="1" applyFont="1" applyFill="1" applyAlignment="1" applyProtection="1">
      <alignment horizontal="center" vertical="center"/>
      <protection hidden="1"/>
    </xf>
    <xf numFmtId="0" fontId="67" fillId="0" borderId="0" xfId="0" applyFont="1" applyFill="1" applyAlignment="1" applyProtection="1">
      <alignment horizontal="center" vertical="center" wrapText="1"/>
      <protection hidden="1"/>
    </xf>
    <xf numFmtId="0" fontId="59" fillId="0" borderId="0" xfId="0" applyNumberFormat="1" applyFont="1" applyProtection="1">
      <protection hidden="1"/>
    </xf>
    <xf numFmtId="0" fontId="59" fillId="0" borderId="0" xfId="0" applyFont="1" applyFill="1" applyAlignment="1" applyProtection="1">
      <alignment wrapText="1"/>
      <protection hidden="1"/>
    </xf>
    <xf numFmtId="0" fontId="59" fillId="0" borderId="0" xfId="0" applyFont="1" applyFill="1" applyProtection="1">
      <protection hidden="1"/>
    </xf>
    <xf numFmtId="0" fontId="3" fillId="0" borderId="0" xfId="0" applyFont="1"/>
    <xf numFmtId="0" fontId="3" fillId="0" borderId="0" xfId="0" applyFont="1" applyAlignment="1">
      <alignment wrapText="1"/>
    </xf>
    <xf numFmtId="49" fontId="3" fillId="0" borderId="0" xfId="0" applyNumberFormat="1" applyFont="1"/>
    <xf numFmtId="0" fontId="3" fillId="0" borderId="60" xfId="0" applyFont="1" applyBorder="1" applyAlignment="1">
      <alignment wrapText="1"/>
    </xf>
    <xf numFmtId="49" fontId="3" fillId="0" borderId="60" xfId="0" applyNumberFormat="1" applyFont="1" applyBorder="1"/>
    <xf numFmtId="0" fontId="3" fillId="0" borderId="60" xfId="0" applyFont="1" applyBorder="1"/>
    <xf numFmtId="0" fontId="3" fillId="0" borderId="63" xfId="0" applyFont="1" applyBorder="1" applyAlignment="1">
      <alignment wrapText="1"/>
    </xf>
    <xf numFmtId="49" fontId="3" fillId="0" borderId="63" xfId="0" applyNumberFormat="1" applyFont="1" applyBorder="1"/>
    <xf numFmtId="0" fontId="3" fillId="0" borderId="63" xfId="0" applyFont="1" applyBorder="1"/>
    <xf numFmtId="0" fontId="3" fillId="0" borderId="13" xfId="0" applyFont="1" applyBorder="1"/>
    <xf numFmtId="49" fontId="3" fillId="0" borderId="0" xfId="0" applyNumberFormat="1" applyFont="1" applyBorder="1"/>
    <xf numFmtId="0" fontId="3" fillId="0" borderId="1" xfId="0" applyFont="1" applyBorder="1" applyAlignment="1">
      <alignment wrapText="1"/>
    </xf>
    <xf numFmtId="0" fontId="0" fillId="9" borderId="0" xfId="0" applyFill="1"/>
    <xf numFmtId="49" fontId="0" fillId="0" borderId="0" xfId="0" applyNumberFormat="1"/>
    <xf numFmtId="0" fontId="3" fillId="0" borderId="50" xfId="0" applyFont="1" applyBorder="1" applyAlignment="1">
      <alignment wrapText="1"/>
    </xf>
    <xf numFmtId="49" fontId="3" fillId="0" borderId="50" xfId="0" applyNumberFormat="1" applyFont="1" applyBorder="1"/>
    <xf numFmtId="0" fontId="3" fillId="0" borderId="12" xfId="0" applyFont="1" applyBorder="1"/>
    <xf numFmtId="0" fontId="3" fillId="0" borderId="10" xfId="0" applyFont="1" applyBorder="1" applyAlignment="1">
      <alignment wrapText="1"/>
    </xf>
    <xf numFmtId="0" fontId="3" fillId="0" borderId="50" xfId="0" applyFont="1" applyBorder="1"/>
    <xf numFmtId="0" fontId="2" fillId="0" borderId="2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0" fillId="0" borderId="0" xfId="0" applyNumberFormat="1"/>
    <xf numFmtId="49" fontId="57" fillId="22" borderId="46" xfId="0" applyNumberFormat="1" applyFont="1" applyFill="1" applyBorder="1" applyAlignment="1" applyProtection="1">
      <alignment horizontal="left" vertical="center"/>
      <protection locked="0" hidden="1"/>
    </xf>
    <xf numFmtId="0" fontId="59" fillId="12" borderId="46" xfId="0" applyFont="1" applyFill="1" applyBorder="1" applyAlignment="1" applyProtection="1">
      <alignment horizontal="left" vertical="center" wrapText="1"/>
      <protection hidden="1"/>
    </xf>
    <xf numFmtId="0" fontId="71" fillId="12" borderId="46" xfId="0" applyFont="1" applyFill="1" applyBorder="1" applyAlignment="1" applyProtection="1">
      <alignment horizontal="left" wrapText="1"/>
      <protection hidden="1"/>
    </xf>
    <xf numFmtId="49" fontId="57" fillId="12" borderId="47" xfId="0" applyNumberFormat="1" applyFont="1" applyFill="1" applyBorder="1" applyAlignment="1" applyProtection="1">
      <alignment vertical="center"/>
    </xf>
    <xf numFmtId="0" fontId="57" fillId="12" borderId="46" xfId="0" applyNumberFormat="1" applyFont="1" applyFill="1" applyBorder="1" applyAlignment="1" applyProtection="1">
      <alignment horizontal="left" vertical="center"/>
      <protection hidden="1"/>
    </xf>
    <xf numFmtId="0" fontId="1" fillId="12" borderId="46" xfId="0" applyFont="1" applyFill="1" applyBorder="1" applyAlignment="1" applyProtection="1">
      <alignment horizontal="left" vertical="center" wrapText="1"/>
      <protection hidden="1"/>
    </xf>
    <xf numFmtId="0" fontId="45" fillId="12" borderId="46" xfId="0" applyNumberFormat="1" applyFont="1" applyFill="1" applyBorder="1" applyAlignment="1" applyProtection="1">
      <alignment horizontal="left" vertical="center"/>
      <protection hidden="1"/>
    </xf>
    <xf numFmtId="0" fontId="59" fillId="12" borderId="48" xfId="0" applyFont="1" applyFill="1" applyBorder="1" applyAlignment="1" applyProtection="1">
      <alignment horizontal="left" vertical="center" wrapText="1"/>
      <protection hidden="1"/>
    </xf>
    <xf numFmtId="49" fontId="67" fillId="12" borderId="48" xfId="0" applyNumberFormat="1" applyFont="1" applyFill="1" applyBorder="1" applyAlignment="1" applyProtection="1">
      <alignment horizontal="left" vertical="center"/>
      <protection locked="0" hidden="1"/>
    </xf>
    <xf numFmtId="49" fontId="57" fillId="22" borderId="46" xfId="0" applyNumberFormat="1" applyFont="1" applyFill="1" applyBorder="1" applyAlignment="1" applyProtection="1">
      <alignment horizontal="left" vertical="center"/>
      <protection locked="0"/>
    </xf>
    <xf numFmtId="49" fontId="57" fillId="22" borderId="47" xfId="0" applyNumberFormat="1" applyFont="1" applyFill="1" applyBorder="1" applyAlignment="1" applyProtection="1">
      <alignment horizontal="left" vertical="center"/>
      <protection locked="0"/>
    </xf>
    <xf numFmtId="0" fontId="59" fillId="12" borderId="46" xfId="0" applyFont="1" applyFill="1" applyBorder="1" applyAlignment="1" applyProtection="1">
      <alignment horizontal="center" vertical="center"/>
    </xf>
    <xf numFmtId="0" fontId="16" fillId="22" borderId="0" xfId="0" applyFont="1" applyFill="1" applyProtection="1">
      <protection locked="0"/>
    </xf>
    <xf numFmtId="49" fontId="57" fillId="22" borderId="46" xfId="0" applyNumberFormat="1" applyFont="1" applyFill="1" applyBorder="1" applyAlignment="1" applyProtection="1">
      <alignment vertical="center"/>
      <protection locked="0"/>
    </xf>
    <xf numFmtId="0" fontId="57" fillId="22" borderId="64" xfId="0" applyFont="1" applyFill="1" applyBorder="1" applyAlignment="1" applyProtection="1">
      <alignment horizontal="left" vertical="center"/>
      <protection locked="0" hidden="1"/>
    </xf>
    <xf numFmtId="0" fontId="77" fillId="12" borderId="47" xfId="0" applyFont="1" applyFill="1" applyBorder="1" applyAlignment="1" applyProtection="1">
      <alignment horizontal="left" vertical="center" wrapText="1"/>
    </xf>
    <xf numFmtId="0" fontId="89" fillId="12" borderId="47" xfId="0" applyFont="1" applyFill="1" applyBorder="1" applyAlignment="1" applyProtection="1">
      <alignment horizontal="left" vertical="center" wrapText="1"/>
    </xf>
    <xf numFmtId="49" fontId="89" fillId="12" borderId="47" xfId="0" applyNumberFormat="1" applyFont="1" applyFill="1" applyBorder="1" applyAlignment="1" applyProtection="1">
      <alignment horizontal="left" vertical="center"/>
    </xf>
    <xf numFmtId="0" fontId="59" fillId="22" borderId="46" xfId="0" applyFont="1" applyFill="1" applyBorder="1" applyAlignment="1" applyProtection="1">
      <alignment horizontal="left" vertical="center"/>
      <protection locked="0"/>
    </xf>
    <xf numFmtId="0" fontId="57" fillId="24" borderId="47" xfId="0" applyFont="1" applyFill="1" applyBorder="1" applyAlignment="1" applyProtection="1">
      <alignment horizontal="left" vertical="center" wrapText="1"/>
      <protection locked="0"/>
    </xf>
    <xf numFmtId="49" fontId="57" fillId="24" borderId="47" xfId="0" applyNumberFormat="1" applyFont="1" applyFill="1" applyBorder="1" applyAlignment="1" applyProtection="1">
      <alignment horizontal="left" vertical="center" wrapText="1"/>
      <protection locked="0"/>
    </xf>
    <xf numFmtId="0" fontId="57" fillId="12" borderId="46" xfId="0" applyFont="1" applyFill="1" applyBorder="1" applyAlignment="1" applyProtection="1">
      <alignment horizontal="left" vertical="center"/>
      <protection hidden="1"/>
    </xf>
    <xf numFmtId="0" fontId="59" fillId="23" borderId="0" xfId="0" applyFont="1" applyFill="1" applyProtection="1">
      <protection hidden="1"/>
    </xf>
    <xf numFmtId="0" fontId="59" fillId="0" borderId="0" xfId="0" applyFont="1" applyAlignment="1" applyProtection="1">
      <alignment horizontal="center"/>
      <protection hidden="1"/>
    </xf>
    <xf numFmtId="49" fontId="59" fillId="0" borderId="0" xfId="0" applyNumberFormat="1" applyFont="1" applyAlignment="1" applyProtection="1">
      <alignment horizontal="center"/>
      <protection hidden="1"/>
    </xf>
    <xf numFmtId="0" fontId="57" fillId="12" borderId="64" xfId="0" applyFont="1" applyFill="1" applyBorder="1" applyAlignment="1" applyProtection="1">
      <alignment horizontal="left" vertical="center" shrinkToFit="1"/>
      <protection hidden="1"/>
    </xf>
    <xf numFmtId="49" fontId="57" fillId="22" borderId="64" xfId="0" applyNumberFormat="1" applyFont="1" applyFill="1" applyBorder="1" applyAlignment="1" applyProtection="1">
      <alignment horizontal="left" vertical="center" shrinkToFit="1"/>
      <protection locked="0"/>
    </xf>
    <xf numFmtId="0" fontId="57" fillId="12" borderId="46" xfId="0" applyNumberFormat="1" applyFont="1" applyFill="1" applyBorder="1" applyAlignment="1" applyProtection="1">
      <alignment horizontal="left" vertical="center" shrinkToFit="1"/>
      <protection locked="0" hidden="1"/>
    </xf>
    <xf numFmtId="0" fontId="0" fillId="0" borderId="0" xfId="0" applyProtection="1"/>
    <xf numFmtId="0" fontId="59" fillId="0" borderId="0" xfId="0" applyFont="1" applyAlignment="1" applyProtection="1">
      <alignment horizontal="left"/>
    </xf>
    <xf numFmtId="0" fontId="59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59" fillId="0" borderId="0" xfId="0" quotePrefix="1" applyFont="1" applyAlignment="1" applyProtection="1">
      <alignment horizontal="left"/>
      <protection hidden="1"/>
    </xf>
    <xf numFmtId="0" fontId="91" fillId="21" borderId="0" xfId="0" applyFont="1" applyFill="1" applyAlignment="1" applyProtection="1">
      <alignment horizontal="center"/>
      <protection hidden="1"/>
    </xf>
    <xf numFmtId="0" fontId="92" fillId="0" borderId="0" xfId="0" quotePrefix="1" applyFont="1" applyAlignment="1">
      <alignment horizontal="left"/>
    </xf>
    <xf numFmtId="14" fontId="26" fillId="2" borderId="2" xfId="9" applyNumberFormat="1" applyFont="1" applyFill="1" applyBorder="1" applyAlignment="1" applyProtection="1">
      <alignment horizontal="center" vertical="center" wrapText="1"/>
      <protection hidden="1"/>
    </xf>
    <xf numFmtId="0" fontId="26" fillId="2" borderId="2" xfId="9" applyFont="1" applyFill="1" applyBorder="1" applyAlignment="1" applyProtection="1">
      <alignment horizontal="center" vertical="center" wrapText="1"/>
      <protection hidden="1"/>
    </xf>
    <xf numFmtId="49" fontId="57" fillId="22" borderId="46" xfId="0" applyNumberFormat="1" applyFont="1" applyFill="1" applyBorder="1" applyAlignment="1" applyProtection="1">
      <alignment horizontal="left" vertical="center"/>
      <protection locked="0"/>
    </xf>
    <xf numFmtId="0" fontId="47" fillId="0" borderId="0" xfId="0" applyFont="1" applyProtection="1">
      <protection hidden="1"/>
    </xf>
    <xf numFmtId="0" fontId="59" fillId="12" borderId="46" xfId="0" quotePrefix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0" fillId="0" borderId="0" xfId="0" applyFont="1" applyFill="1" applyBorder="1" applyAlignment="1" applyProtection="1">
      <alignment horizontal="center" vertical="center"/>
      <protection hidden="1"/>
    </xf>
    <xf numFmtId="0" fontId="41" fillId="0" borderId="0" xfId="0" applyFont="1" applyBorder="1" applyProtection="1">
      <protection hidden="1"/>
    </xf>
    <xf numFmtId="0" fontId="41" fillId="0" borderId="0" xfId="0" applyFont="1" applyProtection="1">
      <protection hidden="1"/>
    </xf>
    <xf numFmtId="0" fontId="41" fillId="0" borderId="0" xfId="0" applyFont="1" applyFill="1" applyProtection="1">
      <protection hidden="1"/>
    </xf>
    <xf numFmtId="0" fontId="41" fillId="0" borderId="0" xfId="0" applyFont="1" applyFill="1" applyBorder="1" applyProtection="1">
      <protection hidden="1"/>
    </xf>
    <xf numFmtId="0" fontId="40" fillId="0" borderId="0" xfId="0" applyFont="1" applyBorder="1" applyProtection="1">
      <protection hidden="1"/>
    </xf>
    <xf numFmtId="0" fontId="40" fillId="0" borderId="0" xfId="0" applyFont="1" applyFill="1" applyBorder="1" applyProtection="1">
      <protection hidden="1"/>
    </xf>
    <xf numFmtId="0" fontId="50" fillId="0" borderId="0" xfId="0" applyFont="1" applyBorder="1" applyAlignment="1" applyProtection="1">
      <alignment horizontal="center" vertical="center"/>
      <protection hidden="1"/>
    </xf>
    <xf numFmtId="0" fontId="50" fillId="0" borderId="0" xfId="0" applyFont="1" applyBorder="1" applyProtection="1">
      <protection hidden="1"/>
    </xf>
    <xf numFmtId="0" fontId="50" fillId="0" borderId="0" xfId="0" applyFont="1" applyFill="1" applyBorder="1" applyProtection="1">
      <protection hidden="1"/>
    </xf>
    <xf numFmtId="0" fontId="40" fillId="0" borderId="0" xfId="0" applyFont="1" applyBorder="1" applyAlignment="1" applyProtection="1">
      <alignment vertical="center"/>
      <protection hidden="1"/>
    </xf>
    <xf numFmtId="0" fontId="40" fillId="0" borderId="0" xfId="0" applyFont="1" applyFill="1" applyBorder="1" applyAlignment="1" applyProtection="1">
      <alignment vertical="center"/>
      <protection hidden="1"/>
    </xf>
    <xf numFmtId="0" fontId="85" fillId="0" borderId="0" xfId="0" applyFont="1" applyAlignment="1" applyProtection="1">
      <alignment shrinkToFit="1"/>
      <protection hidden="1"/>
    </xf>
    <xf numFmtId="0" fontId="41" fillId="0" borderId="2" xfId="0" applyFont="1" applyBorder="1" applyAlignment="1" applyProtection="1">
      <alignment horizontal="center" vertical="center" textRotation="90" wrapText="1"/>
      <protection hidden="1"/>
    </xf>
    <xf numFmtId="0" fontId="41" fillId="0" borderId="2" xfId="0" quotePrefix="1" applyFont="1" applyBorder="1" applyAlignment="1" applyProtection="1">
      <alignment horizontal="center" vertical="center" textRotation="90" wrapText="1"/>
      <protection hidden="1"/>
    </xf>
    <xf numFmtId="0" fontId="41" fillId="0" borderId="2" xfId="0" applyFont="1" applyBorder="1" applyAlignment="1" applyProtection="1">
      <alignment horizontal="center" vertical="center" textRotation="90" wrapText="1" shrinkToFit="1"/>
      <protection hidden="1"/>
    </xf>
    <xf numFmtId="0" fontId="41" fillId="2" borderId="2" xfId="0" applyFont="1" applyFill="1" applyBorder="1" applyAlignment="1" applyProtection="1">
      <alignment horizontal="center" vertical="center" textRotation="90" wrapText="1" shrinkToFit="1"/>
      <protection hidden="1"/>
    </xf>
    <xf numFmtId="0" fontId="41" fillId="2" borderId="2" xfId="0" applyFont="1" applyFill="1" applyBorder="1" applyAlignment="1" applyProtection="1">
      <alignment horizontal="center" vertical="center" textRotation="90" shrinkToFit="1"/>
      <protection hidden="1"/>
    </xf>
    <xf numFmtId="0" fontId="41" fillId="0" borderId="2" xfId="0" applyFont="1" applyBorder="1" applyAlignment="1" applyProtection="1">
      <alignment horizontal="center" vertical="center" textRotation="90" shrinkToFit="1"/>
      <protection hidden="1"/>
    </xf>
    <xf numFmtId="0" fontId="9" fillId="0" borderId="0" xfId="1" applyFont="1" applyAlignment="1" applyProtection="1">
      <alignment wrapText="1"/>
      <protection hidden="1"/>
    </xf>
    <xf numFmtId="0" fontId="9" fillId="0" borderId="0" xfId="1" applyFont="1" applyAlignment="1" applyProtection="1">
      <alignment horizontal="left" vertical="distributed" wrapText="1"/>
      <protection hidden="1"/>
    </xf>
    <xf numFmtId="0" fontId="9" fillId="0" borderId="6" xfId="1" applyFont="1" applyBorder="1" applyAlignment="1" applyProtection="1">
      <alignment vertical="center" wrapText="1"/>
      <protection hidden="1"/>
    </xf>
    <xf numFmtId="0" fontId="0" fillId="0" borderId="0" xfId="0" quotePrefix="1" applyAlignment="1">
      <alignment horizontal="left"/>
    </xf>
    <xf numFmtId="0" fontId="26" fillId="0" borderId="50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50" xfId="9" applyNumberFormat="1" applyFont="1" applyBorder="1" applyAlignment="1" applyProtection="1">
      <alignment horizontal="center" vertical="center" wrapText="1"/>
      <protection hidden="1"/>
    </xf>
    <xf numFmtId="0" fontId="26" fillId="2" borderId="50" xfId="9" applyNumberFormat="1" applyFont="1" applyFill="1" applyBorder="1" applyAlignment="1" applyProtection="1">
      <alignment horizontal="center" vertical="center" wrapText="1"/>
      <protection hidden="1"/>
    </xf>
    <xf numFmtId="0" fontId="41" fillId="0" borderId="50" xfId="9" applyNumberFormat="1" applyFont="1" applyBorder="1" applyAlignment="1" applyProtection="1">
      <alignment horizontal="center" vertical="center" wrapText="1"/>
      <protection hidden="1"/>
    </xf>
    <xf numFmtId="0" fontId="47" fillId="0" borderId="0" xfId="0" applyNumberFormat="1" applyFont="1" applyProtection="1">
      <protection hidden="1"/>
    </xf>
    <xf numFmtId="0" fontId="96" fillId="0" borderId="2" xfId="9" applyFont="1" applyBorder="1" applyAlignment="1" applyProtection="1">
      <alignment horizontal="center" vertical="center" wrapText="1"/>
      <protection hidden="1"/>
    </xf>
    <xf numFmtId="0" fontId="26" fillId="0" borderId="2" xfId="0" applyFont="1" applyBorder="1" applyAlignment="1" applyProtection="1">
      <alignment horizontal="center" vertical="center" wrapText="1"/>
      <protection hidden="1"/>
    </xf>
    <xf numFmtId="0" fontId="50" fillId="0" borderId="50" xfId="0" applyFont="1" applyBorder="1" applyAlignment="1" applyProtection="1">
      <alignment horizontal="center" vertical="center"/>
      <protection hidden="1"/>
    </xf>
    <xf numFmtId="0" fontId="50" fillId="0" borderId="50" xfId="0" applyFont="1" applyBorder="1" applyAlignment="1" applyProtection="1">
      <alignment horizontal="center" vertical="center" shrinkToFit="1"/>
      <protection hidden="1"/>
    </xf>
    <xf numFmtId="0" fontId="50" fillId="0" borderId="68" xfId="0" applyFont="1" applyBorder="1" applyAlignment="1" applyProtection="1">
      <alignment horizontal="center" vertical="center"/>
      <protection hidden="1"/>
    </xf>
    <xf numFmtId="0" fontId="50" fillId="0" borderId="68" xfId="0" applyFont="1" applyBorder="1" applyAlignment="1" applyProtection="1">
      <alignment horizontal="center" vertical="center" shrinkToFit="1"/>
      <protection hidden="1"/>
    </xf>
    <xf numFmtId="0" fontId="18" fillId="0" borderId="68" xfId="0" applyFont="1" applyFill="1" applyBorder="1" applyAlignment="1" applyProtection="1">
      <alignment horizontal="center" vertical="center"/>
      <protection hidden="1"/>
    </xf>
    <xf numFmtId="0" fontId="18" fillId="0" borderId="68" xfId="0" applyFont="1" applyFill="1" applyBorder="1" applyAlignment="1" applyProtection="1">
      <alignment horizontal="center" vertical="center" wrapText="1"/>
      <protection hidden="1"/>
    </xf>
    <xf numFmtId="0" fontId="18" fillId="0" borderId="68" xfId="0" applyFont="1" applyBorder="1" applyAlignment="1" applyProtection="1">
      <alignment horizontal="center" vertical="center"/>
      <protection hidden="1"/>
    </xf>
    <xf numFmtId="0" fontId="18" fillId="0" borderId="68" xfId="0" applyFont="1" applyBorder="1" applyAlignment="1" applyProtection="1">
      <alignment horizontal="center" vertical="center" wrapText="1"/>
      <protection hidden="1"/>
    </xf>
    <xf numFmtId="0" fontId="50" fillId="0" borderId="68" xfId="0" applyFont="1" applyFill="1" applyBorder="1" applyAlignment="1" applyProtection="1">
      <alignment horizontal="center" vertical="center"/>
      <protection hidden="1"/>
    </xf>
    <xf numFmtId="0" fontId="34" fillId="0" borderId="68" xfId="0" applyFont="1" applyBorder="1" applyAlignment="1" applyProtection="1">
      <alignment horizontal="center" vertical="center" shrinkToFit="1"/>
      <protection hidden="1"/>
    </xf>
    <xf numFmtId="0" fontId="101" fillId="21" borderId="0" xfId="0" applyFont="1" applyFill="1" applyBorder="1" applyAlignment="1" applyProtection="1">
      <alignment horizontal="center" vertical="center" wrapText="1"/>
      <protection hidden="1"/>
    </xf>
    <xf numFmtId="0" fontId="101" fillId="21" borderId="0" xfId="0" applyFont="1" applyFill="1" applyBorder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center"/>
      <protection hidden="1"/>
    </xf>
    <xf numFmtId="0" fontId="3" fillId="0" borderId="17" xfId="1" quotePrefix="1" applyFont="1" applyBorder="1" applyAlignment="1" applyProtection="1">
      <alignment horizontal="left" vertical="center"/>
      <protection hidden="1"/>
    </xf>
    <xf numFmtId="0" fontId="1" fillId="0" borderId="17" xfId="1" quotePrefix="1" applyFont="1" applyBorder="1" applyAlignment="1" applyProtection="1">
      <alignment horizontal="left" vertical="center"/>
      <protection hidden="1"/>
    </xf>
    <xf numFmtId="0" fontId="99" fillId="0" borderId="0" xfId="1" applyFont="1" applyBorder="1" applyAlignment="1" applyProtection="1">
      <alignment vertical="center"/>
      <protection hidden="1"/>
    </xf>
    <xf numFmtId="0" fontId="50" fillId="0" borderId="68" xfId="0" applyFont="1" applyBorder="1" applyAlignment="1" applyProtection="1">
      <alignment horizontal="left" vertical="center" wrapText="1" shrinkToFit="1"/>
      <protection hidden="1"/>
    </xf>
    <xf numFmtId="0" fontId="50" fillId="0" borderId="68" xfId="0" applyFont="1" applyBorder="1" applyAlignment="1" applyProtection="1">
      <alignment horizontal="center" vertical="center" wrapText="1" shrinkToFit="1"/>
      <protection hidden="1"/>
    </xf>
    <xf numFmtId="0" fontId="85" fillId="0" borderId="0" xfId="0" applyFont="1" applyAlignment="1" applyProtection="1">
      <alignment horizontal="left" wrapText="1" shrinkToFit="1"/>
      <protection hidden="1"/>
    </xf>
    <xf numFmtId="0" fontId="85" fillId="0" borderId="0" xfId="0" applyFont="1" applyAlignment="1" applyProtection="1">
      <alignment wrapText="1" shrinkToFit="1"/>
      <protection hidden="1"/>
    </xf>
    <xf numFmtId="0" fontId="34" fillId="0" borderId="0" xfId="0" applyFont="1" applyAlignment="1" applyProtection="1">
      <alignment horizontal="left" wrapText="1"/>
      <protection hidden="1"/>
    </xf>
    <xf numFmtId="0" fontId="34" fillId="0" borderId="0" xfId="0" applyFont="1" applyAlignment="1" applyProtection="1">
      <alignment horizontal="center" wrapText="1"/>
      <protection hidden="1"/>
    </xf>
    <xf numFmtId="0" fontId="34" fillId="0" borderId="50" xfId="0" applyFont="1" applyBorder="1" applyAlignment="1" applyProtection="1">
      <alignment horizontal="center" vertical="center" shrinkToFit="1"/>
      <protection hidden="1"/>
    </xf>
    <xf numFmtId="0" fontId="42" fillId="0" borderId="0" xfId="0" applyFont="1" applyAlignment="1" applyProtection="1">
      <alignment shrinkToFit="1"/>
      <protection hidden="1"/>
    </xf>
    <xf numFmtId="0" fontId="66" fillId="0" borderId="0" xfId="0" applyFont="1" applyFill="1" applyAlignment="1" applyProtection="1">
      <alignment horizont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6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47" fillId="0" borderId="0" xfId="0" applyFont="1" applyAlignment="1" applyProtection="1">
      <alignment horizontal="justify" vertical="justify" wrapText="1"/>
      <protection hidden="1"/>
    </xf>
    <xf numFmtId="0" fontId="76" fillId="25" borderId="0" xfId="5" applyFont="1" applyFill="1" applyAlignment="1" applyProtection="1">
      <alignment horizontal="center" vertical="center"/>
      <protection hidden="1"/>
    </xf>
    <xf numFmtId="0" fontId="47" fillId="0" borderId="0" xfId="0" quotePrefix="1" applyFont="1" applyAlignment="1" applyProtection="1">
      <alignment horizontal="justify" vertical="justify" wrapText="1"/>
      <protection hidden="1"/>
    </xf>
    <xf numFmtId="0" fontId="47" fillId="0" borderId="0" xfId="0" applyFont="1" applyAlignment="1" applyProtection="1">
      <alignment horizontal="center" wrapText="1"/>
      <protection hidden="1"/>
    </xf>
    <xf numFmtId="0" fontId="47" fillId="0" borderId="0" xfId="0" applyFont="1" applyAlignment="1" applyProtection="1">
      <alignment horizontal="center" vertical="top" wrapText="1"/>
      <protection hidden="1"/>
    </xf>
    <xf numFmtId="0" fontId="32" fillId="0" borderId="0" xfId="0" applyFont="1" applyAlignment="1" applyProtection="1">
      <alignment horizontal="center" vertical="center" wrapText="1"/>
      <protection hidden="1"/>
    </xf>
    <xf numFmtId="0" fontId="32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left" vertical="top" wrapText="1"/>
      <protection hidden="1"/>
    </xf>
    <xf numFmtId="0" fontId="26" fillId="0" borderId="0" xfId="0" applyFont="1" applyAlignment="1" applyProtection="1">
      <alignment horizontal="justify" vertical="justify" wrapText="1"/>
      <protection hidden="1"/>
    </xf>
    <xf numFmtId="0" fontId="47" fillId="0" borderId="0" xfId="0" applyFont="1" applyAlignment="1" applyProtection="1">
      <alignment horizontal="justify" vertical="top" wrapText="1"/>
      <protection hidden="1"/>
    </xf>
    <xf numFmtId="0" fontId="26" fillId="0" borderId="2" xfId="9" applyFont="1" applyBorder="1" applyAlignment="1" applyProtection="1">
      <alignment horizontal="center" vertical="center" wrapText="1"/>
      <protection hidden="1"/>
    </xf>
    <xf numFmtId="0" fontId="6" fillId="0" borderId="3" xfId="1" applyBorder="1" applyAlignment="1" applyProtection="1">
      <alignment horizontal="center" vertical="center"/>
      <protection hidden="1"/>
    </xf>
    <xf numFmtId="0" fontId="16" fillId="0" borderId="0" xfId="1" applyFont="1" applyAlignment="1" applyProtection="1">
      <alignment horizontal="center" vertical="center" wrapText="1"/>
      <protection hidden="1"/>
    </xf>
    <xf numFmtId="0" fontId="9" fillId="0" borderId="0" xfId="1" applyFont="1" applyAlignment="1" applyProtection="1">
      <alignment horizontal="left" vertical="center" wrapText="1"/>
      <protection hidden="1"/>
    </xf>
    <xf numFmtId="0" fontId="7" fillId="0" borderId="0" xfId="1" applyFont="1" applyAlignment="1" applyProtection="1">
      <alignment horizontal="center" vertical="center"/>
      <protection hidden="1"/>
    </xf>
    <xf numFmtId="49" fontId="7" fillId="0" borderId="0" xfId="1" applyNumberFormat="1" applyFont="1" applyAlignment="1" applyProtection="1">
      <alignment horizontal="center" vertical="center"/>
      <protection hidden="1"/>
    </xf>
    <xf numFmtId="49" fontId="16" fillId="0" borderId="0" xfId="1" applyNumberFormat="1" applyFont="1" applyAlignment="1" applyProtection="1">
      <alignment horizontal="center" vertical="center" wrapText="1"/>
      <protection hidden="1"/>
    </xf>
    <xf numFmtId="0" fontId="87" fillId="0" borderId="0" xfId="0" applyFont="1" applyFill="1" applyBorder="1" applyAlignment="1" applyProtection="1">
      <alignment vertical="top" wrapText="1"/>
      <protection hidden="1"/>
    </xf>
    <xf numFmtId="49" fontId="87" fillId="0" borderId="0" xfId="0" applyNumberFormat="1" applyFont="1" applyFill="1" applyBorder="1" applyAlignment="1" applyProtection="1">
      <alignment vertical="top" wrapText="1"/>
      <protection hidden="1"/>
    </xf>
    <xf numFmtId="49" fontId="87" fillId="0" borderId="0" xfId="0" applyNumberFormat="1" applyFont="1" applyFill="1" applyBorder="1" applyAlignment="1" applyProtection="1">
      <alignment wrapText="1"/>
      <protection hidden="1"/>
    </xf>
    <xf numFmtId="0" fontId="14" fillId="0" borderId="7" xfId="1" quotePrefix="1" applyNumberFormat="1" applyFont="1" applyBorder="1" applyAlignment="1" applyProtection="1">
      <alignment horizontal="left" vertical="center"/>
      <protection hidden="1"/>
    </xf>
    <xf numFmtId="0" fontId="102" fillId="0" borderId="0" xfId="1" applyFont="1" applyProtection="1">
      <protection hidden="1"/>
    </xf>
    <xf numFmtId="0" fontId="70" fillId="28" borderId="0" xfId="5" applyFont="1" applyFill="1" applyAlignment="1" applyProtection="1">
      <alignment horizontal="center" vertical="center"/>
      <protection hidden="1"/>
    </xf>
    <xf numFmtId="0" fontId="9" fillId="0" borderId="0" xfId="1" applyFont="1" applyAlignment="1" applyProtection="1">
      <alignment horizontal="left" vertical="center"/>
      <protection hidden="1"/>
    </xf>
    <xf numFmtId="0" fontId="9" fillId="0" borderId="0" xfId="1" applyFont="1" applyAlignment="1" applyProtection="1">
      <alignment horizontal="left" wrapText="1"/>
      <protection hidden="1"/>
    </xf>
    <xf numFmtId="49" fontId="9" fillId="0" borderId="0" xfId="1" applyNumberFormat="1" applyFont="1" applyAlignment="1" applyProtection="1">
      <alignment horizontal="left" wrapText="1"/>
      <protection hidden="1"/>
    </xf>
    <xf numFmtId="0" fontId="9" fillId="0" borderId="0" xfId="1" applyFont="1" applyBorder="1" applyAlignment="1" applyProtection="1">
      <alignment horizontal="center" wrapText="1"/>
      <protection hidden="1"/>
    </xf>
    <xf numFmtId="0" fontId="2" fillId="0" borderId="3" xfId="1" applyFont="1" applyBorder="1" applyAlignment="1" applyProtection="1">
      <alignment horizontal="center" vertical="center"/>
      <protection hidden="1"/>
    </xf>
    <xf numFmtId="0" fontId="2" fillId="0" borderId="3" xfId="1" applyFont="1" applyBorder="1" applyAlignment="1" applyProtection="1">
      <alignment horizontal="center" vertical="center" wrapText="1"/>
      <protection hidden="1"/>
    </xf>
    <xf numFmtId="2" fontId="6" fillId="0" borderId="0" xfId="1" applyNumberFormat="1" applyProtection="1">
      <protection hidden="1"/>
    </xf>
    <xf numFmtId="0" fontId="0" fillId="0" borderId="0" xfId="0" applyAlignment="1">
      <alignment horizontal="center" vertical="center"/>
    </xf>
    <xf numFmtId="0" fontId="100" fillId="21" borderId="0" xfId="1" applyFont="1" applyFill="1" applyProtection="1">
      <protection hidden="1"/>
    </xf>
    <xf numFmtId="0" fontId="2" fillId="0" borderId="3" xfId="1" applyFont="1" applyBorder="1" applyAlignment="1" applyProtection="1">
      <alignment horizontal="left" vertical="center" shrinkToFit="1"/>
      <protection hidden="1"/>
    </xf>
    <xf numFmtId="0" fontId="7" fillId="0" borderId="3" xfId="1" applyFont="1" applyBorder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left" vertical="center" wrapText="1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center" vertical="top"/>
      <protection hidden="1"/>
    </xf>
    <xf numFmtId="0" fontId="6" fillId="0" borderId="0" xfId="1" applyFill="1" applyProtection="1">
      <protection hidden="1"/>
    </xf>
    <xf numFmtId="0" fontId="100" fillId="0" borderId="0" xfId="1" applyFont="1" applyFill="1" applyProtection="1">
      <protection hidden="1"/>
    </xf>
    <xf numFmtId="0" fontId="6" fillId="23" borderId="0" xfId="1" applyFill="1" applyProtection="1">
      <protection hidden="1"/>
    </xf>
    <xf numFmtId="0" fontId="14" fillId="0" borderId="3" xfId="1" applyFont="1" applyBorder="1" applyAlignment="1" applyProtection="1">
      <alignment horizontal="center"/>
      <protection hidden="1"/>
    </xf>
    <xf numFmtId="0" fontId="99" fillId="0" borderId="0" xfId="1" applyFont="1" applyProtection="1">
      <protection hidden="1"/>
    </xf>
    <xf numFmtId="0" fontId="9" fillId="0" borderId="0" xfId="1" applyFont="1" applyAlignment="1" applyProtection="1">
      <alignment horizontal="left" vertical="top" wrapText="1"/>
      <protection hidden="1"/>
    </xf>
    <xf numFmtId="0" fontId="103" fillId="23" borderId="0" xfId="0" applyFont="1" applyFill="1" applyAlignment="1" applyProtection="1">
      <alignment horizontal="center" wrapText="1"/>
      <protection locked="0"/>
    </xf>
    <xf numFmtId="0" fontId="0" fillId="0" borderId="0" xfId="0" applyProtection="1">
      <protection hidden="1"/>
    </xf>
    <xf numFmtId="0" fontId="101" fillId="29" borderId="0" xfId="0" applyFont="1" applyFill="1" applyBorder="1" applyAlignment="1" applyProtection="1">
      <alignment horizontal="center" vertical="center"/>
      <protection hidden="1"/>
    </xf>
    <xf numFmtId="0" fontId="26" fillId="0" borderId="0" xfId="9" applyFont="1" applyBorder="1" applyAlignment="1" applyProtection="1">
      <alignment horizontal="center" vertical="center" wrapText="1"/>
      <protection hidden="1"/>
    </xf>
    <xf numFmtId="0" fontId="96" fillId="0" borderId="0" xfId="9" applyFont="1" applyBorder="1" applyAlignment="1" applyProtection="1">
      <alignment horizontal="center" vertical="center" wrapText="1"/>
      <protection hidden="1"/>
    </xf>
    <xf numFmtId="0" fontId="41" fillId="0" borderId="0" xfId="9" applyNumberFormat="1" applyFont="1" applyBorder="1" applyAlignment="1" applyProtection="1">
      <alignment horizontal="center" vertical="center" wrapText="1"/>
      <protection hidden="1"/>
    </xf>
    <xf numFmtId="0" fontId="26" fillId="0" borderId="0" xfId="0" applyFont="1" applyBorder="1" applyAlignment="1" applyProtection="1">
      <alignment horizontal="center" vertical="center" wrapText="1"/>
      <protection hidden="1"/>
    </xf>
    <xf numFmtId="0" fontId="51" fillId="0" borderId="0" xfId="0" applyNumberFormat="1" applyFont="1" applyProtection="1">
      <protection hidden="1"/>
    </xf>
    <xf numFmtId="0" fontId="106" fillId="0" borderId="0" xfId="0" applyFont="1" applyAlignment="1" applyProtection="1">
      <alignment wrapText="1"/>
      <protection hidden="1"/>
    </xf>
    <xf numFmtId="0" fontId="51" fillId="0" borderId="0" xfId="0" quotePrefix="1" applyFont="1" applyAlignment="1" applyProtection="1">
      <alignment horizontal="left"/>
      <protection hidden="1"/>
    </xf>
    <xf numFmtId="0" fontId="46" fillId="27" borderId="0" xfId="0" applyFont="1" applyFill="1" applyAlignment="1" applyProtection="1">
      <protection locked="0"/>
    </xf>
    <xf numFmtId="0" fontId="46" fillId="27" borderId="0" xfId="0" applyFont="1" applyFill="1" applyAlignment="1" applyProtection="1">
      <alignment wrapText="1"/>
      <protection locked="0"/>
    </xf>
    <xf numFmtId="0" fontId="66" fillId="0" borderId="0" xfId="0" applyFont="1" applyProtection="1">
      <protection hidden="1"/>
    </xf>
    <xf numFmtId="49" fontId="52" fillId="0" borderId="0" xfId="0" applyNumberFormat="1" applyFont="1" applyProtection="1">
      <protection hidden="1"/>
    </xf>
    <xf numFmtId="14" fontId="52" fillId="0" borderId="0" xfId="0" applyNumberFormat="1" applyFont="1" applyProtection="1">
      <protection hidden="1"/>
    </xf>
    <xf numFmtId="49" fontId="52" fillId="0" borderId="0" xfId="0" quotePrefix="1" applyNumberFormat="1" applyFont="1" applyAlignment="1" applyProtection="1">
      <alignment horizontal="left"/>
      <protection hidden="1"/>
    </xf>
    <xf numFmtId="0" fontId="52" fillId="0" borderId="0" xfId="0" quotePrefix="1" applyFont="1" applyAlignment="1" applyProtection="1">
      <alignment horizontal="left"/>
      <protection hidden="1"/>
    </xf>
    <xf numFmtId="0" fontId="72" fillId="0" borderId="0" xfId="0" applyFont="1" applyFill="1" applyProtection="1">
      <protection hidden="1"/>
    </xf>
    <xf numFmtId="0" fontId="72" fillId="0" borderId="0" xfId="0" applyFont="1" applyFill="1" applyBorder="1" applyProtection="1">
      <protection hidden="1"/>
    </xf>
    <xf numFmtId="0" fontId="72" fillId="0" borderId="0" xfId="0" applyFont="1" applyFill="1" applyBorder="1" applyAlignment="1" applyProtection="1">
      <alignment horizontal="center" vertical="center"/>
      <protection hidden="1"/>
    </xf>
    <xf numFmtId="0" fontId="104" fillId="15" borderId="0" xfId="8" applyFont="1" applyFill="1" applyAlignment="1" applyProtection="1">
      <alignment horizontal="center" vertical="center"/>
      <protection hidden="1"/>
    </xf>
    <xf numFmtId="0" fontId="104" fillId="9" borderId="0" xfId="8" applyFont="1" applyFill="1" applyAlignment="1" applyProtection="1">
      <alignment vertical="center"/>
      <protection hidden="1"/>
    </xf>
    <xf numFmtId="0" fontId="104" fillId="14" borderId="0" xfId="8" applyFont="1" applyFill="1" applyAlignment="1" applyProtection="1">
      <alignment vertical="center"/>
      <protection hidden="1"/>
    </xf>
    <xf numFmtId="0" fontId="107" fillId="14" borderId="0" xfId="6" applyFont="1" applyFill="1" applyBorder="1" applyAlignment="1" applyProtection="1">
      <alignment horizontal="center" wrapText="1"/>
      <protection hidden="1"/>
    </xf>
    <xf numFmtId="0" fontId="104" fillId="14" borderId="0" xfId="8" applyFont="1" applyFill="1" applyProtection="1">
      <protection hidden="1"/>
    </xf>
    <xf numFmtId="0" fontId="104" fillId="11" borderId="0" xfId="8" applyFont="1" applyFill="1" applyProtection="1">
      <protection hidden="1"/>
    </xf>
    <xf numFmtId="0" fontId="104" fillId="0" borderId="0" xfId="8" applyFont="1" applyProtection="1">
      <protection hidden="1"/>
    </xf>
    <xf numFmtId="0" fontId="107" fillId="0" borderId="0" xfId="6" applyFont="1" applyBorder="1" applyAlignment="1" applyProtection="1">
      <alignment vertical="top" wrapText="1"/>
      <protection hidden="1"/>
    </xf>
    <xf numFmtId="49" fontId="108" fillId="12" borderId="46" xfId="0" applyNumberFormat="1" applyFont="1" applyFill="1" applyBorder="1" applyAlignment="1" applyProtection="1">
      <alignment horizontal="left" vertical="center"/>
      <protection locked="0"/>
    </xf>
    <xf numFmtId="0" fontId="59" fillId="12" borderId="0" xfId="0" applyFont="1" applyFill="1" applyProtection="1">
      <protection hidden="1"/>
    </xf>
    <xf numFmtId="0" fontId="40" fillId="12" borderId="47" xfId="0" applyNumberFormat="1" applyFont="1" applyFill="1" applyBorder="1" applyAlignment="1" applyProtection="1">
      <alignment horizontal="left" vertical="center" wrapText="1"/>
      <protection locked="0"/>
    </xf>
    <xf numFmtId="0" fontId="45" fillId="0" borderId="0" xfId="0" applyFont="1" applyAlignment="1" applyProtection="1">
      <alignment horizontal="center"/>
      <protection locked="0"/>
    </xf>
    <xf numFmtId="49" fontId="109" fillId="30" borderId="0" xfId="0" applyNumberFormat="1" applyFont="1" applyFill="1" applyBorder="1" applyAlignment="1" applyProtection="1">
      <alignment horizontal="center" vertical="top" wrapText="1"/>
      <protection locked="0"/>
    </xf>
    <xf numFmtId="49" fontId="109" fillId="30" borderId="0" xfId="0" applyNumberFormat="1" applyFont="1" applyFill="1" applyBorder="1" applyAlignment="1" applyProtection="1">
      <alignment horizontal="center" wrapText="1"/>
      <protection locked="0"/>
    </xf>
    <xf numFmtId="0" fontId="94" fillId="10" borderId="0" xfId="0" applyFont="1" applyFill="1" applyBorder="1" applyAlignment="1" applyProtection="1">
      <alignment vertical="top" wrapText="1"/>
      <protection locked="0"/>
    </xf>
    <xf numFmtId="0" fontId="90" fillId="27" borderId="0" xfId="0" applyFont="1" applyFill="1" applyAlignment="1" applyProtection="1">
      <alignment vertical="center"/>
    </xf>
    <xf numFmtId="0" fontId="0" fillId="27" borderId="0" xfId="0" applyFill="1" applyAlignment="1" applyProtection="1">
      <protection locked="0"/>
    </xf>
    <xf numFmtId="0" fontId="45" fillId="0" borderId="0" xfId="0" applyFont="1" applyFill="1" applyBorder="1" applyAlignment="1" applyProtection="1">
      <alignment vertical="center"/>
      <protection hidden="1"/>
    </xf>
    <xf numFmtId="0" fontId="45" fillId="0" borderId="0" xfId="0" applyFont="1" applyFill="1" applyAlignment="1" applyProtection="1">
      <protection hidden="1"/>
    </xf>
    <xf numFmtId="0" fontId="40" fillId="15" borderId="0" xfId="8" applyFont="1" applyFill="1" applyAlignment="1" applyProtection="1">
      <alignment vertical="center"/>
      <protection hidden="1"/>
    </xf>
    <xf numFmtId="0" fontId="40" fillId="14" borderId="0" xfId="8" applyFont="1" applyFill="1" applyAlignment="1" applyProtection="1">
      <protection hidden="1"/>
    </xf>
    <xf numFmtId="0" fontId="40" fillId="0" borderId="0" xfId="8" applyFont="1" applyAlignment="1" applyProtection="1">
      <protection hidden="1"/>
    </xf>
    <xf numFmtId="0" fontId="40" fillId="0" borderId="0" xfId="8" applyFont="1" applyFill="1" applyAlignment="1" applyProtection="1">
      <protection hidden="1"/>
    </xf>
    <xf numFmtId="0" fontId="60" fillId="17" borderId="0" xfId="0" quotePrefix="1" applyFont="1" applyFill="1" applyBorder="1" applyAlignment="1" applyProtection="1">
      <alignment horizontal="left" vertical="center"/>
    </xf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Protection="1">
      <protection locked="0"/>
    </xf>
    <xf numFmtId="0" fontId="0" fillId="3" borderId="2" xfId="0" quotePrefix="1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93" fillId="0" borderId="0" xfId="9" applyProtection="1">
      <protection hidden="1"/>
    </xf>
    <xf numFmtId="0" fontId="93" fillId="0" borderId="0" xfId="9" applyAlignment="1" applyProtection="1">
      <alignment horizontal="center" vertical="center"/>
      <protection hidden="1"/>
    </xf>
    <xf numFmtId="0" fontId="2" fillId="0" borderId="0" xfId="9" applyFont="1" applyAlignment="1" applyProtection="1">
      <alignment horizontal="center" vertical="center"/>
      <protection hidden="1"/>
    </xf>
    <xf numFmtId="0" fontId="2" fillId="0" borderId="5" xfId="9" applyFont="1" applyBorder="1" applyAlignment="1" applyProtection="1">
      <alignment vertical="center"/>
      <protection hidden="1"/>
    </xf>
    <xf numFmtId="0" fontId="2" fillId="0" borderId="2" xfId="9" applyFont="1" applyBorder="1" applyAlignment="1" applyProtection="1">
      <alignment horizontal="center" vertical="center"/>
      <protection hidden="1"/>
    </xf>
    <xf numFmtId="0" fontId="2" fillId="0" borderId="2" xfId="9" quotePrefix="1" applyFont="1" applyBorder="1" applyAlignment="1" applyProtection="1">
      <alignment horizontal="center" vertical="center"/>
      <protection hidden="1"/>
    </xf>
    <xf numFmtId="0" fontId="3" fillId="0" borderId="2" xfId="9" applyFont="1" applyBorder="1" applyAlignment="1" applyProtection="1">
      <alignment horizontal="left" vertical="top" wrapText="1"/>
      <protection hidden="1"/>
    </xf>
    <xf numFmtId="0" fontId="3" fillId="0" borderId="4" xfId="9" quotePrefix="1" applyFont="1" applyBorder="1" applyAlignment="1" applyProtection="1">
      <alignment horizontal="left" vertical="top" wrapText="1"/>
      <protection hidden="1"/>
    </xf>
    <xf numFmtId="0" fontId="93" fillId="0" borderId="5" xfId="9" applyBorder="1" applyAlignment="1" applyProtection="1">
      <alignment vertical="top"/>
      <protection hidden="1"/>
    </xf>
    <xf numFmtId="1" fontId="38" fillId="0" borderId="2" xfId="9" applyNumberFormat="1" applyFont="1" applyBorder="1" applyAlignment="1" applyProtection="1">
      <alignment vertical="top" wrapText="1"/>
      <protection hidden="1"/>
    </xf>
    <xf numFmtId="1" fontId="38" fillId="0" borderId="2" xfId="9" applyNumberFormat="1" applyFont="1" applyBorder="1" applyAlignment="1" applyProtection="1">
      <alignment horizontal="left" vertical="top" wrapText="1"/>
      <protection hidden="1"/>
    </xf>
    <xf numFmtId="0" fontId="93" fillId="0" borderId="4" xfId="9" applyBorder="1" applyAlignment="1" applyProtection="1">
      <alignment horizontal="left" vertical="top" wrapText="1"/>
      <protection hidden="1"/>
    </xf>
    <xf numFmtId="1" fontId="38" fillId="0" borderId="2" xfId="9" applyNumberFormat="1" applyFont="1" applyBorder="1" applyAlignment="1" applyProtection="1">
      <alignment vertical="top"/>
      <protection hidden="1"/>
    </xf>
    <xf numFmtId="1" fontId="38" fillId="0" borderId="2" xfId="9" applyNumberFormat="1" applyFont="1" applyBorder="1" applyAlignment="1" applyProtection="1">
      <alignment horizontal="left" vertical="top"/>
      <protection hidden="1"/>
    </xf>
    <xf numFmtId="0" fontId="100" fillId="26" borderId="67" xfId="9" applyFont="1" applyFill="1" applyBorder="1" applyAlignment="1" applyProtection="1">
      <alignment horizontal="center" shrinkToFit="1"/>
      <protection locked="0" hidden="1"/>
    </xf>
    <xf numFmtId="0" fontId="3" fillId="0" borderId="4" xfId="9" applyFont="1" applyBorder="1" applyAlignment="1" applyProtection="1">
      <alignment horizontal="left" vertical="top" wrapText="1"/>
      <protection hidden="1"/>
    </xf>
    <xf numFmtId="0" fontId="3" fillId="0" borderId="5" xfId="9" applyFont="1" applyBorder="1" applyAlignment="1" applyProtection="1">
      <alignment vertical="top"/>
      <protection hidden="1"/>
    </xf>
    <xf numFmtId="0" fontId="93" fillId="0" borderId="0" xfId="9" applyAlignment="1" applyProtection="1">
      <alignment vertical="center"/>
      <protection hidden="1"/>
    </xf>
    <xf numFmtId="0" fontId="2" fillId="0" borderId="2" xfId="9" applyFont="1" applyBorder="1" applyAlignment="1" applyProtection="1">
      <alignment vertical="top"/>
      <protection hidden="1"/>
    </xf>
    <xf numFmtId="0" fontId="93" fillId="0" borderId="0" xfId="9" applyAlignment="1" applyProtection="1">
      <alignment horizontal="center" vertical="top"/>
      <protection hidden="1"/>
    </xf>
    <xf numFmtId="0" fontId="93" fillId="0" borderId="0" xfId="9" applyAlignment="1" applyProtection="1">
      <alignment vertical="top"/>
      <protection hidden="1"/>
    </xf>
    <xf numFmtId="0" fontId="93" fillId="0" borderId="23" xfId="9" applyBorder="1" applyAlignment="1" applyProtection="1">
      <alignment horizontal="center" vertical="center"/>
      <protection hidden="1"/>
    </xf>
    <xf numFmtId="0" fontId="93" fillId="0" borderId="23" xfId="9" applyBorder="1" applyProtection="1">
      <protection hidden="1"/>
    </xf>
    <xf numFmtId="0" fontId="38" fillId="0" borderId="0" xfId="9" applyFont="1" applyProtection="1">
      <protection hidden="1"/>
    </xf>
    <xf numFmtId="0" fontId="38" fillId="0" borderId="0" xfId="9" quotePrefix="1" applyFont="1" applyAlignment="1" applyProtection="1">
      <alignment horizontal="left"/>
      <protection hidden="1"/>
    </xf>
    <xf numFmtId="0" fontId="2" fillId="0" borderId="0" xfId="9" quotePrefix="1" applyFont="1" applyAlignment="1" applyProtection="1">
      <alignment horizontal="left"/>
      <protection hidden="1"/>
    </xf>
    <xf numFmtId="0" fontId="2" fillId="0" borderId="23" xfId="9" applyFont="1" applyBorder="1" applyProtection="1">
      <protection hidden="1"/>
    </xf>
    <xf numFmtId="0" fontId="93" fillId="0" borderId="0" xfId="9" applyAlignment="1" applyProtection="1">
      <protection hidden="1"/>
    </xf>
    <xf numFmtId="0" fontId="93" fillId="0" borderId="0" xfId="9" applyAlignment="1" applyProtection="1">
      <alignment horizontal="left" wrapText="1"/>
      <protection hidden="1"/>
    </xf>
    <xf numFmtId="0" fontId="38" fillId="0" borderId="0" xfId="9" applyFont="1" applyAlignment="1" applyProtection="1">
      <alignment vertical="top"/>
      <protection hidden="1"/>
    </xf>
    <xf numFmtId="0" fontId="93" fillId="0" borderId="0" xfId="9" applyAlignment="1" applyProtection="1">
      <alignment horizontal="center"/>
      <protection hidden="1"/>
    </xf>
    <xf numFmtId="0" fontId="38" fillId="0" borderId="0" xfId="9" applyFont="1" applyAlignment="1" applyProtection="1">
      <alignment horizontal="center" vertical="top" wrapText="1"/>
      <protection hidden="1"/>
    </xf>
    <xf numFmtId="0" fontId="2" fillId="0" borderId="0" xfId="9" applyFont="1" applyAlignment="1" applyProtection="1">
      <alignment horizontal="center"/>
      <protection hidden="1"/>
    </xf>
    <xf numFmtId="0" fontId="97" fillId="26" borderId="0" xfId="9" applyFont="1" applyFill="1" applyAlignment="1" applyProtection="1">
      <alignment horizontal="center"/>
      <protection locked="0" hidden="1"/>
    </xf>
    <xf numFmtId="0" fontId="97" fillId="26" borderId="0" xfId="9" applyFont="1" applyFill="1" applyAlignment="1" applyProtection="1">
      <alignment horizontal="center" wrapText="1"/>
      <protection locked="0" hidden="1"/>
    </xf>
    <xf numFmtId="49" fontId="97" fillId="26" borderId="0" xfId="9" applyNumberFormat="1" applyFont="1" applyFill="1" applyAlignment="1" applyProtection="1">
      <alignment horizontal="center" wrapText="1"/>
      <protection locked="0" hidden="1"/>
    </xf>
    <xf numFmtId="0" fontId="2" fillId="0" borderId="0" xfId="9" applyFont="1" applyAlignment="1" applyProtection="1">
      <alignment horizontal="justify" vertical="justify" wrapText="1"/>
      <protection hidden="1"/>
    </xf>
    <xf numFmtId="0" fontId="2" fillId="0" borderId="0" xfId="9" applyFont="1" applyAlignment="1" applyProtection="1">
      <alignment horizontal="center" vertical="top"/>
      <protection hidden="1"/>
    </xf>
    <xf numFmtId="0" fontId="98" fillId="0" borderId="0" xfId="0" quotePrefix="1" applyFont="1" applyAlignment="1" applyProtection="1">
      <alignment horizontal="left" vertical="top"/>
      <protection hidden="1"/>
    </xf>
    <xf numFmtId="0" fontId="98" fillId="0" borderId="0" xfId="0" applyFont="1" applyProtection="1">
      <protection hidden="1"/>
    </xf>
    <xf numFmtId="0" fontId="38" fillId="0" borderId="0" xfId="9" applyFont="1" applyAlignment="1" applyProtection="1">
      <alignment horizontal="center" vertical="center" wrapText="1"/>
      <protection hidden="1"/>
    </xf>
    <xf numFmtId="0" fontId="38" fillId="0" borderId="0" xfId="9" quotePrefix="1" applyFont="1" applyAlignment="1" applyProtection="1">
      <alignment horizontal="right" vertical="center" wrapText="1"/>
      <protection hidden="1"/>
    </xf>
    <xf numFmtId="0" fontId="38" fillId="0" borderId="0" xfId="9" applyFont="1" applyAlignment="1" applyProtection="1">
      <alignment horizontal="left" vertical="center" wrapText="1"/>
      <protection locked="0" hidden="1"/>
    </xf>
    <xf numFmtId="0" fontId="38" fillId="0" borderId="0" xfId="9" applyFont="1" applyAlignment="1" applyProtection="1">
      <alignment horizontal="left" vertical="center" wrapText="1"/>
      <protection hidden="1"/>
    </xf>
    <xf numFmtId="0" fontId="38" fillId="0" borderId="0" xfId="9" applyFont="1" applyAlignment="1" applyProtection="1">
      <alignment horizontal="left" vertical="top"/>
      <protection hidden="1"/>
    </xf>
    <xf numFmtId="0" fontId="38" fillId="0" borderId="0" xfId="9" quotePrefix="1" applyFont="1" applyAlignment="1" applyProtection="1">
      <alignment horizontal="left" vertical="top"/>
      <protection hidden="1"/>
    </xf>
    <xf numFmtId="0" fontId="50" fillId="0" borderId="65" xfId="0" applyFont="1" applyBorder="1" applyAlignment="1" applyProtection="1">
      <alignment horizontal="left" vertical="center" wrapText="1"/>
      <protection hidden="1"/>
    </xf>
    <xf numFmtId="0" fontId="50" fillId="0" borderId="65" xfId="0" applyFont="1" applyBorder="1" applyAlignment="1" applyProtection="1">
      <alignment horizontal="center" vertical="center" wrapText="1"/>
      <protection hidden="1"/>
    </xf>
    <xf numFmtId="0" fontId="50" fillId="0" borderId="0" xfId="0" applyFont="1" applyBorder="1" applyAlignment="1" applyProtection="1">
      <alignment horizontal="center" vertical="center" wrapText="1"/>
      <protection hidden="1"/>
    </xf>
    <xf numFmtId="0" fontId="61" fillId="0" borderId="0" xfId="0" applyFont="1" applyAlignment="1" applyProtection="1">
      <alignment horizontal="center"/>
      <protection hidden="1"/>
    </xf>
    <xf numFmtId="0" fontId="61" fillId="0" borderId="0" xfId="0" applyFont="1" applyProtection="1">
      <protection hidden="1"/>
    </xf>
    <xf numFmtId="0" fontId="48" fillId="0" borderId="0" xfId="0" applyFont="1" applyProtection="1">
      <protection hidden="1"/>
    </xf>
    <xf numFmtId="0" fontId="50" fillId="0" borderId="66" xfId="0" applyFont="1" applyBorder="1" applyAlignment="1" applyProtection="1">
      <alignment horizontal="left" vertical="center" wrapText="1"/>
      <protection hidden="1"/>
    </xf>
    <xf numFmtId="0" fontId="50" fillId="0" borderId="66" xfId="0" applyFont="1" applyBorder="1" applyAlignment="1" applyProtection="1">
      <alignment horizontal="center" vertical="center" wrapText="1"/>
      <protection hidden="1"/>
    </xf>
    <xf numFmtId="0" fontId="0" fillId="5" borderId="0" xfId="0" applyFill="1" applyProtection="1">
      <protection hidden="1"/>
    </xf>
    <xf numFmtId="0" fontId="111" fillId="5" borderId="0" xfId="0" applyFont="1" applyFill="1" applyAlignment="1" applyProtection="1">
      <alignment horizontal="left" vertical="center" wrapText="1"/>
      <protection hidden="1"/>
    </xf>
    <xf numFmtId="0" fontId="113" fillId="5" borderId="0" xfId="5" applyFont="1" applyFill="1" applyAlignment="1" applyProtection="1">
      <alignment horizontal="center" vertical="center" wrapText="1"/>
      <protection hidden="1"/>
    </xf>
    <xf numFmtId="0" fontId="114" fillId="5" borderId="0" xfId="0" applyFont="1" applyFill="1" applyAlignment="1" applyProtection="1">
      <alignment horizontal="center" vertical="center" wrapText="1"/>
      <protection hidden="1"/>
    </xf>
    <xf numFmtId="0" fontId="115" fillId="5" borderId="0" xfId="0" applyFont="1" applyFill="1" applyProtection="1">
      <protection hidden="1"/>
    </xf>
    <xf numFmtId="0" fontId="116" fillId="5" borderId="0" xfId="0" applyFont="1" applyFill="1" applyProtection="1">
      <protection hidden="1"/>
    </xf>
    <xf numFmtId="0" fontId="63" fillId="5" borderId="0" xfId="5" applyFont="1" applyFill="1" applyBorder="1" applyAlignment="1" applyProtection="1">
      <alignment horizontal="center"/>
      <protection hidden="1"/>
    </xf>
    <xf numFmtId="0" fontId="115" fillId="5" borderId="0" xfId="0" applyFont="1" applyFill="1" applyBorder="1" applyAlignment="1" applyProtection="1">
      <alignment horizontal="center"/>
      <protection hidden="1"/>
    </xf>
    <xf numFmtId="0" fontId="0" fillId="5" borderId="0" xfId="0" applyFill="1" applyBorder="1" applyAlignment="1" applyProtection="1">
      <alignment horizontal="center"/>
      <protection hidden="1"/>
    </xf>
    <xf numFmtId="0" fontId="116" fillId="5" borderId="0" xfId="0" applyFont="1" applyFill="1" applyBorder="1" applyAlignment="1" applyProtection="1">
      <alignment horizontal="center"/>
      <protection hidden="1"/>
    </xf>
    <xf numFmtId="0" fontId="60" fillId="5" borderId="0" xfId="0" applyFont="1" applyFill="1" applyProtection="1">
      <protection hidden="1"/>
    </xf>
    <xf numFmtId="0" fontId="43" fillId="5" borderId="0" xfId="0" applyFont="1" applyFill="1" applyProtection="1">
      <protection hidden="1"/>
    </xf>
    <xf numFmtId="0" fontId="119" fillId="5" borderId="0" xfId="5" applyFont="1" applyFill="1" applyBorder="1" applyAlignment="1" applyProtection="1">
      <alignment horizontal="center"/>
      <protection hidden="1"/>
    </xf>
    <xf numFmtId="0" fontId="120" fillId="5" borderId="0" xfId="0" applyFont="1" applyFill="1" applyBorder="1" applyAlignment="1" applyProtection="1">
      <alignment horizontal="center"/>
      <protection hidden="1"/>
    </xf>
    <xf numFmtId="0" fontId="60" fillId="5" borderId="0" xfId="0" applyFont="1" applyFill="1" applyAlignment="1" applyProtection="1">
      <alignment vertical="top"/>
      <protection hidden="1"/>
    </xf>
    <xf numFmtId="0" fontId="77" fillId="5" borderId="0" xfId="0" applyFont="1" applyFill="1" applyAlignment="1" applyProtection="1">
      <alignment horizontal="center" vertical="top" wrapText="1"/>
      <protection hidden="1"/>
    </xf>
    <xf numFmtId="0" fontId="118" fillId="0" borderId="0" xfId="5" applyFont="1" applyAlignment="1" applyProtection="1">
      <alignment horizontal="center" vertical="center"/>
      <protection hidden="1"/>
    </xf>
    <xf numFmtId="0" fontId="43" fillId="9" borderId="0" xfId="0" applyFont="1" applyFill="1" applyAlignment="1" applyProtection="1">
      <alignment horizontal="center"/>
      <protection hidden="1"/>
    </xf>
    <xf numFmtId="0" fontId="121" fillId="31" borderId="0" xfId="0" applyFont="1" applyFill="1" applyBorder="1" applyAlignment="1" applyProtection="1">
      <protection hidden="1"/>
    </xf>
    <xf numFmtId="0" fontId="43" fillId="5" borderId="0" xfId="0" applyFont="1" applyFill="1" applyAlignment="1" applyProtection="1">
      <alignment horizontal="center"/>
      <protection hidden="1"/>
    </xf>
    <xf numFmtId="0" fontId="121" fillId="5" borderId="0" xfId="0" applyFont="1" applyFill="1" applyBorder="1" applyAlignment="1" applyProtection="1">
      <protection hidden="1"/>
    </xf>
    <xf numFmtId="49" fontId="91" fillId="21" borderId="47" xfId="0" applyNumberFormat="1" applyFont="1" applyFill="1" applyBorder="1" applyAlignment="1" applyProtection="1">
      <alignment horizontal="center" vertical="center" wrapText="1"/>
      <protection locked="0"/>
    </xf>
    <xf numFmtId="0" fontId="122" fillId="5" borderId="0" xfId="0" quotePrefix="1" applyFont="1" applyFill="1" applyAlignment="1" applyProtection="1">
      <alignment horizontal="center" vertical="top" wrapText="1"/>
      <protection hidden="1"/>
    </xf>
    <xf numFmtId="0" fontId="122" fillId="5" borderId="0" xfId="0" applyFont="1" applyFill="1" applyAlignment="1" applyProtection="1">
      <alignment horizontal="center" vertical="top" wrapText="1"/>
      <protection hidden="1"/>
    </xf>
    <xf numFmtId="0" fontId="0" fillId="5" borderId="0" xfId="0" applyFill="1" applyProtection="1">
      <protection hidden="1"/>
    </xf>
    <xf numFmtId="0" fontId="60" fillId="5" borderId="0" xfId="0" applyFont="1" applyFill="1" applyProtection="1">
      <protection hidden="1"/>
    </xf>
    <xf numFmtId="0" fontId="118" fillId="0" borderId="0" xfId="5" applyFont="1" applyAlignment="1" applyProtection="1">
      <alignment horizontal="center" vertical="center"/>
      <protection hidden="1"/>
    </xf>
    <xf numFmtId="0" fontId="60" fillId="5" borderId="0" xfId="0" applyFont="1" applyFill="1" applyAlignment="1" applyProtection="1">
      <alignment horizontal="center" vertical="center" wrapText="1"/>
      <protection hidden="1"/>
    </xf>
    <xf numFmtId="0" fontId="110" fillId="5" borderId="0" xfId="0" applyFont="1" applyFill="1" applyAlignment="1" applyProtection="1">
      <alignment horizontal="center" vertical="center" shrinkToFit="1"/>
      <protection locked="0" hidden="1"/>
    </xf>
    <xf numFmtId="0" fontId="112" fillId="21" borderId="0" xfId="0" applyFont="1" applyFill="1" applyAlignment="1" applyProtection="1">
      <alignment horizontal="center" vertical="center"/>
      <protection hidden="1"/>
    </xf>
    <xf numFmtId="0" fontId="71" fillId="10" borderId="0" xfId="0" quotePrefix="1" applyFont="1" applyFill="1" applyAlignment="1" applyProtection="1">
      <alignment horizontal="center" vertical="center" wrapText="1"/>
      <protection hidden="1"/>
    </xf>
    <xf numFmtId="0" fontId="71" fillId="10" borderId="0" xfId="0" applyFont="1" applyFill="1" applyAlignment="1" applyProtection="1">
      <alignment horizontal="center" vertical="center" wrapText="1"/>
      <protection hidden="1"/>
    </xf>
    <xf numFmtId="0" fontId="117" fillId="5" borderId="0" xfId="0" applyFont="1" applyFill="1" applyAlignment="1" applyProtection="1">
      <alignment horizontal="center"/>
      <protection hidden="1"/>
    </xf>
    <xf numFmtId="0" fontId="117" fillId="0" borderId="0" xfId="0" applyFont="1" applyAlignment="1" applyProtection="1">
      <alignment horizontal="center" vertical="center"/>
      <protection hidden="1"/>
    </xf>
    <xf numFmtId="0" fontId="118" fillId="0" borderId="0" xfId="5" quotePrefix="1" applyFont="1" applyAlignment="1" applyProtection="1">
      <alignment horizontal="center" vertical="center"/>
      <protection hidden="1"/>
    </xf>
    <xf numFmtId="0" fontId="84" fillId="0" borderId="0" xfId="0" applyFont="1" applyAlignment="1" applyProtection="1">
      <alignment horizontal="center" vertical="center" wrapText="1"/>
    </xf>
    <xf numFmtId="0" fontId="45" fillId="0" borderId="0" xfId="0" applyFont="1" applyFill="1" applyAlignment="1" applyProtection="1">
      <alignment horizontal="center"/>
      <protection hidden="1"/>
    </xf>
    <xf numFmtId="0" fontId="57" fillId="22" borderId="46" xfId="0" applyFont="1" applyFill="1" applyBorder="1" applyAlignment="1" applyProtection="1">
      <alignment horizontal="left" vertical="center" wrapText="1"/>
      <protection locked="0"/>
    </xf>
    <xf numFmtId="0" fontId="57" fillId="22" borderId="46" xfId="0" quotePrefix="1" applyFont="1" applyFill="1" applyBorder="1" applyAlignment="1" applyProtection="1">
      <alignment horizontal="left" vertical="center" wrapText="1"/>
      <protection locked="0"/>
    </xf>
    <xf numFmtId="49" fontId="57" fillId="22" borderId="46" xfId="0" applyNumberFormat="1" applyFont="1" applyFill="1" applyBorder="1" applyAlignment="1" applyProtection="1">
      <alignment horizontal="left" vertical="center"/>
      <protection locked="0"/>
    </xf>
    <xf numFmtId="49" fontId="67" fillId="12" borderId="48" xfId="0" applyNumberFormat="1" applyFont="1" applyFill="1" applyBorder="1" applyAlignment="1" applyProtection="1">
      <alignment horizontal="left" vertical="center"/>
      <protection locked="0" hidden="1"/>
    </xf>
    <xf numFmtId="49" fontId="67" fillId="12" borderId="49" xfId="0" applyNumberFormat="1" applyFont="1" applyFill="1" applyBorder="1" applyAlignment="1" applyProtection="1">
      <alignment horizontal="left" vertical="center"/>
      <protection locked="0" hidden="1"/>
    </xf>
    <xf numFmtId="0" fontId="45" fillId="12" borderId="52" xfId="0" applyFont="1" applyFill="1" applyBorder="1" applyAlignment="1" applyProtection="1">
      <alignment horizontal="center" vertical="center" textRotation="90" wrapText="1"/>
      <protection hidden="1"/>
    </xf>
    <xf numFmtId="0" fontId="45" fillId="12" borderId="53" xfId="0" applyFont="1" applyFill="1" applyBorder="1" applyAlignment="1" applyProtection="1">
      <alignment horizontal="center" vertical="center" textRotation="90" wrapText="1"/>
      <protection hidden="1"/>
    </xf>
    <xf numFmtId="0" fontId="45" fillId="12" borderId="54" xfId="0" applyFont="1" applyFill="1" applyBorder="1" applyAlignment="1" applyProtection="1">
      <alignment horizontal="center" vertical="center" textRotation="90" wrapText="1"/>
      <protection hidden="1"/>
    </xf>
    <xf numFmtId="0" fontId="57" fillId="12" borderId="46" xfId="0" applyNumberFormat="1" applyFont="1" applyFill="1" applyBorder="1" applyAlignment="1" applyProtection="1">
      <alignment horizontal="left" vertical="center"/>
    </xf>
    <xf numFmtId="0" fontId="57" fillId="12" borderId="46" xfId="0" applyFont="1" applyFill="1" applyBorder="1" applyAlignment="1" applyProtection="1">
      <alignment horizontal="left" vertical="center"/>
      <protection hidden="1"/>
    </xf>
    <xf numFmtId="0" fontId="57" fillId="12" borderId="47" xfId="0" applyFont="1" applyFill="1" applyBorder="1" applyAlignment="1" applyProtection="1">
      <alignment horizontal="left" vertical="center"/>
      <protection hidden="1"/>
    </xf>
    <xf numFmtId="0" fontId="81" fillId="5" borderId="58" xfId="0" applyFont="1" applyFill="1" applyBorder="1" applyAlignment="1" applyProtection="1">
      <alignment horizontal="center" vertical="center" textRotation="90" shrinkToFit="1"/>
      <protection hidden="1"/>
    </xf>
    <xf numFmtId="0" fontId="18" fillId="12" borderId="59" xfId="0" applyFont="1" applyFill="1" applyBorder="1" applyAlignment="1" applyProtection="1">
      <alignment horizontal="center"/>
      <protection hidden="1"/>
    </xf>
    <xf numFmtId="0" fontId="18" fillId="12" borderId="0" xfId="0" applyFont="1" applyFill="1" applyAlignment="1" applyProtection="1">
      <alignment vertical="center"/>
      <protection hidden="1"/>
    </xf>
    <xf numFmtId="0" fontId="57" fillId="12" borderId="43" xfId="0" applyFont="1" applyFill="1" applyBorder="1" applyAlignment="1" applyProtection="1">
      <alignment horizontal="center" vertical="center"/>
      <protection hidden="1"/>
    </xf>
    <xf numFmtId="0" fontId="57" fillId="12" borderId="44" xfId="0" applyFont="1" applyFill="1" applyBorder="1" applyAlignment="1" applyProtection="1">
      <alignment horizontal="center" vertical="center"/>
      <protection hidden="1"/>
    </xf>
    <xf numFmtId="0" fontId="57" fillId="12" borderId="45" xfId="0" applyFont="1" applyFill="1" applyBorder="1" applyAlignment="1" applyProtection="1">
      <alignment horizontal="center" vertical="center"/>
      <protection hidden="1"/>
    </xf>
    <xf numFmtId="0" fontId="45" fillId="12" borderId="51" xfId="0" applyFont="1" applyFill="1" applyBorder="1" applyAlignment="1" applyProtection="1">
      <alignment horizontal="center" vertical="center" textRotation="90" wrapText="1"/>
      <protection hidden="1"/>
    </xf>
    <xf numFmtId="49" fontId="57" fillId="12" borderId="46" xfId="0" applyNumberFormat="1" applyFont="1" applyFill="1" applyBorder="1" applyAlignment="1" applyProtection="1">
      <alignment horizontal="left" vertical="center"/>
      <protection hidden="1"/>
    </xf>
    <xf numFmtId="49" fontId="57" fillId="12" borderId="47" xfId="0" applyNumberFormat="1" applyFont="1" applyFill="1" applyBorder="1" applyAlignment="1" applyProtection="1">
      <alignment horizontal="left" vertical="center"/>
      <protection hidden="1"/>
    </xf>
    <xf numFmtId="0" fontId="91" fillId="4" borderId="61" xfId="0" applyFont="1" applyFill="1" applyBorder="1" applyAlignment="1" applyProtection="1">
      <alignment horizontal="center" vertical="center" wrapText="1"/>
      <protection hidden="1"/>
    </xf>
    <xf numFmtId="0" fontId="91" fillId="4" borderId="58" xfId="0" applyFont="1" applyFill="1" applyBorder="1" applyAlignment="1" applyProtection="1">
      <alignment horizontal="center" vertical="center" wrapText="1"/>
      <protection hidden="1"/>
    </xf>
    <xf numFmtId="0" fontId="91" fillId="4" borderId="62" xfId="0" applyFont="1" applyFill="1" applyBorder="1" applyAlignment="1" applyProtection="1">
      <alignment horizontal="center" vertical="center" wrapText="1"/>
      <protection hidden="1"/>
    </xf>
    <xf numFmtId="0" fontId="79" fillId="5" borderId="56" xfId="0" applyFont="1" applyFill="1" applyBorder="1" applyAlignment="1" applyProtection="1">
      <alignment horizontal="center" vertical="center" shrinkToFit="1"/>
      <protection hidden="1"/>
    </xf>
    <xf numFmtId="0" fontId="79" fillId="5" borderId="55" xfId="0" applyFont="1" applyFill="1" applyBorder="1" applyAlignment="1" applyProtection="1">
      <alignment horizontal="center" vertical="center" shrinkToFit="1"/>
      <protection hidden="1"/>
    </xf>
    <xf numFmtId="0" fontId="79" fillId="5" borderId="57" xfId="0" applyFont="1" applyFill="1" applyBorder="1" applyAlignment="1" applyProtection="1">
      <alignment horizontal="center" vertical="center" shrinkToFit="1"/>
      <protection hidden="1"/>
    </xf>
    <xf numFmtId="0" fontId="18" fillId="12" borderId="0" xfId="0" applyFont="1" applyFill="1" applyAlignment="1" applyProtection="1">
      <alignment horizontal="left" vertical="center" wrapText="1"/>
      <protection hidden="1"/>
    </xf>
    <xf numFmtId="49" fontId="2" fillId="0" borderId="4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49" fontId="82" fillId="22" borderId="46" xfId="0" quotePrefix="1" applyNumberFormat="1" applyFont="1" applyFill="1" applyBorder="1" applyAlignment="1" applyProtection="1">
      <alignment horizontal="left" vertical="top"/>
      <protection locked="0"/>
    </xf>
    <xf numFmtId="49" fontId="82" fillId="22" borderId="46" xfId="0" applyNumberFormat="1" applyFont="1" applyFill="1" applyBorder="1" applyAlignment="1" applyProtection="1">
      <alignment horizontal="left" vertical="top"/>
      <protection locked="0"/>
    </xf>
    <xf numFmtId="49" fontId="82" fillId="22" borderId="47" xfId="0" applyNumberFormat="1" applyFont="1" applyFill="1" applyBorder="1" applyAlignment="1" applyProtection="1">
      <alignment horizontal="left" vertical="top"/>
      <protection locked="0"/>
    </xf>
    <xf numFmtId="0" fontId="80" fillId="7" borderId="0" xfId="0" quotePrefix="1" applyFont="1" applyFill="1" applyAlignment="1" applyProtection="1">
      <alignment horizontal="center" shrinkToFit="1"/>
      <protection hidden="1"/>
    </xf>
    <xf numFmtId="0" fontId="80" fillId="7" borderId="0" xfId="0" applyFont="1" applyFill="1" applyAlignment="1" applyProtection="1">
      <alignment horizontal="center" shrinkToFit="1"/>
      <protection hidden="1"/>
    </xf>
    <xf numFmtId="0" fontId="78" fillId="8" borderId="53" xfId="0" applyFont="1" applyFill="1" applyBorder="1" applyAlignment="1" applyProtection="1">
      <alignment horizontal="center" vertical="center" textRotation="180" shrinkToFit="1"/>
      <protection hidden="1"/>
    </xf>
    <xf numFmtId="49" fontId="40" fillId="22" borderId="46" xfId="0" applyNumberFormat="1" applyFont="1" applyFill="1" applyBorder="1" applyAlignment="1" applyProtection="1">
      <alignment horizontal="left" vertical="center" wrapText="1"/>
      <protection locked="0"/>
    </xf>
    <xf numFmtId="0" fontId="83" fillId="4" borderId="61" xfId="5" applyFont="1" applyFill="1" applyBorder="1" applyAlignment="1" applyProtection="1">
      <alignment horizontal="center" vertical="center" wrapText="1"/>
    </xf>
    <xf numFmtId="0" fontId="83" fillId="4" borderId="62" xfId="5" applyFont="1" applyFill="1" applyBorder="1" applyAlignment="1" applyProtection="1">
      <alignment horizontal="center" vertical="center" wrapText="1"/>
    </xf>
    <xf numFmtId="0" fontId="0" fillId="3" borderId="2" xfId="0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 wrapText="1"/>
    </xf>
    <xf numFmtId="0" fontId="2" fillId="0" borderId="0" xfId="9" applyFont="1" applyAlignment="1" applyProtection="1">
      <alignment horizontal="center" vertical="center"/>
      <protection hidden="1"/>
    </xf>
    <xf numFmtId="0" fontId="2" fillId="0" borderId="0" xfId="9" applyFont="1" applyAlignment="1" applyProtection="1">
      <alignment horizontal="justify" vertical="justify" wrapText="1"/>
      <protection hidden="1"/>
    </xf>
    <xf numFmtId="0" fontId="2" fillId="0" borderId="0" xfId="9" quotePrefix="1" applyFont="1" applyAlignment="1" applyProtection="1">
      <alignment horizontal="justify" vertical="justify" wrapText="1"/>
      <protection hidden="1"/>
    </xf>
    <xf numFmtId="0" fontId="38" fillId="0" borderId="0" xfId="9" applyFont="1" applyAlignment="1" applyProtection="1">
      <alignment horizontal="center" vertical="top" wrapText="1"/>
      <protection hidden="1"/>
    </xf>
    <xf numFmtId="0" fontId="2" fillId="0" borderId="0" xfId="9" applyFont="1" applyAlignment="1" applyProtection="1">
      <alignment horizontal="center" vertical="top"/>
      <protection hidden="1"/>
    </xf>
    <xf numFmtId="0" fontId="95" fillId="0" borderId="0" xfId="9" applyFont="1" applyAlignment="1" applyProtection="1">
      <alignment horizontal="center" vertical="center" wrapText="1"/>
      <protection hidden="1"/>
    </xf>
    <xf numFmtId="0" fontId="2" fillId="0" borderId="2" xfId="9" applyFont="1" applyBorder="1" applyAlignment="1" applyProtection="1">
      <alignment horizontal="center" vertical="center"/>
      <protection hidden="1"/>
    </xf>
    <xf numFmtId="0" fontId="2" fillId="0" borderId="4" xfId="9" applyFont="1" applyBorder="1" applyAlignment="1" applyProtection="1">
      <alignment horizontal="center" vertical="center"/>
      <protection hidden="1"/>
    </xf>
    <xf numFmtId="0" fontId="93" fillId="0" borderId="0" xfId="9" applyAlignment="1" applyProtection="1">
      <alignment horizontal="left" vertical="center" wrapText="1"/>
      <protection hidden="1"/>
    </xf>
    <xf numFmtId="0" fontId="93" fillId="0" borderId="0" xfId="9" quotePrefix="1" applyAlignment="1" applyProtection="1">
      <alignment horizontal="justify" vertical="justify" wrapText="1"/>
      <protection hidden="1"/>
    </xf>
    <xf numFmtId="0" fontId="93" fillId="0" borderId="0" xfId="9" applyAlignment="1" applyProtection="1">
      <alignment horizontal="justify" vertical="justify" wrapText="1"/>
      <protection hidden="1"/>
    </xf>
    <xf numFmtId="0" fontId="38" fillId="0" borderId="0" xfId="9" applyFont="1" applyAlignment="1" applyProtection="1">
      <alignment vertical="top" wrapText="1"/>
      <protection hidden="1"/>
    </xf>
    <xf numFmtId="0" fontId="38" fillId="0" borderId="0" xfId="9" applyFont="1" applyAlignment="1" applyProtection="1">
      <alignment horizontal="left"/>
      <protection hidden="1"/>
    </xf>
    <xf numFmtId="0" fontId="2" fillId="0" borderId="0" xfId="9" applyFont="1" applyAlignment="1" applyProtection="1">
      <alignment horizontal="center" vertical="center" wrapText="1"/>
      <protection hidden="1"/>
    </xf>
    <xf numFmtId="0" fontId="100" fillId="26" borderId="0" xfId="9" applyFont="1" applyFill="1" applyAlignment="1" applyProtection="1">
      <alignment horizontal="center" vertical="center" wrapText="1"/>
      <protection hidden="1"/>
    </xf>
    <xf numFmtId="0" fontId="93" fillId="0" borderId="0" xfId="9" applyAlignment="1" applyProtection="1">
      <alignment horizontal="left" vertical="top" wrapText="1"/>
      <protection hidden="1"/>
    </xf>
    <xf numFmtId="0" fontId="93" fillId="0" borderId="0" xfId="9" quotePrefix="1" applyAlignment="1" applyProtection="1">
      <alignment horizontal="left" vertical="top" wrapText="1"/>
      <protection hidden="1"/>
    </xf>
    <xf numFmtId="1" fontId="38" fillId="0" borderId="11" xfId="9" applyNumberFormat="1" applyFont="1" applyBorder="1" applyAlignment="1" applyProtection="1">
      <alignment horizontal="left" vertical="center"/>
      <protection hidden="1"/>
    </xf>
    <xf numFmtId="0" fontId="38" fillId="0" borderId="0" xfId="9" applyFont="1" applyAlignment="1" applyProtection="1">
      <alignment horizontal="center" vertical="top"/>
      <protection locked="0" hidden="1"/>
    </xf>
    <xf numFmtId="0" fontId="94" fillId="0" borderId="0" xfId="9" quotePrefix="1" applyFont="1" applyAlignment="1" applyProtection="1">
      <alignment horizontal="center"/>
      <protection hidden="1"/>
    </xf>
    <xf numFmtId="0" fontId="93" fillId="0" borderId="0" xfId="9" quotePrefix="1" applyAlignment="1" applyProtection="1">
      <alignment horizontal="left" vertical="center" wrapText="1"/>
      <protection hidden="1"/>
    </xf>
    <xf numFmtId="0" fontId="3" fillId="0" borderId="0" xfId="9" quotePrefix="1" applyFont="1" applyAlignment="1" applyProtection="1">
      <alignment horizontal="left" vertical="justify" wrapText="1"/>
      <protection hidden="1"/>
    </xf>
    <xf numFmtId="0" fontId="93" fillId="0" borderId="0" xfId="9" applyAlignment="1" applyProtection="1">
      <alignment horizontal="left"/>
      <protection hidden="1"/>
    </xf>
    <xf numFmtId="0" fontId="38" fillId="0" borderId="0" xfId="9" applyFont="1" applyAlignment="1" applyProtection="1">
      <protection hidden="1"/>
    </xf>
    <xf numFmtId="0" fontId="50" fillId="0" borderId="65" xfId="0" applyFont="1" applyBorder="1" applyAlignment="1" applyProtection="1">
      <alignment horizontal="center" vertical="center" wrapText="1"/>
      <protection hidden="1"/>
    </xf>
    <xf numFmtId="0" fontId="50" fillId="0" borderId="66" xfId="0" applyFont="1" applyBorder="1" applyAlignment="1" applyProtection="1">
      <alignment horizontal="center" vertical="center" wrapText="1"/>
      <protection hidden="1"/>
    </xf>
    <xf numFmtId="0" fontId="50" fillId="0" borderId="10" xfId="0" applyFont="1" applyBorder="1" applyAlignment="1" applyProtection="1">
      <alignment horizontal="left" vertical="center" wrapText="1"/>
      <protection hidden="1"/>
    </xf>
    <xf numFmtId="0" fontId="50" fillId="0" borderId="11" xfId="0" applyFont="1" applyBorder="1" applyAlignment="1" applyProtection="1">
      <alignment horizontal="left" vertical="center" wrapText="1"/>
      <protection hidden="1"/>
    </xf>
    <xf numFmtId="0" fontId="50" fillId="0" borderId="12" xfId="0" applyFont="1" applyBorder="1" applyAlignment="1" applyProtection="1">
      <alignment horizontal="left" vertical="center" wrapText="1"/>
      <protection hidden="1"/>
    </xf>
    <xf numFmtId="0" fontId="50" fillId="0" borderId="41" xfId="0" applyFont="1" applyBorder="1" applyAlignment="1" applyProtection="1">
      <alignment horizontal="left" vertical="center" wrapText="1"/>
      <protection hidden="1"/>
    </xf>
    <xf numFmtId="0" fontId="50" fillId="0" borderId="23" xfId="0" applyFont="1" applyBorder="1" applyAlignment="1" applyProtection="1">
      <alignment horizontal="left" vertical="center" wrapText="1"/>
      <protection hidden="1"/>
    </xf>
    <xf numFmtId="0" fontId="50" fillId="0" borderId="42" xfId="0" applyFont="1" applyBorder="1" applyAlignment="1" applyProtection="1">
      <alignment horizontal="left" vertical="center" wrapText="1"/>
      <protection hidden="1"/>
    </xf>
    <xf numFmtId="0" fontId="32" fillId="0" borderId="0" xfId="0" applyFont="1" applyAlignment="1" applyProtection="1">
      <alignment horizontal="center" vertical="center" wrapText="1"/>
      <protection hidden="1"/>
    </xf>
    <xf numFmtId="0" fontId="32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left" vertical="top" wrapText="1"/>
      <protection hidden="1"/>
    </xf>
    <xf numFmtId="0" fontId="26" fillId="0" borderId="0" xfId="0" quotePrefix="1" applyFont="1" applyAlignment="1" applyProtection="1">
      <alignment horizontal="left" vertical="top" wrapText="1"/>
      <protection hidden="1"/>
    </xf>
    <xf numFmtId="0" fontId="26" fillId="0" borderId="0" xfId="0" applyFont="1" applyAlignment="1" applyProtection="1">
      <alignment horizontal="justify" vertical="justify" wrapText="1"/>
      <protection hidden="1"/>
    </xf>
    <xf numFmtId="0" fontId="47" fillId="0" borderId="4" xfId="0" applyNumberFormat="1" applyFont="1" applyBorder="1" applyAlignment="1" applyProtection="1">
      <alignment horizontal="center" vertical="center" wrapText="1"/>
      <protection hidden="1"/>
    </xf>
    <xf numFmtId="0" fontId="47" fillId="0" borderId="26" xfId="0" applyNumberFormat="1" applyFont="1" applyBorder="1" applyAlignment="1" applyProtection="1">
      <alignment horizontal="center" vertical="center" wrapText="1"/>
      <protection hidden="1"/>
    </xf>
    <xf numFmtId="0" fontId="47" fillId="0" borderId="5" xfId="0" applyNumberFormat="1" applyFont="1" applyBorder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47" fillId="0" borderId="0" xfId="0" quotePrefix="1" applyFont="1" applyAlignment="1" applyProtection="1">
      <alignment horizontal="left" vertical="top" wrapText="1"/>
      <protection hidden="1"/>
    </xf>
    <xf numFmtId="0" fontId="47" fillId="0" borderId="0" xfId="0" applyFont="1" applyAlignment="1" applyProtection="1">
      <alignment horizontal="justify" vertical="top" wrapText="1"/>
      <protection hidden="1"/>
    </xf>
    <xf numFmtId="0" fontId="26" fillId="0" borderId="2" xfId="9" applyFont="1" applyBorder="1" applyAlignment="1" applyProtection="1">
      <alignment horizontal="center" vertical="center" wrapText="1"/>
      <protection hidden="1"/>
    </xf>
    <xf numFmtId="0" fontId="47" fillId="0" borderId="2" xfId="0" quotePrefix="1" applyFont="1" applyBorder="1" applyAlignment="1" applyProtection="1">
      <alignment horizontal="center" vertical="center" wrapText="1"/>
      <protection hidden="1"/>
    </xf>
    <xf numFmtId="0" fontId="47" fillId="0" borderId="2" xfId="0" applyFont="1" applyBorder="1" applyAlignment="1" applyProtection="1">
      <alignment horizontal="center" vertical="center" wrapText="1"/>
      <protection hidden="1"/>
    </xf>
    <xf numFmtId="0" fontId="26" fillId="0" borderId="2" xfId="0" applyFont="1" applyFill="1" applyBorder="1" applyAlignment="1" applyProtection="1">
      <alignment horizontal="center" vertical="center" wrapText="1"/>
      <protection hidden="1"/>
    </xf>
    <xf numFmtId="0" fontId="18" fillId="0" borderId="4" xfId="0" applyFont="1" applyBorder="1" applyAlignment="1" applyProtection="1">
      <alignment horizontal="center" vertical="center" shrinkToFit="1"/>
      <protection hidden="1"/>
    </xf>
    <xf numFmtId="0" fontId="18" fillId="0" borderId="26" xfId="0" applyFont="1" applyBorder="1" applyAlignment="1" applyProtection="1">
      <alignment horizontal="center" vertical="center" shrinkToFit="1"/>
      <protection hidden="1"/>
    </xf>
    <xf numFmtId="0" fontId="18" fillId="0" borderId="5" xfId="0" applyFont="1" applyBorder="1" applyAlignment="1" applyProtection="1">
      <alignment horizontal="center" vertical="center" shrinkToFit="1"/>
      <protection hidden="1"/>
    </xf>
    <xf numFmtId="0" fontId="47" fillId="0" borderId="0" xfId="0" applyFont="1" applyAlignment="1" applyProtection="1">
      <alignment horizontal="justify" vertical="justify" wrapText="1"/>
      <protection hidden="1"/>
    </xf>
    <xf numFmtId="0" fontId="76" fillId="25" borderId="0" xfId="5" applyFont="1" applyFill="1" applyAlignment="1" applyProtection="1">
      <alignment horizontal="center" vertical="center"/>
      <protection hidden="1"/>
    </xf>
    <xf numFmtId="0" fontId="47" fillId="0" borderId="0" xfId="0" quotePrefix="1" applyFont="1" applyAlignment="1" applyProtection="1">
      <alignment horizontal="justify" vertical="justify" wrapText="1"/>
      <protection hidden="1"/>
    </xf>
    <xf numFmtId="0" fontId="47" fillId="0" borderId="0" xfId="0" quotePrefix="1" applyFont="1" applyAlignment="1" applyProtection="1">
      <alignment horizontal="left" vertical="justify" wrapText="1"/>
      <protection hidden="1"/>
    </xf>
    <xf numFmtId="0" fontId="47" fillId="0" borderId="0" xfId="0" applyFont="1" applyAlignment="1" applyProtection="1">
      <alignment horizontal="center" wrapText="1"/>
      <protection hidden="1"/>
    </xf>
    <xf numFmtId="0" fontId="47" fillId="0" borderId="0" xfId="0" applyFont="1" applyAlignment="1" applyProtection="1">
      <alignment horizontal="center" vertical="top" wrapText="1"/>
      <protection hidden="1"/>
    </xf>
    <xf numFmtId="0" fontId="41" fillId="0" borderId="0" xfId="0" applyFont="1" applyAlignment="1" applyProtection="1">
      <alignment vertical="top" wrapText="1"/>
      <protection hidden="1"/>
    </xf>
    <xf numFmtId="0" fontId="48" fillId="0" borderId="0" xfId="0" applyFont="1" applyAlignment="1" applyProtection="1">
      <alignment vertical="top" wrapText="1"/>
      <protection hidden="1"/>
    </xf>
    <xf numFmtId="0" fontId="47" fillId="0" borderId="0" xfId="0" applyFont="1" applyAlignment="1" applyProtection="1">
      <alignment wrapText="1"/>
      <protection hidden="1"/>
    </xf>
    <xf numFmtId="0" fontId="33" fillId="0" borderId="11" xfId="1" applyFont="1" applyBorder="1" applyAlignment="1" applyProtection="1">
      <alignment horizontal="center" vertical="center"/>
      <protection hidden="1"/>
    </xf>
    <xf numFmtId="0" fontId="14" fillId="0" borderId="10" xfId="1" applyFont="1" applyBorder="1" applyAlignment="1" applyProtection="1">
      <alignment horizontal="center" vertical="center"/>
      <protection hidden="1"/>
    </xf>
    <xf numFmtId="0" fontId="14" fillId="0" borderId="11" xfId="1" applyFont="1" applyBorder="1" applyAlignment="1" applyProtection="1">
      <alignment horizontal="center" vertical="center"/>
      <protection hidden="1"/>
    </xf>
    <xf numFmtId="0" fontId="14" fillId="0" borderId="12" xfId="1" applyFont="1" applyBorder="1" applyAlignment="1" applyProtection="1">
      <alignment horizontal="center" vertical="center"/>
      <protection hidden="1"/>
    </xf>
    <xf numFmtId="0" fontId="33" fillId="0" borderId="1" xfId="1" applyFont="1" applyBorder="1" applyAlignment="1" applyProtection="1">
      <alignment horizontal="center" vertical="center" shrinkToFit="1"/>
      <protection hidden="1"/>
    </xf>
    <xf numFmtId="0" fontId="33" fillId="0" borderId="0" xfId="1" applyFont="1" applyBorder="1" applyAlignment="1" applyProtection="1">
      <alignment horizontal="center" vertical="center" shrinkToFit="1"/>
      <protection hidden="1"/>
    </xf>
    <xf numFmtId="0" fontId="33" fillId="0" borderId="13" xfId="1" applyFont="1" applyBorder="1" applyAlignment="1" applyProtection="1">
      <alignment horizontal="center" vertical="center" shrinkToFit="1"/>
      <protection hidden="1"/>
    </xf>
    <xf numFmtId="0" fontId="33" fillId="0" borderId="1" xfId="1" applyFont="1" applyBorder="1" applyAlignment="1" applyProtection="1">
      <alignment horizontal="center" vertical="center"/>
      <protection hidden="1"/>
    </xf>
    <xf numFmtId="0" fontId="33" fillId="0" borderId="0" xfId="1" applyFont="1" applyBorder="1" applyAlignment="1" applyProtection="1">
      <alignment horizontal="center" vertical="center"/>
      <protection hidden="1"/>
    </xf>
    <xf numFmtId="0" fontId="34" fillId="0" borderId="23" xfId="1" applyFont="1" applyBorder="1" applyAlignment="1" applyProtection="1">
      <alignment horizontal="left" vertical="center" shrinkToFit="1"/>
      <protection hidden="1"/>
    </xf>
    <xf numFmtId="0" fontId="35" fillId="0" borderId="0" xfId="1" applyFont="1" applyBorder="1" applyAlignment="1" applyProtection="1">
      <alignment vertical="center" shrinkToFit="1"/>
      <protection hidden="1"/>
    </xf>
    <xf numFmtId="0" fontId="36" fillId="0" borderId="0" xfId="1" applyFont="1" applyBorder="1" applyAlignment="1" applyProtection="1">
      <alignment horizontal="left" vertical="center" wrapText="1" shrinkToFit="1"/>
      <protection hidden="1"/>
    </xf>
    <xf numFmtId="0" fontId="36" fillId="0" borderId="13" xfId="1" applyFont="1" applyBorder="1" applyAlignment="1" applyProtection="1">
      <alignment horizontal="left" vertical="center" wrapText="1" shrinkToFit="1"/>
      <protection hidden="1"/>
    </xf>
    <xf numFmtId="0" fontId="22" fillId="0" borderId="0" xfId="1" applyFont="1" applyBorder="1" applyAlignment="1" applyProtection="1">
      <alignment vertical="center" shrinkToFit="1"/>
      <protection hidden="1"/>
    </xf>
    <xf numFmtId="0" fontId="22" fillId="0" borderId="13" xfId="1" applyFont="1" applyBorder="1" applyAlignment="1" applyProtection="1">
      <alignment vertical="center" shrinkToFit="1"/>
      <protection hidden="1"/>
    </xf>
    <xf numFmtId="0" fontId="36" fillId="0" borderId="0" xfId="1" applyNumberFormat="1" applyFont="1" applyBorder="1" applyAlignment="1" applyProtection="1">
      <alignment vertical="center" shrinkToFit="1"/>
      <protection hidden="1"/>
    </xf>
    <xf numFmtId="0" fontId="36" fillId="0" borderId="13" xfId="1" applyNumberFormat="1" applyFont="1" applyBorder="1" applyAlignment="1" applyProtection="1">
      <alignment vertical="center" shrinkToFit="1"/>
      <protection hidden="1"/>
    </xf>
    <xf numFmtId="2" fontId="37" fillId="0" borderId="0" xfId="1" applyNumberFormat="1" applyFont="1" applyBorder="1" applyAlignment="1" applyProtection="1">
      <alignment horizontal="center" vertical="center"/>
      <protection hidden="1"/>
    </xf>
    <xf numFmtId="0" fontId="1" fillId="0" borderId="0" xfId="1" applyFont="1" applyBorder="1" applyAlignment="1" applyProtection="1">
      <alignment horizontal="left" vertical="center" wrapText="1"/>
      <protection hidden="1"/>
    </xf>
    <xf numFmtId="0" fontId="3" fillId="0" borderId="0" xfId="1" applyNumberFormat="1" applyFont="1" applyBorder="1" applyAlignment="1" applyProtection="1">
      <alignment horizontal="justify" vertical="top" wrapText="1"/>
      <protection hidden="1"/>
    </xf>
    <xf numFmtId="0" fontId="3" fillId="0" borderId="13" xfId="1" applyNumberFormat="1" applyFont="1" applyBorder="1" applyAlignment="1" applyProtection="1">
      <alignment horizontal="justify" vertical="top" wrapText="1"/>
      <protection hidden="1"/>
    </xf>
    <xf numFmtId="0" fontId="2" fillId="0" borderId="0" xfId="1" applyFont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 applyProtection="1">
      <alignment horizontal="center" vertical="center" shrinkToFit="1"/>
      <protection hidden="1"/>
    </xf>
    <xf numFmtId="0" fontId="4" fillId="0" borderId="0" xfId="1" applyFont="1" applyBorder="1" applyAlignment="1" applyProtection="1">
      <alignment horizontal="center" vertical="center" shrinkToFit="1"/>
      <protection hidden="1"/>
    </xf>
    <xf numFmtId="0" fontId="2" fillId="0" borderId="4" xfId="1" applyFont="1" applyBorder="1" applyAlignment="1" applyProtection="1">
      <alignment horizontal="center"/>
      <protection hidden="1"/>
    </xf>
    <xf numFmtId="0" fontId="2" fillId="0" borderId="26" xfId="1" applyFont="1" applyBorder="1" applyAlignment="1" applyProtection="1">
      <alignment horizontal="center"/>
      <protection hidden="1"/>
    </xf>
    <xf numFmtId="0" fontId="2" fillId="0" borderId="5" xfId="1" applyFont="1" applyBorder="1" applyAlignment="1" applyProtection="1">
      <alignment horizontal="center"/>
      <protection hidden="1"/>
    </xf>
    <xf numFmtId="0" fontId="35" fillId="0" borderId="0" xfId="1" applyFont="1" applyBorder="1" applyAlignment="1" applyProtection="1">
      <alignment horizontal="center" vertical="center" shrinkToFit="1"/>
      <protection hidden="1"/>
    </xf>
    <xf numFmtId="0" fontId="36" fillId="0" borderId="0" xfId="1" applyNumberFormat="1" applyFont="1" applyBorder="1" applyAlignment="1" applyProtection="1">
      <alignment horizontal="left" vertical="center" wrapText="1" shrinkToFit="1"/>
      <protection hidden="1"/>
    </xf>
    <xf numFmtId="0" fontId="36" fillId="0" borderId="13" xfId="1" applyNumberFormat="1" applyFont="1" applyBorder="1" applyAlignment="1" applyProtection="1">
      <alignment horizontal="left" vertical="center" wrapText="1" shrinkToFit="1"/>
      <protection hidden="1"/>
    </xf>
    <xf numFmtId="49" fontId="36" fillId="0" borderId="0" xfId="1" applyNumberFormat="1" applyFont="1" applyBorder="1" applyAlignment="1" applyProtection="1">
      <alignment vertical="center" shrinkToFit="1"/>
      <protection hidden="1"/>
    </xf>
    <xf numFmtId="49" fontId="36" fillId="0" borderId="13" xfId="1" applyNumberFormat="1" applyFont="1" applyBorder="1" applyAlignment="1" applyProtection="1">
      <alignment vertical="center" shrinkToFit="1"/>
      <protection hidden="1"/>
    </xf>
    <xf numFmtId="0" fontId="9" fillId="0" borderId="4" xfId="1" applyFont="1" applyBorder="1" applyAlignment="1" applyProtection="1">
      <alignment horizontal="center" vertical="center" wrapText="1"/>
      <protection hidden="1"/>
    </xf>
    <xf numFmtId="0" fontId="9" fillId="0" borderId="26" xfId="1" applyFont="1" applyBorder="1" applyAlignment="1" applyProtection="1">
      <alignment horizontal="center" vertical="center" wrapText="1"/>
      <protection hidden="1"/>
    </xf>
    <xf numFmtId="0" fontId="9" fillId="0" borderId="5" xfId="1" applyFont="1" applyBorder="1" applyAlignment="1" applyProtection="1">
      <alignment horizontal="center" vertical="center" wrapText="1"/>
      <protection hidden="1"/>
    </xf>
    <xf numFmtId="0" fontId="17" fillId="0" borderId="0" xfId="1" applyFont="1" applyBorder="1" applyAlignment="1" applyProtection="1">
      <alignment horizontal="center" textRotation="90"/>
      <protection hidden="1"/>
    </xf>
    <xf numFmtId="0" fontId="2" fillId="0" borderId="17" xfId="1" applyFont="1" applyBorder="1" applyAlignment="1" applyProtection="1">
      <alignment horizontal="center" vertical="center"/>
      <protection hidden="1"/>
    </xf>
    <xf numFmtId="0" fontId="2" fillId="0" borderId="0" xfId="1" applyFont="1" applyBorder="1" applyAlignment="1" applyProtection="1">
      <alignment horizontal="center" vertical="center"/>
      <protection hidden="1"/>
    </xf>
    <xf numFmtId="0" fontId="2" fillId="0" borderId="18" xfId="1" applyFont="1" applyBorder="1" applyAlignment="1" applyProtection="1">
      <alignment horizontal="center" vertical="center"/>
      <protection hidden="1"/>
    </xf>
    <xf numFmtId="0" fontId="1" fillId="0" borderId="17" xfId="1" applyFont="1" applyBorder="1" applyAlignment="1" applyProtection="1">
      <alignment horizontal="left" vertical="center" shrinkToFit="1"/>
      <protection hidden="1"/>
    </xf>
    <xf numFmtId="0" fontId="1" fillId="0" borderId="0" xfId="1" applyFont="1" applyBorder="1" applyAlignment="1" applyProtection="1">
      <alignment horizontal="left" vertical="center" shrinkToFit="1"/>
      <protection hidden="1"/>
    </xf>
    <xf numFmtId="0" fontId="1" fillId="0" borderId="13" xfId="1" applyFont="1" applyBorder="1" applyAlignment="1" applyProtection="1">
      <alignment horizontal="left" vertical="center" shrinkToFit="1"/>
      <protection hidden="1"/>
    </xf>
    <xf numFmtId="49" fontId="68" fillId="0" borderId="0" xfId="1" applyNumberFormat="1" applyFont="1" applyBorder="1" applyAlignment="1" applyProtection="1">
      <alignment horizontal="left" vertical="center"/>
      <protection hidden="1"/>
    </xf>
    <xf numFmtId="0" fontId="68" fillId="0" borderId="0" xfId="1" applyFont="1" applyBorder="1" applyAlignment="1" applyProtection="1">
      <alignment horizontal="left" vertical="center"/>
      <protection hidden="1"/>
    </xf>
    <xf numFmtId="0" fontId="68" fillId="0" borderId="18" xfId="1" applyFont="1" applyBorder="1" applyAlignment="1" applyProtection="1">
      <alignment horizontal="left" vertical="center"/>
      <protection hidden="1"/>
    </xf>
    <xf numFmtId="0" fontId="6" fillId="0" borderId="0" xfId="1" applyBorder="1" applyAlignment="1" applyProtection="1">
      <alignment vertical="center"/>
      <protection hidden="1"/>
    </xf>
    <xf numFmtId="0" fontId="6" fillId="0" borderId="18" xfId="1" applyBorder="1" applyAlignment="1" applyProtection="1">
      <alignment vertical="center"/>
      <protection hidden="1"/>
    </xf>
    <xf numFmtId="0" fontId="22" fillId="0" borderId="0" xfId="1" applyFont="1" applyBorder="1" applyAlignment="1" applyProtection="1">
      <alignment vertical="center"/>
      <protection hidden="1"/>
    </xf>
    <xf numFmtId="0" fontId="22" fillId="0" borderId="18" xfId="1" applyFont="1" applyBorder="1" applyAlignment="1" applyProtection="1">
      <alignment vertical="center"/>
      <protection hidden="1"/>
    </xf>
    <xf numFmtId="0" fontId="22" fillId="0" borderId="0" xfId="1" applyFont="1" applyBorder="1" applyAlignment="1" applyProtection="1">
      <alignment vertical="center" wrapText="1"/>
      <protection hidden="1"/>
    </xf>
    <xf numFmtId="0" fontId="22" fillId="0" borderId="18" xfId="1" applyFont="1" applyBorder="1" applyAlignment="1" applyProtection="1">
      <alignment vertical="center" wrapText="1"/>
      <protection hidden="1"/>
    </xf>
    <xf numFmtId="49" fontId="22" fillId="0" borderId="0" xfId="1" applyNumberFormat="1" applyFont="1" applyBorder="1" applyAlignment="1" applyProtection="1">
      <alignment vertical="center"/>
      <protection hidden="1"/>
    </xf>
    <xf numFmtId="0" fontId="22" fillId="0" borderId="0" xfId="1" applyNumberFormat="1" applyFont="1" applyBorder="1" applyAlignment="1" applyProtection="1">
      <alignment vertical="center"/>
      <protection hidden="1"/>
    </xf>
    <xf numFmtId="0" fontId="22" fillId="0" borderId="18" xfId="1" applyNumberFormat="1" applyFont="1" applyBorder="1" applyAlignment="1" applyProtection="1">
      <alignment vertical="center"/>
      <protection hidden="1"/>
    </xf>
    <xf numFmtId="0" fontId="2" fillId="0" borderId="20" xfId="1" applyFont="1" applyBorder="1" applyAlignment="1" applyProtection="1">
      <alignment vertical="center"/>
      <protection hidden="1"/>
    </xf>
    <xf numFmtId="0" fontId="2" fillId="0" borderId="21" xfId="1" applyFont="1" applyBorder="1" applyAlignment="1" applyProtection="1">
      <alignment vertical="center"/>
      <protection hidden="1"/>
    </xf>
    <xf numFmtId="0" fontId="24" fillId="0" borderId="1" xfId="1" applyFont="1" applyBorder="1" applyAlignment="1" applyProtection="1">
      <alignment horizontal="left" vertical="center" wrapText="1"/>
      <protection hidden="1"/>
    </xf>
    <xf numFmtId="0" fontId="24" fillId="0" borderId="0" xfId="1" applyFont="1" applyBorder="1" applyAlignment="1" applyProtection="1">
      <alignment horizontal="left" vertical="center" wrapText="1"/>
      <protection hidden="1"/>
    </xf>
    <xf numFmtId="0" fontId="24" fillId="0" borderId="18" xfId="1" applyFont="1" applyBorder="1" applyAlignment="1" applyProtection="1">
      <alignment horizontal="left" vertical="center" wrapText="1"/>
      <protection hidden="1"/>
    </xf>
    <xf numFmtId="2" fontId="25" fillId="0" borderId="0" xfId="1" applyNumberFormat="1" applyFont="1" applyBorder="1" applyAlignment="1" applyProtection="1">
      <alignment horizontal="left" vertical="center"/>
      <protection hidden="1"/>
    </xf>
    <xf numFmtId="2" fontId="25" fillId="0" borderId="18" xfId="1" applyNumberFormat="1" applyFont="1" applyBorder="1" applyAlignment="1" applyProtection="1">
      <alignment horizontal="left" vertical="center"/>
      <protection hidden="1"/>
    </xf>
    <xf numFmtId="0" fontId="24" fillId="0" borderId="0" xfId="1" applyFont="1" applyBorder="1" applyAlignment="1" applyProtection="1">
      <alignment horizontal="left" wrapText="1"/>
      <protection hidden="1"/>
    </xf>
    <xf numFmtId="0" fontId="24" fillId="0" borderId="18" xfId="1" applyFont="1" applyBorder="1" applyAlignment="1" applyProtection="1">
      <alignment horizontal="left" wrapText="1"/>
      <protection hidden="1"/>
    </xf>
    <xf numFmtId="0" fontId="2" fillId="0" borderId="0" xfId="1" applyFont="1" applyBorder="1" applyAlignment="1" applyProtection="1">
      <alignment horizontal="left" vertical="center" wrapText="1" shrinkToFit="1"/>
      <protection hidden="1"/>
    </xf>
    <xf numFmtId="0" fontId="8" fillId="0" borderId="0" xfId="1" applyFont="1" applyBorder="1" applyAlignment="1" applyProtection="1">
      <alignment horizontal="left" vertical="top" wrapText="1"/>
      <protection hidden="1"/>
    </xf>
    <xf numFmtId="49" fontId="1" fillId="0" borderId="17" xfId="1" applyNumberFormat="1" applyFont="1" applyBorder="1" applyAlignment="1" applyProtection="1">
      <alignment horizontal="center" vertical="top" wrapText="1"/>
      <protection hidden="1"/>
    </xf>
    <xf numFmtId="49" fontId="1" fillId="0" borderId="0" xfId="1" quotePrefix="1" applyNumberFormat="1" applyFont="1" applyBorder="1" applyAlignment="1" applyProtection="1">
      <alignment horizontal="center" vertical="top"/>
      <protection hidden="1"/>
    </xf>
    <xf numFmtId="49" fontId="1" fillId="0" borderId="17" xfId="1" quotePrefix="1" applyNumberFormat="1" applyFont="1" applyBorder="1" applyAlignment="1" applyProtection="1">
      <alignment horizontal="center" vertical="top"/>
      <protection hidden="1"/>
    </xf>
    <xf numFmtId="0" fontId="31" fillId="0" borderId="18" xfId="1" applyFont="1" applyBorder="1" applyAlignment="1" applyProtection="1">
      <alignment horizontal="center" vertical="top" textRotation="90"/>
      <protection hidden="1"/>
    </xf>
    <xf numFmtId="0" fontId="22" fillId="0" borderId="17" xfId="1" applyFont="1" applyBorder="1" applyAlignment="1" applyProtection="1">
      <alignment horizontal="center" vertical="center" wrapText="1" shrinkToFit="1"/>
      <protection hidden="1"/>
    </xf>
    <xf numFmtId="0" fontId="22" fillId="0" borderId="0" xfId="1" applyFont="1" applyBorder="1" applyAlignment="1" applyProtection="1">
      <alignment horizontal="center" vertical="center" wrapText="1" shrinkToFit="1"/>
      <protection hidden="1"/>
    </xf>
    <xf numFmtId="0" fontId="22" fillId="0" borderId="18" xfId="1" applyFont="1" applyBorder="1" applyAlignment="1" applyProtection="1">
      <alignment horizontal="center" vertical="center" wrapText="1" shrinkToFit="1"/>
      <protection hidden="1"/>
    </xf>
    <xf numFmtId="2" fontId="25" fillId="0" borderId="26" xfId="1" applyNumberFormat="1" applyFont="1" applyBorder="1" applyAlignment="1" applyProtection="1">
      <alignment horizontal="left" vertical="center"/>
      <protection hidden="1"/>
    </xf>
    <xf numFmtId="2" fontId="25" fillId="0" borderId="27" xfId="1" applyNumberFormat="1" applyFont="1" applyBorder="1" applyAlignment="1" applyProtection="1">
      <alignment horizontal="left" vertical="center"/>
      <protection hidden="1"/>
    </xf>
    <xf numFmtId="0" fontId="9" fillId="0" borderId="11" xfId="1" applyFont="1" applyBorder="1" applyAlignment="1" applyProtection="1">
      <alignment horizontal="left" vertical="center"/>
      <protection hidden="1"/>
    </xf>
    <xf numFmtId="0" fontId="9" fillId="0" borderId="28" xfId="1" applyFont="1" applyBorder="1" applyAlignment="1" applyProtection="1">
      <alignment horizontal="left" vertical="center"/>
      <protection hidden="1"/>
    </xf>
    <xf numFmtId="2" fontId="25" fillId="0" borderId="23" xfId="1" applyNumberFormat="1" applyFont="1" applyBorder="1" applyAlignment="1" applyProtection="1">
      <alignment horizontal="left" vertical="center"/>
      <protection hidden="1"/>
    </xf>
    <xf numFmtId="2" fontId="25" fillId="0" borderId="24" xfId="1" applyNumberFormat="1" applyFont="1" applyBorder="1" applyAlignment="1" applyProtection="1">
      <alignment horizontal="left" vertical="center"/>
      <protection hidden="1"/>
    </xf>
    <xf numFmtId="2" fontId="25" fillId="0" borderId="0" xfId="1" applyNumberFormat="1" applyFont="1" applyBorder="1" applyAlignment="1" applyProtection="1">
      <alignment horizontal="left" vertical="center"/>
      <protection locked="0" hidden="1"/>
    </xf>
    <xf numFmtId="2" fontId="25" fillId="0" borderId="18" xfId="1" applyNumberFormat="1" applyFont="1" applyBorder="1" applyAlignment="1" applyProtection="1">
      <alignment horizontal="left" vertical="center"/>
      <protection locked="0" hidden="1"/>
    </xf>
    <xf numFmtId="0" fontId="34" fillId="0" borderId="0" xfId="0" applyFont="1" applyAlignment="1" applyProtection="1">
      <alignment horizontal="left"/>
      <protection hidden="1"/>
    </xf>
    <xf numFmtId="0" fontId="50" fillId="0" borderId="50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42" fillId="0" borderId="4" xfId="0" applyFont="1" applyBorder="1" applyAlignment="1" applyProtection="1">
      <alignment horizontal="center" vertical="center"/>
      <protection hidden="1"/>
    </xf>
    <xf numFmtId="0" fontId="42" fillId="0" borderId="26" xfId="0" applyFont="1" applyBorder="1" applyAlignment="1" applyProtection="1">
      <alignment horizontal="center" vertical="center"/>
      <protection hidden="1"/>
    </xf>
    <xf numFmtId="0" fontId="42" fillId="0" borderId="5" xfId="0" applyFont="1" applyBorder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horizontal="center"/>
      <protection hidden="1"/>
    </xf>
    <xf numFmtId="0" fontId="7" fillId="0" borderId="29" xfId="1" applyFont="1" applyBorder="1" applyAlignment="1" applyProtection="1">
      <alignment horizontal="center" vertical="center"/>
      <protection hidden="1"/>
    </xf>
    <xf numFmtId="0" fontId="7" fillId="0" borderId="30" xfId="1" applyFont="1" applyBorder="1" applyAlignment="1" applyProtection="1">
      <alignment horizontal="center" vertical="center"/>
      <protection hidden="1"/>
    </xf>
    <xf numFmtId="0" fontId="7" fillId="0" borderId="31" xfId="1" applyFont="1" applyBorder="1" applyAlignment="1" applyProtection="1">
      <alignment horizontal="center" vertical="center"/>
      <protection hidden="1"/>
    </xf>
    <xf numFmtId="0" fontId="15" fillId="0" borderId="0" xfId="1" applyFont="1" applyBorder="1" applyAlignment="1" applyProtection="1">
      <alignment horizontal="left" vertical="center" wrapText="1"/>
      <protection hidden="1"/>
    </xf>
    <xf numFmtId="0" fontId="15" fillId="0" borderId="33" xfId="1" applyFont="1" applyBorder="1" applyAlignment="1" applyProtection="1">
      <alignment horizontal="left" vertical="center" wrapText="1"/>
      <protection hidden="1"/>
    </xf>
    <xf numFmtId="0" fontId="2" fillId="0" borderId="32" xfId="1" applyFont="1" applyBorder="1" applyAlignment="1" applyProtection="1">
      <alignment horizontal="center" vertical="center"/>
      <protection hidden="1"/>
    </xf>
    <xf numFmtId="0" fontId="2" fillId="0" borderId="33" xfId="1" applyFont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left" vertical="top" wrapText="1"/>
      <protection hidden="1"/>
    </xf>
    <xf numFmtId="0" fontId="6" fillId="0" borderId="0" xfId="1" applyBorder="1" applyAlignment="1" applyProtection="1">
      <alignment horizontal="left" vertical="top" wrapText="1"/>
      <protection hidden="1"/>
    </xf>
    <xf numFmtId="0" fontId="6" fillId="0" borderId="33" xfId="1" applyBorder="1" applyAlignment="1" applyProtection="1">
      <alignment horizontal="left" vertical="top" wrapText="1"/>
      <protection hidden="1"/>
    </xf>
    <xf numFmtId="2" fontId="1" fillId="0" borderId="0" xfId="1" applyNumberFormat="1" applyFont="1" applyBorder="1" applyAlignment="1" applyProtection="1">
      <alignment horizontal="center" vertical="center" shrinkToFit="1"/>
      <protection hidden="1"/>
    </xf>
    <xf numFmtId="2" fontId="1" fillId="0" borderId="33" xfId="1" applyNumberFormat="1" applyFont="1" applyBorder="1" applyAlignment="1" applyProtection="1">
      <alignment horizontal="center" vertical="center" shrinkToFit="1"/>
      <protection hidden="1"/>
    </xf>
    <xf numFmtId="0" fontId="14" fillId="0" borderId="36" xfId="1" applyFont="1" applyBorder="1" applyAlignment="1" applyProtection="1">
      <alignment horizontal="center" vertical="center"/>
      <protection hidden="1"/>
    </xf>
    <xf numFmtId="0" fontId="14" fillId="0" borderId="37" xfId="1" applyFont="1" applyBorder="1" applyAlignment="1" applyProtection="1">
      <alignment horizontal="center" vertical="center"/>
      <protection hidden="1"/>
    </xf>
    <xf numFmtId="0" fontId="3" fillId="0" borderId="33" xfId="1" applyFont="1" applyBorder="1" applyAlignment="1" applyProtection="1">
      <alignment horizontal="left" vertical="top" wrapText="1"/>
      <protection hidden="1"/>
    </xf>
    <xf numFmtId="0" fontId="3" fillId="0" borderId="0" xfId="1" applyFont="1" applyBorder="1" applyAlignment="1" applyProtection="1">
      <alignment horizontal="justify" vertical="top" wrapText="1"/>
      <protection hidden="1"/>
    </xf>
    <xf numFmtId="0" fontId="6" fillId="0" borderId="0" xfId="1" applyBorder="1" applyAlignment="1" applyProtection="1">
      <alignment horizontal="justify" vertical="top" wrapText="1"/>
      <protection hidden="1"/>
    </xf>
    <xf numFmtId="0" fontId="6" fillId="0" borderId="33" xfId="1" applyBorder="1" applyAlignment="1" applyProtection="1">
      <alignment horizontal="justify" vertical="top" wrapText="1"/>
      <protection hidden="1"/>
    </xf>
    <xf numFmtId="0" fontId="105" fillId="9" borderId="0" xfId="5" applyFont="1" applyFill="1" applyAlignment="1" applyProtection="1">
      <alignment horizontal="center" vertical="center" wrapText="1"/>
      <protection hidden="1"/>
    </xf>
    <xf numFmtId="0" fontId="9" fillId="0" borderId="6" xfId="1" quotePrefix="1" applyFont="1" applyBorder="1" applyAlignment="1" applyProtection="1">
      <alignment horizontal="center" vertical="center" wrapText="1"/>
      <protection hidden="1"/>
    </xf>
    <xf numFmtId="0" fontId="9" fillId="0" borderId="6" xfId="1" applyFont="1" applyBorder="1" applyAlignment="1" applyProtection="1">
      <alignment horizontal="center" vertical="center" wrapText="1"/>
      <protection hidden="1"/>
    </xf>
    <xf numFmtId="0" fontId="8" fillId="0" borderId="6" xfId="1" applyFont="1" applyBorder="1" applyAlignment="1" applyProtection="1">
      <alignment horizontal="center" vertical="center" wrapText="1"/>
      <protection hidden="1"/>
    </xf>
    <xf numFmtId="0" fontId="7" fillId="0" borderId="0" xfId="1" applyFont="1" applyAlignment="1" applyProtection="1">
      <alignment horizontal="center" vertical="center"/>
      <protection hidden="1"/>
    </xf>
    <xf numFmtId="49" fontId="7" fillId="0" borderId="0" xfId="1" applyNumberFormat="1" applyFont="1" applyAlignment="1" applyProtection="1">
      <alignment horizontal="center" vertical="center"/>
      <protection hidden="1"/>
    </xf>
    <xf numFmtId="0" fontId="9" fillId="0" borderId="0" xfId="1" applyFont="1" applyAlignment="1" applyProtection="1">
      <alignment horizontal="center" vertical="center" wrapText="1"/>
      <protection hidden="1"/>
    </xf>
    <xf numFmtId="49" fontId="9" fillId="0" borderId="0" xfId="1" applyNumberFormat="1" applyFont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horizontal="center" vertical="center" wrapText="1"/>
      <protection hidden="1"/>
    </xf>
    <xf numFmtId="0" fontId="9" fillId="0" borderId="0" xfId="1" applyFont="1" applyAlignment="1" applyProtection="1">
      <alignment horizontal="center" vertical="top" wrapText="1"/>
      <protection hidden="1"/>
    </xf>
    <xf numFmtId="0" fontId="9" fillId="0" borderId="0" xfId="1" quotePrefix="1" applyFont="1" applyAlignment="1" applyProtection="1">
      <alignment horizontal="center" vertical="center"/>
      <protection hidden="1"/>
    </xf>
    <xf numFmtId="0" fontId="9" fillId="0" borderId="0" xfId="1" applyFont="1" applyAlignment="1" applyProtection="1">
      <alignment horizontal="center" vertical="center"/>
      <protection hidden="1"/>
    </xf>
    <xf numFmtId="0" fontId="9" fillId="0" borderId="0" xfId="1" quotePrefix="1" applyFont="1" applyAlignment="1" applyProtection="1">
      <alignment horizontal="center" wrapText="1"/>
      <protection hidden="1"/>
    </xf>
    <xf numFmtId="0" fontId="9" fillId="0" borderId="0" xfId="1" applyFont="1" applyAlignment="1" applyProtection="1">
      <alignment horizontal="center" wrapText="1"/>
      <protection hidden="1"/>
    </xf>
    <xf numFmtId="0" fontId="9" fillId="0" borderId="0" xfId="1" quotePrefix="1" applyFont="1" applyAlignment="1" applyProtection="1">
      <alignment horizontal="center" vertical="distributed" wrapText="1"/>
      <protection hidden="1"/>
    </xf>
    <xf numFmtId="0" fontId="7" fillId="0" borderId="0" xfId="1" quotePrefix="1" applyFont="1" applyAlignment="1" applyProtection="1">
      <alignment horizontal="center" vertical="center"/>
      <protection hidden="1"/>
    </xf>
    <xf numFmtId="0" fontId="9" fillId="0" borderId="0" xfId="1" applyFont="1" applyAlignment="1" applyProtection="1">
      <alignment horizontal="left" vertical="center" wrapText="1"/>
      <protection hidden="1"/>
    </xf>
    <xf numFmtId="0" fontId="9" fillId="0" borderId="0" xfId="1" applyFont="1" applyAlignment="1" applyProtection="1">
      <alignment horizontal="left" wrapText="1"/>
      <protection hidden="1"/>
    </xf>
    <xf numFmtId="0" fontId="2" fillId="0" borderId="3" xfId="1" applyFont="1" applyBorder="1" applyAlignment="1" applyProtection="1">
      <alignment horizontal="center" vertical="center"/>
      <protection hidden="1"/>
    </xf>
    <xf numFmtId="0" fontId="2" fillId="0" borderId="8" xfId="1" applyFont="1" applyBorder="1" applyAlignment="1" applyProtection="1">
      <alignment horizontal="center"/>
      <protection hidden="1"/>
    </xf>
    <xf numFmtId="0" fontId="2" fillId="0" borderId="69" xfId="1" applyFont="1" applyBorder="1" applyAlignment="1" applyProtection="1">
      <alignment horizontal="center"/>
      <protection hidden="1"/>
    </xf>
    <xf numFmtId="0" fontId="2" fillId="0" borderId="9" xfId="1" applyFont="1" applyBorder="1" applyAlignment="1" applyProtection="1">
      <alignment horizontal="center"/>
      <protection hidden="1"/>
    </xf>
    <xf numFmtId="0" fontId="100" fillId="23" borderId="0" xfId="1" applyFont="1" applyFill="1" applyAlignment="1" applyProtection="1">
      <alignment horizontal="center" wrapText="1"/>
      <protection hidden="1"/>
    </xf>
  </cellXfs>
  <cellStyles count="10">
    <cellStyle name="Hyperlink" xfId="5" builtinId="8"/>
    <cellStyle name="Normal" xfId="0" builtinId="0"/>
    <cellStyle name="Normal 2" xfId="1"/>
    <cellStyle name="Normal 2 2" xfId="2"/>
    <cellStyle name="Normal 3" xfId="3"/>
    <cellStyle name="Normal 4" xfId="4"/>
    <cellStyle name="Normal 5" xfId="6"/>
    <cellStyle name="Normal 5 2" xfId="8"/>
    <cellStyle name="Normal 6" xfId="7"/>
    <cellStyle name="Normal 7" xfId="9"/>
  </cellStyles>
  <dxfs count="13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u val="none"/>
        <color theme="0"/>
      </font>
      <fill>
        <patternFill>
          <bgColor theme="0"/>
        </patternFill>
      </fill>
    </dxf>
    <dxf>
      <font>
        <color theme="9" tint="0.59996337778862885"/>
      </font>
    </dxf>
    <dxf>
      <font>
        <color rgb="FF33CC33"/>
      </font>
    </dxf>
    <dxf>
      <font>
        <color rgb="FF00B050"/>
      </font>
    </dxf>
    <dxf>
      <font>
        <color rgb="FF008000"/>
      </font>
    </dxf>
    <dxf>
      <font>
        <color theme="0"/>
      </font>
    </dxf>
    <dxf>
      <font>
        <color rgb="FF00B050"/>
      </font>
    </dxf>
    <dxf>
      <font>
        <color theme="6" tint="0.59996337778862885"/>
      </font>
    </dxf>
    <dxf>
      <font>
        <color theme="0"/>
      </font>
    </dxf>
  </dxfs>
  <tableStyles count="0" defaultTableStyle="TableStyleMedium9" defaultPivotStyle="PivotStyleLight16"/>
  <colors>
    <mruColors>
      <color rgb="FF33CC33"/>
      <color rgb="FF0000FF"/>
      <color rgb="FF008000"/>
      <color rgb="FFFF00FF"/>
      <color rgb="FFFF3300"/>
      <color rgb="FFFFFF66"/>
      <color rgb="FFFFFFFF"/>
      <color rgb="FF000000"/>
      <color rgb="FFFF0066"/>
      <color rgb="FF0C757A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85665</xdr:colOff>
      <xdr:row>2</xdr:row>
      <xdr:rowOff>9525</xdr:rowOff>
    </xdr:from>
    <xdr:to>
      <xdr:col>17</xdr:col>
      <xdr:colOff>275869</xdr:colOff>
      <xdr:row>4</xdr:row>
      <xdr:rowOff>148298</xdr:rowOff>
    </xdr:to>
    <xdr:pic>
      <xdr:nvPicPr>
        <xdr:cNvPr id="2" name="Picture 1" descr="New Pictur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24490" y="666750"/>
          <a:ext cx="1047454" cy="11388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15</xdr:col>
      <xdr:colOff>85725</xdr:colOff>
      <xdr:row>1</xdr:row>
      <xdr:rowOff>381001</xdr:rowOff>
    </xdr:to>
    <xdr:pic>
      <xdr:nvPicPr>
        <xdr:cNvPr id="3" name="Picture 2" descr="APUTF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"/>
          <a:ext cx="6210300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361909</xdr:rowOff>
    </xdr:from>
    <xdr:to>
      <xdr:col>2</xdr:col>
      <xdr:colOff>514054</xdr:colOff>
      <xdr:row>4</xdr:row>
      <xdr:rowOff>33957</xdr:rowOff>
    </xdr:to>
    <xdr:pic>
      <xdr:nvPicPr>
        <xdr:cNvPr id="4" name="Picture 3" descr="New Pictur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52409"/>
          <a:ext cx="1047454" cy="11388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3</xdr:row>
      <xdr:rowOff>47626</xdr:rowOff>
    </xdr:from>
    <xdr:to>
      <xdr:col>22</xdr:col>
      <xdr:colOff>238125</xdr:colOff>
      <xdr:row>9</xdr:row>
      <xdr:rowOff>114301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886200" y="523876"/>
          <a:ext cx="2009775" cy="762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(for Treasury use only)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Date :_____________________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Trans ID :</a:t>
          </a:r>
        </a:p>
      </xdr:txBody>
    </xdr:sp>
    <xdr:clientData/>
  </xdr:twoCellAnchor>
  <xdr:twoCellAnchor>
    <xdr:from>
      <xdr:col>17</xdr:col>
      <xdr:colOff>123825</xdr:colOff>
      <xdr:row>6</xdr:row>
      <xdr:rowOff>95250</xdr:rowOff>
    </xdr:from>
    <xdr:to>
      <xdr:col>22</xdr:col>
      <xdr:colOff>114300</xdr:colOff>
      <xdr:row>9</xdr:row>
      <xdr:rowOff>47625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457700" y="857250"/>
          <a:ext cx="1314450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85725</xdr:colOff>
      <xdr:row>33</xdr:row>
      <xdr:rowOff>28575</xdr:rowOff>
    </xdr:from>
    <xdr:to>
      <xdr:col>3</xdr:col>
      <xdr:colOff>171450</xdr:colOff>
      <xdr:row>36</xdr:row>
      <xdr:rowOff>104775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209550" y="4457700"/>
          <a:ext cx="647700" cy="552450"/>
        </a:xfrm>
        <a:prstGeom prst="flowChartConnector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DDO Seal</a:t>
          </a:r>
        </a:p>
      </xdr:txBody>
    </xdr:sp>
    <xdr:clientData/>
  </xdr:twoCellAnchor>
  <xdr:twoCellAnchor>
    <xdr:from>
      <xdr:col>15</xdr:col>
      <xdr:colOff>76200</xdr:colOff>
      <xdr:row>33</xdr:row>
      <xdr:rowOff>38100</xdr:rowOff>
    </xdr:from>
    <xdr:to>
      <xdr:col>18</xdr:col>
      <xdr:colOff>104775</xdr:colOff>
      <xdr:row>36</xdr:row>
      <xdr:rowOff>123825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3905250" y="4467225"/>
          <a:ext cx="781050" cy="561975"/>
        </a:xfrm>
        <a:prstGeom prst="flowChartConnector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Treasury </a:t>
          </a:r>
        </a:p>
        <a:p>
          <a:pPr algn="ctr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Seal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133349</xdr:colOff>
      <xdr:row>4</xdr:row>
      <xdr:rowOff>1</xdr:rowOff>
    </xdr:from>
    <xdr:to>
      <xdr:col>23</xdr:col>
      <xdr:colOff>742950</xdr:colOff>
      <xdr:row>11</xdr:row>
      <xdr:rowOff>28576</xdr:rowOff>
    </xdr:to>
    <xdr:sp macro="" textlink="">
      <xdr:nvSpPr>
        <xdr:cNvPr id="2" name="Text Box 54"/>
        <xdr:cNvSpPr txBox="1">
          <a:spLocks noChangeArrowheads="1"/>
        </xdr:cNvSpPr>
      </xdr:nvSpPr>
      <xdr:spPr bwMode="auto">
        <a:xfrm>
          <a:off x="4295774" y="904876"/>
          <a:ext cx="1981201" cy="838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(for Office use only)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Date :_____________________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Trans ID :</a:t>
          </a:r>
        </a:p>
      </xdr:txBody>
    </xdr:sp>
    <xdr:clientData/>
  </xdr:twoCellAnchor>
  <xdr:twoCellAnchor>
    <xdr:from>
      <xdr:col>1</xdr:col>
      <xdr:colOff>85725</xdr:colOff>
      <xdr:row>61</xdr:row>
      <xdr:rowOff>85725</xdr:rowOff>
    </xdr:from>
    <xdr:to>
      <xdr:col>3</xdr:col>
      <xdr:colOff>257175</xdr:colOff>
      <xdr:row>63</xdr:row>
      <xdr:rowOff>142875</xdr:rowOff>
    </xdr:to>
    <xdr:sp macro="" textlink="">
      <xdr:nvSpPr>
        <xdr:cNvPr id="3" name="AutoShape 55"/>
        <xdr:cNvSpPr>
          <a:spLocks noChangeArrowheads="1"/>
        </xdr:cNvSpPr>
      </xdr:nvSpPr>
      <xdr:spPr bwMode="auto">
        <a:xfrm>
          <a:off x="323850" y="10610850"/>
          <a:ext cx="666750" cy="819150"/>
        </a:xfrm>
        <a:prstGeom prst="flowChartConnector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NBST/</a:t>
          </a:r>
        </a:p>
        <a:p>
          <a:pPr algn="ctr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Bank Seal</a:t>
          </a:r>
        </a:p>
      </xdr:txBody>
    </xdr:sp>
    <xdr:clientData/>
  </xdr:twoCellAnchor>
  <xdr:twoCellAnchor>
    <xdr:from>
      <xdr:col>20</xdr:col>
      <xdr:colOff>133350</xdr:colOff>
      <xdr:row>6</xdr:row>
      <xdr:rowOff>142875</xdr:rowOff>
    </xdr:from>
    <xdr:to>
      <xdr:col>23</xdr:col>
      <xdr:colOff>552450</xdr:colOff>
      <xdr:row>10</xdr:row>
      <xdr:rowOff>95250</xdr:rowOff>
    </xdr:to>
    <xdr:sp macro="" textlink="">
      <xdr:nvSpPr>
        <xdr:cNvPr id="4" name="Rectangle 56"/>
        <xdr:cNvSpPr>
          <a:spLocks noChangeArrowheads="1"/>
        </xdr:cNvSpPr>
      </xdr:nvSpPr>
      <xdr:spPr bwMode="auto">
        <a:xfrm>
          <a:off x="4924425" y="1276350"/>
          <a:ext cx="1162050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580614</xdr:colOff>
      <xdr:row>1</xdr:row>
      <xdr:rowOff>14236</xdr:rowOff>
    </xdr:from>
    <xdr:to>
      <xdr:col>4</xdr:col>
      <xdr:colOff>1199740</xdr:colOff>
      <xdr:row>5</xdr:row>
      <xdr:rowOff>61862</xdr:rowOff>
    </xdr:to>
    <xdr:sp macro="" textlink="">
      <xdr:nvSpPr>
        <xdr:cNvPr id="2" name="Text Box 54"/>
        <xdr:cNvSpPr txBox="1">
          <a:spLocks noChangeArrowheads="1"/>
        </xdr:cNvSpPr>
      </xdr:nvSpPr>
      <xdr:spPr bwMode="auto">
        <a:xfrm>
          <a:off x="4155049" y="239559"/>
          <a:ext cx="2186143" cy="92843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(for Office use only)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Date :_____________________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Trans ID :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2</xdr:row>
      <xdr:rowOff>9525</xdr:rowOff>
    </xdr:from>
    <xdr:to>
      <xdr:col>3</xdr:col>
      <xdr:colOff>1905000</xdr:colOff>
      <xdr:row>5</xdr:row>
      <xdr:rowOff>304800</xdr:rowOff>
    </xdr:to>
    <xdr:sp macro="" textlink="">
      <xdr:nvSpPr>
        <xdr:cNvPr id="2" name="Text Box 54"/>
        <xdr:cNvSpPr txBox="1">
          <a:spLocks noChangeArrowheads="1"/>
        </xdr:cNvSpPr>
      </xdr:nvSpPr>
      <xdr:spPr bwMode="auto">
        <a:xfrm>
          <a:off x="4162426" y="466725"/>
          <a:ext cx="1904999" cy="1095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(for Office use only)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Date :_____________________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Trans ID :</a:t>
          </a:r>
        </a:p>
      </xdr:txBody>
    </xdr:sp>
    <xdr:clientData/>
  </xdr:twoCellAnchor>
  <xdr:twoCellAnchor>
    <xdr:from>
      <xdr:col>3</xdr:col>
      <xdr:colOff>1</xdr:colOff>
      <xdr:row>37</xdr:row>
      <xdr:rowOff>9525</xdr:rowOff>
    </xdr:from>
    <xdr:to>
      <xdr:col>3</xdr:col>
      <xdr:colOff>1905000</xdr:colOff>
      <xdr:row>40</xdr:row>
      <xdr:rowOff>304800</xdr:rowOff>
    </xdr:to>
    <xdr:sp macro="" textlink="">
      <xdr:nvSpPr>
        <xdr:cNvPr id="3" name="Text Box 54"/>
        <xdr:cNvSpPr txBox="1">
          <a:spLocks noChangeArrowheads="1"/>
        </xdr:cNvSpPr>
      </xdr:nvSpPr>
      <xdr:spPr bwMode="auto">
        <a:xfrm>
          <a:off x="4352926" y="342900"/>
          <a:ext cx="1904999" cy="1057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(for Office use only)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Date :_____________________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Trans ID 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bknellore.tk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_Document1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ibknellore.tk/" TargetMode="Externa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9"/>
  <dimension ref="A2:Y41"/>
  <sheetViews>
    <sheetView tabSelected="1" workbookViewId="0">
      <selection activeCell="Q7" sqref="Q7"/>
    </sheetView>
  </sheetViews>
  <sheetFormatPr defaultColWidth="8.85546875" defaultRowHeight="15"/>
  <cols>
    <col min="1" max="1" width="2.5703125" style="507" customWidth="1"/>
    <col min="2" max="2" width="5.42578125" style="507" customWidth="1"/>
    <col min="3" max="3" width="34.5703125" style="507" customWidth="1"/>
    <col min="4" max="4" width="16.5703125" style="507" customWidth="1"/>
    <col min="5" max="5" width="28.42578125" style="507" customWidth="1"/>
    <col min="6" max="6" width="4.28515625" style="507" customWidth="1"/>
    <col min="7" max="15" width="4.28515625" style="507" hidden="1" customWidth="1"/>
    <col min="16" max="26" width="4.28515625" style="507" customWidth="1"/>
    <col min="27" max="16384" width="8.85546875" style="507"/>
  </cols>
  <sheetData>
    <row r="2" spans="1:25" ht="36.75" customHeight="1">
      <c r="C2" s="535" t="e">
        <f>CONCATENATE("WELCOME TO UNITED TEACHERS' FEDERATION ::  ",UPPER(#REF!),"  DISTRICT")</f>
        <v>#REF!</v>
      </c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08"/>
      <c r="S2" s="508"/>
      <c r="T2" s="508"/>
      <c r="U2" s="508"/>
      <c r="V2" s="508"/>
      <c r="W2" s="508"/>
      <c r="X2" s="508"/>
    </row>
    <row r="3" spans="1:25" ht="24" customHeight="1">
      <c r="B3" s="536" t="s">
        <v>4264</v>
      </c>
      <c r="C3" s="536"/>
      <c r="D3" s="536"/>
      <c r="E3" s="536"/>
      <c r="P3" s="509"/>
      <c r="Q3" s="508"/>
      <c r="R3" s="508"/>
      <c r="S3" s="508"/>
      <c r="T3" s="508"/>
      <c r="U3" s="508"/>
      <c r="V3" s="508"/>
      <c r="W3" s="508"/>
      <c r="X3" s="508"/>
    </row>
    <row r="4" spans="1:25" ht="54.75" customHeight="1">
      <c r="B4" s="537" t="s">
        <v>4272</v>
      </c>
      <c r="C4" s="538"/>
      <c r="D4" s="538"/>
      <c r="E4" s="538"/>
      <c r="F4" s="510"/>
      <c r="G4" s="511"/>
      <c r="H4" s="511"/>
      <c r="I4" s="511"/>
      <c r="J4" s="511"/>
      <c r="K4" s="511"/>
      <c r="L4" s="511"/>
      <c r="M4" s="511"/>
      <c r="N4" s="511"/>
      <c r="O4" s="511"/>
      <c r="P4" s="509"/>
      <c r="Q4" s="508"/>
      <c r="R4" s="508"/>
      <c r="S4" s="508"/>
      <c r="T4" s="508"/>
      <c r="U4" s="508"/>
      <c r="V4" s="508"/>
      <c r="W4" s="508"/>
      <c r="X4" s="508"/>
    </row>
    <row r="5" spans="1:25" ht="24" customHeight="1">
      <c r="B5" s="512"/>
      <c r="C5" s="539" t="s">
        <v>4265</v>
      </c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39"/>
      <c r="P5" s="513"/>
      <c r="Q5" s="513"/>
      <c r="R5" s="513"/>
      <c r="S5" s="514"/>
      <c r="T5" s="515"/>
      <c r="U5" s="516"/>
      <c r="V5" s="516"/>
      <c r="W5" s="512"/>
      <c r="X5" s="512"/>
      <c r="Y5" s="512"/>
    </row>
    <row r="6" spans="1:25" ht="24" customHeight="1">
      <c r="A6" s="517"/>
      <c r="B6" s="512"/>
      <c r="C6" s="533" t="s">
        <v>1586</v>
      </c>
      <c r="D6" s="540"/>
      <c r="E6" s="540"/>
      <c r="F6" s="540"/>
      <c r="G6" s="540"/>
      <c r="H6" s="540"/>
      <c r="I6" s="540"/>
      <c r="J6" s="540"/>
      <c r="K6" s="540"/>
      <c r="L6" s="540"/>
      <c r="M6" s="540"/>
      <c r="N6" s="540"/>
      <c r="O6" s="540"/>
      <c r="P6" s="513"/>
      <c r="Q6" s="513"/>
      <c r="R6" s="513"/>
      <c r="S6" s="513"/>
      <c r="T6" s="515"/>
      <c r="U6" s="516"/>
      <c r="V6" s="516"/>
      <c r="W6" s="512"/>
      <c r="X6" s="512"/>
      <c r="Y6" s="512"/>
    </row>
    <row r="7" spans="1:25" ht="24" customHeight="1">
      <c r="A7" s="518"/>
      <c r="B7" s="512"/>
      <c r="C7" s="541" t="s">
        <v>4274</v>
      </c>
      <c r="D7" s="533"/>
      <c r="E7" s="533"/>
      <c r="F7" s="533"/>
      <c r="G7" s="533"/>
      <c r="H7" s="533"/>
      <c r="I7" s="533"/>
      <c r="J7" s="533"/>
      <c r="K7" s="533"/>
      <c r="L7" s="533"/>
      <c r="M7" s="533"/>
      <c r="N7" s="533"/>
      <c r="O7" s="533"/>
      <c r="P7" s="513"/>
      <c r="Q7" s="513"/>
      <c r="R7" s="514"/>
      <c r="S7" s="514"/>
      <c r="T7" s="515"/>
      <c r="U7" s="516"/>
      <c r="V7" s="516"/>
      <c r="W7" s="512"/>
      <c r="X7" s="512"/>
      <c r="Y7" s="512"/>
    </row>
    <row r="8" spans="1:25" ht="31.5" customHeight="1">
      <c r="A8" s="518"/>
      <c r="B8" s="512"/>
      <c r="C8" s="541" t="s">
        <v>4276</v>
      </c>
      <c r="D8" s="533"/>
      <c r="E8" s="533"/>
      <c r="F8" s="533"/>
      <c r="G8" s="523"/>
      <c r="H8" s="523"/>
      <c r="I8" s="523"/>
      <c r="J8" s="523"/>
      <c r="K8" s="523"/>
      <c r="L8" s="523"/>
      <c r="M8" s="523"/>
      <c r="N8" s="523"/>
      <c r="O8" s="523"/>
      <c r="P8" s="513"/>
      <c r="Q8" s="513"/>
      <c r="R8" s="514"/>
      <c r="S8" s="514"/>
      <c r="T8" s="515"/>
      <c r="U8" s="516"/>
      <c r="V8" s="516"/>
      <c r="W8" s="512"/>
      <c r="X8" s="512"/>
      <c r="Y8" s="512"/>
    </row>
    <row r="9" spans="1:25" ht="18" customHeight="1">
      <c r="A9" s="512"/>
      <c r="C9" s="524" t="s">
        <v>4267</v>
      </c>
      <c r="D9" s="526"/>
      <c r="E9" s="526"/>
      <c r="F9" s="526"/>
      <c r="G9" s="524"/>
      <c r="H9" s="524"/>
      <c r="I9" s="524"/>
      <c r="J9" s="524"/>
      <c r="K9" s="524"/>
      <c r="L9" s="524"/>
      <c r="M9" s="524"/>
      <c r="N9" s="524"/>
      <c r="O9" s="524"/>
      <c r="R9" s="519"/>
      <c r="S9" s="519"/>
      <c r="T9" s="519"/>
      <c r="U9" s="519"/>
      <c r="V9" s="520"/>
    </row>
    <row r="10" spans="1:25" ht="18" customHeight="1">
      <c r="A10" s="512"/>
      <c r="C10" s="525" t="s">
        <v>156</v>
      </c>
      <c r="D10" s="527"/>
      <c r="E10" s="527"/>
      <c r="F10" s="527"/>
      <c r="G10" s="525"/>
      <c r="H10" s="525"/>
      <c r="I10" s="525"/>
      <c r="J10" s="525"/>
      <c r="K10" s="525"/>
      <c r="L10" s="525"/>
      <c r="M10" s="525"/>
      <c r="N10" s="525"/>
      <c r="O10" s="525"/>
    </row>
    <row r="11" spans="1:25" ht="18" customHeight="1">
      <c r="A11" s="512"/>
      <c r="C11" s="525" t="s">
        <v>4268</v>
      </c>
      <c r="D11" s="527"/>
      <c r="E11" s="527"/>
      <c r="F11" s="527"/>
      <c r="G11" s="525"/>
      <c r="H11" s="525"/>
      <c r="I11" s="525"/>
      <c r="J11" s="525"/>
      <c r="K11" s="525"/>
      <c r="L11" s="525"/>
      <c r="M11" s="525"/>
      <c r="N11" s="525"/>
      <c r="O11" s="525"/>
    </row>
    <row r="12" spans="1:25" ht="18" customHeight="1">
      <c r="A12" s="512"/>
      <c r="B12" s="512"/>
      <c r="C12" s="525" t="s">
        <v>4269</v>
      </c>
      <c r="D12" s="527"/>
      <c r="E12" s="527"/>
      <c r="F12" s="527"/>
      <c r="G12" s="525"/>
      <c r="H12" s="525"/>
      <c r="I12" s="525"/>
      <c r="J12" s="525"/>
      <c r="K12" s="525"/>
      <c r="L12" s="525"/>
      <c r="M12" s="525"/>
      <c r="N12" s="525"/>
      <c r="O12" s="525"/>
    </row>
    <row r="13" spans="1:25" ht="18" customHeight="1">
      <c r="A13" s="512"/>
      <c r="B13" s="521" t="s">
        <v>4266</v>
      </c>
      <c r="C13" s="525" t="s">
        <v>4270</v>
      </c>
      <c r="D13" s="527"/>
      <c r="E13" s="527"/>
      <c r="F13" s="527"/>
      <c r="G13" s="525"/>
      <c r="H13" s="525"/>
      <c r="I13" s="525"/>
      <c r="J13" s="525"/>
      <c r="K13" s="525"/>
      <c r="L13" s="525"/>
      <c r="M13" s="525"/>
      <c r="N13" s="525"/>
      <c r="O13" s="525"/>
      <c r="R13" s="521"/>
      <c r="S13" s="521"/>
      <c r="T13" s="521"/>
      <c r="U13" s="521"/>
      <c r="V13" s="521"/>
      <c r="W13" s="521"/>
      <c r="X13" s="521"/>
      <c r="Y13" s="521"/>
    </row>
    <row r="14" spans="1:25" ht="42" customHeight="1">
      <c r="A14" s="512"/>
      <c r="B14" s="534" t="s">
        <v>4271</v>
      </c>
      <c r="C14" s="534"/>
      <c r="D14" s="534"/>
      <c r="E14" s="534"/>
      <c r="F14" s="517"/>
      <c r="G14" s="517"/>
      <c r="H14" s="517"/>
      <c r="I14" s="517"/>
      <c r="J14" s="517"/>
      <c r="K14" s="517"/>
      <c r="L14" s="517"/>
      <c r="M14" s="517"/>
      <c r="N14" s="517"/>
      <c r="O14" s="517"/>
      <c r="P14" s="517"/>
      <c r="Q14" s="517"/>
      <c r="R14" s="517"/>
      <c r="S14" s="517"/>
      <c r="T14" s="517"/>
      <c r="U14" s="517"/>
      <c r="V14" s="517"/>
      <c r="W14" s="517"/>
      <c r="X14" s="517"/>
      <c r="Y14" s="517"/>
    </row>
    <row r="15" spans="1:25" ht="18" customHeight="1">
      <c r="A15" s="512"/>
      <c r="B15" s="512"/>
    </row>
    <row r="16" spans="1:25" ht="18" customHeight="1">
      <c r="A16" s="512"/>
      <c r="B16" s="522"/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</row>
    <row r="17" spans="1:18" ht="18" customHeight="1">
      <c r="A17" s="512"/>
      <c r="B17" s="529" t="s">
        <v>4273</v>
      </c>
      <c r="C17" s="530"/>
      <c r="D17" s="530"/>
      <c r="E17" s="530"/>
      <c r="F17" s="530"/>
      <c r="G17" s="530"/>
      <c r="H17" s="530"/>
      <c r="I17" s="530"/>
      <c r="J17" s="530"/>
      <c r="K17" s="530"/>
      <c r="L17" s="530"/>
      <c r="M17" s="530"/>
      <c r="N17" s="530"/>
      <c r="O17" s="530"/>
      <c r="P17" s="530"/>
      <c r="Q17" s="522"/>
      <c r="R17" s="522"/>
    </row>
    <row r="18" spans="1:18" ht="18" customHeight="1">
      <c r="A18" s="512"/>
      <c r="B18" s="530"/>
      <c r="C18" s="530"/>
      <c r="D18" s="530"/>
      <c r="E18" s="530"/>
      <c r="F18" s="530"/>
      <c r="G18" s="530"/>
      <c r="H18" s="530"/>
      <c r="I18" s="530"/>
      <c r="J18" s="530"/>
      <c r="K18" s="530"/>
      <c r="L18" s="530"/>
      <c r="M18" s="530"/>
      <c r="N18" s="530"/>
      <c r="O18" s="530"/>
      <c r="P18" s="530"/>
      <c r="Q18" s="522"/>
      <c r="R18" s="522"/>
    </row>
    <row r="19" spans="1:18" ht="18" customHeight="1">
      <c r="A19" s="512"/>
      <c r="B19" s="530"/>
      <c r="C19" s="530"/>
      <c r="D19" s="530"/>
      <c r="E19" s="530"/>
      <c r="F19" s="530"/>
      <c r="G19" s="530"/>
      <c r="H19" s="530"/>
      <c r="I19" s="530"/>
      <c r="J19" s="530"/>
      <c r="K19" s="530"/>
      <c r="L19" s="530"/>
      <c r="M19" s="530"/>
      <c r="N19" s="530"/>
      <c r="O19" s="530"/>
      <c r="P19" s="530"/>
    </row>
    <row r="20" spans="1:18" ht="25.9" customHeight="1"/>
    <row r="21" spans="1:18" ht="52.15" customHeight="1"/>
    <row r="34" spans="1:4">
      <c r="A34" s="531"/>
      <c r="B34" s="531"/>
      <c r="C34" s="531"/>
      <c r="D34" s="531"/>
    </row>
    <row r="35" spans="1:4">
      <c r="A35" s="531"/>
      <c r="B35" s="531"/>
      <c r="C35" s="531"/>
      <c r="D35" s="531"/>
    </row>
    <row r="36" spans="1:4">
      <c r="A36" s="531"/>
      <c r="B36" s="531"/>
      <c r="C36" s="531"/>
      <c r="D36" s="531"/>
    </row>
    <row r="37" spans="1:4" ht="18.75">
      <c r="A37" s="532"/>
      <c r="B37" s="532"/>
      <c r="C37" s="532"/>
      <c r="D37" s="532"/>
    </row>
    <row r="38" spans="1:4">
      <c r="A38" s="518"/>
    </row>
    <row r="39" spans="1:4" ht="15.75">
      <c r="A39" s="512"/>
      <c r="B39" s="512"/>
    </row>
    <row r="40" spans="1:4" ht="15.75">
      <c r="A40" s="512"/>
      <c r="B40" s="512"/>
    </row>
    <row r="41" spans="1:4" ht="15.75">
      <c r="A41" s="512"/>
      <c r="B41" s="512"/>
    </row>
  </sheetData>
  <mergeCells count="13">
    <mergeCell ref="C8:F8"/>
    <mergeCell ref="B14:E14"/>
    <mergeCell ref="C2:Q2"/>
    <mergeCell ref="B3:E3"/>
    <mergeCell ref="B4:E4"/>
    <mergeCell ref="C5:O5"/>
    <mergeCell ref="C6:O6"/>
    <mergeCell ref="C7:O7"/>
    <mergeCell ref="B17:P19"/>
    <mergeCell ref="A34:D34"/>
    <mergeCell ref="A35:D35"/>
    <mergeCell ref="A36:D36"/>
    <mergeCell ref="A37:D37"/>
  </mergeCells>
  <hyperlinks>
    <hyperlink ref="C6" r:id="rId1"/>
  </hyperlinks>
  <pageMargins left="0.70866141732283472" right="0.70866141732283472" top="0.74803149606299213" bottom="0.74803149606299213" header="0.31496062992125984" footer="0.31496062992125984"/>
  <pageSetup paperSize="5" orientation="landscape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1"/>
  <dimension ref="A1:U52"/>
  <sheetViews>
    <sheetView workbookViewId="0">
      <selection activeCell="L2" sqref="L2"/>
    </sheetView>
  </sheetViews>
  <sheetFormatPr defaultColWidth="9.140625" defaultRowHeight="12.75"/>
  <cols>
    <col min="1" max="1" width="3.140625" style="1" customWidth="1"/>
    <col min="2" max="3" width="9.140625" style="1"/>
    <col min="4" max="4" width="17.5703125" style="1" customWidth="1"/>
    <col min="5" max="5" width="8.28515625" style="1" customWidth="1"/>
    <col min="6" max="6" width="4.28515625" style="1" customWidth="1"/>
    <col min="7" max="7" width="4.7109375" style="1" customWidth="1"/>
    <col min="8" max="8" width="9.140625" style="1"/>
    <col min="9" max="9" width="11.28515625" style="1" customWidth="1"/>
    <col min="10" max="10" width="13.85546875" style="1" customWidth="1"/>
    <col min="11" max="11" width="4.28515625" style="1" customWidth="1"/>
    <col min="12" max="13" width="9.140625" style="1"/>
    <col min="14" max="14" width="16.28515625" style="1" bestFit="1" customWidth="1"/>
    <col min="15" max="16384" width="9.140625" style="1"/>
  </cols>
  <sheetData>
    <row r="1" spans="1:21" ht="18">
      <c r="A1" s="731" t="s">
        <v>96</v>
      </c>
      <c r="B1" s="732"/>
      <c r="C1" s="732"/>
      <c r="D1" s="732"/>
      <c r="E1" s="732"/>
      <c r="F1" s="732"/>
      <c r="G1" s="732"/>
      <c r="H1" s="732"/>
      <c r="I1" s="732"/>
      <c r="J1" s="732"/>
      <c r="K1" s="733"/>
    </row>
    <row r="2" spans="1:21">
      <c r="A2" s="144"/>
      <c r="B2" s="141"/>
      <c r="C2" s="141"/>
      <c r="D2" s="141"/>
      <c r="E2" s="141"/>
      <c r="F2" s="141"/>
      <c r="G2" s="141"/>
      <c r="H2" s="141"/>
      <c r="I2" s="141"/>
      <c r="J2" s="141"/>
      <c r="K2" s="145"/>
    </row>
    <row r="3" spans="1:21">
      <c r="A3" s="144"/>
      <c r="B3" s="141"/>
      <c r="C3" s="141"/>
      <c r="D3" s="141"/>
      <c r="E3" s="141"/>
      <c r="F3" s="141"/>
      <c r="G3" s="141"/>
      <c r="H3" s="141"/>
      <c r="I3" s="141"/>
      <c r="J3" s="141"/>
      <c r="K3" s="145"/>
    </row>
    <row r="4" spans="1:21">
      <c r="A4" s="146">
        <v>1</v>
      </c>
      <c r="B4" s="9" t="str">
        <f>CONCATENATE("Budget allocation for the year ",Info!E22)</f>
        <v>Budget allocation for the year 2012-2013</v>
      </c>
      <c r="C4" s="141"/>
      <c r="D4" s="141"/>
      <c r="E4" s="141"/>
      <c r="F4" s="141"/>
      <c r="G4" s="141"/>
      <c r="H4" s="141" t="s">
        <v>58</v>
      </c>
      <c r="I4" s="141"/>
      <c r="J4" s="141"/>
      <c r="K4" s="145"/>
    </row>
    <row r="5" spans="1:21">
      <c r="A5" s="146">
        <v>2</v>
      </c>
      <c r="B5" s="141" t="s">
        <v>97</v>
      </c>
      <c r="C5" s="141"/>
      <c r="D5" s="141"/>
      <c r="E5" s="141"/>
      <c r="F5" s="141"/>
      <c r="G5" s="141"/>
      <c r="H5" s="141" t="s">
        <v>58</v>
      </c>
      <c r="I5" s="141"/>
      <c r="J5" s="141"/>
      <c r="K5" s="145"/>
    </row>
    <row r="6" spans="1:21">
      <c r="A6" s="146">
        <v>3</v>
      </c>
      <c r="B6" s="141" t="s">
        <v>98</v>
      </c>
      <c r="C6" s="141"/>
      <c r="D6" s="141"/>
      <c r="E6" s="141"/>
      <c r="F6" s="141"/>
      <c r="G6" s="141"/>
      <c r="H6" s="141" t="s">
        <v>58</v>
      </c>
      <c r="I6" s="141"/>
      <c r="J6" s="141"/>
      <c r="K6" s="145"/>
    </row>
    <row r="7" spans="1:21">
      <c r="A7" s="144"/>
      <c r="B7" s="141"/>
      <c r="C7" s="141"/>
      <c r="D7" s="141"/>
      <c r="E7" s="141"/>
      <c r="F7" s="141"/>
      <c r="G7" s="141"/>
      <c r="H7" s="141"/>
      <c r="I7" s="141"/>
      <c r="J7" s="141"/>
      <c r="K7" s="145"/>
    </row>
    <row r="8" spans="1:21">
      <c r="A8" s="144"/>
      <c r="B8" s="141"/>
      <c r="C8" s="141"/>
      <c r="D8" s="141"/>
      <c r="E8" s="141"/>
      <c r="F8" s="141"/>
      <c r="G8" s="141"/>
      <c r="H8" s="141"/>
      <c r="I8" s="141"/>
      <c r="J8" s="141"/>
      <c r="K8" s="145"/>
    </row>
    <row r="9" spans="1:21">
      <c r="A9" s="144"/>
      <c r="B9" s="141"/>
      <c r="C9" s="141"/>
      <c r="D9" s="141"/>
      <c r="E9" s="141"/>
      <c r="F9" s="141"/>
      <c r="G9" s="141"/>
      <c r="H9" s="141"/>
      <c r="I9" s="141"/>
      <c r="J9" s="141"/>
      <c r="K9" s="145"/>
    </row>
    <row r="10" spans="1:21" ht="51.75" customHeight="1">
      <c r="A10" s="147"/>
      <c r="B10" s="36"/>
      <c r="C10" s="36"/>
      <c r="D10" s="36"/>
      <c r="E10" s="36"/>
      <c r="F10" s="36"/>
      <c r="G10" s="36" t="s">
        <v>86</v>
      </c>
      <c r="H10" s="36"/>
      <c r="I10" s="36"/>
      <c r="J10" s="36"/>
      <c r="K10" s="148"/>
      <c r="M10" s="128"/>
    </row>
    <row r="11" spans="1:21">
      <c r="A11" s="144"/>
      <c r="B11" s="141"/>
      <c r="C11" s="141"/>
      <c r="D11" s="141"/>
      <c r="E11" s="141"/>
      <c r="F11" s="141"/>
      <c r="G11" s="141"/>
      <c r="H11" s="141"/>
      <c r="I11" s="141"/>
      <c r="J11" s="141"/>
      <c r="K11" s="145"/>
    </row>
    <row r="12" spans="1:21" ht="48" customHeight="1">
      <c r="A12" s="144"/>
      <c r="B12" s="734" t="str">
        <f>CONCATENATE("       This bill amount Rs: ",SUM('APTC-47'!H53),"/-  (Rupees: ",'APTC-47'!B55,") paid by cash / cheque / draft adjust to account. ")</f>
        <v xml:space="preserve">       This bill amount Rs: 371000/-  (Rupees: THREE  LAKHS  AND SEVENTY ONE THOUSAND   ONLY ) paid by cash / cheque / draft adjust to account. </v>
      </c>
      <c r="C12" s="734"/>
      <c r="D12" s="734"/>
      <c r="E12" s="734"/>
      <c r="F12" s="734"/>
      <c r="G12" s="734"/>
      <c r="H12" s="734"/>
      <c r="I12" s="734"/>
      <c r="J12" s="734"/>
      <c r="K12" s="735"/>
      <c r="L12" s="141"/>
      <c r="M12" s="141"/>
      <c r="N12" s="149"/>
      <c r="O12" s="150"/>
      <c r="P12" s="741"/>
      <c r="Q12" s="741"/>
      <c r="R12" s="741"/>
      <c r="S12" s="741"/>
      <c r="T12" s="741"/>
      <c r="U12" s="742"/>
    </row>
    <row r="13" spans="1:21">
      <c r="A13" s="144"/>
      <c r="B13" s="141"/>
      <c r="C13" s="141"/>
      <c r="D13" s="141"/>
      <c r="E13" s="141"/>
      <c r="F13" s="141"/>
      <c r="G13" s="141"/>
      <c r="H13" s="141"/>
      <c r="I13" s="141"/>
      <c r="J13" s="141"/>
      <c r="K13" s="145"/>
      <c r="L13" s="97"/>
      <c r="M13" s="141"/>
      <c r="N13" s="141"/>
      <c r="O13" s="141"/>
      <c r="P13" s="24"/>
      <c r="Q13" s="141"/>
      <c r="R13" s="141"/>
      <c r="S13" s="141"/>
      <c r="T13" s="141"/>
      <c r="U13" s="145"/>
    </row>
    <row r="14" spans="1:21">
      <c r="A14" s="144"/>
      <c r="B14" s="141"/>
      <c r="C14" s="141"/>
      <c r="D14" s="141"/>
      <c r="E14" s="141"/>
      <c r="F14" s="141"/>
      <c r="G14" s="141"/>
      <c r="H14" s="141"/>
      <c r="I14" s="141"/>
      <c r="J14" s="141"/>
      <c r="K14" s="145"/>
    </row>
    <row r="15" spans="1:21">
      <c r="A15" s="144"/>
      <c r="B15" s="141" t="s">
        <v>99</v>
      </c>
      <c r="C15" s="141"/>
      <c r="D15" s="141"/>
      <c r="E15" s="141"/>
      <c r="F15" s="141"/>
      <c r="G15" s="141"/>
      <c r="H15" s="141"/>
      <c r="I15" s="141"/>
      <c r="J15" s="141"/>
      <c r="K15" s="145"/>
    </row>
    <row r="16" spans="1:21">
      <c r="A16" s="144"/>
      <c r="B16" s="141"/>
      <c r="C16" s="141"/>
      <c r="D16" s="141"/>
      <c r="E16" s="141"/>
      <c r="F16" s="141"/>
      <c r="G16" s="141"/>
      <c r="H16" s="141"/>
      <c r="I16" s="141"/>
      <c r="J16" s="141"/>
      <c r="K16" s="145"/>
    </row>
    <row r="17" spans="1:11">
      <c r="A17" s="144"/>
      <c r="B17" s="141"/>
      <c r="C17" s="141"/>
      <c r="D17" s="141"/>
      <c r="E17" s="141"/>
      <c r="F17" s="141"/>
      <c r="G17" s="141"/>
      <c r="H17" s="141"/>
      <c r="I17" s="141"/>
      <c r="J17" s="141"/>
      <c r="K17" s="145"/>
    </row>
    <row r="18" spans="1:11">
      <c r="A18" s="144"/>
      <c r="B18" s="141"/>
      <c r="C18" s="141"/>
      <c r="D18" s="141"/>
      <c r="E18" s="141"/>
      <c r="F18" s="141"/>
      <c r="G18" s="141"/>
      <c r="H18" s="141"/>
      <c r="I18" s="141"/>
      <c r="J18" s="141"/>
      <c r="K18" s="145"/>
    </row>
    <row r="19" spans="1:11" ht="58.5" customHeight="1">
      <c r="A19" s="147"/>
      <c r="B19" s="36" t="s">
        <v>86</v>
      </c>
      <c r="C19" s="36"/>
      <c r="D19" s="36"/>
      <c r="E19" s="36"/>
      <c r="F19" s="36"/>
      <c r="G19" s="36"/>
      <c r="H19" s="36"/>
      <c r="I19" s="36" t="s">
        <v>86</v>
      </c>
      <c r="J19" s="36"/>
      <c r="K19" s="148"/>
    </row>
    <row r="20" spans="1:11" ht="15.75">
      <c r="A20" s="743" t="s">
        <v>100</v>
      </c>
      <c r="B20" s="646"/>
      <c r="C20" s="646"/>
      <c r="D20" s="646"/>
      <c r="E20" s="646"/>
      <c r="F20" s="646"/>
      <c r="G20" s="646"/>
      <c r="H20" s="646"/>
      <c r="I20" s="646"/>
      <c r="J20" s="646"/>
      <c r="K20" s="744"/>
    </row>
    <row r="21" spans="1:11">
      <c r="A21" s="144"/>
      <c r="B21" s="141"/>
      <c r="C21" s="141"/>
      <c r="D21" s="141"/>
      <c r="E21" s="141"/>
      <c r="F21" s="141"/>
      <c r="G21" s="141"/>
      <c r="H21" s="141"/>
      <c r="I21" s="141"/>
      <c r="J21" s="141"/>
      <c r="K21" s="145"/>
    </row>
    <row r="22" spans="1:11">
      <c r="A22" s="151">
        <v>1</v>
      </c>
      <c r="B22" s="738" t="s">
        <v>101</v>
      </c>
      <c r="C22" s="738"/>
      <c r="D22" s="738"/>
      <c r="E22" s="738"/>
      <c r="F22" s="738"/>
      <c r="G22" s="738"/>
      <c r="H22" s="738"/>
      <c r="I22" s="738"/>
      <c r="J22" s="738"/>
      <c r="K22" s="745"/>
    </row>
    <row r="23" spans="1:11" ht="61.5" customHeight="1">
      <c r="A23" s="164">
        <v>2</v>
      </c>
      <c r="B23" s="746" t="str">
        <f>CONCATENATE("Certified that the amount clamied of  Educational Concessions to N.G.O's children Reimbursement of tution fee  as per ",Pro!D9,"  &amp;  read with Proc ",Info!E8,Info!F8,Info!E9,Info!F9," of the ",Info!E3,", ",Info!E4,".")</f>
        <v>Certified that the amount clamied of  Educational Concessions to N.G.O's children Reimbursement of tution fee  as per G.O.Ms. No. 2  Edn., S.E(Gen-I) Dept., Dated 05-01-2011  &amp;  read with Proc R.C.No:____________Date:_______________ of the Mandal Educational Officer, Mandal Parishad Udayagiri.</v>
      </c>
      <c r="C23" s="747"/>
      <c r="D23" s="747"/>
      <c r="E23" s="747"/>
      <c r="F23" s="747"/>
      <c r="G23" s="747"/>
      <c r="H23" s="747"/>
      <c r="I23" s="747"/>
      <c r="J23" s="747"/>
      <c r="K23" s="748"/>
    </row>
    <row r="24" spans="1:11" ht="14.25" customHeight="1">
      <c r="A24" s="151">
        <v>3</v>
      </c>
      <c r="B24" s="738" t="s">
        <v>102</v>
      </c>
      <c r="C24" s="739"/>
      <c r="D24" s="739"/>
      <c r="E24" s="739"/>
      <c r="F24" s="739"/>
      <c r="G24" s="739"/>
      <c r="H24" s="739"/>
      <c r="I24" s="739"/>
      <c r="J24" s="739"/>
      <c r="K24" s="740"/>
    </row>
    <row r="25" spans="1:11" ht="15.75" customHeight="1">
      <c r="A25" s="151">
        <v>4</v>
      </c>
      <c r="B25" s="153" t="s">
        <v>103</v>
      </c>
      <c r="C25" s="153"/>
      <c r="D25" s="153"/>
      <c r="E25" s="153"/>
      <c r="F25" s="153"/>
      <c r="G25" s="153"/>
      <c r="H25" s="153"/>
      <c r="I25" s="153"/>
      <c r="J25" s="153"/>
      <c r="K25" s="154"/>
    </row>
    <row r="26" spans="1:11" ht="26.1" customHeight="1">
      <c r="A26" s="152"/>
      <c r="B26" s="155"/>
      <c r="C26" s="156"/>
      <c r="D26" s="156"/>
      <c r="E26" s="156"/>
      <c r="F26" s="156"/>
      <c r="G26" s="156"/>
      <c r="H26" s="156"/>
      <c r="I26" s="156"/>
      <c r="J26" s="156"/>
      <c r="K26" s="157"/>
    </row>
    <row r="27" spans="1:11" ht="26.1" customHeight="1">
      <c r="A27" s="152"/>
      <c r="B27" s="155"/>
      <c r="C27" s="156"/>
      <c r="D27" s="156"/>
      <c r="E27" s="156"/>
      <c r="F27" s="156"/>
      <c r="G27" s="156"/>
      <c r="H27" s="156"/>
      <c r="I27" s="156"/>
      <c r="J27" s="156"/>
      <c r="K27" s="157"/>
    </row>
    <row r="28" spans="1:11" ht="26.1" customHeight="1">
      <c r="A28" s="152"/>
      <c r="B28" s="155"/>
      <c r="C28" s="156"/>
      <c r="D28" s="156"/>
      <c r="E28" s="156"/>
      <c r="F28" s="156"/>
      <c r="G28" s="156"/>
      <c r="H28" s="11" t="s">
        <v>104</v>
      </c>
      <c r="I28" s="156"/>
      <c r="J28" s="156"/>
      <c r="K28" s="157"/>
    </row>
    <row r="29" spans="1:11" ht="9" customHeight="1">
      <c r="A29" s="152"/>
      <c r="B29" s="155"/>
      <c r="C29" s="156"/>
      <c r="D29" s="156"/>
      <c r="E29" s="156"/>
      <c r="F29" s="156"/>
      <c r="G29" s="156"/>
      <c r="H29" s="156"/>
      <c r="I29" s="156"/>
      <c r="J29" s="156"/>
      <c r="K29" s="157"/>
    </row>
    <row r="30" spans="1:11" ht="15" customHeight="1">
      <c r="A30" s="152"/>
      <c r="B30" s="155"/>
      <c r="C30" s="156"/>
      <c r="D30" s="156"/>
      <c r="E30" s="156"/>
      <c r="F30" s="156"/>
      <c r="G30" s="156"/>
      <c r="H30" s="156"/>
      <c r="I30" s="156"/>
      <c r="J30" s="156"/>
      <c r="K30" s="157"/>
    </row>
    <row r="31" spans="1:11" ht="15" customHeight="1">
      <c r="A31" s="152"/>
      <c r="B31" s="155"/>
      <c r="C31" s="156"/>
      <c r="D31" s="156"/>
      <c r="E31" s="156"/>
      <c r="F31" s="156"/>
      <c r="G31" s="156"/>
      <c r="H31" s="156"/>
      <c r="I31" s="156"/>
      <c r="J31" s="156"/>
      <c r="K31" s="157"/>
    </row>
    <row r="32" spans="1:11" ht="15" customHeight="1">
      <c r="A32" s="152"/>
      <c r="B32" s="155"/>
      <c r="C32" s="156"/>
      <c r="D32" s="156"/>
      <c r="E32" s="156"/>
      <c r="F32" s="156"/>
      <c r="G32" s="156"/>
      <c r="H32" s="156"/>
      <c r="I32" s="156"/>
      <c r="J32" s="156"/>
      <c r="K32" s="157"/>
    </row>
    <row r="33" spans="1:11" ht="15" customHeight="1">
      <c r="A33" s="152"/>
      <c r="B33" s="155"/>
      <c r="C33" s="156"/>
      <c r="D33" s="156"/>
      <c r="E33" s="156"/>
      <c r="F33" s="156"/>
      <c r="G33" s="156"/>
      <c r="H33" s="156"/>
      <c r="I33" s="156"/>
      <c r="J33" s="156"/>
      <c r="K33" s="157"/>
    </row>
    <row r="34" spans="1:11" ht="15" customHeight="1">
      <c r="A34" s="152"/>
      <c r="B34" s="155"/>
      <c r="C34" s="156"/>
      <c r="D34" s="156"/>
      <c r="E34" s="156"/>
      <c r="F34" s="156"/>
      <c r="G34" s="156"/>
      <c r="H34" s="156"/>
      <c r="I34" s="156"/>
      <c r="J34" s="156"/>
      <c r="K34" s="157"/>
    </row>
    <row r="35" spans="1:11" ht="15" customHeight="1">
      <c r="A35" s="152"/>
      <c r="B35" s="155"/>
      <c r="C35" s="156"/>
      <c r="D35" s="156"/>
      <c r="E35" s="156"/>
      <c r="F35" s="156"/>
      <c r="G35" s="156"/>
      <c r="H35" s="156"/>
      <c r="I35" s="156"/>
      <c r="J35" s="156"/>
      <c r="K35" s="157"/>
    </row>
    <row r="36" spans="1:11" ht="30" customHeight="1">
      <c r="A36" s="144"/>
      <c r="B36" s="141"/>
      <c r="C36" s="141"/>
      <c r="D36" s="141"/>
      <c r="E36" s="141"/>
      <c r="F36" s="141"/>
      <c r="G36" s="141"/>
      <c r="H36" s="141"/>
      <c r="I36" s="141"/>
      <c r="J36" s="141"/>
      <c r="K36" s="145"/>
    </row>
    <row r="37" spans="1:11" hidden="1">
      <c r="A37" s="144"/>
      <c r="B37" s="141"/>
      <c r="C37" s="141"/>
      <c r="D37" s="141"/>
      <c r="E37" s="141"/>
      <c r="F37" s="141"/>
      <c r="G37" s="141"/>
      <c r="H37" s="141"/>
      <c r="I37" s="141"/>
      <c r="J37" s="141"/>
      <c r="K37" s="145"/>
    </row>
    <row r="38" spans="1:11">
      <c r="A38" s="147"/>
      <c r="B38" s="36"/>
      <c r="C38" s="36"/>
      <c r="D38" s="36"/>
      <c r="E38" s="36"/>
      <c r="F38" s="36"/>
      <c r="G38" s="36"/>
      <c r="H38" s="36"/>
      <c r="I38" s="36"/>
      <c r="J38" s="36"/>
      <c r="K38" s="148"/>
    </row>
    <row r="39" spans="1:11">
      <c r="A39" s="144"/>
      <c r="B39" s="141"/>
      <c r="C39" s="141"/>
      <c r="D39" s="141"/>
      <c r="E39" s="141"/>
      <c r="F39" s="141"/>
      <c r="G39" s="141"/>
      <c r="H39" s="141"/>
      <c r="I39" s="141"/>
      <c r="J39" s="141"/>
      <c r="K39" s="145"/>
    </row>
    <row r="40" spans="1:11">
      <c r="A40" s="736" t="s">
        <v>105</v>
      </c>
      <c r="B40" s="681"/>
      <c r="C40" s="681"/>
      <c r="D40" s="681"/>
      <c r="E40" s="681"/>
      <c r="F40" s="681"/>
      <c r="G40" s="681"/>
      <c r="H40" s="681"/>
      <c r="I40" s="681"/>
      <c r="J40" s="681"/>
      <c r="K40" s="737"/>
    </row>
    <row r="41" spans="1:11">
      <c r="A41" s="144"/>
      <c r="B41" s="141"/>
      <c r="C41" s="141"/>
      <c r="D41" s="141"/>
      <c r="E41" s="141"/>
      <c r="F41" s="141"/>
      <c r="G41" s="141"/>
      <c r="H41" s="141"/>
      <c r="I41" s="141"/>
      <c r="J41" s="141"/>
      <c r="K41" s="145"/>
    </row>
    <row r="42" spans="1:11">
      <c r="A42" s="144"/>
      <c r="B42" s="141"/>
      <c r="C42" s="141"/>
      <c r="D42" s="141"/>
      <c r="E42" s="141"/>
      <c r="F42" s="141"/>
      <c r="G42" s="141"/>
      <c r="H42" s="141"/>
      <c r="I42" s="141"/>
      <c r="J42" s="141"/>
      <c r="K42" s="145"/>
    </row>
    <row r="43" spans="1:11">
      <c r="A43" s="144"/>
      <c r="B43" s="141"/>
      <c r="C43" s="141"/>
      <c r="D43" s="141"/>
      <c r="E43" s="141"/>
      <c r="F43" s="141"/>
      <c r="G43" s="141"/>
      <c r="H43" s="141"/>
      <c r="I43" s="141"/>
      <c r="J43" s="141"/>
      <c r="K43" s="145"/>
    </row>
    <row r="44" spans="1:11">
      <c r="A44" s="144"/>
      <c r="B44" s="141"/>
      <c r="C44" s="141"/>
      <c r="D44" s="141"/>
      <c r="E44" s="141"/>
      <c r="F44" s="141"/>
      <c r="G44" s="141"/>
      <c r="H44" s="141"/>
      <c r="I44" s="141"/>
      <c r="J44" s="141"/>
      <c r="K44" s="145"/>
    </row>
    <row r="45" spans="1:11">
      <c r="A45" s="144"/>
      <c r="B45" s="141"/>
      <c r="C45" s="141"/>
      <c r="D45" s="141"/>
      <c r="E45" s="141"/>
      <c r="F45" s="141"/>
      <c r="G45" s="141"/>
      <c r="H45" s="141"/>
      <c r="I45" s="141"/>
      <c r="J45" s="141"/>
      <c r="K45" s="145"/>
    </row>
    <row r="46" spans="1:11">
      <c r="A46" s="144"/>
      <c r="B46" s="141"/>
      <c r="C46" s="141"/>
      <c r="D46" s="141"/>
      <c r="E46" s="141"/>
      <c r="F46" s="141"/>
      <c r="G46" s="141"/>
      <c r="H46" s="141"/>
      <c r="I46" s="141"/>
      <c r="J46" s="141"/>
      <c r="K46" s="145"/>
    </row>
    <row r="47" spans="1:11" ht="12" hidden="1" customHeight="1">
      <c r="A47" s="144"/>
      <c r="B47" s="141"/>
      <c r="C47" s="141"/>
      <c r="D47" s="141"/>
      <c r="E47" s="141"/>
      <c r="F47" s="141"/>
      <c r="G47" s="141"/>
      <c r="H47" s="141"/>
      <c r="I47" s="141"/>
      <c r="J47" s="141"/>
      <c r="K47" s="145"/>
    </row>
    <row r="48" spans="1:11" hidden="1">
      <c r="A48" s="144"/>
      <c r="B48" s="141"/>
      <c r="C48" s="141"/>
      <c r="D48" s="141"/>
      <c r="E48" s="141"/>
      <c r="F48" s="141"/>
      <c r="G48" s="141"/>
      <c r="H48" s="141"/>
      <c r="I48" s="141"/>
      <c r="J48" s="141"/>
      <c r="K48" s="145"/>
    </row>
    <row r="49" spans="1:11" hidden="1">
      <c r="A49" s="144"/>
      <c r="B49" s="141"/>
      <c r="C49" s="141"/>
      <c r="D49" s="141"/>
      <c r="E49" s="141"/>
      <c r="F49" s="141"/>
      <c r="G49" s="141"/>
      <c r="H49" s="141"/>
      <c r="I49" s="141"/>
      <c r="J49" s="141"/>
      <c r="K49" s="145"/>
    </row>
    <row r="50" spans="1:11">
      <c r="A50" s="144"/>
      <c r="B50" s="141"/>
      <c r="C50" s="141"/>
      <c r="D50" s="141"/>
      <c r="E50" s="141"/>
      <c r="F50" s="141"/>
      <c r="G50" s="141"/>
      <c r="H50" s="141"/>
      <c r="I50" s="141"/>
      <c r="J50" s="141"/>
      <c r="K50" s="145"/>
    </row>
    <row r="51" spans="1:11">
      <c r="A51" s="144"/>
      <c r="B51" s="141"/>
      <c r="C51" s="141"/>
      <c r="D51" s="141"/>
      <c r="E51" s="141"/>
      <c r="F51" s="141"/>
      <c r="G51" s="141"/>
      <c r="H51" s="141"/>
      <c r="I51" s="141"/>
      <c r="J51" s="141"/>
      <c r="K51" s="145"/>
    </row>
    <row r="52" spans="1:11" ht="13.5" thickBot="1">
      <c r="A52" s="158"/>
      <c r="B52" s="159"/>
      <c r="C52" s="159"/>
      <c r="D52" s="159"/>
      <c r="E52" s="159"/>
      <c r="F52" s="159"/>
      <c r="G52" s="159"/>
      <c r="H52" s="159"/>
      <c r="I52" s="159"/>
      <c r="J52" s="159"/>
      <c r="K52" s="160"/>
    </row>
  </sheetData>
  <sheetProtection password="CC00" sheet="1" objects="1" scenarios="1" formatCells="0" formatRows="0"/>
  <customSheetViews>
    <customSheetView guid="{F77B74DC-DE20-4605-B804-D27752F8345D}" showPageBreaks="1" showGridLines="0" showRowCol="0" printArea="1">
      <selection sqref="A1:K1"/>
      <pageMargins left="0.39370078740157483" right="0.39370078740157483" top="0.78740157480314965" bottom="0.78740157480314965" header="0.51181102362204722" footer="0.19685039370078741"/>
      <printOptions horizontalCentered="1"/>
      <pageSetup paperSize="5" orientation="portrait" horizontalDpi="200" verticalDpi="200" r:id="rId1"/>
      <headerFooter alignWithMargins="0"/>
    </customSheetView>
    <customSheetView guid="{F196A750-E29F-4D1A-A097-16DE0AA15269}" showPageBreaks="1" showGridLines="0" showRowCol="0" printArea="1">
      <selection sqref="A1:K1"/>
      <pageMargins left="0.39370078740157483" right="0.39370078740157483" top="0.78740157480314965" bottom="0.78740157480314965" header="0.51181102362204722" footer="0.19685039370078741"/>
      <printOptions horizontalCentered="1"/>
      <pageSetup paperSize="5" orientation="portrait" horizontalDpi="200" verticalDpi="200" r:id="rId2"/>
      <headerFooter alignWithMargins="0"/>
    </customSheetView>
  </customSheetViews>
  <mergeCells count="8">
    <mergeCell ref="A1:K1"/>
    <mergeCell ref="B12:K12"/>
    <mergeCell ref="A40:K40"/>
    <mergeCell ref="B24:K24"/>
    <mergeCell ref="P12:U12"/>
    <mergeCell ref="A20:K20"/>
    <mergeCell ref="B22:K22"/>
    <mergeCell ref="B23:K23"/>
  </mergeCells>
  <printOptions horizontalCentered="1"/>
  <pageMargins left="0.39370078740157483" right="0.39370078740157483" top="0.78740157480314965" bottom="0.78740157480314965" header="0.51181102362204722" footer="0.19685039370078741"/>
  <pageSetup paperSize="5" orientation="portrait" horizontalDpi="200" verticalDpi="200" r:id="rId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 filterMode="1"/>
  <dimension ref="A1:H1303"/>
  <sheetViews>
    <sheetView topLeftCell="D82" zoomScale="93" zoomScaleNormal="93" workbookViewId="0">
      <selection activeCell="G8" sqref="G8"/>
    </sheetView>
  </sheetViews>
  <sheetFormatPr defaultColWidth="9.140625" defaultRowHeight="15"/>
  <cols>
    <col min="1" max="1" width="5.28515625" style="47" customWidth="1"/>
    <col min="2" max="2" width="11.5703125" style="50" customWidth="1"/>
    <col min="3" max="3" width="40.85546875" style="50" customWidth="1"/>
    <col min="4" max="4" width="25.28515625" style="67" customWidth="1"/>
    <col min="5" max="5" width="18.28515625" style="68" customWidth="1"/>
    <col min="6" max="6" width="9" style="402" customWidth="1"/>
    <col min="7" max="7" width="39.140625" style="47" customWidth="1"/>
    <col min="8" max="16384" width="9.140625" style="47"/>
  </cols>
  <sheetData>
    <row r="1" spans="1:8" ht="18">
      <c r="A1" s="753" t="s">
        <v>34</v>
      </c>
      <c r="B1" s="753"/>
      <c r="C1" s="753"/>
      <c r="D1" s="754"/>
      <c r="E1" s="753"/>
    </row>
    <row r="2" spans="1:8" ht="18">
      <c r="A2" s="375"/>
      <c r="B2" s="375"/>
      <c r="C2" s="375"/>
      <c r="D2" s="376"/>
      <c r="E2" s="375"/>
    </row>
    <row r="3" spans="1:8" ht="18">
      <c r="A3" s="759" t="s">
        <v>4220</v>
      </c>
      <c r="B3" s="760"/>
      <c r="C3" s="384" t="str">
        <f>H8</f>
        <v>0887</v>
      </c>
      <c r="D3" s="376"/>
      <c r="E3" s="375"/>
    </row>
    <row r="4" spans="1:8" ht="33.75" customHeight="1">
      <c r="A4" s="758" t="s">
        <v>4219</v>
      </c>
      <c r="B4" s="758"/>
      <c r="C4" s="403" t="str">
        <f>G8</f>
        <v>State Bank Of India (SBI), Nellore</v>
      </c>
      <c r="D4" s="54"/>
      <c r="E4" s="319"/>
      <c r="H4" s="55"/>
    </row>
    <row r="5" spans="1:8" ht="15" customHeight="1">
      <c r="A5" s="761" t="s">
        <v>4221</v>
      </c>
      <c r="B5" s="762"/>
      <c r="C5" s="386" t="str">
        <f>Info!E16</f>
        <v>08120308028</v>
      </c>
      <c r="D5" s="54"/>
      <c r="E5" s="319"/>
      <c r="H5" s="55"/>
    </row>
    <row r="6" spans="1:8" ht="37.5" customHeight="1">
      <c r="A6" s="763" t="s">
        <v>4222</v>
      </c>
      <c r="B6" s="763"/>
      <c r="C6" s="320" t="str">
        <f>CONCATENATE(Info!E3,", ",Info!E4)</f>
        <v>Mandal Educational Officer, Mandal Parishad Udayagiri</v>
      </c>
      <c r="D6" s="387"/>
      <c r="E6" s="387"/>
      <c r="G6" s="382" t="b">
        <f ca="1">EXACT(E510,SUMIF(Main!T4:U503,H8,Main!U4:U503))</f>
        <v>1</v>
      </c>
      <c r="H6" s="55"/>
    </row>
    <row r="7" spans="1:8" ht="48.75" customHeight="1">
      <c r="A7" s="750" t="s">
        <v>4223</v>
      </c>
      <c r="B7" s="751"/>
      <c r="C7" s="321" t="str">
        <f>Info!E15</f>
        <v>_________</v>
      </c>
      <c r="D7" s="752" t="str">
        <f>CONCATENATE('Inner '!B1," For the month of  ",TEXT(Info!E49,"MMMM-YYYY")," .")</f>
        <v>CLAIM FOR REIMBURSEMENT OF EDUCATION TUTION FEES TO CHILDREN OF N.G.O.'S IN R.P.S.-2010 For the month of  April-2012 .</v>
      </c>
      <c r="E7" s="752"/>
      <c r="F7" s="749" t="s">
        <v>4217</v>
      </c>
      <c r="G7" s="383" t="s">
        <v>4208</v>
      </c>
    </row>
    <row r="8" spans="1:8" s="58" customFormat="1" ht="45.75" customHeight="1">
      <c r="A8" s="56" t="s">
        <v>35</v>
      </c>
      <c r="B8" s="56" t="s">
        <v>36</v>
      </c>
      <c r="C8" s="56" t="s">
        <v>37</v>
      </c>
      <c r="D8" s="57" t="s">
        <v>39</v>
      </c>
      <c r="E8" s="56" t="s">
        <v>40</v>
      </c>
      <c r="F8" s="749"/>
      <c r="G8" s="404" t="s">
        <v>312</v>
      </c>
      <c r="H8" s="402" t="str">
        <f>IF(ISNA(VLOOKUP(G8,Info!$J$2:$K$16,2,FALSE)),"",VLOOKUP(G8,Info!$J$2:$K$16,2,FALSE))</f>
        <v>0887</v>
      </c>
    </row>
    <row r="9" spans="1:8" ht="26.1" customHeight="1">
      <c r="A9" s="59">
        <f>IF(B9="","",SUM($F$9:F9))</f>
        <v>1</v>
      </c>
      <c r="B9" s="60" t="str">
        <f>IF(AND(EXACT($G$8,Main!H4),Main!U4&gt;0),Main!B4,"")</f>
        <v>0807541</v>
      </c>
      <c r="C9" s="61" t="str">
        <f>IF(B9="","",Main!C4)</f>
        <v>K.V.RAVANAMMA</v>
      </c>
      <c r="D9" s="381">
        <f>IF(B9="","",Main!I4)</f>
        <v>10555653</v>
      </c>
      <c r="E9" s="63">
        <f>IF(B9="","",Main!U4)</f>
        <v>2000</v>
      </c>
      <c r="F9" s="402">
        <f t="shared" ref="F9:F72" si="0">IF(B9="","",1)</f>
        <v>1</v>
      </c>
    </row>
    <row r="10" spans="1:8" ht="26.1" hidden="1" customHeight="1">
      <c r="A10" s="59" t="str">
        <f>IF(B10="","",SUM($F$9:F10))</f>
        <v/>
      </c>
      <c r="B10" s="60" t="str">
        <f>IF(AND(EXACT($G$8,Main!H5),Main!U5&gt;0),Main!B5,"")</f>
        <v/>
      </c>
      <c r="C10" s="61" t="str">
        <f>IF(B10="","",Main!C5)</f>
        <v/>
      </c>
      <c r="D10" s="381" t="str">
        <f>IF(B10="","",Main!I5)</f>
        <v/>
      </c>
      <c r="E10" s="63" t="str">
        <f>IF(B10="","",Main!U5)</f>
        <v/>
      </c>
      <c r="F10" s="402" t="str">
        <f t="shared" si="0"/>
        <v/>
      </c>
    </row>
    <row r="11" spans="1:8" ht="26.1" hidden="1" customHeight="1">
      <c r="A11" s="59" t="str">
        <f>IF(B11="","",SUM($F$9:F11))</f>
        <v/>
      </c>
      <c r="B11" s="60" t="str">
        <f>IF(AND(EXACT($G$8,Main!H6),Main!U6&gt;0),Main!B6,"")</f>
        <v/>
      </c>
      <c r="C11" s="61" t="str">
        <f>IF(B11="","",Main!C6)</f>
        <v/>
      </c>
      <c r="D11" s="381" t="str">
        <f>IF(B11="","",Main!I6)</f>
        <v/>
      </c>
      <c r="E11" s="63" t="str">
        <f>IF(B11="","",Main!U6)</f>
        <v/>
      </c>
      <c r="F11" s="402" t="str">
        <f t="shared" si="0"/>
        <v/>
      </c>
    </row>
    <row r="12" spans="1:8" ht="26.1" hidden="1" customHeight="1">
      <c r="A12" s="59" t="str">
        <f>IF(B12="","",SUM($F$9:F12))</f>
        <v/>
      </c>
      <c r="B12" s="60" t="str">
        <f>IF(AND(EXACT($G$8,Main!H7),Main!U7&gt;0),Main!B7,"")</f>
        <v/>
      </c>
      <c r="C12" s="61" t="str">
        <f>IF(B12="","",Main!C7)</f>
        <v/>
      </c>
      <c r="D12" s="381" t="str">
        <f>IF(B12="","",Main!I7)</f>
        <v/>
      </c>
      <c r="E12" s="63" t="str">
        <f>IF(B12="","",Main!U7)</f>
        <v/>
      </c>
      <c r="F12" s="402" t="str">
        <f t="shared" si="0"/>
        <v/>
      </c>
    </row>
    <row r="13" spans="1:8" ht="26.1" hidden="1" customHeight="1">
      <c r="A13" s="59" t="str">
        <f>IF(B13="","",SUM($F$9:F13))</f>
        <v/>
      </c>
      <c r="B13" s="60" t="str">
        <f>IF(AND(EXACT($G$8,Main!H8),Main!U8&gt;0),Main!B8,"")</f>
        <v/>
      </c>
      <c r="C13" s="61" t="str">
        <f>IF(B13="","",Main!C8)</f>
        <v/>
      </c>
      <c r="D13" s="381" t="str">
        <f>IF(B13="","",Main!I8)</f>
        <v/>
      </c>
      <c r="E13" s="63" t="str">
        <f>IF(B13="","",Main!U8)</f>
        <v/>
      </c>
      <c r="F13" s="402" t="str">
        <f t="shared" si="0"/>
        <v/>
      </c>
    </row>
    <row r="14" spans="1:8" ht="26.1" hidden="1" customHeight="1">
      <c r="A14" s="59" t="str">
        <f>IF(B14="","",SUM($F$9:F14))</f>
        <v/>
      </c>
      <c r="B14" s="60" t="str">
        <f>IF(AND(EXACT($G$8,Main!H9),Main!U9&gt;0),Main!B9,"")</f>
        <v/>
      </c>
      <c r="C14" s="61" t="str">
        <f>IF(B14="","",Main!C9)</f>
        <v/>
      </c>
      <c r="D14" s="381" t="str">
        <f>IF(B14="","",Main!I9)</f>
        <v/>
      </c>
      <c r="E14" s="63" t="str">
        <f>IF(B14="","",Main!U9)</f>
        <v/>
      </c>
      <c r="F14" s="402" t="str">
        <f t="shared" si="0"/>
        <v/>
      </c>
    </row>
    <row r="15" spans="1:8" ht="26.1" hidden="1" customHeight="1">
      <c r="A15" s="59" t="str">
        <f>IF(B15="","",SUM($F$9:F15))</f>
        <v/>
      </c>
      <c r="B15" s="60" t="str">
        <f>IF(AND(EXACT($G$8,Main!H10),Main!U10&gt;0),Main!B10,"")</f>
        <v/>
      </c>
      <c r="C15" s="61" t="str">
        <f>IF(B15="","",Main!C10)</f>
        <v/>
      </c>
      <c r="D15" s="381" t="str">
        <f>IF(B15="","",Main!I10)</f>
        <v/>
      </c>
      <c r="E15" s="63" t="str">
        <f>IF(B15="","",Main!U10)</f>
        <v/>
      </c>
      <c r="F15" s="402" t="str">
        <f t="shared" si="0"/>
        <v/>
      </c>
    </row>
    <row r="16" spans="1:8" ht="26.1" hidden="1" customHeight="1">
      <c r="A16" s="59" t="str">
        <f>IF(B16="","",SUM($F$9:F16))</f>
        <v/>
      </c>
      <c r="B16" s="60" t="str">
        <f>IF(AND(EXACT($G$8,Main!H11),Main!U11&gt;0),Main!B11,"")</f>
        <v/>
      </c>
      <c r="C16" s="61" t="str">
        <f>IF(B16="","",Main!C11)</f>
        <v/>
      </c>
      <c r="D16" s="381" t="str">
        <f>IF(B16="","",Main!I11)</f>
        <v/>
      </c>
      <c r="E16" s="63" t="str">
        <f>IF(B16="","",Main!U11)</f>
        <v/>
      </c>
      <c r="F16" s="402" t="str">
        <f t="shared" si="0"/>
        <v/>
      </c>
    </row>
    <row r="17" spans="1:6" ht="26.1" hidden="1" customHeight="1">
      <c r="A17" s="59" t="str">
        <f>IF(B17="","",SUM($F$9:F17))</f>
        <v/>
      </c>
      <c r="B17" s="60" t="str">
        <f>IF(AND(EXACT($G$8,Main!H12),Main!U12&gt;0),Main!B12,"")</f>
        <v/>
      </c>
      <c r="C17" s="61" t="str">
        <f>IF(B17="","",Main!C12)</f>
        <v/>
      </c>
      <c r="D17" s="381" t="str">
        <f>IF(B17="","",Main!I12)</f>
        <v/>
      </c>
      <c r="E17" s="63" t="str">
        <f>IF(B17="","",Main!U12)</f>
        <v/>
      </c>
      <c r="F17" s="402" t="str">
        <f t="shared" si="0"/>
        <v/>
      </c>
    </row>
    <row r="18" spans="1:6" ht="26.1" hidden="1" customHeight="1">
      <c r="A18" s="59" t="str">
        <f>IF(B18="","",SUM($F$9:F18))</f>
        <v/>
      </c>
      <c r="B18" s="60" t="str">
        <f>IF(AND(EXACT($G$8,Main!H13),Main!U13&gt;0),Main!B13,"")</f>
        <v/>
      </c>
      <c r="C18" s="61" t="str">
        <f>IF(B18="","",Main!C13)</f>
        <v/>
      </c>
      <c r="D18" s="381" t="str">
        <f>IF(B18="","",Main!I13)</f>
        <v/>
      </c>
      <c r="E18" s="63" t="str">
        <f>IF(B18="","",Main!U13)</f>
        <v/>
      </c>
      <c r="F18" s="402" t="str">
        <f t="shared" si="0"/>
        <v/>
      </c>
    </row>
    <row r="19" spans="1:6" ht="26.1" hidden="1" customHeight="1">
      <c r="A19" s="59" t="str">
        <f>IF(B19="","",SUM($F$9:F19))</f>
        <v/>
      </c>
      <c r="B19" s="60" t="str">
        <f>IF(AND(EXACT($G$8,Main!H14),Main!U14&gt;0),Main!B14,"")</f>
        <v/>
      </c>
      <c r="C19" s="61" t="str">
        <f>IF(B19="","",Main!C14)</f>
        <v/>
      </c>
      <c r="D19" s="381" t="str">
        <f>IF(B19="","",Main!I14)</f>
        <v/>
      </c>
      <c r="E19" s="63" t="str">
        <f>IF(B19="","",Main!U14)</f>
        <v/>
      </c>
      <c r="F19" s="402" t="str">
        <f t="shared" si="0"/>
        <v/>
      </c>
    </row>
    <row r="20" spans="1:6" ht="26.1" hidden="1" customHeight="1">
      <c r="A20" s="59" t="str">
        <f>IF(B20="","",SUM($F$9:F20))</f>
        <v/>
      </c>
      <c r="B20" s="60" t="str">
        <f>IF(AND(EXACT($G$8,Main!H15),Main!U15&gt;0),Main!B15,"")</f>
        <v/>
      </c>
      <c r="C20" s="61" t="str">
        <f>IF(B20="","",Main!C15)</f>
        <v/>
      </c>
      <c r="D20" s="381" t="str">
        <f>IF(B20="","",Main!I15)</f>
        <v/>
      </c>
      <c r="E20" s="63" t="str">
        <f>IF(B20="","",Main!U15)</f>
        <v/>
      </c>
      <c r="F20" s="402" t="str">
        <f t="shared" si="0"/>
        <v/>
      </c>
    </row>
    <row r="21" spans="1:6" ht="26.1" hidden="1" customHeight="1">
      <c r="A21" s="59" t="str">
        <f>IF(B21="","",SUM($F$9:F21))</f>
        <v/>
      </c>
      <c r="B21" s="60" t="str">
        <f>IF(AND(EXACT($G$8,Main!H16),Main!U16&gt;0),Main!B16,"")</f>
        <v/>
      </c>
      <c r="C21" s="61" t="str">
        <f>IF(B21="","",Main!C16)</f>
        <v/>
      </c>
      <c r="D21" s="381" t="str">
        <f>IF(B21="","",Main!I16)</f>
        <v/>
      </c>
      <c r="E21" s="63" t="str">
        <f>IF(B21="","",Main!U16)</f>
        <v/>
      </c>
      <c r="F21" s="402" t="str">
        <f t="shared" si="0"/>
        <v/>
      </c>
    </row>
    <row r="22" spans="1:6" ht="26.1" hidden="1" customHeight="1">
      <c r="A22" s="59" t="str">
        <f>IF(B22="","",SUM($F$9:F22))</f>
        <v/>
      </c>
      <c r="B22" s="60" t="str">
        <f>IF(AND(EXACT($G$8,Main!H17),Main!U17&gt;0),Main!B17,"")</f>
        <v/>
      </c>
      <c r="C22" s="61" t="str">
        <f>IF(B22="","",Main!C17)</f>
        <v/>
      </c>
      <c r="D22" s="381" t="str">
        <f>IF(B22="","",Main!I17)</f>
        <v/>
      </c>
      <c r="E22" s="63" t="str">
        <f>IF(B22="","",Main!U17)</f>
        <v/>
      </c>
      <c r="F22" s="402" t="str">
        <f t="shared" si="0"/>
        <v/>
      </c>
    </row>
    <row r="23" spans="1:6" ht="26.1" hidden="1" customHeight="1">
      <c r="A23" s="59" t="str">
        <f>IF(B23="","",SUM($F$9:F23))</f>
        <v/>
      </c>
      <c r="B23" s="60" t="str">
        <f>IF(AND(EXACT($G$8,Main!H18),Main!U18&gt;0),Main!B18,"")</f>
        <v/>
      </c>
      <c r="C23" s="61" t="str">
        <f>IF(B23="","",Main!C18)</f>
        <v/>
      </c>
      <c r="D23" s="381" t="str">
        <f>IF(B23="","",Main!I18)</f>
        <v/>
      </c>
      <c r="E23" s="63" t="str">
        <f>IF(B23="","",Main!U18)</f>
        <v/>
      </c>
      <c r="F23" s="402" t="str">
        <f t="shared" si="0"/>
        <v/>
      </c>
    </row>
    <row r="24" spans="1:6" ht="26.1" hidden="1" customHeight="1">
      <c r="A24" s="59" t="str">
        <f>IF(B24="","",SUM($F$9:F24))</f>
        <v/>
      </c>
      <c r="B24" s="60" t="str">
        <f>IF(AND(EXACT($G$8,Main!H19),Main!U19&gt;0),Main!B19,"")</f>
        <v/>
      </c>
      <c r="C24" s="61" t="str">
        <f>IF(B24="","",Main!C19)</f>
        <v/>
      </c>
      <c r="D24" s="381" t="str">
        <f>IF(B24="","",Main!I19)</f>
        <v/>
      </c>
      <c r="E24" s="63" t="str">
        <f>IF(B24="","",Main!U19)</f>
        <v/>
      </c>
      <c r="F24" s="402" t="str">
        <f t="shared" si="0"/>
        <v/>
      </c>
    </row>
    <row r="25" spans="1:6" ht="26.1" hidden="1" customHeight="1">
      <c r="A25" s="59" t="str">
        <f>IF(B25="","",SUM($F$9:F25))</f>
        <v/>
      </c>
      <c r="B25" s="60" t="str">
        <f>IF(AND(EXACT($G$8,Main!H20),Main!U20&gt;0),Main!B20,"")</f>
        <v/>
      </c>
      <c r="C25" s="61" t="str">
        <f>IF(B25="","",Main!C20)</f>
        <v/>
      </c>
      <c r="D25" s="381" t="str">
        <f>IF(B25="","",Main!I20)</f>
        <v/>
      </c>
      <c r="E25" s="63" t="str">
        <f>IF(B25="","",Main!U20)</f>
        <v/>
      </c>
      <c r="F25" s="402" t="str">
        <f t="shared" si="0"/>
        <v/>
      </c>
    </row>
    <row r="26" spans="1:6" ht="26.1" hidden="1" customHeight="1">
      <c r="A26" s="59" t="str">
        <f>IF(B26="","",SUM($F$9:F26))</f>
        <v/>
      </c>
      <c r="B26" s="60" t="str">
        <f>IF(AND(EXACT($G$8,Main!H21),Main!U21&gt;0),Main!B21,"")</f>
        <v/>
      </c>
      <c r="C26" s="61" t="str">
        <f>IF(B26="","",Main!C21)</f>
        <v/>
      </c>
      <c r="D26" s="381" t="str">
        <f>IF(B26="","",Main!I21)</f>
        <v/>
      </c>
      <c r="E26" s="63" t="str">
        <f>IF(B26="","",Main!U21)</f>
        <v/>
      </c>
      <c r="F26" s="402" t="str">
        <f t="shared" si="0"/>
        <v/>
      </c>
    </row>
    <row r="27" spans="1:6" ht="26.1" hidden="1" customHeight="1">
      <c r="A27" s="59" t="str">
        <f>IF(B27="","",SUM($F$9:F27))</f>
        <v/>
      </c>
      <c r="B27" s="60" t="str">
        <f>IF(AND(EXACT($G$8,Main!H22),Main!U22&gt;0),Main!B22,"")</f>
        <v/>
      </c>
      <c r="C27" s="61" t="str">
        <f>IF(B27="","",Main!C22)</f>
        <v/>
      </c>
      <c r="D27" s="381" t="str">
        <f>IF(B27="","",Main!I22)</f>
        <v/>
      </c>
      <c r="E27" s="63" t="str">
        <f>IF(B27="","",Main!U22)</f>
        <v/>
      </c>
      <c r="F27" s="402" t="str">
        <f t="shared" si="0"/>
        <v/>
      </c>
    </row>
    <row r="28" spans="1:6" ht="26.1" hidden="1" customHeight="1">
      <c r="A28" s="59" t="str">
        <f>IF(B28="","",SUM($F$9:F28))</f>
        <v/>
      </c>
      <c r="B28" s="60" t="str">
        <f>IF(AND(EXACT($G$8,Main!H23),Main!U23&gt;0),Main!B23,"")</f>
        <v/>
      </c>
      <c r="C28" s="61" t="str">
        <f>IF(B28="","",Main!C23)</f>
        <v/>
      </c>
      <c r="D28" s="381" t="str">
        <f>IF(B28="","",Main!I23)</f>
        <v/>
      </c>
      <c r="E28" s="63" t="str">
        <f>IF(B28="","",Main!U23)</f>
        <v/>
      </c>
      <c r="F28" s="402" t="str">
        <f t="shared" si="0"/>
        <v/>
      </c>
    </row>
    <row r="29" spans="1:6" ht="26.1" hidden="1" customHeight="1">
      <c r="A29" s="59" t="str">
        <f>IF(B29="","",SUM($F$9:F29))</f>
        <v/>
      </c>
      <c r="B29" s="60" t="str">
        <f>IF(AND(EXACT($G$8,Main!H24),Main!U24&gt;0),Main!B24,"")</f>
        <v/>
      </c>
      <c r="C29" s="61" t="str">
        <f>IF(B29="","",Main!C24)</f>
        <v/>
      </c>
      <c r="D29" s="381" t="str">
        <f>IF(B29="","",Main!I24)</f>
        <v/>
      </c>
      <c r="E29" s="63" t="str">
        <f>IF(B29="","",Main!U24)</f>
        <v/>
      </c>
      <c r="F29" s="402" t="str">
        <f t="shared" si="0"/>
        <v/>
      </c>
    </row>
    <row r="30" spans="1:6" ht="26.1" hidden="1" customHeight="1">
      <c r="A30" s="59" t="str">
        <f>IF(B30="","",SUM($F$9:F30))</f>
        <v/>
      </c>
      <c r="B30" s="60" t="str">
        <f>IF(AND(EXACT($G$8,Main!H25),Main!U25&gt;0),Main!B25,"")</f>
        <v/>
      </c>
      <c r="C30" s="61" t="str">
        <f>IF(B30="","",Main!C25)</f>
        <v/>
      </c>
      <c r="D30" s="381" t="str">
        <f>IF(B30="","",Main!I25)</f>
        <v/>
      </c>
      <c r="E30" s="63" t="str">
        <f>IF(B30="","",Main!U25)</f>
        <v/>
      </c>
      <c r="F30" s="402" t="str">
        <f t="shared" si="0"/>
        <v/>
      </c>
    </row>
    <row r="31" spans="1:6" ht="26.1" hidden="1" customHeight="1">
      <c r="A31" s="59" t="str">
        <f>IF(B31="","",SUM($F$9:F31))</f>
        <v/>
      </c>
      <c r="B31" s="60" t="str">
        <f>IF(AND(EXACT($G$8,Main!H26),Main!U26&gt;0),Main!B26,"")</f>
        <v/>
      </c>
      <c r="C31" s="61" t="str">
        <f>IF(B31="","",Main!C26)</f>
        <v/>
      </c>
      <c r="D31" s="381" t="str">
        <f>IF(B31="","",Main!I26)</f>
        <v/>
      </c>
      <c r="E31" s="63" t="str">
        <f>IF(B31="","",Main!U26)</f>
        <v/>
      </c>
      <c r="F31" s="402" t="str">
        <f t="shared" si="0"/>
        <v/>
      </c>
    </row>
    <row r="32" spans="1:6" ht="26.1" hidden="1" customHeight="1">
      <c r="A32" s="59" t="str">
        <f>IF(B32="","",SUM($F$9:F32))</f>
        <v/>
      </c>
      <c r="B32" s="60" t="str">
        <f>IF(AND(EXACT($G$8,Main!H27),Main!U27&gt;0),Main!B27,"")</f>
        <v/>
      </c>
      <c r="C32" s="61" t="str">
        <f>IF(B32="","",Main!C27)</f>
        <v/>
      </c>
      <c r="D32" s="381" t="str">
        <f>IF(B32="","",Main!I27)</f>
        <v/>
      </c>
      <c r="E32" s="63" t="str">
        <f>IF(B32="","",Main!U27)</f>
        <v/>
      </c>
      <c r="F32" s="402" t="str">
        <f t="shared" si="0"/>
        <v/>
      </c>
    </row>
    <row r="33" spans="1:6" ht="26.1" hidden="1" customHeight="1">
      <c r="A33" s="59" t="str">
        <f>IF(B33="","",SUM($F$9:F33))</f>
        <v/>
      </c>
      <c r="B33" s="60" t="str">
        <f>IF(AND(EXACT($G$8,Main!H28),Main!U28&gt;0),Main!B28,"")</f>
        <v/>
      </c>
      <c r="C33" s="61" t="str">
        <f>IF(B33="","",Main!C28)</f>
        <v/>
      </c>
      <c r="D33" s="381" t="str">
        <f>IF(B33="","",Main!I28)</f>
        <v/>
      </c>
      <c r="E33" s="63" t="str">
        <f>IF(B33="","",Main!U28)</f>
        <v/>
      </c>
      <c r="F33" s="402" t="str">
        <f t="shared" si="0"/>
        <v/>
      </c>
    </row>
    <row r="34" spans="1:6" ht="26.1" customHeight="1">
      <c r="A34" s="59">
        <f>IF(B34="","",SUM($F$9:F34))</f>
        <v>2</v>
      </c>
      <c r="B34" s="60" t="str">
        <f>IF(AND(EXACT($G$8,Main!H29),Main!U29&gt;0),Main!B29,"")</f>
        <v>0807541</v>
      </c>
      <c r="C34" s="61" t="str">
        <f>IF(B34="","",Main!C29)</f>
        <v>K.V.RAVANAMMA</v>
      </c>
      <c r="D34" s="381">
        <f>IF(B34="","",Main!I29)</f>
        <v>10555653</v>
      </c>
      <c r="E34" s="63">
        <f>IF(B34="","",Main!U29)</f>
        <v>2000</v>
      </c>
      <c r="F34" s="402">
        <f t="shared" si="0"/>
        <v>1</v>
      </c>
    </row>
    <row r="35" spans="1:6" ht="26.1" customHeight="1">
      <c r="A35" s="59">
        <f>IF(B35="","",SUM($F$9:F35))</f>
        <v>3</v>
      </c>
      <c r="B35" s="60" t="str">
        <f>IF(AND(EXACT($G$8,Main!H30),Main!U30&gt;0),Main!B30,"")</f>
        <v>0807541</v>
      </c>
      <c r="C35" s="61" t="str">
        <f>IF(B35="","",Main!C30)</f>
        <v>K.V.RAVANAMMA</v>
      </c>
      <c r="D35" s="381">
        <f>IF(B35="","",Main!I30)</f>
        <v>10555653</v>
      </c>
      <c r="E35" s="63">
        <f>IF(B35="","",Main!U30)</f>
        <v>2000</v>
      </c>
      <c r="F35" s="402">
        <f t="shared" si="0"/>
        <v>1</v>
      </c>
    </row>
    <row r="36" spans="1:6" ht="26.1" customHeight="1">
      <c r="A36" s="59">
        <f>IF(B36="","",SUM($F$9:F36))</f>
        <v>4</v>
      </c>
      <c r="B36" s="60" t="str">
        <f>IF(AND(EXACT($G$8,Main!H31),Main!U31&gt;0),Main!B31,"")</f>
        <v>0807541</v>
      </c>
      <c r="C36" s="61" t="str">
        <f>IF(B36="","",Main!C31)</f>
        <v>K.V.RAVANAMMA</v>
      </c>
      <c r="D36" s="381">
        <f>IF(B36="","",Main!I31)</f>
        <v>10555653</v>
      </c>
      <c r="E36" s="63">
        <f>IF(B36="","",Main!U31)</f>
        <v>2000</v>
      </c>
      <c r="F36" s="402">
        <f t="shared" si="0"/>
        <v>1</v>
      </c>
    </row>
    <row r="37" spans="1:6" ht="26.1" customHeight="1">
      <c r="A37" s="59">
        <f>IF(B37="","",SUM($F$9:F37))</f>
        <v>5</v>
      </c>
      <c r="B37" s="60" t="str">
        <f>IF(AND(EXACT($G$8,Main!H32),Main!U32&gt;0),Main!B32,"")</f>
        <v>0807541</v>
      </c>
      <c r="C37" s="61" t="str">
        <f>IF(B37="","",Main!C32)</f>
        <v>K.V.RAVANAMMA</v>
      </c>
      <c r="D37" s="381">
        <f>IF(B37="","",Main!I32)</f>
        <v>10555653</v>
      </c>
      <c r="E37" s="63">
        <f>IF(B37="","",Main!U32)</f>
        <v>2000</v>
      </c>
      <c r="F37" s="402">
        <f t="shared" si="0"/>
        <v>1</v>
      </c>
    </row>
    <row r="38" spans="1:6" ht="26.1" customHeight="1">
      <c r="A38" s="59">
        <f>IF(B38="","",SUM($F$9:F38))</f>
        <v>6</v>
      </c>
      <c r="B38" s="60" t="str">
        <f>IF(AND(EXACT($G$8,Main!H33),Main!U33&gt;0),Main!B33,"")</f>
        <v>0807541</v>
      </c>
      <c r="C38" s="61" t="str">
        <f>IF(B38="","",Main!C33)</f>
        <v>K.V.RAVANAMMA</v>
      </c>
      <c r="D38" s="381">
        <f>IF(B38="","",Main!I33)</f>
        <v>10555653</v>
      </c>
      <c r="E38" s="63">
        <f>IF(B38="","",Main!U33)</f>
        <v>2000</v>
      </c>
      <c r="F38" s="402">
        <f t="shared" si="0"/>
        <v>1</v>
      </c>
    </row>
    <row r="39" spans="1:6" ht="26.1" customHeight="1">
      <c r="A39" s="59">
        <f>IF(B39="","",SUM($F$9:F39))</f>
        <v>7</v>
      </c>
      <c r="B39" s="60" t="str">
        <f>IF(AND(EXACT($G$8,Main!H34),Main!U34&gt;0),Main!B34,"")</f>
        <v>0807541</v>
      </c>
      <c r="C39" s="61" t="str">
        <f>IF(B39="","",Main!C34)</f>
        <v>K.V.RAVANAMMA</v>
      </c>
      <c r="D39" s="381">
        <f>IF(B39="","",Main!I34)</f>
        <v>10555653</v>
      </c>
      <c r="E39" s="63">
        <f>IF(B39="","",Main!U34)</f>
        <v>2000</v>
      </c>
      <c r="F39" s="402">
        <f t="shared" si="0"/>
        <v>1</v>
      </c>
    </row>
    <row r="40" spans="1:6" ht="26.1" customHeight="1">
      <c r="A40" s="59">
        <f>IF(B40="","",SUM($F$9:F40))</f>
        <v>8</v>
      </c>
      <c r="B40" s="60" t="str">
        <f>IF(AND(EXACT($G$8,Main!H35),Main!U35&gt;0),Main!B35,"")</f>
        <v>0807541</v>
      </c>
      <c r="C40" s="61" t="str">
        <f>IF(B40="","",Main!C35)</f>
        <v>K.V.RAVANAMMA</v>
      </c>
      <c r="D40" s="381">
        <f>IF(B40="","",Main!I35)</f>
        <v>10555653</v>
      </c>
      <c r="E40" s="63">
        <f>IF(B40="","",Main!U35)</f>
        <v>2000</v>
      </c>
      <c r="F40" s="402">
        <f t="shared" si="0"/>
        <v>1</v>
      </c>
    </row>
    <row r="41" spans="1:6" ht="26.1" customHeight="1">
      <c r="A41" s="59">
        <f>IF(B41="","",SUM($F$9:F41))</f>
        <v>9</v>
      </c>
      <c r="B41" s="60" t="str">
        <f>IF(AND(EXACT($G$8,Main!H36),Main!U36&gt;0),Main!B36,"")</f>
        <v>0807541</v>
      </c>
      <c r="C41" s="61" t="str">
        <f>IF(B41="","",Main!C36)</f>
        <v>K.V.RAVANAMMA</v>
      </c>
      <c r="D41" s="381">
        <f>IF(B41="","",Main!I36)</f>
        <v>10555653</v>
      </c>
      <c r="E41" s="63">
        <f>IF(B41="","",Main!U36)</f>
        <v>2000</v>
      </c>
      <c r="F41" s="402">
        <f t="shared" si="0"/>
        <v>1</v>
      </c>
    </row>
    <row r="42" spans="1:6" ht="26.1" customHeight="1">
      <c r="A42" s="59">
        <f>IF(B42="","",SUM($F$9:F42))</f>
        <v>10</v>
      </c>
      <c r="B42" s="60" t="str">
        <f>IF(AND(EXACT($G$8,Main!H37),Main!U37&gt;0),Main!B37,"")</f>
        <v>0807541</v>
      </c>
      <c r="C42" s="61" t="str">
        <f>IF(B42="","",Main!C37)</f>
        <v>K.V.RAVANAMMA</v>
      </c>
      <c r="D42" s="381">
        <f>IF(B42="","",Main!I37)</f>
        <v>10555653</v>
      </c>
      <c r="E42" s="63">
        <f>IF(B42="","",Main!U37)</f>
        <v>2000</v>
      </c>
      <c r="F42" s="402">
        <f t="shared" si="0"/>
        <v>1</v>
      </c>
    </row>
    <row r="43" spans="1:6" ht="26.1" customHeight="1">
      <c r="A43" s="59">
        <f>IF(B43="","",SUM($F$9:F43))</f>
        <v>11</v>
      </c>
      <c r="B43" s="60" t="str">
        <f>IF(AND(EXACT($G$8,Main!H38),Main!U38&gt;0),Main!B38,"")</f>
        <v>0807541</v>
      </c>
      <c r="C43" s="61" t="str">
        <f>IF(B43="","",Main!C38)</f>
        <v>K.V.RAVANAMMA</v>
      </c>
      <c r="D43" s="381">
        <f>IF(B43="","",Main!I38)</f>
        <v>10555653</v>
      </c>
      <c r="E43" s="63">
        <f>IF(B43="","",Main!U38)</f>
        <v>2000</v>
      </c>
      <c r="F43" s="402">
        <f t="shared" si="0"/>
        <v>1</v>
      </c>
    </row>
    <row r="44" spans="1:6" ht="26.1" customHeight="1">
      <c r="A44" s="59">
        <f>IF(B44="","",SUM($F$9:F44))</f>
        <v>12</v>
      </c>
      <c r="B44" s="60" t="str">
        <f>IF(AND(EXACT($G$8,Main!H39),Main!U39&gt;0),Main!B39,"")</f>
        <v>0807541</v>
      </c>
      <c r="C44" s="61" t="str">
        <f>IF(B44="","",Main!C39)</f>
        <v>K.V.RAVANAMMA</v>
      </c>
      <c r="D44" s="381">
        <f>IF(B44="","",Main!I39)</f>
        <v>10555653</v>
      </c>
      <c r="E44" s="63">
        <f>IF(B44="","",Main!U39)</f>
        <v>2000</v>
      </c>
      <c r="F44" s="402">
        <f t="shared" si="0"/>
        <v>1</v>
      </c>
    </row>
    <row r="45" spans="1:6" ht="26.1" customHeight="1">
      <c r="A45" s="59">
        <f>IF(B45="","",SUM($F$9:F45))</f>
        <v>13</v>
      </c>
      <c r="B45" s="60" t="str">
        <f>IF(AND(EXACT($G$8,Main!H40),Main!U40&gt;0),Main!B40,"")</f>
        <v>0807541</v>
      </c>
      <c r="C45" s="61" t="str">
        <f>IF(B45="","",Main!C40)</f>
        <v>K.V.RAVANAMMA</v>
      </c>
      <c r="D45" s="381">
        <f>IF(B45="","",Main!I40)</f>
        <v>10555653</v>
      </c>
      <c r="E45" s="63">
        <f>IF(B45="","",Main!U40)</f>
        <v>2000</v>
      </c>
      <c r="F45" s="402">
        <f t="shared" si="0"/>
        <v>1</v>
      </c>
    </row>
    <row r="46" spans="1:6" ht="26.1" customHeight="1">
      <c r="A46" s="59">
        <f>IF(B46="","",SUM($F$9:F46))</f>
        <v>14</v>
      </c>
      <c r="B46" s="60" t="str">
        <f>IF(AND(EXACT($G$8,Main!H41),Main!U41&gt;0),Main!B41,"")</f>
        <v>0807541</v>
      </c>
      <c r="C46" s="61" t="str">
        <f>IF(B46="","",Main!C41)</f>
        <v>K.V.RAVANAMMA</v>
      </c>
      <c r="D46" s="381">
        <f>IF(B46="","",Main!I41)</f>
        <v>10555653</v>
      </c>
      <c r="E46" s="63">
        <f>IF(B46="","",Main!U41)</f>
        <v>2000</v>
      </c>
      <c r="F46" s="402">
        <f t="shared" si="0"/>
        <v>1</v>
      </c>
    </row>
    <row r="47" spans="1:6" ht="26.1" customHeight="1">
      <c r="A47" s="59">
        <f>IF(B47="","",SUM($F$9:F47))</f>
        <v>15</v>
      </c>
      <c r="B47" s="60" t="str">
        <f>IF(AND(EXACT($G$8,Main!H42),Main!U42&gt;0),Main!B42,"")</f>
        <v>0807541</v>
      </c>
      <c r="C47" s="61" t="str">
        <f>IF(B47="","",Main!C42)</f>
        <v>K.V.RAVANAMMA</v>
      </c>
      <c r="D47" s="381">
        <f>IF(B47="","",Main!I42)</f>
        <v>10555653</v>
      </c>
      <c r="E47" s="63">
        <f>IF(B47="","",Main!U42)</f>
        <v>2000</v>
      </c>
      <c r="F47" s="402">
        <f t="shared" si="0"/>
        <v>1</v>
      </c>
    </row>
    <row r="48" spans="1:6" ht="26.1" customHeight="1">
      <c r="A48" s="59">
        <f>IF(B48="","",SUM($F$9:F48))</f>
        <v>16</v>
      </c>
      <c r="B48" s="60" t="str">
        <f>IF(AND(EXACT($G$8,Main!H43),Main!U43&gt;0),Main!B43,"")</f>
        <v>0807541</v>
      </c>
      <c r="C48" s="61" t="str">
        <f>IF(B48="","",Main!C43)</f>
        <v>K.V.RAVANAMMA</v>
      </c>
      <c r="D48" s="381">
        <f>IF(B48="","",Main!I43)</f>
        <v>10555653</v>
      </c>
      <c r="E48" s="63">
        <f>IF(B48="","",Main!U43)</f>
        <v>2000</v>
      </c>
      <c r="F48" s="402">
        <f t="shared" si="0"/>
        <v>1</v>
      </c>
    </row>
    <row r="49" spans="1:6" ht="26.1" customHeight="1">
      <c r="A49" s="59">
        <f>IF(B49="","",SUM($F$9:F49))</f>
        <v>17</v>
      </c>
      <c r="B49" s="60" t="str">
        <f>IF(AND(EXACT($G$8,Main!H44),Main!U44&gt;0),Main!B44,"")</f>
        <v>0807541</v>
      </c>
      <c r="C49" s="61" t="str">
        <f>IF(B49="","",Main!C44)</f>
        <v>K.V.RAVANAMMA</v>
      </c>
      <c r="D49" s="381">
        <f>IF(B49="","",Main!I44)</f>
        <v>10555653</v>
      </c>
      <c r="E49" s="63">
        <f>IF(B49="","",Main!U44)</f>
        <v>2000</v>
      </c>
      <c r="F49" s="402">
        <f t="shared" si="0"/>
        <v>1</v>
      </c>
    </row>
    <row r="50" spans="1:6" ht="26.1" customHeight="1">
      <c r="A50" s="59">
        <f>IF(B50="","",SUM($F$9:F50))</f>
        <v>18</v>
      </c>
      <c r="B50" s="60" t="str">
        <f>IF(AND(EXACT($G$8,Main!H45),Main!U45&gt;0),Main!B45,"")</f>
        <v>0807541</v>
      </c>
      <c r="C50" s="61" t="str">
        <f>IF(B50="","",Main!C45)</f>
        <v>K.V.RAVANAMMA</v>
      </c>
      <c r="D50" s="381">
        <f>IF(B50="","",Main!I45)</f>
        <v>10555653</v>
      </c>
      <c r="E50" s="63">
        <f>IF(B50="","",Main!U45)</f>
        <v>2000</v>
      </c>
      <c r="F50" s="402">
        <f t="shared" si="0"/>
        <v>1</v>
      </c>
    </row>
    <row r="51" spans="1:6" ht="26.1" customHeight="1">
      <c r="A51" s="59">
        <f>IF(B51="","",SUM($F$9:F51))</f>
        <v>19</v>
      </c>
      <c r="B51" s="60" t="str">
        <f>IF(AND(EXACT($G$8,Main!H46),Main!U46&gt;0),Main!B46,"")</f>
        <v>0807541</v>
      </c>
      <c r="C51" s="61" t="str">
        <f>IF(B51="","",Main!C46)</f>
        <v>K.V.RAVANAMMA</v>
      </c>
      <c r="D51" s="381">
        <f>IF(B51="","",Main!I46)</f>
        <v>10555653</v>
      </c>
      <c r="E51" s="63">
        <f>IF(B51="","",Main!U46)</f>
        <v>2000</v>
      </c>
      <c r="F51" s="402">
        <f t="shared" si="0"/>
        <v>1</v>
      </c>
    </row>
    <row r="52" spans="1:6" ht="26.1" customHeight="1">
      <c r="A52" s="59">
        <f>IF(B52="","",SUM($F$9:F52))</f>
        <v>20</v>
      </c>
      <c r="B52" s="60" t="str">
        <f>IF(AND(EXACT($G$8,Main!H47),Main!U47&gt;0),Main!B47,"")</f>
        <v>0807541</v>
      </c>
      <c r="C52" s="61" t="str">
        <f>IF(B52="","",Main!C47)</f>
        <v>K.V.RAVANAMMA</v>
      </c>
      <c r="D52" s="381">
        <f>IF(B52="","",Main!I47)</f>
        <v>10555653</v>
      </c>
      <c r="E52" s="63">
        <f>IF(B52="","",Main!U47)</f>
        <v>2000</v>
      </c>
      <c r="F52" s="402">
        <f t="shared" si="0"/>
        <v>1</v>
      </c>
    </row>
    <row r="53" spans="1:6" ht="26.1" customHeight="1">
      <c r="A53" s="59">
        <f>IF(B53="","",SUM($F$9:F53))</f>
        <v>21</v>
      </c>
      <c r="B53" s="60" t="str">
        <f>IF(AND(EXACT($G$8,Main!H48),Main!U48&gt;0),Main!B48,"")</f>
        <v>0807541</v>
      </c>
      <c r="C53" s="61" t="str">
        <f>IF(B53="","",Main!C48)</f>
        <v>K.V.RAVANAMMA</v>
      </c>
      <c r="D53" s="381">
        <f>IF(B53="","",Main!I48)</f>
        <v>10555653</v>
      </c>
      <c r="E53" s="63">
        <f>IF(B53="","",Main!U48)</f>
        <v>2000</v>
      </c>
      <c r="F53" s="402">
        <f t="shared" si="0"/>
        <v>1</v>
      </c>
    </row>
    <row r="54" spans="1:6" ht="26.1" customHeight="1">
      <c r="A54" s="59">
        <f>IF(B54="","",SUM($F$9:F54))</f>
        <v>22</v>
      </c>
      <c r="B54" s="60" t="str">
        <f>IF(AND(EXACT($G$8,Main!H49),Main!U49&gt;0),Main!B49,"")</f>
        <v>0807541</v>
      </c>
      <c r="C54" s="61" t="str">
        <f>IF(B54="","",Main!C49)</f>
        <v>K.V.RAVANAMMA</v>
      </c>
      <c r="D54" s="381">
        <f>IF(B54="","",Main!I49)</f>
        <v>10555653</v>
      </c>
      <c r="E54" s="63">
        <f>IF(B54="","",Main!U49)</f>
        <v>2000</v>
      </c>
      <c r="F54" s="402">
        <f t="shared" si="0"/>
        <v>1</v>
      </c>
    </row>
    <row r="55" spans="1:6" ht="26.1" customHeight="1">
      <c r="A55" s="59">
        <f>IF(B55="","",SUM($F$9:F55))</f>
        <v>23</v>
      </c>
      <c r="B55" s="60" t="str">
        <f>IF(AND(EXACT($G$8,Main!H50),Main!U50&gt;0),Main!B50,"")</f>
        <v>0807541</v>
      </c>
      <c r="C55" s="61" t="str">
        <f>IF(B55="","",Main!C50)</f>
        <v>K.V.RAVANAMMA</v>
      </c>
      <c r="D55" s="381">
        <f>IF(B55="","",Main!I50)</f>
        <v>10555653</v>
      </c>
      <c r="E55" s="63">
        <f>IF(B55="","",Main!U50)</f>
        <v>2000</v>
      </c>
      <c r="F55" s="402">
        <f t="shared" si="0"/>
        <v>1</v>
      </c>
    </row>
    <row r="56" spans="1:6" ht="26.1" customHeight="1">
      <c r="A56" s="59">
        <f>IF(B56="","",SUM($F$9:F56))</f>
        <v>24</v>
      </c>
      <c r="B56" s="60" t="str">
        <f>IF(AND(EXACT($G$8,Main!H51),Main!U51&gt;0),Main!B51,"")</f>
        <v>0807541</v>
      </c>
      <c r="C56" s="61" t="str">
        <f>IF(B56="","",Main!C51)</f>
        <v>K.V.RAVANAMMA</v>
      </c>
      <c r="D56" s="381">
        <f>IF(B56="","",Main!I51)</f>
        <v>10555653</v>
      </c>
      <c r="E56" s="63">
        <f>IF(B56="","",Main!U51)</f>
        <v>2000</v>
      </c>
      <c r="F56" s="402">
        <f t="shared" si="0"/>
        <v>1</v>
      </c>
    </row>
    <row r="57" spans="1:6" ht="26.1" customHeight="1">
      <c r="A57" s="59">
        <f>IF(B57="","",SUM($F$9:F57))</f>
        <v>25</v>
      </c>
      <c r="B57" s="60" t="str">
        <f>IF(AND(EXACT($G$8,Main!H52),Main!U52&gt;0),Main!B52,"")</f>
        <v>0807541</v>
      </c>
      <c r="C57" s="61" t="str">
        <f>IF(B57="","",Main!C52)</f>
        <v>K.V.RAVANAMMA</v>
      </c>
      <c r="D57" s="381">
        <f>IF(B57="","",Main!I52)</f>
        <v>10555653</v>
      </c>
      <c r="E57" s="63">
        <f>IF(B57="","",Main!U52)</f>
        <v>2000</v>
      </c>
      <c r="F57" s="402">
        <f t="shared" si="0"/>
        <v>1</v>
      </c>
    </row>
    <row r="58" spans="1:6" ht="26.1" customHeight="1">
      <c r="A58" s="59">
        <f>IF(B58="","",SUM($F$9:F58))</f>
        <v>26</v>
      </c>
      <c r="B58" s="60" t="str">
        <f>IF(AND(EXACT($G$8,Main!H53),Main!U53&gt;0),Main!B53,"")</f>
        <v>0807541</v>
      </c>
      <c r="C58" s="61" t="str">
        <f>IF(B58="","",Main!C53)</f>
        <v>K.V.RAVANAMMA</v>
      </c>
      <c r="D58" s="381">
        <f>IF(B58="","",Main!I53)</f>
        <v>10555653</v>
      </c>
      <c r="E58" s="63">
        <f>IF(B58="","",Main!U53)</f>
        <v>2000</v>
      </c>
      <c r="F58" s="402">
        <f t="shared" si="0"/>
        <v>1</v>
      </c>
    </row>
    <row r="59" spans="1:6" ht="26.1" customHeight="1">
      <c r="A59" s="59">
        <f>IF(B59="","",SUM($F$9:F59))</f>
        <v>27</v>
      </c>
      <c r="B59" s="60" t="str">
        <f>IF(AND(EXACT($G$8,Main!H54),Main!U54&gt;0),Main!B54,"")</f>
        <v>0807541</v>
      </c>
      <c r="C59" s="61" t="str">
        <f>IF(B59="","",Main!C54)</f>
        <v>K.V.RAVANAMMA</v>
      </c>
      <c r="D59" s="381">
        <f>IF(B59="","",Main!I54)</f>
        <v>10555653</v>
      </c>
      <c r="E59" s="63">
        <f>IF(B59="","",Main!U54)</f>
        <v>2000</v>
      </c>
      <c r="F59" s="402">
        <f t="shared" si="0"/>
        <v>1</v>
      </c>
    </row>
    <row r="60" spans="1:6" ht="26.1" customHeight="1">
      <c r="A60" s="59">
        <f>IF(B60="","",SUM($F$9:F60))</f>
        <v>28</v>
      </c>
      <c r="B60" s="60" t="str">
        <f>IF(AND(EXACT($G$8,Main!H55),Main!U55&gt;0),Main!B55,"")</f>
        <v>0807541</v>
      </c>
      <c r="C60" s="61" t="str">
        <f>IF(B60="","",Main!C55)</f>
        <v>K.V.RAVANAMMA</v>
      </c>
      <c r="D60" s="381">
        <f>IF(B60="","",Main!I55)</f>
        <v>10555653</v>
      </c>
      <c r="E60" s="63">
        <f>IF(B60="","",Main!U55)</f>
        <v>2000</v>
      </c>
      <c r="F60" s="402">
        <f t="shared" si="0"/>
        <v>1</v>
      </c>
    </row>
    <row r="61" spans="1:6" ht="26.1" customHeight="1">
      <c r="A61" s="59">
        <f>IF(B61="","",SUM($F$9:F61))</f>
        <v>29</v>
      </c>
      <c r="B61" s="60" t="str">
        <f>IF(AND(EXACT($G$8,Main!H56),Main!U56&gt;0),Main!B56,"")</f>
        <v>0807541</v>
      </c>
      <c r="C61" s="61" t="str">
        <f>IF(B61="","",Main!C56)</f>
        <v>K.V.RAVANAMMA</v>
      </c>
      <c r="D61" s="381">
        <f>IF(B61="","",Main!I56)</f>
        <v>10555653</v>
      </c>
      <c r="E61" s="63">
        <f>IF(B61="","",Main!U56)</f>
        <v>2000</v>
      </c>
      <c r="F61" s="402">
        <f t="shared" si="0"/>
        <v>1</v>
      </c>
    </row>
    <row r="62" spans="1:6" ht="26.1" customHeight="1">
      <c r="A62" s="59">
        <f>IF(B62="","",SUM($F$9:F62))</f>
        <v>30</v>
      </c>
      <c r="B62" s="60" t="str">
        <f>IF(AND(EXACT($G$8,Main!H57),Main!U57&gt;0),Main!B57,"")</f>
        <v>0807541</v>
      </c>
      <c r="C62" s="61" t="str">
        <f>IF(B62="","",Main!C57)</f>
        <v>K.V.RAVANAMMA</v>
      </c>
      <c r="D62" s="381">
        <f>IF(B62="","",Main!I57)</f>
        <v>10555653</v>
      </c>
      <c r="E62" s="63">
        <f>IF(B62="","",Main!U57)</f>
        <v>2000</v>
      </c>
      <c r="F62" s="402">
        <f t="shared" si="0"/>
        <v>1</v>
      </c>
    </row>
    <row r="63" spans="1:6" ht="26.1" customHeight="1">
      <c r="A63" s="59">
        <f>IF(B63="","",SUM($F$9:F63))</f>
        <v>31</v>
      </c>
      <c r="B63" s="60" t="str">
        <f>IF(AND(EXACT($G$8,Main!H58),Main!U58&gt;0),Main!B58,"")</f>
        <v>0807541</v>
      </c>
      <c r="C63" s="61" t="str">
        <f>IF(B63="","",Main!C58)</f>
        <v>K.V.RAVANAMMA</v>
      </c>
      <c r="D63" s="381">
        <f>IF(B63="","",Main!I58)</f>
        <v>10555653</v>
      </c>
      <c r="E63" s="63">
        <f>IF(B63="","",Main!U58)</f>
        <v>2000</v>
      </c>
      <c r="F63" s="402">
        <f t="shared" si="0"/>
        <v>1</v>
      </c>
    </row>
    <row r="64" spans="1:6" ht="26.1" customHeight="1">
      <c r="A64" s="59">
        <f>IF(B64="","",SUM($F$9:F64))</f>
        <v>32</v>
      </c>
      <c r="B64" s="60" t="str">
        <f>IF(AND(EXACT($G$8,Main!H59),Main!U59&gt;0),Main!B59,"")</f>
        <v>0807541</v>
      </c>
      <c r="C64" s="61" t="str">
        <f>IF(B64="","",Main!C59)</f>
        <v>K.V.RAVANAMMA</v>
      </c>
      <c r="D64" s="381">
        <f>IF(B64="","",Main!I59)</f>
        <v>10555653</v>
      </c>
      <c r="E64" s="63">
        <f>IF(B64="","",Main!U59)</f>
        <v>2000</v>
      </c>
      <c r="F64" s="402">
        <f t="shared" si="0"/>
        <v>1</v>
      </c>
    </row>
    <row r="65" spans="1:6" ht="26.1" customHeight="1">
      <c r="A65" s="59">
        <f>IF(B65="","",SUM($F$9:F65))</f>
        <v>33</v>
      </c>
      <c r="B65" s="60" t="str">
        <f>IF(AND(EXACT($G$8,Main!H60),Main!U60&gt;0),Main!B60,"")</f>
        <v>0807541</v>
      </c>
      <c r="C65" s="61" t="str">
        <f>IF(B65="","",Main!C60)</f>
        <v>K.V.RAVANAMMA</v>
      </c>
      <c r="D65" s="381">
        <f>IF(B65="","",Main!I60)</f>
        <v>10555653</v>
      </c>
      <c r="E65" s="63">
        <f>IF(B65="","",Main!U60)</f>
        <v>2000</v>
      </c>
      <c r="F65" s="402">
        <f t="shared" si="0"/>
        <v>1</v>
      </c>
    </row>
    <row r="66" spans="1:6" ht="26.1" customHeight="1">
      <c r="A66" s="59">
        <f>IF(B66="","",SUM($F$9:F66))</f>
        <v>34</v>
      </c>
      <c r="B66" s="60" t="str">
        <f>IF(AND(EXACT($G$8,Main!H61),Main!U61&gt;0),Main!B61,"")</f>
        <v>0807541</v>
      </c>
      <c r="C66" s="61" t="str">
        <f>IF(B66="","",Main!C61)</f>
        <v>K.V.RAVANAMMA</v>
      </c>
      <c r="D66" s="381">
        <f>IF(B66="","",Main!I61)</f>
        <v>10555653</v>
      </c>
      <c r="E66" s="63">
        <f>IF(B66="","",Main!U61)</f>
        <v>2000</v>
      </c>
      <c r="F66" s="402">
        <f t="shared" si="0"/>
        <v>1</v>
      </c>
    </row>
    <row r="67" spans="1:6" ht="26.1" customHeight="1">
      <c r="A67" s="59">
        <f>IF(B67="","",SUM($F$9:F67))</f>
        <v>35</v>
      </c>
      <c r="B67" s="60" t="str">
        <f>IF(AND(EXACT($G$8,Main!H62),Main!U62&gt;0),Main!B62,"")</f>
        <v>0807541</v>
      </c>
      <c r="C67" s="61" t="str">
        <f>IF(B67="","",Main!C62)</f>
        <v>K.V.RAVANAMMA</v>
      </c>
      <c r="D67" s="381">
        <f>IF(B67="","",Main!I62)</f>
        <v>10555653</v>
      </c>
      <c r="E67" s="63">
        <f>IF(B67="","",Main!U62)</f>
        <v>2000</v>
      </c>
      <c r="F67" s="402">
        <f t="shared" si="0"/>
        <v>1</v>
      </c>
    </row>
    <row r="68" spans="1:6" ht="26.1" customHeight="1">
      <c r="A68" s="59">
        <f>IF(B68="","",SUM($F$9:F68))</f>
        <v>36</v>
      </c>
      <c r="B68" s="60" t="str">
        <f>IF(AND(EXACT($G$8,Main!H63),Main!U63&gt;0),Main!B63,"")</f>
        <v>0807541</v>
      </c>
      <c r="C68" s="61" t="str">
        <f>IF(B68="","",Main!C63)</f>
        <v>K.V.RAVANAMMA</v>
      </c>
      <c r="D68" s="381">
        <f>IF(B68="","",Main!I63)</f>
        <v>10555653</v>
      </c>
      <c r="E68" s="63">
        <f>IF(B68="","",Main!U63)</f>
        <v>2000</v>
      </c>
      <c r="F68" s="402">
        <f t="shared" si="0"/>
        <v>1</v>
      </c>
    </row>
    <row r="69" spans="1:6" ht="26.1" customHeight="1">
      <c r="A69" s="59">
        <f>IF(B69="","",SUM($F$9:F69))</f>
        <v>37</v>
      </c>
      <c r="B69" s="60" t="str">
        <f>IF(AND(EXACT($G$8,Main!H64),Main!U64&gt;0),Main!B64,"")</f>
        <v>0807541</v>
      </c>
      <c r="C69" s="61" t="str">
        <f>IF(B69="","",Main!C64)</f>
        <v>K.V.RAVANAMMA</v>
      </c>
      <c r="D69" s="381">
        <f>IF(B69="","",Main!I64)</f>
        <v>10555653</v>
      </c>
      <c r="E69" s="63">
        <f>IF(B69="","",Main!U64)</f>
        <v>2000</v>
      </c>
      <c r="F69" s="402">
        <f t="shared" si="0"/>
        <v>1</v>
      </c>
    </row>
    <row r="70" spans="1:6" ht="26.1" customHeight="1">
      <c r="A70" s="59">
        <f>IF(B70="","",SUM($F$9:F70))</f>
        <v>38</v>
      </c>
      <c r="B70" s="60" t="str">
        <f>IF(AND(EXACT($G$8,Main!H65),Main!U65&gt;0),Main!B65,"")</f>
        <v>0807541</v>
      </c>
      <c r="C70" s="61" t="str">
        <f>IF(B70="","",Main!C65)</f>
        <v>K.V.RAVANAMMA</v>
      </c>
      <c r="D70" s="381">
        <f>IF(B70="","",Main!I65)</f>
        <v>10555653</v>
      </c>
      <c r="E70" s="63">
        <f>IF(B70="","",Main!U65)</f>
        <v>2000</v>
      </c>
      <c r="F70" s="402">
        <f t="shared" si="0"/>
        <v>1</v>
      </c>
    </row>
    <row r="71" spans="1:6" ht="26.1" customHeight="1">
      <c r="A71" s="59">
        <f>IF(B71="","",SUM($F$9:F71))</f>
        <v>39</v>
      </c>
      <c r="B71" s="60" t="str">
        <f>IF(AND(EXACT($G$8,Main!H66),Main!U66&gt;0),Main!B66,"")</f>
        <v>0807541</v>
      </c>
      <c r="C71" s="61" t="str">
        <f>IF(B71="","",Main!C66)</f>
        <v>K.V.RAVANAMMA</v>
      </c>
      <c r="D71" s="381">
        <f>IF(B71="","",Main!I66)</f>
        <v>10555653</v>
      </c>
      <c r="E71" s="63">
        <f>IF(B71="","",Main!U66)</f>
        <v>2000</v>
      </c>
      <c r="F71" s="402">
        <f t="shared" si="0"/>
        <v>1</v>
      </c>
    </row>
    <row r="72" spans="1:6" ht="26.1" customHeight="1">
      <c r="A72" s="59">
        <f>IF(B72="","",SUM($F$9:F72))</f>
        <v>40</v>
      </c>
      <c r="B72" s="60" t="str">
        <f>IF(AND(EXACT($G$8,Main!H67),Main!U67&gt;0),Main!B67,"")</f>
        <v>0807541</v>
      </c>
      <c r="C72" s="61" t="str">
        <f>IF(B72="","",Main!C67)</f>
        <v>K.V.RAVANAMMA</v>
      </c>
      <c r="D72" s="381">
        <f>IF(B72="","",Main!I67)</f>
        <v>10555653</v>
      </c>
      <c r="E72" s="63">
        <f>IF(B72="","",Main!U67)</f>
        <v>2000</v>
      </c>
      <c r="F72" s="402">
        <f t="shared" si="0"/>
        <v>1</v>
      </c>
    </row>
    <row r="73" spans="1:6" ht="26.1" customHeight="1">
      <c r="A73" s="59">
        <f>IF(B73="","",SUM($F$9:F73))</f>
        <v>41</v>
      </c>
      <c r="B73" s="60" t="str">
        <f>IF(AND(EXACT($G$8,Main!H68),Main!U68&gt;0),Main!B68,"")</f>
        <v>0807541</v>
      </c>
      <c r="C73" s="61" t="str">
        <f>IF(B73="","",Main!C68)</f>
        <v>K.V.RAVANAMMA</v>
      </c>
      <c r="D73" s="381">
        <f>IF(B73="","",Main!I68)</f>
        <v>10555653</v>
      </c>
      <c r="E73" s="63">
        <f>IF(B73="","",Main!U68)</f>
        <v>2000</v>
      </c>
      <c r="F73" s="402">
        <f t="shared" ref="F73:F136" si="1">IF(B73="","",1)</f>
        <v>1</v>
      </c>
    </row>
    <row r="74" spans="1:6" ht="26.1" customHeight="1">
      <c r="A74" s="59">
        <f>IF(B74="","",SUM($F$9:F74))</f>
        <v>42</v>
      </c>
      <c r="B74" s="60" t="str">
        <f>IF(AND(EXACT($G$8,Main!H69),Main!U69&gt;0),Main!B69,"")</f>
        <v>0807541</v>
      </c>
      <c r="C74" s="61" t="str">
        <f>IF(B74="","",Main!C69)</f>
        <v>K.V.RAVANAMMA</v>
      </c>
      <c r="D74" s="381">
        <f>IF(B74="","",Main!I69)</f>
        <v>10555653</v>
      </c>
      <c r="E74" s="63">
        <f>IF(B74="","",Main!U69)</f>
        <v>2000</v>
      </c>
      <c r="F74" s="402">
        <f t="shared" si="1"/>
        <v>1</v>
      </c>
    </row>
    <row r="75" spans="1:6" ht="26.1" customHeight="1">
      <c r="A75" s="59">
        <f>IF(B75="","",SUM($F$9:F75))</f>
        <v>43</v>
      </c>
      <c r="B75" s="60" t="str">
        <f>IF(AND(EXACT($G$8,Main!H70),Main!U70&gt;0),Main!B70,"")</f>
        <v>0807541</v>
      </c>
      <c r="C75" s="61" t="str">
        <f>IF(B75="","",Main!C70)</f>
        <v>K.V.RAVANAMMA</v>
      </c>
      <c r="D75" s="381">
        <f>IF(B75="","",Main!I70)</f>
        <v>10555653</v>
      </c>
      <c r="E75" s="63">
        <f>IF(B75="","",Main!U70)</f>
        <v>2000</v>
      </c>
      <c r="F75" s="402">
        <f t="shared" si="1"/>
        <v>1</v>
      </c>
    </row>
    <row r="76" spans="1:6" ht="26.1" customHeight="1">
      <c r="A76" s="59">
        <f>IF(B76="","",SUM($F$9:F76))</f>
        <v>44</v>
      </c>
      <c r="B76" s="60" t="str">
        <f>IF(AND(EXACT($G$8,Main!H71),Main!U71&gt;0),Main!B71,"")</f>
        <v>0807541</v>
      </c>
      <c r="C76" s="61" t="str">
        <f>IF(B76="","",Main!C71)</f>
        <v>K.V.RAVANAMMA</v>
      </c>
      <c r="D76" s="381">
        <f>IF(B76="","",Main!I71)</f>
        <v>10555653</v>
      </c>
      <c r="E76" s="63">
        <f>IF(B76="","",Main!U71)</f>
        <v>2000</v>
      </c>
      <c r="F76" s="402">
        <f t="shared" si="1"/>
        <v>1</v>
      </c>
    </row>
    <row r="77" spans="1:6" ht="26.1" customHeight="1">
      <c r="A77" s="59">
        <f>IF(B77="","",SUM($F$9:F77))</f>
        <v>45</v>
      </c>
      <c r="B77" s="60" t="str">
        <f>IF(AND(EXACT($G$8,Main!H72),Main!U72&gt;0),Main!B72,"")</f>
        <v>0807541</v>
      </c>
      <c r="C77" s="61" t="str">
        <f>IF(B77="","",Main!C72)</f>
        <v>K.V.RAVANAMMA</v>
      </c>
      <c r="D77" s="381">
        <f>IF(B77="","",Main!I72)</f>
        <v>10555653</v>
      </c>
      <c r="E77" s="63">
        <f>IF(B77="","",Main!U72)</f>
        <v>2000</v>
      </c>
      <c r="F77" s="402">
        <f t="shared" si="1"/>
        <v>1</v>
      </c>
    </row>
    <row r="78" spans="1:6" ht="26.1" customHeight="1">
      <c r="A78" s="59">
        <f>IF(B78="","",SUM($F$9:F78))</f>
        <v>46</v>
      </c>
      <c r="B78" s="60" t="str">
        <f>IF(AND(EXACT($G$8,Main!H73),Main!U73&gt;0),Main!B73,"")</f>
        <v>0807541</v>
      </c>
      <c r="C78" s="61" t="str">
        <f>IF(B78="","",Main!C73)</f>
        <v>K.V.RAVANAMMA</v>
      </c>
      <c r="D78" s="381">
        <f>IF(B78="","",Main!I73)</f>
        <v>10555653</v>
      </c>
      <c r="E78" s="63">
        <f>IF(B78="","",Main!U73)</f>
        <v>2000</v>
      </c>
      <c r="F78" s="402">
        <f t="shared" si="1"/>
        <v>1</v>
      </c>
    </row>
    <row r="79" spans="1:6" ht="26.1" customHeight="1">
      <c r="A79" s="59">
        <f>IF(B79="","",SUM($F$9:F79))</f>
        <v>47</v>
      </c>
      <c r="B79" s="60" t="str">
        <f>IF(AND(EXACT($G$8,Main!H74),Main!U74&gt;0),Main!B74,"")</f>
        <v>0807541</v>
      </c>
      <c r="C79" s="61" t="str">
        <f>IF(B79="","",Main!C74)</f>
        <v>K.V.RAVANAMMA</v>
      </c>
      <c r="D79" s="381">
        <f>IF(B79="","",Main!I74)</f>
        <v>10555653</v>
      </c>
      <c r="E79" s="63">
        <f>IF(B79="","",Main!U74)</f>
        <v>2000</v>
      </c>
      <c r="F79" s="402">
        <f t="shared" si="1"/>
        <v>1</v>
      </c>
    </row>
    <row r="80" spans="1:6" ht="26.1" customHeight="1">
      <c r="A80" s="59">
        <f>IF(B80="","",SUM($F$9:F80))</f>
        <v>48</v>
      </c>
      <c r="B80" s="60" t="str">
        <f>IF(AND(EXACT($G$8,Main!H75),Main!U75&gt;0),Main!B75,"")</f>
        <v>0807541</v>
      </c>
      <c r="C80" s="61" t="str">
        <f>IF(B80="","",Main!C75)</f>
        <v>K.V.RAVANAMMA</v>
      </c>
      <c r="D80" s="381">
        <f>IF(B80="","",Main!I75)</f>
        <v>10555653</v>
      </c>
      <c r="E80" s="63">
        <f>IF(B80="","",Main!U75)</f>
        <v>2000</v>
      </c>
      <c r="F80" s="402">
        <f t="shared" si="1"/>
        <v>1</v>
      </c>
    </row>
    <row r="81" spans="1:6" ht="26.1" customHeight="1">
      <c r="A81" s="59">
        <f>IF(B81="","",SUM($F$9:F81))</f>
        <v>49</v>
      </c>
      <c r="B81" s="60" t="str">
        <f>IF(AND(EXACT($G$8,Main!H76),Main!U76&gt;0),Main!B76,"")</f>
        <v>0807541</v>
      </c>
      <c r="C81" s="61" t="str">
        <f>IF(B81="","",Main!C76)</f>
        <v>K.V.RAVANAMMA</v>
      </c>
      <c r="D81" s="381">
        <f>IF(B81="","",Main!I76)</f>
        <v>10555653</v>
      </c>
      <c r="E81" s="63">
        <f>IF(B81="","",Main!U76)</f>
        <v>2000</v>
      </c>
      <c r="F81" s="402">
        <f t="shared" si="1"/>
        <v>1</v>
      </c>
    </row>
    <row r="82" spans="1:6" ht="26.1" customHeight="1">
      <c r="A82" s="59">
        <f>IF(B82="","",SUM($F$9:F82))</f>
        <v>50</v>
      </c>
      <c r="B82" s="60" t="str">
        <f>IF(AND(EXACT($G$8,Main!H77),Main!U77&gt;0),Main!B77,"")</f>
        <v>0807541</v>
      </c>
      <c r="C82" s="61" t="str">
        <f>IF(B82="","",Main!C77)</f>
        <v>K.V.RAVANAMMA</v>
      </c>
      <c r="D82" s="381">
        <f>IF(B82="","",Main!I77)</f>
        <v>10555653</v>
      </c>
      <c r="E82" s="63">
        <f>IF(B82="","",Main!U77)</f>
        <v>2000</v>
      </c>
      <c r="F82" s="402">
        <f t="shared" si="1"/>
        <v>1</v>
      </c>
    </row>
    <row r="83" spans="1:6" ht="26.1" customHeight="1">
      <c r="A83" s="59">
        <f>IF(B83="","",SUM($F$9:F83))</f>
        <v>51</v>
      </c>
      <c r="B83" s="60" t="str">
        <f>IF(AND(EXACT($G$8,Main!H78),Main!U78&gt;0),Main!B78,"")</f>
        <v>0807541</v>
      </c>
      <c r="C83" s="61" t="str">
        <f>IF(B83="","",Main!C78)</f>
        <v>K.V.RAVANAMMA</v>
      </c>
      <c r="D83" s="381">
        <f>IF(B83="","",Main!I78)</f>
        <v>10555653</v>
      </c>
      <c r="E83" s="63">
        <f>IF(B83="","",Main!U78)</f>
        <v>2000</v>
      </c>
      <c r="F83" s="402">
        <f t="shared" si="1"/>
        <v>1</v>
      </c>
    </row>
    <row r="84" spans="1:6" ht="26.1" customHeight="1">
      <c r="A84" s="59">
        <f>IF(B84="","",SUM($F$9:F84))</f>
        <v>52</v>
      </c>
      <c r="B84" s="60" t="str">
        <f>IF(AND(EXACT($G$8,Main!H79),Main!U79&gt;0),Main!B79,"")</f>
        <v>0807541</v>
      </c>
      <c r="C84" s="61" t="str">
        <f>IF(B84="","",Main!C79)</f>
        <v>K.V.RAVANAMMA</v>
      </c>
      <c r="D84" s="381">
        <f>IF(B84="","",Main!I79)</f>
        <v>10555653</v>
      </c>
      <c r="E84" s="63">
        <f>IF(B84="","",Main!U79)</f>
        <v>2000</v>
      </c>
      <c r="F84" s="402">
        <f t="shared" si="1"/>
        <v>1</v>
      </c>
    </row>
    <row r="85" spans="1:6" ht="26.1" customHeight="1">
      <c r="A85" s="59">
        <f>IF(B85="","",SUM($F$9:F85))</f>
        <v>53</v>
      </c>
      <c r="B85" s="60" t="str">
        <f>IF(AND(EXACT($G$8,Main!H80),Main!U80&gt;0),Main!B80,"")</f>
        <v>0807541</v>
      </c>
      <c r="C85" s="61" t="str">
        <f>IF(B85="","",Main!C80)</f>
        <v>K.V.RAVANAMMA</v>
      </c>
      <c r="D85" s="381">
        <f>IF(B85="","",Main!I80)</f>
        <v>10555653</v>
      </c>
      <c r="E85" s="63">
        <f>IF(B85="","",Main!U80)</f>
        <v>2000</v>
      </c>
      <c r="F85" s="402">
        <f t="shared" si="1"/>
        <v>1</v>
      </c>
    </row>
    <row r="86" spans="1:6" ht="26.1" customHeight="1">
      <c r="A86" s="59">
        <f>IF(B86="","",SUM($F$9:F86))</f>
        <v>54</v>
      </c>
      <c r="B86" s="60" t="str">
        <f>IF(AND(EXACT($G$8,Main!H81),Main!U81&gt;0),Main!B81,"")</f>
        <v>0807541</v>
      </c>
      <c r="C86" s="61" t="str">
        <f>IF(B86="","",Main!C81)</f>
        <v>K.V.RAVANAMMA</v>
      </c>
      <c r="D86" s="381">
        <f>IF(B86="","",Main!I81)</f>
        <v>10555653</v>
      </c>
      <c r="E86" s="63">
        <f>IF(B86="","",Main!U81)</f>
        <v>2000</v>
      </c>
      <c r="F86" s="402">
        <f t="shared" si="1"/>
        <v>1</v>
      </c>
    </row>
    <row r="87" spans="1:6" ht="26.1" customHeight="1">
      <c r="A87" s="59">
        <f>IF(B87="","",SUM($F$9:F87))</f>
        <v>55</v>
      </c>
      <c r="B87" s="60" t="str">
        <f>IF(AND(EXACT($G$8,Main!H82),Main!U82&gt;0),Main!B82,"")</f>
        <v>0807541</v>
      </c>
      <c r="C87" s="61" t="str">
        <f>IF(B87="","",Main!C82)</f>
        <v>K.V.RAVANAMMA</v>
      </c>
      <c r="D87" s="381">
        <f>IF(B87="","",Main!I82)</f>
        <v>10555653</v>
      </c>
      <c r="E87" s="63">
        <f>IF(B87="","",Main!U82)</f>
        <v>2000</v>
      </c>
      <c r="F87" s="402">
        <f t="shared" si="1"/>
        <v>1</v>
      </c>
    </row>
    <row r="88" spans="1:6" ht="26.1" customHeight="1">
      <c r="A88" s="59">
        <f>IF(B88="","",SUM($F$9:F88))</f>
        <v>56</v>
      </c>
      <c r="B88" s="60" t="str">
        <f>IF(AND(EXACT($G$8,Main!H83),Main!U83&gt;0),Main!B83,"")</f>
        <v>0807541</v>
      </c>
      <c r="C88" s="61" t="str">
        <f>IF(B88="","",Main!C83)</f>
        <v>K.V.RAVANAMMA</v>
      </c>
      <c r="D88" s="381">
        <f>IF(B88="","",Main!I83)</f>
        <v>10555653</v>
      </c>
      <c r="E88" s="63">
        <f>IF(B88="","",Main!U83)</f>
        <v>2000</v>
      </c>
      <c r="F88" s="402">
        <f t="shared" si="1"/>
        <v>1</v>
      </c>
    </row>
    <row r="89" spans="1:6" ht="26.1" customHeight="1">
      <c r="A89" s="59">
        <f>IF(B89="","",SUM($F$9:F89))</f>
        <v>57</v>
      </c>
      <c r="B89" s="60" t="str">
        <f>IF(AND(EXACT($G$8,Main!H84),Main!U84&gt;0),Main!B84,"")</f>
        <v>0807541</v>
      </c>
      <c r="C89" s="61" t="str">
        <f>IF(B89="","",Main!C84)</f>
        <v>K.V.RAVANAMMA</v>
      </c>
      <c r="D89" s="381">
        <f>IF(B89="","",Main!I84)</f>
        <v>10555653</v>
      </c>
      <c r="E89" s="63">
        <f>IF(B89="","",Main!U84)</f>
        <v>2000</v>
      </c>
      <c r="F89" s="402">
        <f t="shared" si="1"/>
        <v>1</v>
      </c>
    </row>
    <row r="90" spans="1:6" ht="26.1" customHeight="1">
      <c r="A90" s="59">
        <f>IF(B90="","",SUM($F$9:F90))</f>
        <v>58</v>
      </c>
      <c r="B90" s="60" t="str">
        <f>IF(AND(EXACT($G$8,Main!H85),Main!U85&gt;0),Main!B85,"")</f>
        <v>0807541</v>
      </c>
      <c r="C90" s="61" t="str">
        <f>IF(B90="","",Main!C85)</f>
        <v>K.V.RAVANAMMA</v>
      </c>
      <c r="D90" s="381">
        <f>IF(B90="","",Main!I85)</f>
        <v>10555653</v>
      </c>
      <c r="E90" s="63">
        <f>IF(B90="","",Main!U85)</f>
        <v>2000</v>
      </c>
      <c r="F90" s="402">
        <f t="shared" si="1"/>
        <v>1</v>
      </c>
    </row>
    <row r="91" spans="1:6" ht="26.1" customHeight="1">
      <c r="A91" s="59">
        <f>IF(B91="","",SUM($F$9:F91))</f>
        <v>59</v>
      </c>
      <c r="B91" s="60" t="str">
        <f>IF(AND(EXACT($G$8,Main!H86),Main!U86&gt;0),Main!B86,"")</f>
        <v>0807541</v>
      </c>
      <c r="C91" s="61" t="str">
        <f>IF(B91="","",Main!C86)</f>
        <v>K.V.RAVANAMMA</v>
      </c>
      <c r="D91" s="381">
        <f>IF(B91="","",Main!I86)</f>
        <v>10555653</v>
      </c>
      <c r="E91" s="63">
        <f>IF(B91="","",Main!U86)</f>
        <v>2000</v>
      </c>
      <c r="F91" s="402">
        <f t="shared" si="1"/>
        <v>1</v>
      </c>
    </row>
    <row r="92" spans="1:6" ht="26.1" customHeight="1">
      <c r="A92" s="59">
        <f>IF(B92="","",SUM($F$9:F92))</f>
        <v>60</v>
      </c>
      <c r="B92" s="60" t="str">
        <f>IF(AND(EXACT($G$8,Main!H87),Main!U87&gt;0),Main!B87,"")</f>
        <v>0807541</v>
      </c>
      <c r="C92" s="61" t="str">
        <f>IF(B92="","",Main!C87)</f>
        <v>K.V.RAVANAMMA</v>
      </c>
      <c r="D92" s="381">
        <f>IF(B92="","",Main!I87)</f>
        <v>10555653</v>
      </c>
      <c r="E92" s="63">
        <f>IF(B92="","",Main!U87)</f>
        <v>2000</v>
      </c>
      <c r="F92" s="402">
        <f t="shared" si="1"/>
        <v>1</v>
      </c>
    </row>
    <row r="93" spans="1:6" ht="26.1" customHeight="1">
      <c r="A93" s="59">
        <f>IF(B93="","",SUM($F$9:F93))</f>
        <v>61</v>
      </c>
      <c r="B93" s="60" t="str">
        <f>IF(AND(EXACT($G$8,Main!H88),Main!U88&gt;0),Main!B88,"")</f>
        <v>0807541</v>
      </c>
      <c r="C93" s="61" t="str">
        <f>IF(B93="","",Main!C88)</f>
        <v>K.V.RAVANAMMA</v>
      </c>
      <c r="D93" s="381">
        <f>IF(B93="","",Main!I88)</f>
        <v>10555653</v>
      </c>
      <c r="E93" s="63">
        <f>IF(B93="","",Main!U88)</f>
        <v>2000</v>
      </c>
      <c r="F93" s="402">
        <f t="shared" si="1"/>
        <v>1</v>
      </c>
    </row>
    <row r="94" spans="1:6" ht="26.1" customHeight="1">
      <c r="A94" s="59">
        <f>IF(B94="","",SUM($F$9:F94))</f>
        <v>62</v>
      </c>
      <c r="B94" s="60" t="str">
        <f>IF(AND(EXACT($G$8,Main!H89),Main!U89&gt;0),Main!B89,"")</f>
        <v>0807541</v>
      </c>
      <c r="C94" s="61" t="str">
        <f>IF(B94="","",Main!C89)</f>
        <v>K.V.RAVANAMMA</v>
      </c>
      <c r="D94" s="381">
        <f>IF(B94="","",Main!I89)</f>
        <v>10555653</v>
      </c>
      <c r="E94" s="63">
        <f>IF(B94="","",Main!U89)</f>
        <v>2000</v>
      </c>
      <c r="F94" s="402">
        <f t="shared" si="1"/>
        <v>1</v>
      </c>
    </row>
    <row r="95" spans="1:6" ht="26.1" customHeight="1">
      <c r="A95" s="59">
        <f>IF(B95="","",SUM($F$9:F95))</f>
        <v>63</v>
      </c>
      <c r="B95" s="60" t="str">
        <f>IF(AND(EXACT($G$8,Main!H90),Main!U90&gt;0),Main!B90,"")</f>
        <v>0807541</v>
      </c>
      <c r="C95" s="61" t="str">
        <f>IF(B95="","",Main!C90)</f>
        <v>K.V.RAVANAMMA</v>
      </c>
      <c r="D95" s="381">
        <f>IF(B95="","",Main!I90)</f>
        <v>10555653</v>
      </c>
      <c r="E95" s="63">
        <f>IF(B95="","",Main!U90)</f>
        <v>2000</v>
      </c>
      <c r="F95" s="402">
        <f t="shared" si="1"/>
        <v>1</v>
      </c>
    </row>
    <row r="96" spans="1:6" ht="26.1" customHeight="1">
      <c r="A96" s="59">
        <f>IF(B96="","",SUM($F$9:F96))</f>
        <v>64</v>
      </c>
      <c r="B96" s="60" t="str">
        <f>IF(AND(EXACT($G$8,Main!H91),Main!U91&gt;0),Main!B91,"")</f>
        <v>0807541</v>
      </c>
      <c r="C96" s="61" t="str">
        <f>IF(B96="","",Main!C91)</f>
        <v>K.V.RAVANAMMA</v>
      </c>
      <c r="D96" s="381">
        <f>IF(B96="","",Main!I91)</f>
        <v>10555653</v>
      </c>
      <c r="E96" s="63">
        <f>IF(B96="","",Main!U91)</f>
        <v>2000</v>
      </c>
      <c r="F96" s="402">
        <f t="shared" si="1"/>
        <v>1</v>
      </c>
    </row>
    <row r="97" spans="1:6" ht="26.1" customHeight="1">
      <c r="A97" s="59">
        <f>IF(B97="","",SUM($F$9:F97))</f>
        <v>65</v>
      </c>
      <c r="B97" s="60" t="str">
        <f>IF(AND(EXACT($G$8,Main!H92),Main!U92&gt;0),Main!B92,"")</f>
        <v>0807541</v>
      </c>
      <c r="C97" s="61" t="str">
        <f>IF(B97="","",Main!C92)</f>
        <v>K.V.RAVANAMMA</v>
      </c>
      <c r="D97" s="381">
        <f>IF(B97="","",Main!I92)</f>
        <v>10555653</v>
      </c>
      <c r="E97" s="63">
        <f>IF(B97="","",Main!U92)</f>
        <v>2000</v>
      </c>
      <c r="F97" s="402">
        <f t="shared" si="1"/>
        <v>1</v>
      </c>
    </row>
    <row r="98" spans="1:6" ht="26.1" customHeight="1">
      <c r="A98" s="59">
        <f>IF(B98="","",SUM($F$9:F98))</f>
        <v>66</v>
      </c>
      <c r="B98" s="60" t="str">
        <f>IF(AND(EXACT($G$8,Main!H93),Main!U93&gt;0),Main!B93,"")</f>
        <v>0807541</v>
      </c>
      <c r="C98" s="61" t="str">
        <f>IF(B98="","",Main!C93)</f>
        <v>K.V.RAVANAMMA</v>
      </c>
      <c r="D98" s="381">
        <f>IF(B98="","",Main!I93)</f>
        <v>10555653</v>
      </c>
      <c r="E98" s="63">
        <f>IF(B98="","",Main!U93)</f>
        <v>2000</v>
      </c>
      <c r="F98" s="402">
        <f t="shared" si="1"/>
        <v>1</v>
      </c>
    </row>
    <row r="99" spans="1:6" ht="26.1" customHeight="1">
      <c r="A99" s="59">
        <f>IF(B99="","",SUM($F$9:F99))</f>
        <v>67</v>
      </c>
      <c r="B99" s="60" t="str">
        <f>IF(AND(EXACT($G$8,Main!H94),Main!U94&gt;0),Main!B94,"")</f>
        <v>0807541</v>
      </c>
      <c r="C99" s="61" t="str">
        <f>IF(B99="","",Main!C94)</f>
        <v>K.V.RAVANAMMA</v>
      </c>
      <c r="D99" s="381">
        <f>IF(B99="","",Main!I94)</f>
        <v>10555653</v>
      </c>
      <c r="E99" s="63">
        <f>IF(B99="","",Main!U94)</f>
        <v>2000</v>
      </c>
      <c r="F99" s="402">
        <f t="shared" si="1"/>
        <v>1</v>
      </c>
    </row>
    <row r="100" spans="1:6" ht="26.1" customHeight="1">
      <c r="A100" s="59">
        <f>IF(B100="","",SUM($F$9:F100))</f>
        <v>68</v>
      </c>
      <c r="B100" s="60" t="str">
        <f>IF(AND(EXACT($G$8,Main!H95),Main!U95&gt;0),Main!B95,"")</f>
        <v>0807541</v>
      </c>
      <c r="C100" s="61" t="str">
        <f>IF(B100="","",Main!C95)</f>
        <v>K.V.RAVANAMMA</v>
      </c>
      <c r="D100" s="381">
        <f>IF(B100="","",Main!I95)</f>
        <v>10555653</v>
      </c>
      <c r="E100" s="63">
        <f>IF(B100="","",Main!U95)</f>
        <v>2000</v>
      </c>
      <c r="F100" s="402">
        <f t="shared" si="1"/>
        <v>1</v>
      </c>
    </row>
    <row r="101" spans="1:6" ht="26.1" customHeight="1">
      <c r="A101" s="59">
        <f>IF(B101="","",SUM($F$9:F101))</f>
        <v>69</v>
      </c>
      <c r="B101" s="60" t="str">
        <f>IF(AND(EXACT($G$8,Main!H96),Main!U96&gt;0),Main!B96,"")</f>
        <v>0807541</v>
      </c>
      <c r="C101" s="61" t="str">
        <f>IF(B101="","",Main!C96)</f>
        <v>K.V.RAVANAMMA</v>
      </c>
      <c r="D101" s="381">
        <f>IF(B101="","",Main!I96)</f>
        <v>10555653</v>
      </c>
      <c r="E101" s="63">
        <f>IF(B101="","",Main!U96)</f>
        <v>2000</v>
      </c>
      <c r="F101" s="402">
        <f t="shared" si="1"/>
        <v>1</v>
      </c>
    </row>
    <row r="102" spans="1:6" ht="26.1" customHeight="1">
      <c r="A102" s="59">
        <f>IF(B102="","",SUM($F$9:F102))</f>
        <v>70</v>
      </c>
      <c r="B102" s="60" t="str">
        <f>IF(AND(EXACT($G$8,Main!H97),Main!U97&gt;0),Main!B97,"")</f>
        <v>0807541</v>
      </c>
      <c r="C102" s="61" t="str">
        <f>IF(B102="","",Main!C97)</f>
        <v>K.V.RAVANAMMA</v>
      </c>
      <c r="D102" s="381">
        <f>IF(B102="","",Main!I97)</f>
        <v>10555653</v>
      </c>
      <c r="E102" s="63">
        <f>IF(B102="","",Main!U97)</f>
        <v>2000</v>
      </c>
      <c r="F102" s="402">
        <f t="shared" si="1"/>
        <v>1</v>
      </c>
    </row>
    <row r="103" spans="1:6" ht="26.1" customHeight="1">
      <c r="A103" s="59">
        <f>IF(B103="","",SUM($F$9:F103))</f>
        <v>71</v>
      </c>
      <c r="B103" s="60" t="str">
        <f>IF(AND(EXACT($G$8,Main!H98),Main!U98&gt;0),Main!B98,"")</f>
        <v>0807541</v>
      </c>
      <c r="C103" s="61" t="str">
        <f>IF(B103="","",Main!C98)</f>
        <v>K.V.RAVANAMMA</v>
      </c>
      <c r="D103" s="381">
        <f>IF(B103="","",Main!I98)</f>
        <v>10555653</v>
      </c>
      <c r="E103" s="63">
        <f>IF(B103="","",Main!U98)</f>
        <v>2000</v>
      </c>
      <c r="F103" s="402">
        <f t="shared" si="1"/>
        <v>1</v>
      </c>
    </row>
    <row r="104" spans="1:6" ht="26.1" customHeight="1">
      <c r="A104" s="59">
        <f>IF(B104="","",SUM($F$9:F104))</f>
        <v>72</v>
      </c>
      <c r="B104" s="60" t="str">
        <f>IF(AND(EXACT($G$8,Main!H99),Main!U99&gt;0),Main!B99,"")</f>
        <v>0807541</v>
      </c>
      <c r="C104" s="61" t="str">
        <f>IF(B104="","",Main!C99)</f>
        <v>K.V.RAVANAMMA</v>
      </c>
      <c r="D104" s="381">
        <f>IF(B104="","",Main!I99)</f>
        <v>10555653</v>
      </c>
      <c r="E104" s="63">
        <f>IF(B104="","",Main!U99)</f>
        <v>2000</v>
      </c>
      <c r="F104" s="402">
        <f t="shared" si="1"/>
        <v>1</v>
      </c>
    </row>
    <row r="105" spans="1:6" ht="26.1" customHeight="1">
      <c r="A105" s="59">
        <f>IF(B105="","",SUM($F$9:F105))</f>
        <v>73</v>
      </c>
      <c r="B105" s="60" t="str">
        <f>IF(AND(EXACT($G$8,Main!H100),Main!U100&gt;0),Main!B100,"")</f>
        <v>0807541</v>
      </c>
      <c r="C105" s="61" t="str">
        <f>IF(B105="","",Main!C100)</f>
        <v>K.V.RAVANAMMA</v>
      </c>
      <c r="D105" s="381">
        <f>IF(B105="","",Main!I100)</f>
        <v>10555653</v>
      </c>
      <c r="E105" s="63">
        <f>IF(B105="","",Main!U100)</f>
        <v>2000</v>
      </c>
      <c r="F105" s="402">
        <f t="shared" si="1"/>
        <v>1</v>
      </c>
    </row>
    <row r="106" spans="1:6" ht="26.1" customHeight="1">
      <c r="A106" s="59">
        <f>IF(B106="","",SUM($F$9:F106))</f>
        <v>74</v>
      </c>
      <c r="B106" s="60" t="str">
        <f>IF(AND(EXACT($G$8,Main!H101),Main!U101&gt;0),Main!B101,"")</f>
        <v>0807541</v>
      </c>
      <c r="C106" s="61" t="str">
        <f>IF(B106="","",Main!C101)</f>
        <v>K.V.RAVANAMMA</v>
      </c>
      <c r="D106" s="381">
        <f>IF(B106="","",Main!I101)</f>
        <v>10555653</v>
      </c>
      <c r="E106" s="63">
        <f>IF(B106="","",Main!U101)</f>
        <v>2000</v>
      </c>
      <c r="F106" s="402">
        <f t="shared" si="1"/>
        <v>1</v>
      </c>
    </row>
    <row r="107" spans="1:6" ht="26.1" customHeight="1">
      <c r="A107" s="59">
        <f>IF(B107="","",SUM($F$9:F107))</f>
        <v>75</v>
      </c>
      <c r="B107" s="60" t="str">
        <f>IF(AND(EXACT($G$8,Main!H102),Main!U102&gt;0),Main!B102,"")</f>
        <v>0807541</v>
      </c>
      <c r="C107" s="61" t="str">
        <f>IF(B107="","",Main!C102)</f>
        <v>K.V.RAVANAMMA</v>
      </c>
      <c r="D107" s="381">
        <f>IF(B107="","",Main!I102)</f>
        <v>10555653</v>
      </c>
      <c r="E107" s="63">
        <f>IF(B107="","",Main!U102)</f>
        <v>2000</v>
      </c>
      <c r="F107" s="402">
        <f t="shared" si="1"/>
        <v>1</v>
      </c>
    </row>
    <row r="108" spans="1:6" ht="26.1" customHeight="1">
      <c r="A108" s="59">
        <f>IF(B108="","",SUM($F$9:F108))</f>
        <v>76</v>
      </c>
      <c r="B108" s="60" t="str">
        <f>IF(AND(EXACT($G$8,Main!H103),Main!U103&gt;0),Main!B103,"")</f>
        <v>0807541</v>
      </c>
      <c r="C108" s="61" t="str">
        <f>IF(B108="","",Main!C103)</f>
        <v>K.V.RAVANAMMA</v>
      </c>
      <c r="D108" s="381">
        <f>IF(B108="","",Main!I103)</f>
        <v>10555653</v>
      </c>
      <c r="E108" s="63">
        <f>IF(B108="","",Main!U103)</f>
        <v>2000</v>
      </c>
      <c r="F108" s="402">
        <f t="shared" si="1"/>
        <v>1</v>
      </c>
    </row>
    <row r="109" spans="1:6" ht="26.1" customHeight="1">
      <c r="A109" s="59">
        <f>IF(B109="","",SUM($F$9:F109))</f>
        <v>77</v>
      </c>
      <c r="B109" s="60" t="str">
        <f>IF(AND(EXACT($G$8,Main!H104),Main!U104&gt;0),Main!B104,"")</f>
        <v>0807541</v>
      </c>
      <c r="C109" s="61" t="str">
        <f>IF(B109="","",Main!C104)</f>
        <v>K.V.RAVANAMMA</v>
      </c>
      <c r="D109" s="381">
        <f>IF(B109="","",Main!I104)</f>
        <v>10555653</v>
      </c>
      <c r="E109" s="63">
        <f>IF(B109="","",Main!U104)</f>
        <v>2000</v>
      </c>
      <c r="F109" s="402">
        <f t="shared" si="1"/>
        <v>1</v>
      </c>
    </row>
    <row r="110" spans="1:6" ht="26.1" customHeight="1">
      <c r="A110" s="59">
        <f>IF(B110="","",SUM($F$9:F110))</f>
        <v>78</v>
      </c>
      <c r="B110" s="60" t="str">
        <f>IF(AND(EXACT($G$8,Main!H105),Main!U105&gt;0),Main!B105,"")</f>
        <v>0807541</v>
      </c>
      <c r="C110" s="61" t="str">
        <f>IF(B110="","",Main!C105)</f>
        <v>K.V.RAVANAMMA</v>
      </c>
      <c r="D110" s="381">
        <f>IF(B110="","",Main!I105)</f>
        <v>10555653</v>
      </c>
      <c r="E110" s="63">
        <f>IF(B110="","",Main!U105)</f>
        <v>2000</v>
      </c>
      <c r="F110" s="402">
        <f t="shared" si="1"/>
        <v>1</v>
      </c>
    </row>
    <row r="111" spans="1:6" ht="26.1" customHeight="1">
      <c r="A111" s="59">
        <f>IF(B111="","",SUM($F$9:F111))</f>
        <v>79</v>
      </c>
      <c r="B111" s="60" t="str">
        <f>IF(AND(EXACT($G$8,Main!H106),Main!U106&gt;0),Main!B106,"")</f>
        <v>0807541</v>
      </c>
      <c r="C111" s="61" t="str">
        <f>IF(B111="","",Main!C106)</f>
        <v>K.V.RAVANAMMA</v>
      </c>
      <c r="D111" s="381">
        <f>IF(B111="","",Main!I106)</f>
        <v>10555653</v>
      </c>
      <c r="E111" s="63">
        <f>IF(B111="","",Main!U106)</f>
        <v>2000</v>
      </c>
      <c r="F111" s="402">
        <f t="shared" si="1"/>
        <v>1</v>
      </c>
    </row>
    <row r="112" spans="1:6" ht="26.1" customHeight="1">
      <c r="A112" s="59">
        <f>IF(B112="","",SUM($F$9:F112))</f>
        <v>80</v>
      </c>
      <c r="B112" s="60" t="str">
        <f>IF(AND(EXACT($G$8,Main!H107),Main!U107&gt;0),Main!B107,"")</f>
        <v>0807541</v>
      </c>
      <c r="C112" s="61" t="str">
        <f>IF(B112="","",Main!C107)</f>
        <v>K.V.RAVANAMMA</v>
      </c>
      <c r="D112" s="381">
        <f>IF(B112="","",Main!I107)</f>
        <v>10555653</v>
      </c>
      <c r="E112" s="63">
        <f>IF(B112="","",Main!U107)</f>
        <v>2000</v>
      </c>
      <c r="F112" s="402">
        <f t="shared" si="1"/>
        <v>1</v>
      </c>
    </row>
    <row r="113" spans="1:6" ht="26.1" customHeight="1">
      <c r="A113" s="59">
        <f>IF(B113="","",SUM($F$9:F113))</f>
        <v>81</v>
      </c>
      <c r="B113" s="60" t="str">
        <f>IF(AND(EXACT($G$8,Main!H108),Main!U108&gt;0),Main!B108,"")</f>
        <v>0807541</v>
      </c>
      <c r="C113" s="61" t="str">
        <f>IF(B113="","",Main!C108)</f>
        <v>K.V.RAVANAMMA</v>
      </c>
      <c r="D113" s="381">
        <f>IF(B113="","",Main!I108)</f>
        <v>10555653</v>
      </c>
      <c r="E113" s="63">
        <f>IF(B113="","",Main!U108)</f>
        <v>2000</v>
      </c>
      <c r="F113" s="402">
        <f t="shared" si="1"/>
        <v>1</v>
      </c>
    </row>
    <row r="114" spans="1:6" ht="26.1" customHeight="1">
      <c r="A114" s="59">
        <f>IF(B114="","",SUM($F$9:F114))</f>
        <v>82</v>
      </c>
      <c r="B114" s="60" t="str">
        <f>IF(AND(EXACT($G$8,Main!H109),Main!U109&gt;0),Main!B109,"")</f>
        <v>0807541</v>
      </c>
      <c r="C114" s="61" t="str">
        <f>IF(B114="","",Main!C109)</f>
        <v>K.V.RAVANAMMA</v>
      </c>
      <c r="D114" s="381">
        <f>IF(B114="","",Main!I109)</f>
        <v>10555653</v>
      </c>
      <c r="E114" s="63">
        <f>IF(B114="","",Main!U109)</f>
        <v>2000</v>
      </c>
      <c r="F114" s="402">
        <f t="shared" si="1"/>
        <v>1</v>
      </c>
    </row>
    <row r="115" spans="1:6" ht="26.1" customHeight="1">
      <c r="A115" s="59">
        <f>IF(B115="","",SUM($F$9:F115))</f>
        <v>83</v>
      </c>
      <c r="B115" s="60" t="str">
        <f>IF(AND(EXACT($G$8,Main!H110),Main!U110&gt;0),Main!B110,"")</f>
        <v>0807541</v>
      </c>
      <c r="C115" s="61" t="str">
        <f>IF(B115="","",Main!C110)</f>
        <v>K.V.RAVANAMMA</v>
      </c>
      <c r="D115" s="381">
        <f>IF(B115="","",Main!I110)</f>
        <v>10555653</v>
      </c>
      <c r="E115" s="63">
        <f>IF(B115="","",Main!U110)</f>
        <v>2000</v>
      </c>
      <c r="F115" s="402">
        <f t="shared" si="1"/>
        <v>1</v>
      </c>
    </row>
    <row r="116" spans="1:6" ht="26.1" customHeight="1">
      <c r="A116" s="59">
        <f>IF(B116="","",SUM($F$9:F116))</f>
        <v>84</v>
      </c>
      <c r="B116" s="60" t="str">
        <f>IF(AND(EXACT($G$8,Main!H111),Main!U111&gt;0),Main!B111,"")</f>
        <v>0807541</v>
      </c>
      <c r="C116" s="61" t="str">
        <f>IF(B116="","",Main!C111)</f>
        <v>K.V.RAVANAMMA</v>
      </c>
      <c r="D116" s="381">
        <f>IF(B116="","",Main!I111)</f>
        <v>10555653</v>
      </c>
      <c r="E116" s="63">
        <f>IF(B116="","",Main!U111)</f>
        <v>2000</v>
      </c>
      <c r="F116" s="402">
        <f t="shared" si="1"/>
        <v>1</v>
      </c>
    </row>
    <row r="117" spans="1:6" ht="26.1" customHeight="1">
      <c r="A117" s="59">
        <f>IF(B117="","",SUM($F$9:F117))</f>
        <v>85</v>
      </c>
      <c r="B117" s="60" t="str">
        <f>IF(AND(EXACT($G$8,Main!H112),Main!U112&gt;0),Main!B112,"")</f>
        <v>0807541</v>
      </c>
      <c r="C117" s="61" t="str">
        <f>IF(B117="","",Main!C112)</f>
        <v>K.V.RAVANAMMA</v>
      </c>
      <c r="D117" s="381">
        <f>IF(B117="","",Main!I112)</f>
        <v>10555653</v>
      </c>
      <c r="E117" s="63">
        <f>IF(B117="","",Main!U112)</f>
        <v>2000</v>
      </c>
      <c r="F117" s="402">
        <f t="shared" si="1"/>
        <v>1</v>
      </c>
    </row>
    <row r="118" spans="1:6" ht="26.1" customHeight="1">
      <c r="A118" s="59">
        <f>IF(B118="","",SUM($F$9:F118))</f>
        <v>86</v>
      </c>
      <c r="B118" s="60" t="str">
        <f>IF(AND(EXACT($G$8,Main!H113),Main!U113&gt;0),Main!B113,"")</f>
        <v>0807541</v>
      </c>
      <c r="C118" s="61" t="str">
        <f>IF(B118="","",Main!C113)</f>
        <v>K.V.RAVANAMMA</v>
      </c>
      <c r="D118" s="381">
        <f>IF(B118="","",Main!I113)</f>
        <v>10555653</v>
      </c>
      <c r="E118" s="63">
        <f>IF(B118="","",Main!U113)</f>
        <v>2000</v>
      </c>
      <c r="F118" s="402">
        <f t="shared" si="1"/>
        <v>1</v>
      </c>
    </row>
    <row r="119" spans="1:6" ht="26.1" customHeight="1">
      <c r="A119" s="59">
        <f>IF(B119="","",SUM($F$9:F119))</f>
        <v>87</v>
      </c>
      <c r="B119" s="60" t="str">
        <f>IF(AND(EXACT($G$8,Main!H114),Main!U114&gt;0),Main!B114,"")</f>
        <v>0807541</v>
      </c>
      <c r="C119" s="61" t="str">
        <f>IF(B119="","",Main!C114)</f>
        <v>K.V.RAVANAMMA</v>
      </c>
      <c r="D119" s="381">
        <f>IF(B119="","",Main!I114)</f>
        <v>10555653</v>
      </c>
      <c r="E119" s="63">
        <f>IF(B119="","",Main!U114)</f>
        <v>2000</v>
      </c>
      <c r="F119" s="402">
        <f t="shared" si="1"/>
        <v>1</v>
      </c>
    </row>
    <row r="120" spans="1:6" ht="26.1" customHeight="1">
      <c r="A120" s="59">
        <f>IF(B120="","",SUM($F$9:F120))</f>
        <v>88</v>
      </c>
      <c r="B120" s="60" t="str">
        <f>IF(AND(EXACT($G$8,Main!H115),Main!U115&gt;0),Main!B115,"")</f>
        <v>0807541</v>
      </c>
      <c r="C120" s="61" t="str">
        <f>IF(B120="","",Main!C115)</f>
        <v>K.V.RAVANAMMA</v>
      </c>
      <c r="D120" s="381">
        <f>IF(B120="","",Main!I115)</f>
        <v>10555653</v>
      </c>
      <c r="E120" s="63">
        <f>IF(B120="","",Main!U115)</f>
        <v>2000</v>
      </c>
      <c r="F120" s="402">
        <f t="shared" si="1"/>
        <v>1</v>
      </c>
    </row>
    <row r="121" spans="1:6" ht="26.1" customHeight="1">
      <c r="A121" s="59">
        <f>IF(B121="","",SUM($F$9:F121))</f>
        <v>89</v>
      </c>
      <c r="B121" s="60" t="str">
        <f>IF(AND(EXACT($G$8,Main!H116),Main!U116&gt;0),Main!B116,"")</f>
        <v>0807541</v>
      </c>
      <c r="C121" s="61" t="str">
        <f>IF(B121="","",Main!C116)</f>
        <v>K.V.RAVANAMMA</v>
      </c>
      <c r="D121" s="381">
        <f>IF(B121="","",Main!I116)</f>
        <v>10555653</v>
      </c>
      <c r="E121" s="63">
        <f>IF(B121="","",Main!U116)</f>
        <v>2000</v>
      </c>
      <c r="F121" s="402">
        <f t="shared" si="1"/>
        <v>1</v>
      </c>
    </row>
    <row r="122" spans="1:6" ht="26.1" customHeight="1">
      <c r="A122" s="59">
        <f>IF(B122="","",SUM($F$9:F122))</f>
        <v>90</v>
      </c>
      <c r="B122" s="60" t="str">
        <f>IF(AND(EXACT($G$8,Main!H117),Main!U117&gt;0),Main!B117,"")</f>
        <v>0807541</v>
      </c>
      <c r="C122" s="61" t="str">
        <f>IF(B122="","",Main!C117)</f>
        <v>K.V.RAVANAMMA</v>
      </c>
      <c r="D122" s="381">
        <f>IF(B122="","",Main!I117)</f>
        <v>10555653</v>
      </c>
      <c r="E122" s="63">
        <f>IF(B122="","",Main!U117)</f>
        <v>2000</v>
      </c>
      <c r="F122" s="402">
        <f t="shared" si="1"/>
        <v>1</v>
      </c>
    </row>
    <row r="123" spans="1:6" ht="26.1" customHeight="1">
      <c r="A123" s="59">
        <f>IF(B123="","",SUM($F$9:F123))</f>
        <v>91</v>
      </c>
      <c r="B123" s="60" t="str">
        <f>IF(AND(EXACT($G$8,Main!H118),Main!U118&gt;0),Main!B118,"")</f>
        <v>0807541</v>
      </c>
      <c r="C123" s="61" t="str">
        <f>IF(B123="","",Main!C118)</f>
        <v>K.V.RAVANAMMA</v>
      </c>
      <c r="D123" s="381">
        <f>IF(B123="","",Main!I118)</f>
        <v>10555653</v>
      </c>
      <c r="E123" s="63">
        <f>IF(B123="","",Main!U118)</f>
        <v>2000</v>
      </c>
      <c r="F123" s="402">
        <f t="shared" si="1"/>
        <v>1</v>
      </c>
    </row>
    <row r="124" spans="1:6" ht="26.1" customHeight="1">
      <c r="A124" s="59">
        <f>IF(B124="","",SUM($F$9:F124))</f>
        <v>92</v>
      </c>
      <c r="B124" s="60" t="str">
        <f>IF(AND(EXACT($G$8,Main!H119),Main!U119&gt;0),Main!B119,"")</f>
        <v>0807541</v>
      </c>
      <c r="C124" s="61" t="str">
        <f>IF(B124="","",Main!C119)</f>
        <v>K.V.RAVANAMMA</v>
      </c>
      <c r="D124" s="381">
        <f>IF(B124="","",Main!I119)</f>
        <v>10555653</v>
      </c>
      <c r="E124" s="63">
        <f>IF(B124="","",Main!U119)</f>
        <v>2000</v>
      </c>
      <c r="F124" s="402">
        <f t="shared" si="1"/>
        <v>1</v>
      </c>
    </row>
    <row r="125" spans="1:6" ht="26.1" customHeight="1">
      <c r="A125" s="59">
        <f>IF(B125="","",SUM($F$9:F125))</f>
        <v>93</v>
      </c>
      <c r="B125" s="60" t="str">
        <f>IF(AND(EXACT($G$8,Main!H120),Main!U120&gt;0),Main!B120,"")</f>
        <v>0807541</v>
      </c>
      <c r="C125" s="61" t="str">
        <f>IF(B125="","",Main!C120)</f>
        <v>K.V.RAVANAMMA</v>
      </c>
      <c r="D125" s="381">
        <f>IF(B125="","",Main!I120)</f>
        <v>10555653</v>
      </c>
      <c r="E125" s="63">
        <f>IF(B125="","",Main!U120)</f>
        <v>2000</v>
      </c>
      <c r="F125" s="402">
        <f t="shared" si="1"/>
        <v>1</v>
      </c>
    </row>
    <row r="126" spans="1:6" ht="26.1" customHeight="1">
      <c r="A126" s="59">
        <f>IF(B126="","",SUM($F$9:F126))</f>
        <v>94</v>
      </c>
      <c r="B126" s="60" t="str">
        <f>IF(AND(EXACT($G$8,Main!H121),Main!U121&gt;0),Main!B121,"")</f>
        <v>0807541</v>
      </c>
      <c r="C126" s="61" t="str">
        <f>IF(B126="","",Main!C121)</f>
        <v>K.V.RAVANAMMA</v>
      </c>
      <c r="D126" s="381">
        <f>IF(B126="","",Main!I121)</f>
        <v>10555653</v>
      </c>
      <c r="E126" s="63">
        <f>IF(B126="","",Main!U121)</f>
        <v>2000</v>
      </c>
      <c r="F126" s="402">
        <f t="shared" si="1"/>
        <v>1</v>
      </c>
    </row>
    <row r="127" spans="1:6" ht="26.1" customHeight="1">
      <c r="A127" s="59">
        <f>IF(B127="","",SUM($F$9:F127))</f>
        <v>95</v>
      </c>
      <c r="B127" s="60" t="str">
        <f>IF(AND(EXACT($G$8,Main!H122),Main!U122&gt;0),Main!B122,"")</f>
        <v>0807541</v>
      </c>
      <c r="C127" s="61" t="str">
        <f>IF(B127="","",Main!C122)</f>
        <v>K.V.RAVANAMMA</v>
      </c>
      <c r="D127" s="381">
        <f>IF(B127="","",Main!I122)</f>
        <v>10555653</v>
      </c>
      <c r="E127" s="63">
        <f>IF(B127="","",Main!U122)</f>
        <v>2000</v>
      </c>
      <c r="F127" s="402">
        <f t="shared" si="1"/>
        <v>1</v>
      </c>
    </row>
    <row r="128" spans="1:6" ht="26.1" customHeight="1">
      <c r="A128" s="59">
        <f>IF(B128="","",SUM($F$9:F128))</f>
        <v>96</v>
      </c>
      <c r="B128" s="60" t="str">
        <f>IF(AND(EXACT($G$8,Main!H123),Main!U123&gt;0),Main!B123,"")</f>
        <v>0807541</v>
      </c>
      <c r="C128" s="61" t="str">
        <f>IF(B128="","",Main!C123)</f>
        <v>K.V.RAVANAMMA</v>
      </c>
      <c r="D128" s="381">
        <f>IF(B128="","",Main!I123)</f>
        <v>10555653</v>
      </c>
      <c r="E128" s="63">
        <f>IF(B128="","",Main!U123)</f>
        <v>2000</v>
      </c>
      <c r="F128" s="402">
        <f t="shared" si="1"/>
        <v>1</v>
      </c>
    </row>
    <row r="129" spans="1:6" ht="26.1" customHeight="1">
      <c r="A129" s="59">
        <f>IF(B129="","",SUM($F$9:F129))</f>
        <v>97</v>
      </c>
      <c r="B129" s="60" t="str">
        <f>IF(AND(EXACT($G$8,Main!H124),Main!U124&gt;0),Main!B124,"")</f>
        <v>0807541</v>
      </c>
      <c r="C129" s="61" t="str">
        <f>IF(B129="","",Main!C124)</f>
        <v>K.V.RAVANAMMA</v>
      </c>
      <c r="D129" s="381">
        <f>IF(B129="","",Main!I124)</f>
        <v>10555653</v>
      </c>
      <c r="E129" s="63">
        <f>IF(B129="","",Main!U124)</f>
        <v>2000</v>
      </c>
      <c r="F129" s="402">
        <f t="shared" si="1"/>
        <v>1</v>
      </c>
    </row>
    <row r="130" spans="1:6" ht="26.1" customHeight="1">
      <c r="A130" s="59">
        <f>IF(B130="","",SUM($F$9:F130))</f>
        <v>98</v>
      </c>
      <c r="B130" s="60" t="str">
        <f>IF(AND(EXACT($G$8,Main!H125),Main!U125&gt;0),Main!B125,"")</f>
        <v>0807541</v>
      </c>
      <c r="C130" s="61" t="str">
        <f>IF(B130="","",Main!C125)</f>
        <v>K.V.RAVANAMMA</v>
      </c>
      <c r="D130" s="381">
        <f>IF(B130="","",Main!I125)</f>
        <v>10555653</v>
      </c>
      <c r="E130" s="63">
        <f>IF(B130="","",Main!U125)</f>
        <v>2000</v>
      </c>
      <c r="F130" s="402">
        <f t="shared" si="1"/>
        <v>1</v>
      </c>
    </row>
    <row r="131" spans="1:6" ht="26.1" customHeight="1">
      <c r="A131" s="59">
        <f>IF(B131="","",SUM($F$9:F131))</f>
        <v>99</v>
      </c>
      <c r="B131" s="60" t="str">
        <f>IF(AND(EXACT($G$8,Main!H126),Main!U126&gt;0),Main!B126,"")</f>
        <v>0807541</v>
      </c>
      <c r="C131" s="61" t="str">
        <f>IF(B131="","",Main!C126)</f>
        <v>K.V.RAVANAMMA</v>
      </c>
      <c r="D131" s="381">
        <f>IF(B131="","",Main!I126)</f>
        <v>10555653</v>
      </c>
      <c r="E131" s="63">
        <f>IF(B131="","",Main!U126)</f>
        <v>2000</v>
      </c>
      <c r="F131" s="402">
        <f t="shared" si="1"/>
        <v>1</v>
      </c>
    </row>
    <row r="132" spans="1:6" ht="26.1" customHeight="1">
      <c r="A132" s="59">
        <f>IF(B132="","",SUM($F$9:F132))</f>
        <v>100</v>
      </c>
      <c r="B132" s="60" t="str">
        <f>IF(AND(EXACT($G$8,Main!H127),Main!U127&gt;0),Main!B127,"")</f>
        <v>0807541</v>
      </c>
      <c r="C132" s="61" t="str">
        <f>IF(B132="","",Main!C127)</f>
        <v>K.V.RAVANAMMA</v>
      </c>
      <c r="D132" s="381">
        <f>IF(B132="","",Main!I127)</f>
        <v>10555653</v>
      </c>
      <c r="E132" s="63">
        <f>IF(B132="","",Main!U127)</f>
        <v>2000</v>
      </c>
      <c r="F132" s="402">
        <f t="shared" si="1"/>
        <v>1</v>
      </c>
    </row>
    <row r="133" spans="1:6" ht="26.1" customHeight="1">
      <c r="A133" s="59">
        <f>IF(B133="","",SUM($F$9:F133))</f>
        <v>101</v>
      </c>
      <c r="B133" s="60" t="str">
        <f>IF(AND(EXACT($G$8,Main!H128),Main!U128&gt;0),Main!B128,"")</f>
        <v>0807541</v>
      </c>
      <c r="C133" s="61" t="str">
        <f>IF(B133="","",Main!C128)</f>
        <v>K.V.RAVANAMMA</v>
      </c>
      <c r="D133" s="381">
        <f>IF(B133="","",Main!I128)</f>
        <v>10555653</v>
      </c>
      <c r="E133" s="63">
        <f>IF(B133="","",Main!U128)</f>
        <v>2000</v>
      </c>
      <c r="F133" s="402">
        <f t="shared" si="1"/>
        <v>1</v>
      </c>
    </row>
    <row r="134" spans="1:6" ht="26.1" customHeight="1">
      <c r="A134" s="59">
        <f>IF(B134="","",SUM($F$9:F134))</f>
        <v>102</v>
      </c>
      <c r="B134" s="60" t="str">
        <f>IF(AND(EXACT($G$8,Main!H129),Main!U129&gt;0),Main!B129,"")</f>
        <v>0807541</v>
      </c>
      <c r="C134" s="61" t="str">
        <f>IF(B134="","",Main!C129)</f>
        <v>K.V.RAVANAMMA</v>
      </c>
      <c r="D134" s="381">
        <f>IF(B134="","",Main!I129)</f>
        <v>10555653</v>
      </c>
      <c r="E134" s="63">
        <f>IF(B134="","",Main!U129)</f>
        <v>2000</v>
      </c>
      <c r="F134" s="402">
        <f t="shared" si="1"/>
        <v>1</v>
      </c>
    </row>
    <row r="135" spans="1:6" ht="26.1" customHeight="1">
      <c r="A135" s="59">
        <f>IF(B135="","",SUM($F$9:F135))</f>
        <v>103</v>
      </c>
      <c r="B135" s="60" t="str">
        <f>IF(AND(EXACT($G$8,Main!H130),Main!U130&gt;0),Main!B130,"")</f>
        <v>0807541</v>
      </c>
      <c r="C135" s="61" t="str">
        <f>IF(B135="","",Main!C130)</f>
        <v>K.V.RAVANAMMA</v>
      </c>
      <c r="D135" s="381">
        <f>IF(B135="","",Main!I130)</f>
        <v>10555653</v>
      </c>
      <c r="E135" s="63">
        <f>IF(B135="","",Main!U130)</f>
        <v>2000</v>
      </c>
      <c r="F135" s="402">
        <f t="shared" si="1"/>
        <v>1</v>
      </c>
    </row>
    <row r="136" spans="1:6" ht="26.1" customHeight="1">
      <c r="A136" s="59">
        <f>IF(B136="","",SUM($F$9:F136))</f>
        <v>104</v>
      </c>
      <c r="B136" s="60" t="str">
        <f>IF(AND(EXACT($G$8,Main!H131),Main!U131&gt;0),Main!B131,"")</f>
        <v>0807541</v>
      </c>
      <c r="C136" s="61" t="str">
        <f>IF(B136="","",Main!C131)</f>
        <v>K.V.RAVANAMMA</v>
      </c>
      <c r="D136" s="381">
        <f>IF(B136="","",Main!I131)</f>
        <v>10555653</v>
      </c>
      <c r="E136" s="63">
        <f>IF(B136="","",Main!U131)</f>
        <v>2000</v>
      </c>
      <c r="F136" s="402">
        <f t="shared" si="1"/>
        <v>1</v>
      </c>
    </row>
    <row r="137" spans="1:6" ht="26.1" customHeight="1">
      <c r="A137" s="59">
        <f>IF(B137="","",SUM($F$9:F137))</f>
        <v>105</v>
      </c>
      <c r="B137" s="60" t="str">
        <f>IF(AND(EXACT($G$8,Main!H132),Main!U132&gt;0),Main!B132,"")</f>
        <v>0807541</v>
      </c>
      <c r="C137" s="61" t="str">
        <f>IF(B137="","",Main!C132)</f>
        <v>K.V.RAVANAMMA</v>
      </c>
      <c r="D137" s="381">
        <f>IF(B137="","",Main!I132)</f>
        <v>10555653</v>
      </c>
      <c r="E137" s="63">
        <f>IF(B137="","",Main!U132)</f>
        <v>2000</v>
      </c>
      <c r="F137" s="402">
        <f t="shared" ref="F137:F200" si="2">IF(B137="","",1)</f>
        <v>1</v>
      </c>
    </row>
    <row r="138" spans="1:6" ht="26.1" customHeight="1">
      <c r="A138" s="59">
        <f>IF(B138="","",SUM($F$9:F138))</f>
        <v>106</v>
      </c>
      <c r="B138" s="60" t="str">
        <f>IF(AND(EXACT($G$8,Main!H133),Main!U133&gt;0),Main!B133,"")</f>
        <v>0807541</v>
      </c>
      <c r="C138" s="61" t="str">
        <f>IF(B138="","",Main!C133)</f>
        <v>K.V.RAVANAMMA</v>
      </c>
      <c r="D138" s="381">
        <f>IF(B138="","",Main!I133)</f>
        <v>10555653</v>
      </c>
      <c r="E138" s="63">
        <f>IF(B138="","",Main!U133)</f>
        <v>2000</v>
      </c>
      <c r="F138" s="402">
        <f t="shared" si="2"/>
        <v>1</v>
      </c>
    </row>
    <row r="139" spans="1:6" ht="26.1" customHeight="1">
      <c r="A139" s="59">
        <f>IF(B139="","",SUM($F$9:F139))</f>
        <v>107</v>
      </c>
      <c r="B139" s="60" t="str">
        <f>IF(AND(EXACT($G$8,Main!H134),Main!U134&gt;0),Main!B134,"")</f>
        <v>0807541</v>
      </c>
      <c r="C139" s="61" t="str">
        <f>IF(B139="","",Main!C134)</f>
        <v>K.V.RAVANAMMA</v>
      </c>
      <c r="D139" s="381">
        <f>IF(B139="","",Main!I134)</f>
        <v>10555653</v>
      </c>
      <c r="E139" s="63">
        <f>IF(B139="","",Main!U134)</f>
        <v>2000</v>
      </c>
      <c r="F139" s="402">
        <f t="shared" si="2"/>
        <v>1</v>
      </c>
    </row>
    <row r="140" spans="1:6" ht="26.1" customHeight="1">
      <c r="A140" s="59">
        <f>IF(B140="","",SUM($F$9:F140))</f>
        <v>108</v>
      </c>
      <c r="B140" s="60" t="str">
        <f>IF(AND(EXACT($G$8,Main!H135),Main!U135&gt;0),Main!B135,"")</f>
        <v>0807541</v>
      </c>
      <c r="C140" s="61" t="str">
        <f>IF(B140="","",Main!C135)</f>
        <v>K.V.RAVANAMMA</v>
      </c>
      <c r="D140" s="381">
        <f>IF(B140="","",Main!I135)</f>
        <v>10555653</v>
      </c>
      <c r="E140" s="63">
        <f>IF(B140="","",Main!U135)</f>
        <v>2000</v>
      </c>
      <c r="F140" s="402">
        <f t="shared" si="2"/>
        <v>1</v>
      </c>
    </row>
    <row r="141" spans="1:6" ht="26.1" customHeight="1">
      <c r="A141" s="59">
        <f>IF(B141="","",SUM($F$9:F141))</f>
        <v>109</v>
      </c>
      <c r="B141" s="60" t="str">
        <f>IF(AND(EXACT($G$8,Main!H136),Main!U136&gt;0),Main!B136,"")</f>
        <v>0807541</v>
      </c>
      <c r="C141" s="61" t="str">
        <f>IF(B141="","",Main!C136)</f>
        <v>K.V.RAVANAMMA</v>
      </c>
      <c r="D141" s="381">
        <f>IF(B141="","",Main!I136)</f>
        <v>10555653</v>
      </c>
      <c r="E141" s="63">
        <f>IF(B141="","",Main!U136)</f>
        <v>2000</v>
      </c>
      <c r="F141" s="402">
        <f t="shared" si="2"/>
        <v>1</v>
      </c>
    </row>
    <row r="142" spans="1:6" ht="26.1" customHeight="1">
      <c r="A142" s="59">
        <f>IF(B142="","",SUM($F$9:F142))</f>
        <v>110</v>
      </c>
      <c r="B142" s="60" t="str">
        <f>IF(AND(EXACT($G$8,Main!H137),Main!U137&gt;0),Main!B137,"")</f>
        <v>0807541</v>
      </c>
      <c r="C142" s="61" t="str">
        <f>IF(B142="","",Main!C137)</f>
        <v>K.V.RAVANAMMA</v>
      </c>
      <c r="D142" s="381">
        <f>IF(B142="","",Main!I137)</f>
        <v>10555653</v>
      </c>
      <c r="E142" s="63">
        <f>IF(B142="","",Main!U137)</f>
        <v>2000</v>
      </c>
      <c r="F142" s="402">
        <f t="shared" si="2"/>
        <v>1</v>
      </c>
    </row>
    <row r="143" spans="1:6" ht="26.1" customHeight="1">
      <c r="A143" s="59">
        <f>IF(B143="","",SUM($F$9:F143))</f>
        <v>111</v>
      </c>
      <c r="B143" s="60" t="str">
        <f>IF(AND(EXACT($G$8,Main!H138),Main!U138&gt;0),Main!B138,"")</f>
        <v>0807541</v>
      </c>
      <c r="C143" s="61" t="str">
        <f>IF(B143="","",Main!C138)</f>
        <v>K.V.RAVANAMMA</v>
      </c>
      <c r="D143" s="381">
        <f>IF(B143="","",Main!I138)</f>
        <v>10555653</v>
      </c>
      <c r="E143" s="63">
        <f>IF(B143="","",Main!U138)</f>
        <v>2000</v>
      </c>
      <c r="F143" s="402">
        <f t="shared" si="2"/>
        <v>1</v>
      </c>
    </row>
    <row r="144" spans="1:6" ht="26.1" customHeight="1">
      <c r="A144" s="59">
        <f>IF(B144="","",SUM($F$9:F144))</f>
        <v>112</v>
      </c>
      <c r="B144" s="60" t="str">
        <f>IF(AND(EXACT($G$8,Main!H139),Main!U139&gt;0),Main!B139,"")</f>
        <v>0807541</v>
      </c>
      <c r="C144" s="61" t="str">
        <f>IF(B144="","",Main!C139)</f>
        <v>K.V.RAVANAMMA</v>
      </c>
      <c r="D144" s="381">
        <f>IF(B144="","",Main!I139)</f>
        <v>10555653</v>
      </c>
      <c r="E144" s="63">
        <f>IF(B144="","",Main!U139)</f>
        <v>2000</v>
      </c>
      <c r="F144" s="402">
        <f t="shared" si="2"/>
        <v>1</v>
      </c>
    </row>
    <row r="145" spans="1:6" ht="26.1" customHeight="1">
      <c r="A145" s="59">
        <f>IF(B145="","",SUM($F$9:F145))</f>
        <v>113</v>
      </c>
      <c r="B145" s="60" t="str">
        <f>IF(AND(EXACT($G$8,Main!H140),Main!U140&gt;0),Main!B140,"")</f>
        <v>0807541</v>
      </c>
      <c r="C145" s="61" t="str">
        <f>IF(B145="","",Main!C140)</f>
        <v>K.V.RAVANAMMA</v>
      </c>
      <c r="D145" s="381">
        <f>IF(B145="","",Main!I140)</f>
        <v>10555653</v>
      </c>
      <c r="E145" s="63">
        <f>IF(B145="","",Main!U140)</f>
        <v>2000</v>
      </c>
      <c r="F145" s="402">
        <f t="shared" si="2"/>
        <v>1</v>
      </c>
    </row>
    <row r="146" spans="1:6" ht="26.1" customHeight="1">
      <c r="A146" s="59">
        <f>IF(B146="","",SUM($F$9:F146))</f>
        <v>114</v>
      </c>
      <c r="B146" s="60" t="str">
        <f>IF(AND(EXACT($G$8,Main!H141),Main!U141&gt;0),Main!B141,"")</f>
        <v>0807541</v>
      </c>
      <c r="C146" s="61" t="str">
        <f>IF(B146="","",Main!C141)</f>
        <v>K.V.RAVANAMMA</v>
      </c>
      <c r="D146" s="381">
        <f>IF(B146="","",Main!I141)</f>
        <v>10555653</v>
      </c>
      <c r="E146" s="63">
        <f>IF(B146="","",Main!U141)</f>
        <v>2000</v>
      </c>
      <c r="F146" s="402">
        <f t="shared" si="2"/>
        <v>1</v>
      </c>
    </row>
    <row r="147" spans="1:6" ht="26.1" customHeight="1">
      <c r="A147" s="59">
        <f>IF(B147="","",SUM($F$9:F147))</f>
        <v>115</v>
      </c>
      <c r="B147" s="60" t="str">
        <f>IF(AND(EXACT($G$8,Main!H142),Main!U142&gt;0),Main!B142,"")</f>
        <v>0807541</v>
      </c>
      <c r="C147" s="61" t="str">
        <f>IF(B147="","",Main!C142)</f>
        <v>K.V.RAVANAMMA</v>
      </c>
      <c r="D147" s="381">
        <f>IF(B147="","",Main!I142)</f>
        <v>10555653</v>
      </c>
      <c r="E147" s="63">
        <f>IF(B147="","",Main!U142)</f>
        <v>2000</v>
      </c>
      <c r="F147" s="402">
        <f t="shared" si="2"/>
        <v>1</v>
      </c>
    </row>
    <row r="148" spans="1:6" ht="26.1" customHeight="1">
      <c r="A148" s="59">
        <f>IF(B148="","",SUM($F$9:F148))</f>
        <v>116</v>
      </c>
      <c r="B148" s="60" t="str">
        <f>IF(AND(EXACT($G$8,Main!H143),Main!U143&gt;0),Main!B143,"")</f>
        <v>0807541</v>
      </c>
      <c r="C148" s="61" t="str">
        <f>IF(B148="","",Main!C143)</f>
        <v>K.V.RAVANAMMA</v>
      </c>
      <c r="D148" s="381">
        <f>IF(B148="","",Main!I143)</f>
        <v>10555653</v>
      </c>
      <c r="E148" s="63">
        <f>IF(B148="","",Main!U143)</f>
        <v>2000</v>
      </c>
      <c r="F148" s="402">
        <f t="shared" si="2"/>
        <v>1</v>
      </c>
    </row>
    <row r="149" spans="1:6" ht="26.1" customHeight="1">
      <c r="A149" s="59">
        <f>IF(B149="","",SUM($F$9:F149))</f>
        <v>117</v>
      </c>
      <c r="B149" s="60" t="str">
        <f>IF(AND(EXACT($G$8,Main!H144),Main!U144&gt;0),Main!B144,"")</f>
        <v>0807541</v>
      </c>
      <c r="C149" s="61" t="str">
        <f>IF(B149="","",Main!C144)</f>
        <v>K.V.RAVANAMMA</v>
      </c>
      <c r="D149" s="381">
        <f>IF(B149="","",Main!I144)</f>
        <v>10555653</v>
      </c>
      <c r="E149" s="63">
        <f>IF(B149="","",Main!U144)</f>
        <v>2000</v>
      </c>
      <c r="F149" s="402">
        <f t="shared" si="2"/>
        <v>1</v>
      </c>
    </row>
    <row r="150" spans="1:6" ht="26.1" customHeight="1">
      <c r="A150" s="59">
        <f>IF(B150="","",SUM($F$9:F150))</f>
        <v>118</v>
      </c>
      <c r="B150" s="60" t="str">
        <f>IF(AND(EXACT($G$8,Main!H145),Main!U145&gt;0),Main!B145,"")</f>
        <v>0807541</v>
      </c>
      <c r="C150" s="61" t="str">
        <f>IF(B150="","",Main!C145)</f>
        <v>K.V.RAVANAMMA</v>
      </c>
      <c r="D150" s="381">
        <f>IF(B150="","",Main!I145)</f>
        <v>10555653</v>
      </c>
      <c r="E150" s="63">
        <f>IF(B150="","",Main!U145)</f>
        <v>2000</v>
      </c>
      <c r="F150" s="402">
        <f t="shared" si="2"/>
        <v>1</v>
      </c>
    </row>
    <row r="151" spans="1:6" ht="26.1" customHeight="1">
      <c r="A151" s="59">
        <f>IF(B151="","",SUM($F$9:F151))</f>
        <v>119</v>
      </c>
      <c r="B151" s="60" t="str">
        <f>IF(AND(EXACT($G$8,Main!H146),Main!U146&gt;0),Main!B146,"")</f>
        <v>0807541</v>
      </c>
      <c r="C151" s="61" t="str">
        <f>IF(B151="","",Main!C146)</f>
        <v>K.V.RAVANAMMA</v>
      </c>
      <c r="D151" s="381">
        <f>IF(B151="","",Main!I146)</f>
        <v>10555653</v>
      </c>
      <c r="E151" s="63">
        <f>IF(B151="","",Main!U146)</f>
        <v>2000</v>
      </c>
      <c r="F151" s="402">
        <f t="shared" si="2"/>
        <v>1</v>
      </c>
    </row>
    <row r="152" spans="1:6" ht="26.1" customHeight="1">
      <c r="A152" s="59">
        <f>IF(B152="","",SUM($F$9:F152))</f>
        <v>120</v>
      </c>
      <c r="B152" s="60" t="str">
        <f>IF(AND(EXACT($G$8,Main!H147),Main!U147&gt;0),Main!B147,"")</f>
        <v>0807541</v>
      </c>
      <c r="C152" s="61" t="str">
        <f>IF(B152="","",Main!C147)</f>
        <v>K.V.RAVANAMMA</v>
      </c>
      <c r="D152" s="381">
        <f>IF(B152="","",Main!I147)</f>
        <v>10555653</v>
      </c>
      <c r="E152" s="63">
        <f>IF(B152="","",Main!U147)</f>
        <v>2000</v>
      </c>
      <c r="F152" s="402">
        <f t="shared" si="2"/>
        <v>1</v>
      </c>
    </row>
    <row r="153" spans="1:6" ht="26.1" customHeight="1">
      <c r="A153" s="59">
        <f>IF(B153="","",SUM($F$9:F153))</f>
        <v>121</v>
      </c>
      <c r="B153" s="60" t="str">
        <f>IF(AND(EXACT($G$8,Main!H148),Main!U148&gt;0),Main!B148,"")</f>
        <v>0807541</v>
      </c>
      <c r="C153" s="61" t="str">
        <f>IF(B153="","",Main!C148)</f>
        <v>K.V.RAVANAMMA</v>
      </c>
      <c r="D153" s="381">
        <f>IF(B153="","",Main!I148)</f>
        <v>10555653</v>
      </c>
      <c r="E153" s="63">
        <f>IF(B153="","",Main!U148)</f>
        <v>2000</v>
      </c>
      <c r="F153" s="402">
        <f t="shared" si="2"/>
        <v>1</v>
      </c>
    </row>
    <row r="154" spans="1:6" ht="26.1" customHeight="1">
      <c r="A154" s="59">
        <f>IF(B154="","",SUM($F$9:F154))</f>
        <v>122</v>
      </c>
      <c r="B154" s="60" t="str">
        <f>IF(AND(EXACT($G$8,Main!H149),Main!U149&gt;0),Main!B149,"")</f>
        <v>0807541</v>
      </c>
      <c r="C154" s="61" t="str">
        <f>IF(B154="","",Main!C149)</f>
        <v>K.V.RAVANAMMA</v>
      </c>
      <c r="D154" s="381">
        <f>IF(B154="","",Main!I149)</f>
        <v>10555653</v>
      </c>
      <c r="E154" s="63">
        <f>IF(B154="","",Main!U149)</f>
        <v>2000</v>
      </c>
      <c r="F154" s="402">
        <f t="shared" si="2"/>
        <v>1</v>
      </c>
    </row>
    <row r="155" spans="1:6" ht="26.1" customHeight="1">
      <c r="A155" s="59">
        <f>IF(B155="","",SUM($F$9:F155))</f>
        <v>123</v>
      </c>
      <c r="B155" s="60" t="str">
        <f>IF(AND(EXACT($G$8,Main!H150),Main!U150&gt;0),Main!B150,"")</f>
        <v>0807541</v>
      </c>
      <c r="C155" s="61" t="str">
        <f>IF(B155="","",Main!C150)</f>
        <v>K.V.RAVANAMMA</v>
      </c>
      <c r="D155" s="381">
        <f>IF(B155="","",Main!I150)</f>
        <v>10555653</v>
      </c>
      <c r="E155" s="63">
        <f>IF(B155="","",Main!U150)</f>
        <v>2000</v>
      </c>
      <c r="F155" s="402">
        <f t="shared" si="2"/>
        <v>1</v>
      </c>
    </row>
    <row r="156" spans="1:6" ht="26.1" customHeight="1">
      <c r="A156" s="59">
        <f>IF(B156="","",SUM($F$9:F156))</f>
        <v>124</v>
      </c>
      <c r="B156" s="60" t="str">
        <f>IF(AND(EXACT($G$8,Main!H151),Main!U151&gt;0),Main!B151,"")</f>
        <v>0807541</v>
      </c>
      <c r="C156" s="61" t="str">
        <f>IF(B156="","",Main!C151)</f>
        <v>K.V.RAVANAMMA</v>
      </c>
      <c r="D156" s="381">
        <f>IF(B156="","",Main!I151)</f>
        <v>10555653</v>
      </c>
      <c r="E156" s="63">
        <f>IF(B156="","",Main!U151)</f>
        <v>2000</v>
      </c>
      <c r="F156" s="402">
        <f t="shared" si="2"/>
        <v>1</v>
      </c>
    </row>
    <row r="157" spans="1:6" ht="26.1" customHeight="1">
      <c r="A157" s="59">
        <f>IF(B157="","",SUM($F$9:F157))</f>
        <v>125</v>
      </c>
      <c r="B157" s="60" t="str">
        <f>IF(AND(EXACT($G$8,Main!H152),Main!U152&gt;0),Main!B152,"")</f>
        <v>0807541</v>
      </c>
      <c r="C157" s="61" t="str">
        <f>IF(B157="","",Main!C152)</f>
        <v>K.V.RAVANAMMA</v>
      </c>
      <c r="D157" s="381">
        <f>IF(B157="","",Main!I152)</f>
        <v>10555653</v>
      </c>
      <c r="E157" s="63">
        <f>IF(B157="","",Main!U152)</f>
        <v>2000</v>
      </c>
      <c r="F157" s="402">
        <f t="shared" si="2"/>
        <v>1</v>
      </c>
    </row>
    <row r="158" spans="1:6" ht="26.1" customHeight="1">
      <c r="A158" s="59">
        <f>IF(B158="","",SUM($F$9:F158))</f>
        <v>126</v>
      </c>
      <c r="B158" s="60" t="str">
        <f>IF(AND(EXACT($G$8,Main!H153),Main!U153&gt;0),Main!B153,"")</f>
        <v>0807541</v>
      </c>
      <c r="C158" s="61" t="str">
        <f>IF(B158="","",Main!C153)</f>
        <v>K.V.RAVANAMMA</v>
      </c>
      <c r="D158" s="381">
        <f>IF(B158="","",Main!I153)</f>
        <v>10555653</v>
      </c>
      <c r="E158" s="63">
        <f>IF(B158="","",Main!U153)</f>
        <v>2000</v>
      </c>
      <c r="F158" s="402">
        <f t="shared" si="2"/>
        <v>1</v>
      </c>
    </row>
    <row r="159" spans="1:6" ht="26.1" customHeight="1">
      <c r="A159" s="59">
        <f>IF(B159="","",SUM($F$9:F159))</f>
        <v>127</v>
      </c>
      <c r="B159" s="60" t="str">
        <f>IF(AND(EXACT($G$8,Main!H154),Main!U154&gt;0),Main!B154,"")</f>
        <v>0807541</v>
      </c>
      <c r="C159" s="61" t="str">
        <f>IF(B159="","",Main!C154)</f>
        <v>K.V.RAVANAMMA</v>
      </c>
      <c r="D159" s="381">
        <f>IF(B159="","",Main!I154)</f>
        <v>10555653</v>
      </c>
      <c r="E159" s="63">
        <f>IF(B159="","",Main!U154)</f>
        <v>2000</v>
      </c>
      <c r="F159" s="402">
        <f t="shared" si="2"/>
        <v>1</v>
      </c>
    </row>
    <row r="160" spans="1:6" ht="26.1" customHeight="1">
      <c r="A160" s="59">
        <f>IF(B160="","",SUM($F$9:F160))</f>
        <v>128</v>
      </c>
      <c r="B160" s="60" t="str">
        <f>IF(AND(EXACT($G$8,Main!H155),Main!U155&gt;0),Main!B155,"")</f>
        <v>0807541</v>
      </c>
      <c r="C160" s="61" t="str">
        <f>IF(B160="","",Main!C155)</f>
        <v>K.V.RAVANAMMA</v>
      </c>
      <c r="D160" s="381">
        <f>IF(B160="","",Main!I155)</f>
        <v>10555653</v>
      </c>
      <c r="E160" s="63">
        <f>IF(B160="","",Main!U155)</f>
        <v>2000</v>
      </c>
      <c r="F160" s="402">
        <f t="shared" si="2"/>
        <v>1</v>
      </c>
    </row>
    <row r="161" spans="1:6" ht="26.1" customHeight="1">
      <c r="A161" s="59">
        <f>IF(B161="","",SUM($F$9:F161))</f>
        <v>129</v>
      </c>
      <c r="B161" s="60" t="str">
        <f>IF(AND(EXACT($G$8,Main!H156),Main!U156&gt;0),Main!B156,"")</f>
        <v>0807541</v>
      </c>
      <c r="C161" s="61" t="str">
        <f>IF(B161="","",Main!C156)</f>
        <v>K.V.RAVANAMMA</v>
      </c>
      <c r="D161" s="381">
        <f>IF(B161="","",Main!I156)</f>
        <v>10555653</v>
      </c>
      <c r="E161" s="63">
        <f>IF(B161="","",Main!U156)</f>
        <v>2000</v>
      </c>
      <c r="F161" s="402">
        <f t="shared" si="2"/>
        <v>1</v>
      </c>
    </row>
    <row r="162" spans="1:6" ht="26.1" customHeight="1">
      <c r="A162" s="59">
        <f>IF(B162="","",SUM($F$9:F162))</f>
        <v>130</v>
      </c>
      <c r="B162" s="60" t="str">
        <f>IF(AND(EXACT($G$8,Main!H157),Main!U157&gt;0),Main!B157,"")</f>
        <v>0807541</v>
      </c>
      <c r="C162" s="61" t="str">
        <f>IF(B162="","",Main!C157)</f>
        <v>K.V.RAVANAMMA</v>
      </c>
      <c r="D162" s="381">
        <f>IF(B162="","",Main!I157)</f>
        <v>10555653</v>
      </c>
      <c r="E162" s="63">
        <f>IF(B162="","",Main!U157)</f>
        <v>2000</v>
      </c>
      <c r="F162" s="402">
        <f t="shared" si="2"/>
        <v>1</v>
      </c>
    </row>
    <row r="163" spans="1:6" ht="26.1" customHeight="1">
      <c r="A163" s="59">
        <f>IF(B163="","",SUM($F$9:F163))</f>
        <v>131</v>
      </c>
      <c r="B163" s="60" t="str">
        <f>IF(AND(EXACT($G$8,Main!H158),Main!U158&gt;0),Main!B158,"")</f>
        <v>0807541</v>
      </c>
      <c r="C163" s="61" t="str">
        <f>IF(B163="","",Main!C158)</f>
        <v>K.V.RAVANAMMA</v>
      </c>
      <c r="D163" s="381">
        <f>IF(B163="","",Main!I158)</f>
        <v>10555653</v>
      </c>
      <c r="E163" s="63">
        <f>IF(B163="","",Main!U158)</f>
        <v>2000</v>
      </c>
      <c r="F163" s="402">
        <f t="shared" si="2"/>
        <v>1</v>
      </c>
    </row>
    <row r="164" spans="1:6" ht="26.1" customHeight="1">
      <c r="A164" s="59">
        <f>IF(B164="","",SUM($F$9:F164))</f>
        <v>132</v>
      </c>
      <c r="B164" s="60" t="str">
        <f>IF(AND(EXACT($G$8,Main!H159),Main!U159&gt;0),Main!B159,"")</f>
        <v>0807541</v>
      </c>
      <c r="C164" s="61" t="str">
        <f>IF(B164="","",Main!C159)</f>
        <v>K.V.RAVANAMMA</v>
      </c>
      <c r="D164" s="381">
        <f>IF(B164="","",Main!I159)</f>
        <v>10555653</v>
      </c>
      <c r="E164" s="63">
        <f>IF(B164="","",Main!U159)</f>
        <v>2000</v>
      </c>
      <c r="F164" s="402">
        <f t="shared" si="2"/>
        <v>1</v>
      </c>
    </row>
    <row r="165" spans="1:6" ht="26.1" customHeight="1">
      <c r="A165" s="59">
        <f>IF(B165="","",SUM($F$9:F165))</f>
        <v>133</v>
      </c>
      <c r="B165" s="60" t="str">
        <f>IF(AND(EXACT($G$8,Main!H160),Main!U160&gt;0),Main!B160,"")</f>
        <v>0807541</v>
      </c>
      <c r="C165" s="61" t="str">
        <f>IF(B165="","",Main!C160)</f>
        <v>K.V.RAVANAMMA</v>
      </c>
      <c r="D165" s="381">
        <f>IF(B165="","",Main!I160)</f>
        <v>10555653</v>
      </c>
      <c r="E165" s="63">
        <f>IF(B165="","",Main!U160)</f>
        <v>2000</v>
      </c>
      <c r="F165" s="402">
        <f t="shared" si="2"/>
        <v>1</v>
      </c>
    </row>
    <row r="166" spans="1:6" ht="26.1" customHeight="1">
      <c r="A166" s="59">
        <f>IF(B166="","",SUM($F$9:F166))</f>
        <v>134</v>
      </c>
      <c r="B166" s="60" t="str">
        <f>IF(AND(EXACT($G$8,Main!H161),Main!U161&gt;0),Main!B161,"")</f>
        <v>0807541</v>
      </c>
      <c r="C166" s="61" t="str">
        <f>IF(B166="","",Main!C161)</f>
        <v>K.V.RAVANAMMA</v>
      </c>
      <c r="D166" s="381">
        <f>IF(B166="","",Main!I161)</f>
        <v>10555653</v>
      </c>
      <c r="E166" s="63">
        <f>IF(B166="","",Main!U161)</f>
        <v>2000</v>
      </c>
      <c r="F166" s="402">
        <f t="shared" si="2"/>
        <v>1</v>
      </c>
    </row>
    <row r="167" spans="1:6" ht="26.1" customHeight="1">
      <c r="A167" s="59">
        <f>IF(B167="","",SUM($F$9:F167))</f>
        <v>135</v>
      </c>
      <c r="B167" s="60" t="str">
        <f>IF(AND(EXACT($G$8,Main!H162),Main!U162&gt;0),Main!B162,"")</f>
        <v>0807541</v>
      </c>
      <c r="C167" s="61" t="str">
        <f>IF(B167="","",Main!C162)</f>
        <v>K.V.RAVANAMMA</v>
      </c>
      <c r="D167" s="381">
        <f>IF(B167="","",Main!I162)</f>
        <v>10555653</v>
      </c>
      <c r="E167" s="63">
        <f>IF(B167="","",Main!U162)</f>
        <v>2000</v>
      </c>
      <c r="F167" s="402">
        <f t="shared" si="2"/>
        <v>1</v>
      </c>
    </row>
    <row r="168" spans="1:6" ht="26.1" customHeight="1">
      <c r="A168" s="59">
        <f>IF(B168="","",SUM($F$9:F168))</f>
        <v>136</v>
      </c>
      <c r="B168" s="60" t="str">
        <f>IF(AND(EXACT($G$8,Main!H163),Main!U163&gt;0),Main!B163,"")</f>
        <v>0807541</v>
      </c>
      <c r="C168" s="61" t="str">
        <f>IF(B168="","",Main!C163)</f>
        <v>K.V.RAVANAMMA</v>
      </c>
      <c r="D168" s="381">
        <f>IF(B168="","",Main!I163)</f>
        <v>10555653</v>
      </c>
      <c r="E168" s="63">
        <f>IF(B168="","",Main!U163)</f>
        <v>2000</v>
      </c>
      <c r="F168" s="402">
        <f t="shared" si="2"/>
        <v>1</v>
      </c>
    </row>
    <row r="169" spans="1:6" ht="26.1" customHeight="1">
      <c r="A169" s="59">
        <f>IF(B169="","",SUM($F$9:F169))</f>
        <v>137</v>
      </c>
      <c r="B169" s="60" t="str">
        <f>IF(AND(EXACT($G$8,Main!H164),Main!U164&gt;0),Main!B164,"")</f>
        <v>0807541</v>
      </c>
      <c r="C169" s="61" t="str">
        <f>IF(B169="","",Main!C164)</f>
        <v>K.V.RAVANAMMA</v>
      </c>
      <c r="D169" s="381">
        <f>IF(B169="","",Main!I164)</f>
        <v>10555653</v>
      </c>
      <c r="E169" s="63">
        <f>IF(B169="","",Main!U164)</f>
        <v>2000</v>
      </c>
      <c r="F169" s="402">
        <f t="shared" si="2"/>
        <v>1</v>
      </c>
    </row>
    <row r="170" spans="1:6" ht="26.1" customHeight="1">
      <c r="A170" s="59">
        <f>IF(B170="","",SUM($F$9:F170))</f>
        <v>138</v>
      </c>
      <c r="B170" s="60" t="str">
        <f>IF(AND(EXACT($G$8,Main!H165),Main!U165&gt;0),Main!B165,"")</f>
        <v>0807541</v>
      </c>
      <c r="C170" s="61" t="str">
        <f>IF(B170="","",Main!C165)</f>
        <v>K.V.RAVANAMMA</v>
      </c>
      <c r="D170" s="381">
        <f>IF(B170="","",Main!I165)</f>
        <v>10555653</v>
      </c>
      <c r="E170" s="63">
        <f>IF(B170="","",Main!U165)</f>
        <v>2000</v>
      </c>
      <c r="F170" s="402">
        <f t="shared" si="2"/>
        <v>1</v>
      </c>
    </row>
    <row r="171" spans="1:6" ht="26.1" customHeight="1">
      <c r="A171" s="59">
        <f>IF(B171="","",SUM($F$9:F171))</f>
        <v>139</v>
      </c>
      <c r="B171" s="60" t="str">
        <f>IF(AND(EXACT($G$8,Main!H166),Main!U166&gt;0),Main!B166,"")</f>
        <v>0807541</v>
      </c>
      <c r="C171" s="61" t="str">
        <f>IF(B171="","",Main!C166)</f>
        <v>K.V.RAVANAMMA</v>
      </c>
      <c r="D171" s="381">
        <f>IF(B171="","",Main!I166)</f>
        <v>10555653</v>
      </c>
      <c r="E171" s="63">
        <f>IF(B171="","",Main!U166)</f>
        <v>2000</v>
      </c>
      <c r="F171" s="402">
        <f t="shared" si="2"/>
        <v>1</v>
      </c>
    </row>
    <row r="172" spans="1:6" ht="26.1" customHeight="1">
      <c r="A172" s="59">
        <f>IF(B172="","",SUM($F$9:F172))</f>
        <v>140</v>
      </c>
      <c r="B172" s="60" t="str">
        <f>IF(AND(EXACT($G$8,Main!H167),Main!U167&gt;0),Main!B167,"")</f>
        <v>0807541</v>
      </c>
      <c r="C172" s="61" t="str">
        <f>IF(B172="","",Main!C167)</f>
        <v>K.V.RAVANAMMA</v>
      </c>
      <c r="D172" s="381">
        <f>IF(B172="","",Main!I167)</f>
        <v>10555653</v>
      </c>
      <c r="E172" s="63">
        <f>IF(B172="","",Main!U167)</f>
        <v>2000</v>
      </c>
      <c r="F172" s="402">
        <f t="shared" si="2"/>
        <v>1</v>
      </c>
    </row>
    <row r="173" spans="1:6" ht="26.1" customHeight="1">
      <c r="A173" s="59">
        <f>IF(B173="","",SUM($F$9:F173))</f>
        <v>141</v>
      </c>
      <c r="B173" s="60" t="str">
        <f>IF(AND(EXACT($G$8,Main!H168),Main!U168&gt;0),Main!B168,"")</f>
        <v>0807541</v>
      </c>
      <c r="C173" s="61" t="str">
        <f>IF(B173="","",Main!C168)</f>
        <v>K.V.RAVANAMMA</v>
      </c>
      <c r="D173" s="381">
        <f>IF(B173="","",Main!I168)</f>
        <v>10555653</v>
      </c>
      <c r="E173" s="63">
        <f>IF(B173="","",Main!U168)</f>
        <v>2000</v>
      </c>
      <c r="F173" s="402">
        <f t="shared" si="2"/>
        <v>1</v>
      </c>
    </row>
    <row r="174" spans="1:6" ht="26.1" customHeight="1">
      <c r="A174" s="59">
        <f>IF(B174="","",SUM($F$9:F174))</f>
        <v>142</v>
      </c>
      <c r="B174" s="60" t="str">
        <f>IF(AND(EXACT($G$8,Main!H169),Main!U169&gt;0),Main!B169,"")</f>
        <v>0807541</v>
      </c>
      <c r="C174" s="61" t="str">
        <f>IF(B174="","",Main!C169)</f>
        <v>K.V.RAVANAMMA</v>
      </c>
      <c r="D174" s="381">
        <f>IF(B174="","",Main!I169)</f>
        <v>10555653</v>
      </c>
      <c r="E174" s="63">
        <f>IF(B174="","",Main!U169)</f>
        <v>2000</v>
      </c>
      <c r="F174" s="402">
        <f t="shared" si="2"/>
        <v>1</v>
      </c>
    </row>
    <row r="175" spans="1:6" ht="26.1" customHeight="1">
      <c r="A175" s="59">
        <f>IF(B175="","",SUM($F$9:F175))</f>
        <v>143</v>
      </c>
      <c r="B175" s="60" t="str">
        <f>IF(AND(EXACT($G$8,Main!H170),Main!U170&gt;0),Main!B170,"")</f>
        <v>0807541</v>
      </c>
      <c r="C175" s="61" t="str">
        <f>IF(B175="","",Main!C170)</f>
        <v>K.V.RAVANAMMA</v>
      </c>
      <c r="D175" s="381">
        <f>IF(B175="","",Main!I170)</f>
        <v>10555653</v>
      </c>
      <c r="E175" s="63">
        <f>IF(B175="","",Main!U170)</f>
        <v>2000</v>
      </c>
      <c r="F175" s="402">
        <f t="shared" si="2"/>
        <v>1</v>
      </c>
    </row>
    <row r="176" spans="1:6" ht="26.1" customHeight="1">
      <c r="A176" s="59">
        <f>IF(B176="","",SUM($F$9:F176))</f>
        <v>144</v>
      </c>
      <c r="B176" s="60" t="str">
        <f>IF(AND(EXACT($G$8,Main!H171),Main!U171&gt;0),Main!B171,"")</f>
        <v>0807541</v>
      </c>
      <c r="C176" s="61" t="str">
        <f>IF(B176="","",Main!C171)</f>
        <v>K.V.RAVANAMMA</v>
      </c>
      <c r="D176" s="381">
        <f>IF(B176="","",Main!I171)</f>
        <v>10555653</v>
      </c>
      <c r="E176" s="63">
        <f>IF(B176="","",Main!U171)</f>
        <v>2000</v>
      </c>
      <c r="F176" s="402">
        <f t="shared" si="2"/>
        <v>1</v>
      </c>
    </row>
    <row r="177" spans="1:6" ht="26.1" customHeight="1">
      <c r="A177" s="59">
        <f>IF(B177="","",SUM($F$9:F177))</f>
        <v>145</v>
      </c>
      <c r="B177" s="60" t="str">
        <f>IF(AND(EXACT($G$8,Main!H172),Main!U172&gt;0),Main!B172,"")</f>
        <v>0807541</v>
      </c>
      <c r="C177" s="61" t="str">
        <f>IF(B177="","",Main!C172)</f>
        <v>K.V.RAVANAMMA</v>
      </c>
      <c r="D177" s="381">
        <f>IF(B177="","",Main!I172)</f>
        <v>10555653</v>
      </c>
      <c r="E177" s="63">
        <f>IF(B177="","",Main!U172)</f>
        <v>2000</v>
      </c>
      <c r="F177" s="402">
        <f t="shared" si="2"/>
        <v>1</v>
      </c>
    </row>
    <row r="178" spans="1:6" ht="26.1" customHeight="1">
      <c r="A178" s="59">
        <f>IF(B178="","",SUM($F$9:F178))</f>
        <v>146</v>
      </c>
      <c r="B178" s="60" t="str">
        <f>IF(AND(EXACT($G$8,Main!H173),Main!U173&gt;0),Main!B173,"")</f>
        <v>0807541</v>
      </c>
      <c r="C178" s="61" t="str">
        <f>IF(B178="","",Main!C173)</f>
        <v>K.V.RAVANAMMA</v>
      </c>
      <c r="D178" s="381">
        <f>IF(B178="","",Main!I173)</f>
        <v>10555653</v>
      </c>
      <c r="E178" s="63">
        <f>IF(B178="","",Main!U173)</f>
        <v>2000</v>
      </c>
      <c r="F178" s="402">
        <f t="shared" si="2"/>
        <v>1</v>
      </c>
    </row>
    <row r="179" spans="1:6" ht="26.1" customHeight="1">
      <c r="A179" s="59">
        <f>IF(B179="","",SUM($F$9:F179))</f>
        <v>147</v>
      </c>
      <c r="B179" s="60" t="str">
        <f>IF(AND(EXACT($G$8,Main!H174),Main!U174&gt;0),Main!B174,"")</f>
        <v>0807541</v>
      </c>
      <c r="C179" s="61" t="str">
        <f>IF(B179="","",Main!C174)</f>
        <v>K.V.RAVANAMMA</v>
      </c>
      <c r="D179" s="381">
        <f>IF(B179="","",Main!I174)</f>
        <v>10555653</v>
      </c>
      <c r="E179" s="63">
        <f>IF(B179="","",Main!U174)</f>
        <v>2000</v>
      </c>
      <c r="F179" s="402">
        <f t="shared" si="2"/>
        <v>1</v>
      </c>
    </row>
    <row r="180" spans="1:6" ht="26.1" customHeight="1">
      <c r="A180" s="59">
        <f>IF(B180="","",SUM($F$9:F180))</f>
        <v>148</v>
      </c>
      <c r="B180" s="60" t="str">
        <f>IF(AND(EXACT($G$8,Main!H175),Main!U175&gt;0),Main!B175,"")</f>
        <v>0807541</v>
      </c>
      <c r="C180" s="61" t="str">
        <f>IF(B180="","",Main!C175)</f>
        <v>K.V.RAVANAMMA</v>
      </c>
      <c r="D180" s="381">
        <f>IF(B180="","",Main!I175)</f>
        <v>10555653</v>
      </c>
      <c r="E180" s="63">
        <f>IF(B180="","",Main!U175)</f>
        <v>2000</v>
      </c>
      <c r="F180" s="402">
        <f t="shared" si="2"/>
        <v>1</v>
      </c>
    </row>
    <row r="181" spans="1:6" ht="26.1" customHeight="1">
      <c r="A181" s="59">
        <f>IF(B181="","",SUM($F$9:F181))</f>
        <v>149</v>
      </c>
      <c r="B181" s="60" t="str">
        <f>IF(AND(EXACT($G$8,Main!H176),Main!U176&gt;0),Main!B176,"")</f>
        <v>0807541</v>
      </c>
      <c r="C181" s="61" t="str">
        <f>IF(B181="","",Main!C176)</f>
        <v>K.V.RAVANAMMA</v>
      </c>
      <c r="D181" s="381">
        <f>IF(B181="","",Main!I176)</f>
        <v>10555653</v>
      </c>
      <c r="E181" s="63">
        <f>IF(B181="","",Main!U176)</f>
        <v>2000</v>
      </c>
      <c r="F181" s="402">
        <f t="shared" si="2"/>
        <v>1</v>
      </c>
    </row>
    <row r="182" spans="1:6" ht="26.1" customHeight="1">
      <c r="A182" s="59">
        <f>IF(B182="","",SUM($F$9:F182))</f>
        <v>150</v>
      </c>
      <c r="B182" s="60" t="str">
        <f>IF(AND(EXACT($G$8,Main!H177),Main!U177&gt;0),Main!B177,"")</f>
        <v>0807541</v>
      </c>
      <c r="C182" s="61" t="str">
        <f>IF(B182="","",Main!C177)</f>
        <v>K.V.RAVANAMMA</v>
      </c>
      <c r="D182" s="381">
        <f>IF(B182="","",Main!I177)</f>
        <v>10555653</v>
      </c>
      <c r="E182" s="63">
        <f>IF(B182="","",Main!U177)</f>
        <v>2000</v>
      </c>
      <c r="F182" s="402">
        <f t="shared" si="2"/>
        <v>1</v>
      </c>
    </row>
    <row r="183" spans="1:6" ht="26.1" customHeight="1">
      <c r="A183" s="59">
        <f>IF(B183="","",SUM($F$9:F183))</f>
        <v>151</v>
      </c>
      <c r="B183" s="60" t="str">
        <f>IF(AND(EXACT($G$8,Main!H178),Main!U178&gt;0),Main!B178,"")</f>
        <v>0807541</v>
      </c>
      <c r="C183" s="61" t="str">
        <f>IF(B183="","",Main!C178)</f>
        <v>K.V.RAVANAMMA</v>
      </c>
      <c r="D183" s="381">
        <f>IF(B183="","",Main!I178)</f>
        <v>10555653</v>
      </c>
      <c r="E183" s="63">
        <f>IF(B183="","",Main!U178)</f>
        <v>2000</v>
      </c>
      <c r="F183" s="402">
        <f t="shared" si="2"/>
        <v>1</v>
      </c>
    </row>
    <row r="184" spans="1:6" ht="26.1" customHeight="1">
      <c r="A184" s="59">
        <f>IF(B184="","",SUM($F$9:F184))</f>
        <v>152</v>
      </c>
      <c r="B184" s="60" t="str">
        <f>IF(AND(EXACT($G$8,Main!H179),Main!U179&gt;0),Main!B179,"")</f>
        <v>0807541</v>
      </c>
      <c r="C184" s="61" t="str">
        <f>IF(B184="","",Main!C179)</f>
        <v>K.V.RAVANAMMA</v>
      </c>
      <c r="D184" s="381">
        <f>IF(B184="","",Main!I179)</f>
        <v>10555653</v>
      </c>
      <c r="E184" s="63">
        <f>IF(B184="","",Main!U179)</f>
        <v>2000</v>
      </c>
      <c r="F184" s="402">
        <f t="shared" si="2"/>
        <v>1</v>
      </c>
    </row>
    <row r="185" spans="1:6" ht="26.1" customHeight="1">
      <c r="A185" s="59">
        <f>IF(B185="","",SUM($F$9:F185))</f>
        <v>153</v>
      </c>
      <c r="B185" s="60" t="str">
        <f>IF(AND(EXACT($G$8,Main!H180),Main!U180&gt;0),Main!B180,"")</f>
        <v>0807541</v>
      </c>
      <c r="C185" s="61" t="str">
        <f>IF(B185="","",Main!C180)</f>
        <v>K.V.RAVANAMMA</v>
      </c>
      <c r="D185" s="381">
        <f>IF(B185="","",Main!I180)</f>
        <v>10555653</v>
      </c>
      <c r="E185" s="63">
        <f>IF(B185="","",Main!U180)</f>
        <v>2000</v>
      </c>
      <c r="F185" s="402">
        <f t="shared" si="2"/>
        <v>1</v>
      </c>
    </row>
    <row r="186" spans="1:6" ht="26.1" customHeight="1">
      <c r="A186" s="59">
        <f>IF(B186="","",SUM($F$9:F186))</f>
        <v>154</v>
      </c>
      <c r="B186" s="60" t="str">
        <f>IF(AND(EXACT($G$8,Main!H181),Main!U181&gt;0),Main!B181,"")</f>
        <v>0807541</v>
      </c>
      <c r="C186" s="61" t="str">
        <f>IF(B186="","",Main!C181)</f>
        <v>K.V.RAVANAMMA</v>
      </c>
      <c r="D186" s="381">
        <f>IF(B186="","",Main!I181)</f>
        <v>10555653</v>
      </c>
      <c r="E186" s="63">
        <f>IF(B186="","",Main!U181)</f>
        <v>2000</v>
      </c>
      <c r="F186" s="402">
        <f t="shared" si="2"/>
        <v>1</v>
      </c>
    </row>
    <row r="187" spans="1:6" ht="26.1" customHeight="1">
      <c r="A187" s="59">
        <f>IF(B187="","",SUM($F$9:F187))</f>
        <v>155</v>
      </c>
      <c r="B187" s="60" t="str">
        <f>IF(AND(EXACT($G$8,Main!H182),Main!U182&gt;0),Main!B182,"")</f>
        <v>0807541</v>
      </c>
      <c r="C187" s="61" t="str">
        <f>IF(B187="","",Main!C182)</f>
        <v>K.V.RAVANAMMA</v>
      </c>
      <c r="D187" s="381">
        <f>IF(B187="","",Main!I182)</f>
        <v>10555653</v>
      </c>
      <c r="E187" s="63">
        <f>IF(B187="","",Main!U182)</f>
        <v>2000</v>
      </c>
      <c r="F187" s="402">
        <f t="shared" si="2"/>
        <v>1</v>
      </c>
    </row>
    <row r="188" spans="1:6" ht="26.1" customHeight="1">
      <c r="A188" s="59">
        <f>IF(B188="","",SUM($F$9:F188))</f>
        <v>156</v>
      </c>
      <c r="B188" s="60" t="str">
        <f>IF(AND(EXACT($G$8,Main!H183),Main!U183&gt;0),Main!B183,"")</f>
        <v>0807541</v>
      </c>
      <c r="C188" s="61" t="str">
        <f>IF(B188="","",Main!C183)</f>
        <v>K.V.RAVANAMMA</v>
      </c>
      <c r="D188" s="381">
        <f>IF(B188="","",Main!I183)</f>
        <v>10555653</v>
      </c>
      <c r="E188" s="63">
        <f>IF(B188="","",Main!U183)</f>
        <v>2000</v>
      </c>
      <c r="F188" s="402">
        <f t="shared" si="2"/>
        <v>1</v>
      </c>
    </row>
    <row r="189" spans="1:6" ht="26.1" customHeight="1">
      <c r="A189" s="59">
        <f>IF(B189="","",SUM($F$9:F189))</f>
        <v>157</v>
      </c>
      <c r="B189" s="60" t="str">
        <f>IF(AND(EXACT($G$8,Main!H184),Main!U184&gt;0),Main!B184,"")</f>
        <v>0807541</v>
      </c>
      <c r="C189" s="61" t="str">
        <f>IF(B189="","",Main!C184)</f>
        <v>K.V.RAVANAMMA</v>
      </c>
      <c r="D189" s="381">
        <f>IF(B189="","",Main!I184)</f>
        <v>10555653</v>
      </c>
      <c r="E189" s="63">
        <f>IF(B189="","",Main!U184)</f>
        <v>2000</v>
      </c>
      <c r="F189" s="402">
        <f t="shared" si="2"/>
        <v>1</v>
      </c>
    </row>
    <row r="190" spans="1:6" ht="26.1" customHeight="1">
      <c r="A190" s="59">
        <f>IF(B190="","",SUM($F$9:F190))</f>
        <v>158</v>
      </c>
      <c r="B190" s="60" t="str">
        <f>IF(AND(EXACT($G$8,Main!H185),Main!U185&gt;0),Main!B185,"")</f>
        <v>0807541</v>
      </c>
      <c r="C190" s="61" t="str">
        <f>IF(B190="","",Main!C185)</f>
        <v>K.V.RAVANAMMA</v>
      </c>
      <c r="D190" s="381">
        <f>IF(B190="","",Main!I185)</f>
        <v>10555653</v>
      </c>
      <c r="E190" s="63">
        <f>IF(B190="","",Main!U185)</f>
        <v>2000</v>
      </c>
      <c r="F190" s="402">
        <f t="shared" si="2"/>
        <v>1</v>
      </c>
    </row>
    <row r="191" spans="1:6" ht="26.1" customHeight="1">
      <c r="A191" s="59">
        <f>IF(B191="","",SUM($F$9:F191))</f>
        <v>159</v>
      </c>
      <c r="B191" s="60" t="str">
        <f>IF(AND(EXACT($G$8,Main!H186),Main!U186&gt;0),Main!B186,"")</f>
        <v>0807541</v>
      </c>
      <c r="C191" s="61" t="str">
        <f>IF(B191="","",Main!C186)</f>
        <v>K.V.RAVANAMMA</v>
      </c>
      <c r="D191" s="381">
        <f>IF(B191="","",Main!I186)</f>
        <v>10555653</v>
      </c>
      <c r="E191" s="63">
        <f>IF(B191="","",Main!U186)</f>
        <v>2000</v>
      </c>
      <c r="F191" s="402">
        <f t="shared" si="2"/>
        <v>1</v>
      </c>
    </row>
    <row r="192" spans="1:6" ht="26.1" customHeight="1">
      <c r="A192" s="59">
        <f>IF(B192="","",SUM($F$9:F192))</f>
        <v>160</v>
      </c>
      <c r="B192" s="60" t="str">
        <f>IF(AND(EXACT($G$8,Main!H187),Main!U187&gt;0),Main!B187,"")</f>
        <v>0807541</v>
      </c>
      <c r="C192" s="61" t="str">
        <f>IF(B192="","",Main!C187)</f>
        <v>K.V.RAVANAMMA</v>
      </c>
      <c r="D192" s="381">
        <f>IF(B192="","",Main!I187)</f>
        <v>10555653</v>
      </c>
      <c r="E192" s="63">
        <f>IF(B192="","",Main!U187)</f>
        <v>2000</v>
      </c>
      <c r="F192" s="402">
        <f t="shared" si="2"/>
        <v>1</v>
      </c>
    </row>
    <row r="193" spans="1:6" ht="26.1" customHeight="1">
      <c r="A193" s="59">
        <f>IF(B193="","",SUM($F$9:F193))</f>
        <v>161</v>
      </c>
      <c r="B193" s="60" t="str">
        <f>IF(AND(EXACT($G$8,Main!H188),Main!U188&gt;0),Main!B188,"")</f>
        <v>0807541</v>
      </c>
      <c r="C193" s="61" t="str">
        <f>IF(B193="","",Main!C188)</f>
        <v>K.V.RAVANAMMA</v>
      </c>
      <c r="D193" s="381">
        <f>IF(B193="","",Main!I188)</f>
        <v>10555653</v>
      </c>
      <c r="E193" s="63">
        <f>IF(B193="","",Main!U188)</f>
        <v>2000</v>
      </c>
      <c r="F193" s="402">
        <f t="shared" si="2"/>
        <v>1</v>
      </c>
    </row>
    <row r="194" spans="1:6" ht="26.1" customHeight="1">
      <c r="A194" s="59">
        <f>IF(B194="","",SUM($F$9:F194))</f>
        <v>162</v>
      </c>
      <c r="B194" s="60" t="str">
        <f>IF(AND(EXACT($G$8,Main!H189),Main!U189&gt;0),Main!B189,"")</f>
        <v>0807541</v>
      </c>
      <c r="C194" s="61" t="str">
        <f>IF(B194="","",Main!C189)</f>
        <v>K.V.RAVANAMMA</v>
      </c>
      <c r="D194" s="381">
        <f>IF(B194="","",Main!I189)</f>
        <v>10555653</v>
      </c>
      <c r="E194" s="63">
        <f>IF(B194="","",Main!U189)</f>
        <v>2000</v>
      </c>
      <c r="F194" s="402">
        <f t="shared" si="2"/>
        <v>1</v>
      </c>
    </row>
    <row r="195" spans="1:6" ht="26.1" customHeight="1">
      <c r="A195" s="59">
        <f>IF(B195="","",SUM($F$9:F195))</f>
        <v>163</v>
      </c>
      <c r="B195" s="60" t="str">
        <f>IF(AND(EXACT($G$8,Main!H190),Main!U190&gt;0),Main!B190,"")</f>
        <v>0807541</v>
      </c>
      <c r="C195" s="61" t="str">
        <f>IF(B195="","",Main!C190)</f>
        <v>K.V.RAVANAMMA</v>
      </c>
      <c r="D195" s="381">
        <f>IF(B195="","",Main!I190)</f>
        <v>10555653</v>
      </c>
      <c r="E195" s="63">
        <f>IF(B195="","",Main!U190)</f>
        <v>2000</v>
      </c>
      <c r="F195" s="402">
        <f t="shared" si="2"/>
        <v>1</v>
      </c>
    </row>
    <row r="196" spans="1:6" ht="26.1" customHeight="1">
      <c r="A196" s="59">
        <f>IF(B196="","",SUM($F$9:F196))</f>
        <v>164</v>
      </c>
      <c r="B196" s="60" t="str">
        <f>IF(AND(EXACT($G$8,Main!H191),Main!U191&gt;0),Main!B191,"")</f>
        <v>0807541</v>
      </c>
      <c r="C196" s="61" t="str">
        <f>IF(B196="","",Main!C191)</f>
        <v>K.V.RAVANAMMA</v>
      </c>
      <c r="D196" s="381">
        <f>IF(B196="","",Main!I191)</f>
        <v>10555653</v>
      </c>
      <c r="E196" s="63">
        <f>IF(B196="","",Main!U191)</f>
        <v>2000</v>
      </c>
      <c r="F196" s="402">
        <f t="shared" si="2"/>
        <v>1</v>
      </c>
    </row>
    <row r="197" spans="1:6" ht="26.1" customHeight="1">
      <c r="A197" s="59">
        <f>IF(B197="","",SUM($F$9:F197))</f>
        <v>165</v>
      </c>
      <c r="B197" s="60" t="str">
        <f>IF(AND(EXACT($G$8,Main!H192),Main!U192&gt;0),Main!B192,"")</f>
        <v>0807541</v>
      </c>
      <c r="C197" s="61" t="str">
        <f>IF(B197="","",Main!C192)</f>
        <v>K.V.RAVANAMMA</v>
      </c>
      <c r="D197" s="381">
        <f>IF(B197="","",Main!I192)</f>
        <v>10555653</v>
      </c>
      <c r="E197" s="63">
        <f>IF(B197="","",Main!U192)</f>
        <v>2000</v>
      </c>
      <c r="F197" s="402">
        <f t="shared" si="2"/>
        <v>1</v>
      </c>
    </row>
    <row r="198" spans="1:6" ht="26.1" customHeight="1">
      <c r="A198" s="59">
        <f>IF(B198="","",SUM($F$9:F198))</f>
        <v>166</v>
      </c>
      <c r="B198" s="60" t="str">
        <f>IF(AND(EXACT($G$8,Main!H193),Main!U193&gt;0),Main!B193,"")</f>
        <v>0807541</v>
      </c>
      <c r="C198" s="61" t="str">
        <f>IF(B198="","",Main!C193)</f>
        <v>K.V.RAVANAMMA</v>
      </c>
      <c r="D198" s="381">
        <f>IF(B198="","",Main!I193)</f>
        <v>10555653</v>
      </c>
      <c r="E198" s="63">
        <f>IF(B198="","",Main!U193)</f>
        <v>2000</v>
      </c>
      <c r="F198" s="402">
        <f t="shared" si="2"/>
        <v>1</v>
      </c>
    </row>
    <row r="199" spans="1:6" ht="26.1" hidden="1" customHeight="1">
      <c r="A199" s="59" t="str">
        <f>IF(B199="","",SUM($F$9:F199))</f>
        <v/>
      </c>
      <c r="B199" s="60" t="str">
        <f>IF(AND(EXACT($G$8,Main!H194),Main!U194&gt;0),Main!B194,"")</f>
        <v/>
      </c>
      <c r="C199" s="61" t="str">
        <f>IF(B199="","",Main!C194)</f>
        <v/>
      </c>
      <c r="D199" s="381" t="str">
        <f>IF(B199="","",Main!I194)</f>
        <v/>
      </c>
      <c r="E199" s="63" t="str">
        <f>IF(B199="","",Main!U194)</f>
        <v/>
      </c>
      <c r="F199" s="402" t="str">
        <f t="shared" si="2"/>
        <v/>
      </c>
    </row>
    <row r="200" spans="1:6" ht="26.1" hidden="1" customHeight="1">
      <c r="A200" s="59" t="str">
        <f>IF(B200="","",SUM($F$9:F200))</f>
        <v/>
      </c>
      <c r="B200" s="60" t="str">
        <f>IF(AND(EXACT($G$8,Main!H195),Main!U195&gt;0),Main!B195,"")</f>
        <v/>
      </c>
      <c r="C200" s="61" t="str">
        <f>IF(B200="","",Main!C195)</f>
        <v/>
      </c>
      <c r="D200" s="381" t="str">
        <f>IF(B200="","",Main!I195)</f>
        <v/>
      </c>
      <c r="E200" s="63" t="str">
        <f>IF(B200="","",Main!U195)</f>
        <v/>
      </c>
      <c r="F200" s="402" t="str">
        <f t="shared" si="2"/>
        <v/>
      </c>
    </row>
    <row r="201" spans="1:6" ht="26.1" hidden="1" customHeight="1">
      <c r="A201" s="59" t="str">
        <f>IF(B201="","",SUM($F$9:F201))</f>
        <v/>
      </c>
      <c r="B201" s="60" t="str">
        <f>IF(AND(EXACT($G$8,Main!H196),Main!U196&gt;0),Main!B196,"")</f>
        <v/>
      </c>
      <c r="C201" s="61" t="str">
        <f>IF(B201="","",Main!C196)</f>
        <v/>
      </c>
      <c r="D201" s="381" t="str">
        <f>IF(B201="","",Main!I196)</f>
        <v/>
      </c>
      <c r="E201" s="63" t="str">
        <f>IF(B201="","",Main!U196)</f>
        <v/>
      </c>
      <c r="F201" s="402" t="str">
        <f t="shared" ref="F201:F264" si="3">IF(B201="","",1)</f>
        <v/>
      </c>
    </row>
    <row r="202" spans="1:6" ht="26.1" hidden="1" customHeight="1">
      <c r="A202" s="59" t="str">
        <f>IF(B202="","",SUM($F$9:F202))</f>
        <v/>
      </c>
      <c r="B202" s="60" t="str">
        <f>IF(AND(EXACT($G$8,Main!H197),Main!U197&gt;0),Main!B197,"")</f>
        <v/>
      </c>
      <c r="C202" s="61" t="str">
        <f>IF(B202="","",Main!C197)</f>
        <v/>
      </c>
      <c r="D202" s="381" t="str">
        <f>IF(B202="","",Main!I197)</f>
        <v/>
      </c>
      <c r="E202" s="63" t="str">
        <f>IF(B202="","",Main!U197)</f>
        <v/>
      </c>
      <c r="F202" s="402" t="str">
        <f t="shared" si="3"/>
        <v/>
      </c>
    </row>
    <row r="203" spans="1:6" ht="26.1" hidden="1" customHeight="1">
      <c r="A203" s="59" t="str">
        <f>IF(B203="","",SUM($F$9:F203))</f>
        <v/>
      </c>
      <c r="B203" s="60" t="str">
        <f>IF(AND(EXACT($G$8,Main!H198),Main!U198&gt;0),Main!B198,"")</f>
        <v/>
      </c>
      <c r="C203" s="61" t="str">
        <f>IF(B203="","",Main!C198)</f>
        <v/>
      </c>
      <c r="D203" s="381" t="str">
        <f>IF(B203="","",Main!I198)</f>
        <v/>
      </c>
      <c r="E203" s="63" t="str">
        <f>IF(B203="","",Main!U198)</f>
        <v/>
      </c>
      <c r="F203" s="402" t="str">
        <f t="shared" si="3"/>
        <v/>
      </c>
    </row>
    <row r="204" spans="1:6" ht="26.1" hidden="1" customHeight="1">
      <c r="A204" s="59" t="str">
        <f>IF(B204="","",SUM($F$9:F204))</f>
        <v/>
      </c>
      <c r="B204" s="60" t="str">
        <f>IF(AND(EXACT($G$8,Main!H199),Main!U199&gt;0),Main!B199,"")</f>
        <v/>
      </c>
      <c r="C204" s="61" t="str">
        <f>IF(B204="","",Main!C199)</f>
        <v/>
      </c>
      <c r="D204" s="381" t="str">
        <f>IF(B204="","",Main!I199)</f>
        <v/>
      </c>
      <c r="E204" s="63" t="str">
        <f>IF(B204="","",Main!U199)</f>
        <v/>
      </c>
      <c r="F204" s="402" t="str">
        <f t="shared" si="3"/>
        <v/>
      </c>
    </row>
    <row r="205" spans="1:6" ht="26.1" hidden="1" customHeight="1">
      <c r="A205" s="59" t="str">
        <f>IF(B205="","",SUM($F$9:F205))</f>
        <v/>
      </c>
      <c r="B205" s="60" t="str">
        <f>IF(AND(EXACT($G$8,Main!H200),Main!U200&gt;0),Main!B200,"")</f>
        <v/>
      </c>
      <c r="C205" s="61" t="str">
        <f>IF(B205="","",Main!C200)</f>
        <v/>
      </c>
      <c r="D205" s="381" t="str">
        <f>IF(B205="","",Main!I200)</f>
        <v/>
      </c>
      <c r="E205" s="63" t="str">
        <f>IF(B205="","",Main!U200)</f>
        <v/>
      </c>
      <c r="F205" s="402" t="str">
        <f t="shared" si="3"/>
        <v/>
      </c>
    </row>
    <row r="206" spans="1:6" ht="26.1" hidden="1" customHeight="1">
      <c r="A206" s="59" t="str">
        <f>IF(B206="","",SUM($F$9:F206))</f>
        <v/>
      </c>
      <c r="B206" s="60" t="str">
        <f>IF(AND(EXACT($G$8,Main!H201),Main!U201&gt;0),Main!B201,"")</f>
        <v/>
      </c>
      <c r="C206" s="61" t="str">
        <f>IF(B206="","",Main!C201)</f>
        <v/>
      </c>
      <c r="D206" s="381" t="str">
        <f>IF(B206="","",Main!I201)</f>
        <v/>
      </c>
      <c r="E206" s="63" t="str">
        <f>IF(B206="","",Main!U201)</f>
        <v/>
      </c>
      <c r="F206" s="402" t="str">
        <f t="shared" si="3"/>
        <v/>
      </c>
    </row>
    <row r="207" spans="1:6" ht="26.1" hidden="1" customHeight="1">
      <c r="A207" s="59" t="str">
        <f>IF(B207="","",SUM($F$9:F207))</f>
        <v/>
      </c>
      <c r="B207" s="60" t="str">
        <f>IF(AND(EXACT($G$8,Main!H202),Main!U202&gt;0),Main!B202,"")</f>
        <v/>
      </c>
      <c r="C207" s="61" t="str">
        <f>IF(B207="","",Main!C202)</f>
        <v/>
      </c>
      <c r="D207" s="381" t="str">
        <f>IF(B207="","",Main!I202)</f>
        <v/>
      </c>
      <c r="E207" s="63" t="str">
        <f>IF(B207="","",Main!U202)</f>
        <v/>
      </c>
      <c r="F207" s="402" t="str">
        <f t="shared" si="3"/>
        <v/>
      </c>
    </row>
    <row r="208" spans="1:6" ht="26.1" hidden="1" customHeight="1">
      <c r="A208" s="59" t="str">
        <f>IF(B208="","",SUM($F$9:F208))</f>
        <v/>
      </c>
      <c r="B208" s="60" t="str">
        <f>IF(AND(EXACT($G$8,Main!H203),Main!U203&gt;0),Main!B203,"")</f>
        <v/>
      </c>
      <c r="C208" s="61" t="str">
        <f>IF(B208="","",Main!C203)</f>
        <v/>
      </c>
      <c r="D208" s="381" t="str">
        <f>IF(B208="","",Main!I203)</f>
        <v/>
      </c>
      <c r="E208" s="63" t="str">
        <f>IF(B208="","",Main!U203)</f>
        <v/>
      </c>
      <c r="F208" s="402" t="str">
        <f t="shared" si="3"/>
        <v/>
      </c>
    </row>
    <row r="209" spans="1:6" ht="26.1" hidden="1" customHeight="1">
      <c r="A209" s="59" t="str">
        <f>IF(B209="","",SUM($F$9:F209))</f>
        <v/>
      </c>
      <c r="B209" s="60" t="str">
        <f>IF(AND(EXACT($G$8,Main!H204),Main!U204&gt;0),Main!B204,"")</f>
        <v/>
      </c>
      <c r="C209" s="61" t="str">
        <f>IF(B209="","",Main!C204)</f>
        <v/>
      </c>
      <c r="D209" s="381" t="str">
        <f>IF(B209="","",Main!I204)</f>
        <v/>
      </c>
      <c r="E209" s="63" t="str">
        <f>IF(B209="","",Main!U204)</f>
        <v/>
      </c>
      <c r="F209" s="402" t="str">
        <f t="shared" si="3"/>
        <v/>
      </c>
    </row>
    <row r="210" spans="1:6" ht="26.1" hidden="1" customHeight="1">
      <c r="A210" s="59" t="str">
        <f>IF(B210="","",SUM($F$9:F210))</f>
        <v/>
      </c>
      <c r="B210" s="60" t="str">
        <f>IF(AND(EXACT($G$8,Main!H205),Main!U205&gt;0),Main!B205,"")</f>
        <v/>
      </c>
      <c r="C210" s="61" t="str">
        <f>IF(B210="","",Main!C205)</f>
        <v/>
      </c>
      <c r="D210" s="381" t="str">
        <f>IF(B210="","",Main!I205)</f>
        <v/>
      </c>
      <c r="E210" s="63" t="str">
        <f>IF(B210="","",Main!U205)</f>
        <v/>
      </c>
      <c r="F210" s="402" t="str">
        <f t="shared" si="3"/>
        <v/>
      </c>
    </row>
    <row r="211" spans="1:6" ht="26.1" hidden="1" customHeight="1">
      <c r="A211" s="59" t="str">
        <f>IF(B211="","",SUM($F$9:F211))</f>
        <v/>
      </c>
      <c r="B211" s="60" t="str">
        <f>IF(AND(EXACT($G$8,Main!H206),Main!U206&gt;0),Main!B206,"")</f>
        <v/>
      </c>
      <c r="C211" s="61" t="str">
        <f>IF(B211="","",Main!C206)</f>
        <v/>
      </c>
      <c r="D211" s="381" t="str">
        <f>IF(B211="","",Main!I206)</f>
        <v/>
      </c>
      <c r="E211" s="63" t="str">
        <f>IF(B211="","",Main!U206)</f>
        <v/>
      </c>
      <c r="F211" s="402" t="str">
        <f t="shared" si="3"/>
        <v/>
      </c>
    </row>
    <row r="212" spans="1:6" ht="26.1" hidden="1" customHeight="1">
      <c r="A212" s="59" t="str">
        <f>IF(B212="","",SUM($F$9:F212))</f>
        <v/>
      </c>
      <c r="B212" s="60" t="str">
        <f>IF(AND(EXACT($G$8,Main!H207),Main!U207&gt;0),Main!B207,"")</f>
        <v/>
      </c>
      <c r="C212" s="61" t="str">
        <f>IF(B212="","",Main!C207)</f>
        <v/>
      </c>
      <c r="D212" s="381" t="str">
        <f>IF(B212="","",Main!I207)</f>
        <v/>
      </c>
      <c r="E212" s="63" t="str">
        <f>IF(B212="","",Main!U207)</f>
        <v/>
      </c>
      <c r="F212" s="402" t="str">
        <f t="shared" si="3"/>
        <v/>
      </c>
    </row>
    <row r="213" spans="1:6" ht="26.1" hidden="1" customHeight="1">
      <c r="A213" s="59" t="str">
        <f>IF(B213="","",SUM($F$9:F213))</f>
        <v/>
      </c>
      <c r="B213" s="60" t="str">
        <f>IF(AND(EXACT($G$8,Main!H208),Main!U208&gt;0),Main!B208,"")</f>
        <v/>
      </c>
      <c r="C213" s="61" t="str">
        <f>IF(B213="","",Main!C208)</f>
        <v/>
      </c>
      <c r="D213" s="381" t="str">
        <f>IF(B213="","",Main!I208)</f>
        <v/>
      </c>
      <c r="E213" s="63" t="str">
        <f>IF(B213="","",Main!U208)</f>
        <v/>
      </c>
      <c r="F213" s="402" t="str">
        <f t="shared" si="3"/>
        <v/>
      </c>
    </row>
    <row r="214" spans="1:6" ht="26.1" hidden="1" customHeight="1">
      <c r="A214" s="59" t="str">
        <f>IF(B214="","",SUM($F$9:F214))</f>
        <v/>
      </c>
      <c r="B214" s="60" t="str">
        <f>IF(AND(EXACT($G$8,Main!H209),Main!U209&gt;0),Main!B209,"")</f>
        <v/>
      </c>
      <c r="C214" s="61" t="str">
        <f>IF(B214="","",Main!C209)</f>
        <v/>
      </c>
      <c r="D214" s="381" t="str">
        <f>IF(B214="","",Main!I209)</f>
        <v/>
      </c>
      <c r="E214" s="63" t="str">
        <f>IF(B214="","",Main!U209)</f>
        <v/>
      </c>
      <c r="F214" s="402" t="str">
        <f t="shared" si="3"/>
        <v/>
      </c>
    </row>
    <row r="215" spans="1:6" ht="26.1" hidden="1" customHeight="1">
      <c r="A215" s="59" t="str">
        <f>IF(B215="","",SUM($F$9:F215))</f>
        <v/>
      </c>
      <c r="B215" s="60" t="str">
        <f>IF(AND(EXACT($G$8,Main!H210),Main!U210&gt;0),Main!B210,"")</f>
        <v/>
      </c>
      <c r="C215" s="61" t="str">
        <f>IF(B215="","",Main!C210)</f>
        <v/>
      </c>
      <c r="D215" s="381" t="str">
        <f>IF(B215="","",Main!I210)</f>
        <v/>
      </c>
      <c r="E215" s="63" t="str">
        <f>IF(B215="","",Main!U210)</f>
        <v/>
      </c>
      <c r="F215" s="402" t="str">
        <f t="shared" si="3"/>
        <v/>
      </c>
    </row>
    <row r="216" spans="1:6" ht="26.1" hidden="1" customHeight="1">
      <c r="A216" s="59" t="str">
        <f>IF(B216="","",SUM($F$9:F216))</f>
        <v/>
      </c>
      <c r="B216" s="60" t="str">
        <f>IF(AND(EXACT($G$8,Main!H211),Main!U211&gt;0),Main!B211,"")</f>
        <v/>
      </c>
      <c r="C216" s="61" t="str">
        <f>IF(B216="","",Main!C211)</f>
        <v/>
      </c>
      <c r="D216" s="381" t="str">
        <f>IF(B216="","",Main!I211)</f>
        <v/>
      </c>
      <c r="E216" s="63" t="str">
        <f>IF(B216="","",Main!U211)</f>
        <v/>
      </c>
      <c r="F216" s="402" t="str">
        <f t="shared" si="3"/>
        <v/>
      </c>
    </row>
    <row r="217" spans="1:6" ht="26.1" hidden="1" customHeight="1">
      <c r="A217" s="59" t="str">
        <f>IF(B217="","",SUM($F$9:F217))</f>
        <v/>
      </c>
      <c r="B217" s="60" t="str">
        <f>IF(AND(EXACT($G$8,Main!H212),Main!U212&gt;0),Main!B212,"")</f>
        <v/>
      </c>
      <c r="C217" s="61" t="str">
        <f>IF(B217="","",Main!C212)</f>
        <v/>
      </c>
      <c r="D217" s="381" t="str">
        <f>IF(B217="","",Main!I212)</f>
        <v/>
      </c>
      <c r="E217" s="63" t="str">
        <f>IF(B217="","",Main!U212)</f>
        <v/>
      </c>
      <c r="F217" s="402" t="str">
        <f t="shared" si="3"/>
        <v/>
      </c>
    </row>
    <row r="218" spans="1:6" ht="26.1" hidden="1" customHeight="1">
      <c r="A218" s="59" t="str">
        <f>IF(B218="","",SUM($F$9:F218))</f>
        <v/>
      </c>
      <c r="B218" s="60" t="str">
        <f>IF(AND(EXACT($G$8,Main!H213),Main!U213&gt;0),Main!B213,"")</f>
        <v/>
      </c>
      <c r="C218" s="61" t="str">
        <f>IF(B218="","",Main!C213)</f>
        <v/>
      </c>
      <c r="D218" s="381" t="str">
        <f>IF(B218="","",Main!I213)</f>
        <v/>
      </c>
      <c r="E218" s="63" t="str">
        <f>IF(B218="","",Main!U213)</f>
        <v/>
      </c>
      <c r="F218" s="402" t="str">
        <f t="shared" si="3"/>
        <v/>
      </c>
    </row>
    <row r="219" spans="1:6" ht="26.1" hidden="1" customHeight="1">
      <c r="A219" s="59" t="str">
        <f>IF(B219="","",SUM($F$9:F219))</f>
        <v/>
      </c>
      <c r="B219" s="60" t="str">
        <f>IF(AND(EXACT($G$8,Main!H214),Main!U214&gt;0),Main!B214,"")</f>
        <v/>
      </c>
      <c r="C219" s="61" t="str">
        <f>IF(B219="","",Main!C214)</f>
        <v/>
      </c>
      <c r="D219" s="381" t="str">
        <f>IF(B219="","",Main!I214)</f>
        <v/>
      </c>
      <c r="E219" s="63" t="str">
        <f>IF(B219="","",Main!U214)</f>
        <v/>
      </c>
      <c r="F219" s="402" t="str">
        <f t="shared" si="3"/>
        <v/>
      </c>
    </row>
    <row r="220" spans="1:6" ht="26.1" hidden="1" customHeight="1">
      <c r="A220" s="59" t="str">
        <f>IF(B220="","",SUM($F$9:F220))</f>
        <v/>
      </c>
      <c r="B220" s="60" t="str">
        <f>IF(AND(EXACT($G$8,Main!H215),Main!U215&gt;0),Main!B215,"")</f>
        <v/>
      </c>
      <c r="C220" s="61" t="str">
        <f>IF(B220="","",Main!C215)</f>
        <v/>
      </c>
      <c r="D220" s="381" t="str">
        <f>IF(B220="","",Main!I215)</f>
        <v/>
      </c>
      <c r="E220" s="63" t="str">
        <f>IF(B220="","",Main!U215)</f>
        <v/>
      </c>
      <c r="F220" s="402" t="str">
        <f t="shared" si="3"/>
        <v/>
      </c>
    </row>
    <row r="221" spans="1:6" ht="26.1" hidden="1" customHeight="1">
      <c r="A221" s="59" t="str">
        <f>IF(B221="","",SUM($F$9:F221))</f>
        <v/>
      </c>
      <c r="B221" s="60" t="str">
        <f>IF(AND(EXACT($G$8,Main!H216),Main!U216&gt;0),Main!B216,"")</f>
        <v/>
      </c>
      <c r="C221" s="61" t="str">
        <f>IF(B221="","",Main!C216)</f>
        <v/>
      </c>
      <c r="D221" s="381" t="str">
        <f>IF(B221="","",Main!I216)</f>
        <v/>
      </c>
      <c r="E221" s="63" t="str">
        <f>IF(B221="","",Main!U216)</f>
        <v/>
      </c>
      <c r="F221" s="402" t="str">
        <f t="shared" si="3"/>
        <v/>
      </c>
    </row>
    <row r="222" spans="1:6" ht="26.1" hidden="1" customHeight="1">
      <c r="A222" s="59" t="str">
        <f>IF(B222="","",SUM($F$9:F222))</f>
        <v/>
      </c>
      <c r="B222" s="60" t="str">
        <f>IF(AND(EXACT($G$8,Main!H217),Main!U217&gt;0),Main!B217,"")</f>
        <v/>
      </c>
      <c r="C222" s="61" t="str">
        <f>IF(B222="","",Main!C217)</f>
        <v/>
      </c>
      <c r="D222" s="381" t="str">
        <f>IF(B222="","",Main!I217)</f>
        <v/>
      </c>
      <c r="E222" s="63" t="str">
        <f>IF(B222="","",Main!U217)</f>
        <v/>
      </c>
      <c r="F222" s="402" t="str">
        <f t="shared" si="3"/>
        <v/>
      </c>
    </row>
    <row r="223" spans="1:6" ht="26.1" hidden="1" customHeight="1">
      <c r="A223" s="59" t="str">
        <f>IF(B223="","",SUM($F$9:F223))</f>
        <v/>
      </c>
      <c r="B223" s="60" t="str">
        <f>IF(AND(EXACT($G$8,Main!H218),Main!U218&gt;0),Main!B218,"")</f>
        <v/>
      </c>
      <c r="C223" s="61" t="str">
        <f>IF(B223="","",Main!C218)</f>
        <v/>
      </c>
      <c r="D223" s="381" t="str">
        <f>IF(B223="","",Main!I218)</f>
        <v/>
      </c>
      <c r="E223" s="63" t="str">
        <f>IF(B223="","",Main!U218)</f>
        <v/>
      </c>
      <c r="F223" s="402" t="str">
        <f t="shared" si="3"/>
        <v/>
      </c>
    </row>
    <row r="224" spans="1:6" ht="26.1" hidden="1" customHeight="1">
      <c r="A224" s="59" t="str">
        <f>IF(B224="","",SUM($F$9:F224))</f>
        <v/>
      </c>
      <c r="B224" s="60" t="str">
        <f>IF(AND(EXACT($G$8,Main!H219),Main!U219&gt;0),Main!B219,"")</f>
        <v/>
      </c>
      <c r="C224" s="61" t="str">
        <f>IF(B224="","",Main!C219)</f>
        <v/>
      </c>
      <c r="D224" s="381" t="str">
        <f>IF(B224="","",Main!I219)</f>
        <v/>
      </c>
      <c r="E224" s="63" t="str">
        <f>IF(B224="","",Main!U219)</f>
        <v/>
      </c>
      <c r="F224" s="402" t="str">
        <f t="shared" si="3"/>
        <v/>
      </c>
    </row>
    <row r="225" spans="1:6" ht="26.1" hidden="1" customHeight="1">
      <c r="A225" s="59" t="str">
        <f>IF(B225="","",SUM($F$9:F225))</f>
        <v/>
      </c>
      <c r="B225" s="60" t="str">
        <f>IF(AND(EXACT($G$8,Main!H220),Main!U220&gt;0),Main!B220,"")</f>
        <v/>
      </c>
      <c r="C225" s="61" t="str">
        <f>IF(B225="","",Main!C220)</f>
        <v/>
      </c>
      <c r="D225" s="381" t="str">
        <f>IF(B225="","",Main!I220)</f>
        <v/>
      </c>
      <c r="E225" s="63" t="str">
        <f>IF(B225="","",Main!U220)</f>
        <v/>
      </c>
      <c r="F225" s="402" t="str">
        <f t="shared" si="3"/>
        <v/>
      </c>
    </row>
    <row r="226" spans="1:6" ht="26.1" hidden="1" customHeight="1">
      <c r="A226" s="59" t="str">
        <f>IF(B226="","",SUM($F$9:F226))</f>
        <v/>
      </c>
      <c r="B226" s="60" t="str">
        <f>IF(AND(EXACT($G$8,Main!H221),Main!U221&gt;0),Main!B221,"")</f>
        <v/>
      </c>
      <c r="C226" s="61" t="str">
        <f>IF(B226="","",Main!C221)</f>
        <v/>
      </c>
      <c r="D226" s="381" t="str">
        <f>IF(B226="","",Main!I221)</f>
        <v/>
      </c>
      <c r="E226" s="63" t="str">
        <f>IF(B226="","",Main!U221)</f>
        <v/>
      </c>
      <c r="F226" s="402" t="str">
        <f t="shared" si="3"/>
        <v/>
      </c>
    </row>
    <row r="227" spans="1:6" ht="26.1" hidden="1" customHeight="1">
      <c r="A227" s="59" t="str">
        <f>IF(B227="","",SUM($F$9:F227))</f>
        <v/>
      </c>
      <c r="B227" s="60" t="str">
        <f>IF(AND(EXACT($G$8,Main!H222),Main!U222&gt;0),Main!B222,"")</f>
        <v/>
      </c>
      <c r="C227" s="61" t="str">
        <f>IF(B227="","",Main!C222)</f>
        <v/>
      </c>
      <c r="D227" s="381" t="str">
        <f>IF(B227="","",Main!I222)</f>
        <v/>
      </c>
      <c r="E227" s="63" t="str">
        <f>IF(B227="","",Main!U222)</f>
        <v/>
      </c>
      <c r="F227" s="402" t="str">
        <f t="shared" si="3"/>
        <v/>
      </c>
    </row>
    <row r="228" spans="1:6" ht="26.1" hidden="1" customHeight="1">
      <c r="A228" s="59" t="str">
        <f>IF(B228="","",SUM($F$9:F228))</f>
        <v/>
      </c>
      <c r="B228" s="60" t="str">
        <f>IF(AND(EXACT($G$8,Main!H223),Main!U223&gt;0),Main!B223,"")</f>
        <v/>
      </c>
      <c r="C228" s="61" t="str">
        <f>IF(B228="","",Main!C223)</f>
        <v/>
      </c>
      <c r="D228" s="381" t="str">
        <f>IF(B228="","",Main!I223)</f>
        <v/>
      </c>
      <c r="E228" s="63" t="str">
        <f>IF(B228="","",Main!U223)</f>
        <v/>
      </c>
      <c r="F228" s="402" t="str">
        <f t="shared" si="3"/>
        <v/>
      </c>
    </row>
    <row r="229" spans="1:6" ht="26.1" hidden="1" customHeight="1">
      <c r="A229" s="59" t="str">
        <f>IF(B229="","",SUM($F$9:F229))</f>
        <v/>
      </c>
      <c r="B229" s="60" t="str">
        <f>IF(AND(EXACT($G$8,Main!H224),Main!U224&gt;0),Main!B224,"")</f>
        <v/>
      </c>
      <c r="C229" s="61" t="str">
        <f>IF(B229="","",Main!C224)</f>
        <v/>
      </c>
      <c r="D229" s="381" t="str">
        <f>IF(B229="","",Main!I224)</f>
        <v/>
      </c>
      <c r="E229" s="63" t="str">
        <f>IF(B229="","",Main!U224)</f>
        <v/>
      </c>
      <c r="F229" s="402" t="str">
        <f t="shared" si="3"/>
        <v/>
      </c>
    </row>
    <row r="230" spans="1:6" ht="26.1" hidden="1" customHeight="1">
      <c r="A230" s="59" t="str">
        <f>IF(B230="","",SUM($F$9:F230))</f>
        <v/>
      </c>
      <c r="B230" s="60" t="str">
        <f>IF(AND(EXACT($G$8,Main!H225),Main!U225&gt;0),Main!B225,"")</f>
        <v/>
      </c>
      <c r="C230" s="61" t="str">
        <f>IF(B230="","",Main!C225)</f>
        <v/>
      </c>
      <c r="D230" s="381" t="str">
        <f>IF(B230="","",Main!I225)</f>
        <v/>
      </c>
      <c r="E230" s="63" t="str">
        <f>IF(B230="","",Main!U225)</f>
        <v/>
      </c>
      <c r="F230" s="402" t="str">
        <f t="shared" si="3"/>
        <v/>
      </c>
    </row>
    <row r="231" spans="1:6" ht="26.1" hidden="1" customHeight="1">
      <c r="A231" s="59" t="str">
        <f>IF(B231="","",SUM($F$9:F231))</f>
        <v/>
      </c>
      <c r="B231" s="60" t="str">
        <f>IF(AND(EXACT($G$8,Main!H226),Main!U226&gt;0),Main!B226,"")</f>
        <v/>
      </c>
      <c r="C231" s="61" t="str">
        <f>IF(B231="","",Main!C226)</f>
        <v/>
      </c>
      <c r="D231" s="381" t="str">
        <f>IF(B231="","",Main!I226)</f>
        <v/>
      </c>
      <c r="E231" s="63" t="str">
        <f>IF(B231="","",Main!U226)</f>
        <v/>
      </c>
      <c r="F231" s="402" t="str">
        <f t="shared" si="3"/>
        <v/>
      </c>
    </row>
    <row r="232" spans="1:6" ht="26.1" hidden="1" customHeight="1">
      <c r="A232" s="59" t="str">
        <f>IF(B232="","",SUM($F$9:F232))</f>
        <v/>
      </c>
      <c r="B232" s="60" t="str">
        <f>IF(AND(EXACT($G$8,Main!H227),Main!U227&gt;0),Main!B227,"")</f>
        <v/>
      </c>
      <c r="C232" s="61" t="str">
        <f>IF(B232="","",Main!C227)</f>
        <v/>
      </c>
      <c r="D232" s="381" t="str">
        <f>IF(B232="","",Main!I227)</f>
        <v/>
      </c>
      <c r="E232" s="63" t="str">
        <f>IF(B232="","",Main!U227)</f>
        <v/>
      </c>
      <c r="F232" s="402" t="str">
        <f t="shared" si="3"/>
        <v/>
      </c>
    </row>
    <row r="233" spans="1:6" ht="26.1" hidden="1" customHeight="1">
      <c r="A233" s="59" t="str">
        <f>IF(B233="","",SUM($F$9:F233))</f>
        <v/>
      </c>
      <c r="B233" s="60" t="str">
        <f>IF(AND(EXACT($G$8,Main!H228),Main!U228&gt;0),Main!B228,"")</f>
        <v/>
      </c>
      <c r="C233" s="61" t="str">
        <f>IF(B233="","",Main!C228)</f>
        <v/>
      </c>
      <c r="D233" s="381" t="str">
        <f>IF(B233="","",Main!I228)</f>
        <v/>
      </c>
      <c r="E233" s="63" t="str">
        <f>IF(B233="","",Main!U228)</f>
        <v/>
      </c>
      <c r="F233" s="402" t="str">
        <f t="shared" si="3"/>
        <v/>
      </c>
    </row>
    <row r="234" spans="1:6" ht="26.1" hidden="1" customHeight="1">
      <c r="A234" s="59" t="str">
        <f>IF(B234="","",SUM($F$9:F234))</f>
        <v/>
      </c>
      <c r="B234" s="60" t="str">
        <f>IF(AND(EXACT($G$8,Main!H229),Main!U229&gt;0),Main!B229,"")</f>
        <v/>
      </c>
      <c r="C234" s="61" t="str">
        <f>IF(B234="","",Main!C229)</f>
        <v/>
      </c>
      <c r="D234" s="381" t="str">
        <f>IF(B234="","",Main!I229)</f>
        <v/>
      </c>
      <c r="E234" s="63" t="str">
        <f>IF(B234="","",Main!U229)</f>
        <v/>
      </c>
      <c r="F234" s="402" t="str">
        <f t="shared" si="3"/>
        <v/>
      </c>
    </row>
    <row r="235" spans="1:6" ht="26.1" hidden="1" customHeight="1">
      <c r="A235" s="59" t="str">
        <f>IF(B235="","",SUM($F$9:F235))</f>
        <v/>
      </c>
      <c r="B235" s="60" t="str">
        <f>IF(AND(EXACT($G$8,Main!H230),Main!U230&gt;0),Main!B230,"")</f>
        <v/>
      </c>
      <c r="C235" s="61" t="str">
        <f>IF(B235="","",Main!C230)</f>
        <v/>
      </c>
      <c r="D235" s="381" t="str">
        <f>IF(B235="","",Main!I230)</f>
        <v/>
      </c>
      <c r="E235" s="63" t="str">
        <f>IF(B235="","",Main!U230)</f>
        <v/>
      </c>
      <c r="F235" s="402" t="str">
        <f t="shared" si="3"/>
        <v/>
      </c>
    </row>
    <row r="236" spans="1:6" ht="26.1" hidden="1" customHeight="1">
      <c r="A236" s="59" t="str">
        <f>IF(B236="","",SUM($F$9:F236))</f>
        <v/>
      </c>
      <c r="B236" s="60" t="str">
        <f>IF(AND(EXACT($G$8,Main!H231),Main!U231&gt;0),Main!B231,"")</f>
        <v/>
      </c>
      <c r="C236" s="61" t="str">
        <f>IF(B236="","",Main!C231)</f>
        <v/>
      </c>
      <c r="D236" s="381" t="str">
        <f>IF(B236="","",Main!I231)</f>
        <v/>
      </c>
      <c r="E236" s="63" t="str">
        <f>IF(B236="","",Main!U231)</f>
        <v/>
      </c>
      <c r="F236" s="402" t="str">
        <f t="shared" si="3"/>
        <v/>
      </c>
    </row>
    <row r="237" spans="1:6" ht="26.1" hidden="1" customHeight="1">
      <c r="A237" s="59" t="str">
        <f>IF(B237="","",SUM($F$9:F237))</f>
        <v/>
      </c>
      <c r="B237" s="60" t="str">
        <f>IF(AND(EXACT($G$8,Main!H232),Main!U232&gt;0),Main!B232,"")</f>
        <v/>
      </c>
      <c r="C237" s="61" t="str">
        <f>IF(B237="","",Main!C232)</f>
        <v/>
      </c>
      <c r="D237" s="381" t="str">
        <f>IF(B237="","",Main!I232)</f>
        <v/>
      </c>
      <c r="E237" s="63" t="str">
        <f>IF(B237="","",Main!U232)</f>
        <v/>
      </c>
      <c r="F237" s="402" t="str">
        <f t="shared" si="3"/>
        <v/>
      </c>
    </row>
    <row r="238" spans="1:6" ht="26.1" hidden="1" customHeight="1">
      <c r="A238" s="59" t="str">
        <f>IF(B238="","",SUM($F$9:F238))</f>
        <v/>
      </c>
      <c r="B238" s="60" t="str">
        <f>IF(AND(EXACT($G$8,Main!H233),Main!U233&gt;0),Main!B233,"")</f>
        <v/>
      </c>
      <c r="C238" s="61" t="str">
        <f>IF(B238="","",Main!C233)</f>
        <v/>
      </c>
      <c r="D238" s="381" t="str">
        <f>IF(B238="","",Main!I233)</f>
        <v/>
      </c>
      <c r="E238" s="63" t="str">
        <f>IF(B238="","",Main!U233)</f>
        <v/>
      </c>
      <c r="F238" s="402" t="str">
        <f t="shared" si="3"/>
        <v/>
      </c>
    </row>
    <row r="239" spans="1:6" ht="26.1" hidden="1" customHeight="1">
      <c r="A239" s="59" t="str">
        <f>IF(B239="","",SUM($F$9:F239))</f>
        <v/>
      </c>
      <c r="B239" s="60" t="str">
        <f>IF(AND(EXACT($G$8,Main!H234),Main!U234&gt;0),Main!B234,"")</f>
        <v/>
      </c>
      <c r="C239" s="61" t="str">
        <f>IF(B239="","",Main!C234)</f>
        <v/>
      </c>
      <c r="D239" s="381" t="str">
        <f>IF(B239="","",Main!I234)</f>
        <v/>
      </c>
      <c r="E239" s="63" t="str">
        <f>IF(B239="","",Main!U234)</f>
        <v/>
      </c>
      <c r="F239" s="402" t="str">
        <f t="shared" si="3"/>
        <v/>
      </c>
    </row>
    <row r="240" spans="1:6" ht="26.1" hidden="1" customHeight="1">
      <c r="A240" s="59" t="str">
        <f>IF(B240="","",SUM($F$9:F240))</f>
        <v/>
      </c>
      <c r="B240" s="60" t="str">
        <f>IF(AND(EXACT($G$8,Main!H235),Main!U235&gt;0),Main!B235,"")</f>
        <v/>
      </c>
      <c r="C240" s="61" t="str">
        <f>IF(B240="","",Main!C235)</f>
        <v/>
      </c>
      <c r="D240" s="381" t="str">
        <f>IF(B240="","",Main!I235)</f>
        <v/>
      </c>
      <c r="E240" s="63" t="str">
        <f>IF(B240="","",Main!U235)</f>
        <v/>
      </c>
      <c r="F240" s="402" t="str">
        <f t="shared" si="3"/>
        <v/>
      </c>
    </row>
    <row r="241" spans="1:6" ht="26.1" hidden="1" customHeight="1">
      <c r="A241" s="59" t="str">
        <f>IF(B241="","",SUM($F$9:F241))</f>
        <v/>
      </c>
      <c r="B241" s="60" t="str">
        <f>IF(AND(EXACT($G$8,Main!H236),Main!U236&gt;0),Main!B236,"")</f>
        <v/>
      </c>
      <c r="C241" s="61" t="str">
        <f>IF(B241="","",Main!C236)</f>
        <v/>
      </c>
      <c r="D241" s="381" t="str">
        <f>IF(B241="","",Main!I236)</f>
        <v/>
      </c>
      <c r="E241" s="63" t="str">
        <f>IF(B241="","",Main!U236)</f>
        <v/>
      </c>
      <c r="F241" s="402" t="str">
        <f t="shared" si="3"/>
        <v/>
      </c>
    </row>
    <row r="242" spans="1:6" ht="26.1" hidden="1" customHeight="1">
      <c r="A242" s="59" t="str">
        <f>IF(B242="","",SUM($F$9:F242))</f>
        <v/>
      </c>
      <c r="B242" s="60" t="str">
        <f>IF(AND(EXACT($G$8,Main!H237),Main!U237&gt;0),Main!B237,"")</f>
        <v/>
      </c>
      <c r="C242" s="61" t="str">
        <f>IF(B242="","",Main!C237)</f>
        <v/>
      </c>
      <c r="D242" s="381" t="str">
        <f>IF(B242="","",Main!I237)</f>
        <v/>
      </c>
      <c r="E242" s="63" t="str">
        <f>IF(B242="","",Main!U237)</f>
        <v/>
      </c>
      <c r="F242" s="402" t="str">
        <f t="shared" si="3"/>
        <v/>
      </c>
    </row>
    <row r="243" spans="1:6" ht="26.1" hidden="1" customHeight="1">
      <c r="A243" s="59" t="str">
        <f>IF(B243="","",SUM($F$9:F243))</f>
        <v/>
      </c>
      <c r="B243" s="60" t="str">
        <f>IF(AND(EXACT($G$8,Main!H238),Main!U238&gt;0),Main!B238,"")</f>
        <v/>
      </c>
      <c r="C243" s="61" t="str">
        <f>IF(B243="","",Main!C238)</f>
        <v/>
      </c>
      <c r="D243" s="381" t="str">
        <f>IF(B243="","",Main!I238)</f>
        <v/>
      </c>
      <c r="E243" s="63" t="str">
        <f>IF(B243="","",Main!U238)</f>
        <v/>
      </c>
      <c r="F243" s="402" t="str">
        <f t="shared" si="3"/>
        <v/>
      </c>
    </row>
    <row r="244" spans="1:6" ht="26.1" hidden="1" customHeight="1">
      <c r="A244" s="59" t="str">
        <f>IF(B244="","",SUM($F$9:F244))</f>
        <v/>
      </c>
      <c r="B244" s="60" t="str">
        <f>IF(AND(EXACT($G$8,Main!H239),Main!U239&gt;0),Main!B239,"")</f>
        <v/>
      </c>
      <c r="C244" s="61" t="str">
        <f>IF(B244="","",Main!C239)</f>
        <v/>
      </c>
      <c r="D244" s="381" t="str">
        <f>IF(B244="","",Main!I239)</f>
        <v/>
      </c>
      <c r="E244" s="63" t="str">
        <f>IF(B244="","",Main!U239)</f>
        <v/>
      </c>
      <c r="F244" s="402" t="str">
        <f t="shared" si="3"/>
        <v/>
      </c>
    </row>
    <row r="245" spans="1:6" ht="26.1" hidden="1" customHeight="1">
      <c r="A245" s="59" t="str">
        <f>IF(B245="","",SUM($F$9:F245))</f>
        <v/>
      </c>
      <c r="B245" s="60" t="str">
        <f>IF(AND(EXACT($G$8,Main!H240),Main!U240&gt;0),Main!B240,"")</f>
        <v/>
      </c>
      <c r="C245" s="61" t="str">
        <f>IF(B245="","",Main!C240)</f>
        <v/>
      </c>
      <c r="D245" s="381" t="str">
        <f>IF(B245="","",Main!I240)</f>
        <v/>
      </c>
      <c r="E245" s="63" t="str">
        <f>IF(B245="","",Main!U240)</f>
        <v/>
      </c>
      <c r="F245" s="402" t="str">
        <f t="shared" si="3"/>
        <v/>
      </c>
    </row>
    <row r="246" spans="1:6" ht="26.1" hidden="1" customHeight="1">
      <c r="A246" s="59" t="str">
        <f>IF(B246="","",SUM($F$9:F246))</f>
        <v/>
      </c>
      <c r="B246" s="60" t="str">
        <f>IF(AND(EXACT($G$8,Main!H241),Main!U241&gt;0),Main!B241,"")</f>
        <v/>
      </c>
      <c r="C246" s="61" t="str">
        <f>IF(B246="","",Main!C241)</f>
        <v/>
      </c>
      <c r="D246" s="381" t="str">
        <f>IF(B246="","",Main!I241)</f>
        <v/>
      </c>
      <c r="E246" s="63" t="str">
        <f>IF(B246="","",Main!U241)</f>
        <v/>
      </c>
      <c r="F246" s="402" t="str">
        <f t="shared" si="3"/>
        <v/>
      </c>
    </row>
    <row r="247" spans="1:6" ht="26.1" hidden="1" customHeight="1">
      <c r="A247" s="59" t="str">
        <f>IF(B247="","",SUM($F$9:F247))</f>
        <v/>
      </c>
      <c r="B247" s="60" t="str">
        <f>IF(AND(EXACT($G$8,Main!H242),Main!U242&gt;0),Main!B242,"")</f>
        <v/>
      </c>
      <c r="C247" s="61" t="str">
        <f>IF(B247="","",Main!C242)</f>
        <v/>
      </c>
      <c r="D247" s="381" t="str">
        <f>IF(B247="","",Main!I242)</f>
        <v/>
      </c>
      <c r="E247" s="63" t="str">
        <f>IF(B247="","",Main!U242)</f>
        <v/>
      </c>
      <c r="F247" s="402" t="str">
        <f t="shared" si="3"/>
        <v/>
      </c>
    </row>
    <row r="248" spans="1:6" ht="26.1" hidden="1" customHeight="1">
      <c r="A248" s="59" t="str">
        <f>IF(B248="","",SUM($F$9:F248))</f>
        <v/>
      </c>
      <c r="B248" s="60" t="str">
        <f>IF(AND(EXACT($G$8,Main!H243),Main!U243&gt;0),Main!B243,"")</f>
        <v/>
      </c>
      <c r="C248" s="61" t="str">
        <f>IF(B248="","",Main!C243)</f>
        <v/>
      </c>
      <c r="D248" s="381" t="str">
        <f>IF(B248="","",Main!I243)</f>
        <v/>
      </c>
      <c r="E248" s="63" t="str">
        <f>IF(B248="","",Main!U243)</f>
        <v/>
      </c>
      <c r="F248" s="402" t="str">
        <f t="shared" si="3"/>
        <v/>
      </c>
    </row>
    <row r="249" spans="1:6" ht="26.1" hidden="1" customHeight="1">
      <c r="A249" s="59" t="str">
        <f>IF(B249="","",SUM($F$9:F249))</f>
        <v/>
      </c>
      <c r="B249" s="60" t="str">
        <f>IF(AND(EXACT($G$8,Main!H244),Main!U244&gt;0),Main!B244,"")</f>
        <v/>
      </c>
      <c r="C249" s="61" t="str">
        <f>IF(B249="","",Main!C244)</f>
        <v/>
      </c>
      <c r="D249" s="381" t="str">
        <f>IF(B249="","",Main!I244)</f>
        <v/>
      </c>
      <c r="E249" s="63" t="str">
        <f>IF(B249="","",Main!U244)</f>
        <v/>
      </c>
      <c r="F249" s="402" t="str">
        <f t="shared" si="3"/>
        <v/>
      </c>
    </row>
    <row r="250" spans="1:6" ht="26.1" hidden="1" customHeight="1">
      <c r="A250" s="59" t="str">
        <f>IF(B250="","",SUM($F$9:F250))</f>
        <v/>
      </c>
      <c r="B250" s="60" t="str">
        <f>IF(AND(EXACT($G$8,Main!H245),Main!U245&gt;0),Main!B245,"")</f>
        <v/>
      </c>
      <c r="C250" s="61" t="str">
        <f>IF(B250="","",Main!C245)</f>
        <v/>
      </c>
      <c r="D250" s="381" t="str">
        <f>IF(B250="","",Main!I245)</f>
        <v/>
      </c>
      <c r="E250" s="63" t="str">
        <f>IF(B250="","",Main!U245)</f>
        <v/>
      </c>
      <c r="F250" s="402" t="str">
        <f t="shared" si="3"/>
        <v/>
      </c>
    </row>
    <row r="251" spans="1:6" ht="26.1" hidden="1" customHeight="1">
      <c r="A251" s="59" t="str">
        <f>IF(B251="","",SUM($F$9:F251))</f>
        <v/>
      </c>
      <c r="B251" s="60" t="str">
        <f>IF(AND(EXACT($G$8,Main!H246),Main!U246&gt;0),Main!B246,"")</f>
        <v/>
      </c>
      <c r="C251" s="61" t="str">
        <f>IF(B251="","",Main!C246)</f>
        <v/>
      </c>
      <c r="D251" s="381" t="str">
        <f>IF(B251="","",Main!I246)</f>
        <v/>
      </c>
      <c r="E251" s="63" t="str">
        <f>IF(B251="","",Main!U246)</f>
        <v/>
      </c>
      <c r="F251" s="402" t="str">
        <f t="shared" si="3"/>
        <v/>
      </c>
    </row>
    <row r="252" spans="1:6" ht="26.1" hidden="1" customHeight="1">
      <c r="A252" s="59" t="str">
        <f>IF(B252="","",SUM($F$9:F252))</f>
        <v/>
      </c>
      <c r="B252" s="60" t="str">
        <f>IF(AND(EXACT($G$8,Main!H247),Main!U247&gt;0),Main!B247,"")</f>
        <v/>
      </c>
      <c r="C252" s="61" t="str">
        <f>IF(B252="","",Main!C247)</f>
        <v/>
      </c>
      <c r="D252" s="381" t="str">
        <f>IF(B252="","",Main!I247)</f>
        <v/>
      </c>
      <c r="E252" s="63" t="str">
        <f>IF(B252="","",Main!U247)</f>
        <v/>
      </c>
      <c r="F252" s="402" t="str">
        <f t="shared" si="3"/>
        <v/>
      </c>
    </row>
    <row r="253" spans="1:6" ht="26.1" hidden="1" customHeight="1">
      <c r="A253" s="59" t="str">
        <f>IF(B253="","",SUM($F$9:F253))</f>
        <v/>
      </c>
      <c r="B253" s="60" t="str">
        <f>IF(AND(EXACT($G$8,Main!H248),Main!U248&gt;0),Main!B248,"")</f>
        <v/>
      </c>
      <c r="C253" s="61" t="str">
        <f>IF(B253="","",Main!C248)</f>
        <v/>
      </c>
      <c r="D253" s="381" t="str">
        <f>IF(B253="","",Main!I248)</f>
        <v/>
      </c>
      <c r="E253" s="63" t="str">
        <f>IF(B253="","",Main!U248)</f>
        <v/>
      </c>
      <c r="F253" s="402" t="str">
        <f t="shared" si="3"/>
        <v/>
      </c>
    </row>
    <row r="254" spans="1:6" ht="26.1" hidden="1" customHeight="1">
      <c r="A254" s="59" t="str">
        <f>IF(B254="","",SUM($F$9:F254))</f>
        <v/>
      </c>
      <c r="B254" s="60" t="str">
        <f>IF(AND(EXACT($G$8,Main!H249),Main!U249&gt;0),Main!B249,"")</f>
        <v/>
      </c>
      <c r="C254" s="61" t="str">
        <f>IF(B254="","",Main!C249)</f>
        <v/>
      </c>
      <c r="D254" s="381" t="str">
        <f>IF(B254="","",Main!I249)</f>
        <v/>
      </c>
      <c r="E254" s="63" t="str">
        <f>IF(B254="","",Main!U249)</f>
        <v/>
      </c>
      <c r="F254" s="402" t="str">
        <f t="shared" si="3"/>
        <v/>
      </c>
    </row>
    <row r="255" spans="1:6" ht="26.1" hidden="1" customHeight="1">
      <c r="A255" s="59" t="str">
        <f>IF(B255="","",SUM($F$9:F255))</f>
        <v/>
      </c>
      <c r="B255" s="60" t="str">
        <f>IF(AND(EXACT($G$8,Main!H250),Main!U250&gt;0),Main!B250,"")</f>
        <v/>
      </c>
      <c r="C255" s="61" t="str">
        <f>IF(B255="","",Main!C250)</f>
        <v/>
      </c>
      <c r="D255" s="381" t="str">
        <f>IF(B255="","",Main!I250)</f>
        <v/>
      </c>
      <c r="E255" s="63" t="str">
        <f>IF(B255="","",Main!U250)</f>
        <v/>
      </c>
      <c r="F255" s="402" t="str">
        <f t="shared" si="3"/>
        <v/>
      </c>
    </row>
    <row r="256" spans="1:6" ht="26.1" hidden="1" customHeight="1">
      <c r="A256" s="59" t="str">
        <f>IF(B256="","",SUM($F$9:F256))</f>
        <v/>
      </c>
      <c r="B256" s="60" t="str">
        <f>IF(AND(EXACT($G$8,Main!H251),Main!U251&gt;0),Main!B251,"")</f>
        <v/>
      </c>
      <c r="C256" s="61" t="str">
        <f>IF(B256="","",Main!C251)</f>
        <v/>
      </c>
      <c r="D256" s="381" t="str">
        <f>IF(B256="","",Main!I251)</f>
        <v/>
      </c>
      <c r="E256" s="63" t="str">
        <f>IF(B256="","",Main!U251)</f>
        <v/>
      </c>
      <c r="F256" s="402" t="str">
        <f t="shared" si="3"/>
        <v/>
      </c>
    </row>
    <row r="257" spans="1:6" ht="26.1" hidden="1" customHeight="1">
      <c r="A257" s="59" t="str">
        <f>IF(B257="","",SUM($F$9:F257))</f>
        <v/>
      </c>
      <c r="B257" s="60" t="str">
        <f>IF(AND(EXACT($G$8,Main!H252),Main!U252&gt;0),Main!B252,"")</f>
        <v/>
      </c>
      <c r="C257" s="61" t="str">
        <f>IF(B257="","",Main!C252)</f>
        <v/>
      </c>
      <c r="D257" s="381" t="str">
        <f>IF(B257="","",Main!I252)</f>
        <v/>
      </c>
      <c r="E257" s="63" t="str">
        <f>IF(B257="","",Main!U252)</f>
        <v/>
      </c>
      <c r="F257" s="402" t="str">
        <f t="shared" si="3"/>
        <v/>
      </c>
    </row>
    <row r="258" spans="1:6" ht="26.1" hidden="1" customHeight="1">
      <c r="A258" s="59" t="str">
        <f>IF(B258="","",SUM($F$9:F258))</f>
        <v/>
      </c>
      <c r="B258" s="60" t="str">
        <f>IF(AND(EXACT($G$8,Main!H253),Main!U253&gt;0),Main!B253,"")</f>
        <v/>
      </c>
      <c r="C258" s="61" t="str">
        <f>IF(B258="","",Main!C253)</f>
        <v/>
      </c>
      <c r="D258" s="381" t="str">
        <f>IF(B258="","",Main!I253)</f>
        <v/>
      </c>
      <c r="E258" s="63" t="str">
        <f>IF(B258="","",Main!U253)</f>
        <v/>
      </c>
      <c r="F258" s="402" t="str">
        <f t="shared" si="3"/>
        <v/>
      </c>
    </row>
    <row r="259" spans="1:6" ht="26.1" hidden="1" customHeight="1">
      <c r="A259" s="59" t="str">
        <f>IF(B259="","",SUM($F$9:F259))</f>
        <v/>
      </c>
      <c r="B259" s="60" t="str">
        <f>IF(AND(EXACT($G$8,Main!H254),Main!U254&gt;0),Main!B254,"")</f>
        <v/>
      </c>
      <c r="C259" s="61" t="str">
        <f>IF(B259="","",Main!C254)</f>
        <v/>
      </c>
      <c r="D259" s="381" t="str">
        <f>IF(B259="","",Main!I254)</f>
        <v/>
      </c>
      <c r="E259" s="63" t="str">
        <f>IF(B259="","",Main!U254)</f>
        <v/>
      </c>
      <c r="F259" s="402" t="str">
        <f t="shared" si="3"/>
        <v/>
      </c>
    </row>
    <row r="260" spans="1:6" ht="26.1" hidden="1" customHeight="1">
      <c r="A260" s="59" t="str">
        <f>IF(B260="","",SUM($F$9:F260))</f>
        <v/>
      </c>
      <c r="B260" s="60" t="str">
        <f>IF(AND(EXACT($G$8,Main!H255),Main!U255&gt;0),Main!B255,"")</f>
        <v/>
      </c>
      <c r="C260" s="61" t="str">
        <f>IF(B260="","",Main!C255)</f>
        <v/>
      </c>
      <c r="D260" s="381" t="str">
        <f>IF(B260="","",Main!I255)</f>
        <v/>
      </c>
      <c r="E260" s="63" t="str">
        <f>IF(B260="","",Main!U255)</f>
        <v/>
      </c>
      <c r="F260" s="402" t="str">
        <f t="shared" si="3"/>
        <v/>
      </c>
    </row>
    <row r="261" spans="1:6" ht="26.1" hidden="1" customHeight="1">
      <c r="A261" s="59" t="str">
        <f>IF(B261="","",SUM($F$9:F261))</f>
        <v/>
      </c>
      <c r="B261" s="60" t="str">
        <f>IF(AND(EXACT($G$8,Main!H256),Main!U256&gt;0),Main!B256,"")</f>
        <v/>
      </c>
      <c r="C261" s="61" t="str">
        <f>IF(B261="","",Main!C256)</f>
        <v/>
      </c>
      <c r="D261" s="381" t="str">
        <f>IF(B261="","",Main!I256)</f>
        <v/>
      </c>
      <c r="E261" s="63" t="str">
        <f>IF(B261="","",Main!U256)</f>
        <v/>
      </c>
      <c r="F261" s="402" t="str">
        <f t="shared" si="3"/>
        <v/>
      </c>
    </row>
    <row r="262" spans="1:6" ht="26.1" hidden="1" customHeight="1">
      <c r="A262" s="59" t="str">
        <f>IF(B262="","",SUM($F$9:F262))</f>
        <v/>
      </c>
      <c r="B262" s="60" t="str">
        <f>IF(AND(EXACT($G$8,Main!H257),Main!U257&gt;0),Main!B257,"")</f>
        <v/>
      </c>
      <c r="C262" s="61" t="str">
        <f>IF(B262="","",Main!C257)</f>
        <v/>
      </c>
      <c r="D262" s="381" t="str">
        <f>IF(B262="","",Main!I257)</f>
        <v/>
      </c>
      <c r="E262" s="63" t="str">
        <f>IF(B262="","",Main!U257)</f>
        <v/>
      </c>
      <c r="F262" s="402" t="str">
        <f t="shared" si="3"/>
        <v/>
      </c>
    </row>
    <row r="263" spans="1:6" ht="26.1" hidden="1" customHeight="1">
      <c r="A263" s="59" t="str">
        <f>IF(B263="","",SUM($F$9:F263))</f>
        <v/>
      </c>
      <c r="B263" s="60" t="str">
        <f>IF(AND(EXACT($G$8,Main!H258),Main!U258&gt;0),Main!B258,"")</f>
        <v/>
      </c>
      <c r="C263" s="61" t="str">
        <f>IF(B263="","",Main!C258)</f>
        <v/>
      </c>
      <c r="D263" s="381" t="str">
        <f>IF(B263="","",Main!I258)</f>
        <v/>
      </c>
      <c r="E263" s="63" t="str">
        <f>IF(B263="","",Main!U258)</f>
        <v/>
      </c>
      <c r="F263" s="402" t="str">
        <f t="shared" si="3"/>
        <v/>
      </c>
    </row>
    <row r="264" spans="1:6" ht="26.1" hidden="1" customHeight="1">
      <c r="A264" s="59" t="str">
        <f>IF(B264="","",SUM($F$9:F264))</f>
        <v/>
      </c>
      <c r="B264" s="60" t="str">
        <f>IF(AND(EXACT($G$8,Main!H259),Main!U259&gt;0),Main!B259,"")</f>
        <v/>
      </c>
      <c r="C264" s="61" t="str">
        <f>IF(B264="","",Main!C259)</f>
        <v/>
      </c>
      <c r="D264" s="381" t="str">
        <f>IF(B264="","",Main!I259)</f>
        <v/>
      </c>
      <c r="E264" s="63" t="str">
        <f>IF(B264="","",Main!U259)</f>
        <v/>
      </c>
      <c r="F264" s="402" t="str">
        <f t="shared" si="3"/>
        <v/>
      </c>
    </row>
    <row r="265" spans="1:6" ht="26.1" hidden="1" customHeight="1">
      <c r="A265" s="59" t="str">
        <f>IF(B265="","",SUM($F$9:F265))</f>
        <v/>
      </c>
      <c r="B265" s="60" t="str">
        <f>IF(AND(EXACT($G$8,Main!H260),Main!U260&gt;0),Main!B260,"")</f>
        <v/>
      </c>
      <c r="C265" s="61" t="str">
        <f>IF(B265="","",Main!C260)</f>
        <v/>
      </c>
      <c r="D265" s="381" t="str">
        <f>IF(B265="","",Main!I260)</f>
        <v/>
      </c>
      <c r="E265" s="63" t="str">
        <f>IF(B265="","",Main!U260)</f>
        <v/>
      </c>
      <c r="F265" s="402" t="str">
        <f t="shared" ref="F265:F328" si="4">IF(B265="","",1)</f>
        <v/>
      </c>
    </row>
    <row r="266" spans="1:6" ht="26.1" hidden="1" customHeight="1">
      <c r="A266" s="59" t="str">
        <f>IF(B266="","",SUM($F$9:F266))</f>
        <v/>
      </c>
      <c r="B266" s="60" t="str">
        <f>IF(AND(EXACT($G$8,Main!H261),Main!U261&gt;0),Main!B261,"")</f>
        <v/>
      </c>
      <c r="C266" s="61" t="str">
        <f>IF(B266="","",Main!C261)</f>
        <v/>
      </c>
      <c r="D266" s="381" t="str">
        <f>IF(B266="","",Main!I261)</f>
        <v/>
      </c>
      <c r="E266" s="63" t="str">
        <f>IF(B266="","",Main!U261)</f>
        <v/>
      </c>
      <c r="F266" s="402" t="str">
        <f t="shared" si="4"/>
        <v/>
      </c>
    </row>
    <row r="267" spans="1:6" ht="26.1" hidden="1" customHeight="1">
      <c r="A267" s="59" t="str">
        <f>IF(B267="","",SUM($F$9:F267))</f>
        <v/>
      </c>
      <c r="B267" s="60" t="str">
        <f>IF(AND(EXACT($G$8,Main!H262),Main!U262&gt;0),Main!B262,"")</f>
        <v/>
      </c>
      <c r="C267" s="61" t="str">
        <f>IF(B267="","",Main!C262)</f>
        <v/>
      </c>
      <c r="D267" s="381" t="str">
        <f>IF(B267="","",Main!I262)</f>
        <v/>
      </c>
      <c r="E267" s="63" t="str">
        <f>IF(B267="","",Main!U262)</f>
        <v/>
      </c>
      <c r="F267" s="402" t="str">
        <f t="shared" si="4"/>
        <v/>
      </c>
    </row>
    <row r="268" spans="1:6" ht="26.1" hidden="1" customHeight="1">
      <c r="A268" s="59" t="str">
        <f>IF(B268="","",SUM($F$9:F268))</f>
        <v/>
      </c>
      <c r="B268" s="60" t="str">
        <f>IF(AND(EXACT($G$8,Main!H263),Main!U263&gt;0),Main!B263,"")</f>
        <v/>
      </c>
      <c r="C268" s="61" t="str">
        <f>IF(B268="","",Main!C263)</f>
        <v/>
      </c>
      <c r="D268" s="381" t="str">
        <f>IF(B268="","",Main!I263)</f>
        <v/>
      </c>
      <c r="E268" s="63" t="str">
        <f>IF(B268="","",Main!U263)</f>
        <v/>
      </c>
      <c r="F268" s="402" t="str">
        <f t="shared" si="4"/>
        <v/>
      </c>
    </row>
    <row r="269" spans="1:6" ht="26.1" hidden="1" customHeight="1">
      <c r="A269" s="59" t="str">
        <f>IF(B269="","",SUM($F$9:F269))</f>
        <v/>
      </c>
      <c r="B269" s="60" t="str">
        <f>IF(AND(EXACT($G$8,Main!H264),Main!U264&gt;0),Main!B264,"")</f>
        <v/>
      </c>
      <c r="C269" s="61" t="str">
        <f>IF(B269="","",Main!C264)</f>
        <v/>
      </c>
      <c r="D269" s="381" t="str">
        <f>IF(B269="","",Main!I264)</f>
        <v/>
      </c>
      <c r="E269" s="63" t="str">
        <f>IF(B269="","",Main!U264)</f>
        <v/>
      </c>
      <c r="F269" s="402" t="str">
        <f t="shared" si="4"/>
        <v/>
      </c>
    </row>
    <row r="270" spans="1:6" ht="26.1" hidden="1" customHeight="1">
      <c r="A270" s="59" t="str">
        <f>IF(B270="","",SUM($F$9:F270))</f>
        <v/>
      </c>
      <c r="B270" s="60" t="str">
        <f>IF(AND(EXACT($G$8,Main!H265),Main!U265&gt;0),Main!B265,"")</f>
        <v/>
      </c>
      <c r="C270" s="61" t="str">
        <f>IF(B270="","",Main!C265)</f>
        <v/>
      </c>
      <c r="D270" s="381" t="str">
        <f>IF(B270="","",Main!I265)</f>
        <v/>
      </c>
      <c r="E270" s="63" t="str">
        <f>IF(B270="","",Main!U265)</f>
        <v/>
      </c>
      <c r="F270" s="402" t="str">
        <f t="shared" si="4"/>
        <v/>
      </c>
    </row>
    <row r="271" spans="1:6" ht="26.1" hidden="1" customHeight="1">
      <c r="A271" s="59" t="str">
        <f>IF(B271="","",SUM($F$9:F271))</f>
        <v/>
      </c>
      <c r="B271" s="60" t="str">
        <f>IF(AND(EXACT($G$8,Main!H266),Main!U266&gt;0),Main!B266,"")</f>
        <v/>
      </c>
      <c r="C271" s="61" t="str">
        <f>IF(B271="","",Main!C266)</f>
        <v/>
      </c>
      <c r="D271" s="381" t="str">
        <f>IF(B271="","",Main!I266)</f>
        <v/>
      </c>
      <c r="E271" s="63" t="str">
        <f>IF(B271="","",Main!U266)</f>
        <v/>
      </c>
      <c r="F271" s="402" t="str">
        <f t="shared" si="4"/>
        <v/>
      </c>
    </row>
    <row r="272" spans="1:6" ht="26.1" hidden="1" customHeight="1">
      <c r="A272" s="59" t="str">
        <f>IF(B272="","",SUM($F$9:F272))</f>
        <v/>
      </c>
      <c r="B272" s="60" t="str">
        <f>IF(AND(EXACT($G$8,Main!H267),Main!U267&gt;0),Main!B267,"")</f>
        <v/>
      </c>
      <c r="C272" s="61" t="str">
        <f>IF(B272="","",Main!C267)</f>
        <v/>
      </c>
      <c r="D272" s="381" t="str">
        <f>IF(B272="","",Main!I267)</f>
        <v/>
      </c>
      <c r="E272" s="63" t="str">
        <f>IF(B272="","",Main!U267)</f>
        <v/>
      </c>
      <c r="F272" s="402" t="str">
        <f t="shared" si="4"/>
        <v/>
      </c>
    </row>
    <row r="273" spans="1:6" ht="26.1" hidden="1" customHeight="1">
      <c r="A273" s="59" t="str">
        <f>IF(B273="","",SUM($F$9:F273))</f>
        <v/>
      </c>
      <c r="B273" s="60" t="str">
        <f>IF(AND(EXACT($G$8,Main!H268),Main!U268&gt;0),Main!B268,"")</f>
        <v/>
      </c>
      <c r="C273" s="61" t="str">
        <f>IF(B273="","",Main!C268)</f>
        <v/>
      </c>
      <c r="D273" s="381" t="str">
        <f>IF(B273="","",Main!I268)</f>
        <v/>
      </c>
      <c r="E273" s="63" t="str">
        <f>IF(B273="","",Main!U268)</f>
        <v/>
      </c>
      <c r="F273" s="402" t="str">
        <f t="shared" si="4"/>
        <v/>
      </c>
    </row>
    <row r="274" spans="1:6" ht="26.1" hidden="1" customHeight="1">
      <c r="A274" s="59" t="str">
        <f>IF(B274="","",SUM($F$9:F274))</f>
        <v/>
      </c>
      <c r="B274" s="60" t="str">
        <f>IF(AND(EXACT($G$8,Main!H269),Main!U269&gt;0),Main!B269,"")</f>
        <v/>
      </c>
      <c r="C274" s="61" t="str">
        <f>IF(B274="","",Main!C269)</f>
        <v/>
      </c>
      <c r="D274" s="381" t="str">
        <f>IF(B274="","",Main!I269)</f>
        <v/>
      </c>
      <c r="E274" s="63" t="str">
        <f>IF(B274="","",Main!U269)</f>
        <v/>
      </c>
      <c r="F274" s="402" t="str">
        <f t="shared" si="4"/>
        <v/>
      </c>
    </row>
    <row r="275" spans="1:6" ht="26.1" hidden="1" customHeight="1">
      <c r="A275" s="59" t="str">
        <f>IF(B275="","",SUM($F$9:F275))</f>
        <v/>
      </c>
      <c r="B275" s="60" t="str">
        <f>IF(AND(EXACT($G$8,Main!H270),Main!U270&gt;0),Main!B270,"")</f>
        <v/>
      </c>
      <c r="C275" s="61" t="str">
        <f>IF(B275="","",Main!C270)</f>
        <v/>
      </c>
      <c r="D275" s="381" t="str">
        <f>IF(B275="","",Main!I270)</f>
        <v/>
      </c>
      <c r="E275" s="63" t="str">
        <f>IF(B275="","",Main!U270)</f>
        <v/>
      </c>
      <c r="F275" s="402" t="str">
        <f t="shared" si="4"/>
        <v/>
      </c>
    </row>
    <row r="276" spans="1:6" ht="26.1" hidden="1" customHeight="1">
      <c r="A276" s="59" t="str">
        <f>IF(B276="","",SUM($F$9:F276))</f>
        <v/>
      </c>
      <c r="B276" s="60" t="str">
        <f>IF(AND(EXACT($G$8,Main!H271),Main!U271&gt;0),Main!B271,"")</f>
        <v/>
      </c>
      <c r="C276" s="61" t="str">
        <f>IF(B276="","",Main!C271)</f>
        <v/>
      </c>
      <c r="D276" s="381" t="str">
        <f>IF(B276="","",Main!I271)</f>
        <v/>
      </c>
      <c r="E276" s="63" t="str">
        <f>IF(B276="","",Main!U271)</f>
        <v/>
      </c>
      <c r="F276" s="402" t="str">
        <f t="shared" si="4"/>
        <v/>
      </c>
    </row>
    <row r="277" spans="1:6" ht="26.1" hidden="1" customHeight="1">
      <c r="A277" s="59" t="str">
        <f>IF(B277="","",SUM($F$9:F277))</f>
        <v/>
      </c>
      <c r="B277" s="60" t="str">
        <f>IF(AND(EXACT($G$8,Main!H272),Main!U272&gt;0),Main!B272,"")</f>
        <v/>
      </c>
      <c r="C277" s="61" t="str">
        <f>IF(B277="","",Main!C272)</f>
        <v/>
      </c>
      <c r="D277" s="381" t="str">
        <f>IF(B277="","",Main!I272)</f>
        <v/>
      </c>
      <c r="E277" s="63" t="str">
        <f>IF(B277="","",Main!U272)</f>
        <v/>
      </c>
      <c r="F277" s="402" t="str">
        <f t="shared" si="4"/>
        <v/>
      </c>
    </row>
    <row r="278" spans="1:6" ht="26.1" hidden="1" customHeight="1">
      <c r="A278" s="59" t="str">
        <f>IF(B278="","",SUM($F$9:F278))</f>
        <v/>
      </c>
      <c r="B278" s="60" t="str">
        <f>IF(AND(EXACT($G$8,Main!H273),Main!U273&gt;0),Main!B273,"")</f>
        <v/>
      </c>
      <c r="C278" s="61" t="str">
        <f>IF(B278="","",Main!C273)</f>
        <v/>
      </c>
      <c r="D278" s="381" t="str">
        <f>IF(B278="","",Main!I273)</f>
        <v/>
      </c>
      <c r="E278" s="63" t="str">
        <f>IF(B278="","",Main!U273)</f>
        <v/>
      </c>
      <c r="F278" s="402" t="str">
        <f t="shared" si="4"/>
        <v/>
      </c>
    </row>
    <row r="279" spans="1:6" ht="26.1" hidden="1" customHeight="1">
      <c r="A279" s="59" t="str">
        <f>IF(B279="","",SUM($F$9:F279))</f>
        <v/>
      </c>
      <c r="B279" s="60" t="str">
        <f>IF(AND(EXACT($G$8,Main!H274),Main!U274&gt;0),Main!B274,"")</f>
        <v/>
      </c>
      <c r="C279" s="61" t="str">
        <f>IF(B279="","",Main!C274)</f>
        <v/>
      </c>
      <c r="D279" s="381" t="str">
        <f>IF(B279="","",Main!I274)</f>
        <v/>
      </c>
      <c r="E279" s="63" t="str">
        <f>IF(B279="","",Main!U274)</f>
        <v/>
      </c>
      <c r="F279" s="402" t="str">
        <f t="shared" si="4"/>
        <v/>
      </c>
    </row>
    <row r="280" spans="1:6" ht="26.1" hidden="1" customHeight="1">
      <c r="A280" s="59" t="str">
        <f>IF(B280="","",SUM($F$9:F280))</f>
        <v/>
      </c>
      <c r="B280" s="60" t="str">
        <f>IF(AND(EXACT($G$8,Main!H275),Main!U275&gt;0),Main!B275,"")</f>
        <v/>
      </c>
      <c r="C280" s="61" t="str">
        <f>IF(B280="","",Main!C275)</f>
        <v/>
      </c>
      <c r="D280" s="381" t="str">
        <f>IF(B280="","",Main!I275)</f>
        <v/>
      </c>
      <c r="E280" s="63" t="str">
        <f>IF(B280="","",Main!U275)</f>
        <v/>
      </c>
      <c r="F280" s="402" t="str">
        <f t="shared" si="4"/>
        <v/>
      </c>
    </row>
    <row r="281" spans="1:6" ht="26.1" hidden="1" customHeight="1">
      <c r="A281" s="59" t="str">
        <f>IF(B281="","",SUM($F$9:F281))</f>
        <v/>
      </c>
      <c r="B281" s="60" t="str">
        <f>IF(AND(EXACT($G$8,Main!H276),Main!U276&gt;0),Main!B276,"")</f>
        <v/>
      </c>
      <c r="C281" s="61" t="str">
        <f>IF(B281="","",Main!C276)</f>
        <v/>
      </c>
      <c r="D281" s="381" t="str">
        <f>IF(B281="","",Main!I276)</f>
        <v/>
      </c>
      <c r="E281" s="63" t="str">
        <f>IF(B281="","",Main!U276)</f>
        <v/>
      </c>
      <c r="F281" s="402" t="str">
        <f t="shared" si="4"/>
        <v/>
      </c>
    </row>
    <row r="282" spans="1:6" ht="26.1" hidden="1" customHeight="1">
      <c r="A282" s="59" t="str">
        <f>IF(B282="","",SUM($F$9:F282))</f>
        <v/>
      </c>
      <c r="B282" s="60" t="str">
        <f>IF(AND(EXACT($G$8,Main!H277),Main!U277&gt;0),Main!B277,"")</f>
        <v/>
      </c>
      <c r="C282" s="61" t="str">
        <f>IF(B282="","",Main!C277)</f>
        <v/>
      </c>
      <c r="D282" s="381" t="str">
        <f>IF(B282="","",Main!I277)</f>
        <v/>
      </c>
      <c r="E282" s="63" t="str">
        <f>IF(B282="","",Main!U277)</f>
        <v/>
      </c>
      <c r="F282" s="402" t="str">
        <f t="shared" si="4"/>
        <v/>
      </c>
    </row>
    <row r="283" spans="1:6" ht="26.1" hidden="1" customHeight="1">
      <c r="A283" s="59" t="str">
        <f>IF(B283="","",SUM($F$9:F283))</f>
        <v/>
      </c>
      <c r="B283" s="60" t="str">
        <f>IF(AND(EXACT($G$8,Main!H278),Main!U278&gt;0),Main!B278,"")</f>
        <v/>
      </c>
      <c r="C283" s="61" t="str">
        <f>IF(B283="","",Main!C278)</f>
        <v/>
      </c>
      <c r="D283" s="381" t="str">
        <f>IF(B283="","",Main!I278)</f>
        <v/>
      </c>
      <c r="E283" s="63" t="str">
        <f>IF(B283="","",Main!U278)</f>
        <v/>
      </c>
      <c r="F283" s="402" t="str">
        <f t="shared" si="4"/>
        <v/>
      </c>
    </row>
    <row r="284" spans="1:6" ht="26.1" hidden="1" customHeight="1">
      <c r="A284" s="59" t="str">
        <f>IF(B284="","",SUM($F$9:F284))</f>
        <v/>
      </c>
      <c r="B284" s="60" t="str">
        <f>IF(AND(EXACT($G$8,Main!H279),Main!U279&gt;0),Main!B279,"")</f>
        <v/>
      </c>
      <c r="C284" s="61" t="str">
        <f>IF(B284="","",Main!C279)</f>
        <v/>
      </c>
      <c r="D284" s="381" t="str">
        <f>IF(B284="","",Main!I279)</f>
        <v/>
      </c>
      <c r="E284" s="63" t="str">
        <f>IF(B284="","",Main!U279)</f>
        <v/>
      </c>
      <c r="F284" s="402" t="str">
        <f t="shared" si="4"/>
        <v/>
      </c>
    </row>
    <row r="285" spans="1:6" ht="26.1" hidden="1" customHeight="1">
      <c r="A285" s="59" t="str">
        <f>IF(B285="","",SUM($F$9:F285))</f>
        <v/>
      </c>
      <c r="B285" s="60" t="str">
        <f>IF(AND(EXACT($G$8,Main!H280),Main!U280&gt;0),Main!B280,"")</f>
        <v/>
      </c>
      <c r="C285" s="61" t="str">
        <f>IF(B285="","",Main!C280)</f>
        <v/>
      </c>
      <c r="D285" s="381" t="str">
        <f>IF(B285="","",Main!I280)</f>
        <v/>
      </c>
      <c r="E285" s="63" t="str">
        <f>IF(B285="","",Main!U280)</f>
        <v/>
      </c>
      <c r="F285" s="402" t="str">
        <f t="shared" si="4"/>
        <v/>
      </c>
    </row>
    <row r="286" spans="1:6" ht="26.1" hidden="1" customHeight="1">
      <c r="A286" s="59" t="str">
        <f>IF(B286="","",SUM($F$9:F286))</f>
        <v/>
      </c>
      <c r="B286" s="60" t="str">
        <f>IF(AND(EXACT($G$8,Main!H281),Main!U281&gt;0),Main!B281,"")</f>
        <v/>
      </c>
      <c r="C286" s="61" t="str">
        <f>IF(B286="","",Main!C281)</f>
        <v/>
      </c>
      <c r="D286" s="381" t="str">
        <f>IF(B286="","",Main!I281)</f>
        <v/>
      </c>
      <c r="E286" s="63" t="str">
        <f>IF(B286="","",Main!U281)</f>
        <v/>
      </c>
      <c r="F286" s="402" t="str">
        <f t="shared" si="4"/>
        <v/>
      </c>
    </row>
    <row r="287" spans="1:6" ht="26.1" hidden="1" customHeight="1">
      <c r="A287" s="59" t="str">
        <f>IF(B287="","",SUM($F$9:F287))</f>
        <v/>
      </c>
      <c r="B287" s="60" t="str">
        <f>IF(AND(EXACT($G$8,Main!H282),Main!U282&gt;0),Main!B282,"")</f>
        <v/>
      </c>
      <c r="C287" s="61" t="str">
        <f>IF(B287="","",Main!C282)</f>
        <v/>
      </c>
      <c r="D287" s="381" t="str">
        <f>IF(B287="","",Main!I282)</f>
        <v/>
      </c>
      <c r="E287" s="63" t="str">
        <f>IF(B287="","",Main!U282)</f>
        <v/>
      </c>
      <c r="F287" s="402" t="str">
        <f t="shared" si="4"/>
        <v/>
      </c>
    </row>
    <row r="288" spans="1:6" ht="26.1" hidden="1" customHeight="1">
      <c r="A288" s="59" t="str">
        <f>IF(B288="","",SUM($F$9:F288))</f>
        <v/>
      </c>
      <c r="B288" s="60" t="str">
        <f>IF(AND(EXACT($G$8,Main!H283),Main!U283&gt;0),Main!B283,"")</f>
        <v/>
      </c>
      <c r="C288" s="61" t="str">
        <f>IF(B288="","",Main!C283)</f>
        <v/>
      </c>
      <c r="D288" s="381" t="str">
        <f>IF(B288="","",Main!I283)</f>
        <v/>
      </c>
      <c r="E288" s="63" t="str">
        <f>IF(B288="","",Main!U283)</f>
        <v/>
      </c>
      <c r="F288" s="402" t="str">
        <f t="shared" si="4"/>
        <v/>
      </c>
    </row>
    <row r="289" spans="1:6" ht="26.1" hidden="1" customHeight="1">
      <c r="A289" s="59" t="str">
        <f>IF(B289="","",SUM($F$9:F289))</f>
        <v/>
      </c>
      <c r="B289" s="60" t="str">
        <f>IF(AND(EXACT($G$8,Main!H284),Main!U284&gt;0),Main!B284,"")</f>
        <v/>
      </c>
      <c r="C289" s="61" t="str">
        <f>IF(B289="","",Main!C284)</f>
        <v/>
      </c>
      <c r="D289" s="381" t="str">
        <f>IF(B289="","",Main!I284)</f>
        <v/>
      </c>
      <c r="E289" s="63" t="str">
        <f>IF(B289="","",Main!U284)</f>
        <v/>
      </c>
      <c r="F289" s="402" t="str">
        <f t="shared" si="4"/>
        <v/>
      </c>
    </row>
    <row r="290" spans="1:6" ht="26.1" hidden="1" customHeight="1">
      <c r="A290" s="59" t="str">
        <f>IF(B290="","",SUM($F$9:F290))</f>
        <v/>
      </c>
      <c r="B290" s="60" t="str">
        <f>IF(AND(EXACT($G$8,Main!H285),Main!U285&gt;0),Main!B285,"")</f>
        <v/>
      </c>
      <c r="C290" s="61" t="str">
        <f>IF(B290="","",Main!C285)</f>
        <v/>
      </c>
      <c r="D290" s="381" t="str">
        <f>IF(B290="","",Main!I285)</f>
        <v/>
      </c>
      <c r="E290" s="63" t="str">
        <f>IF(B290="","",Main!U285)</f>
        <v/>
      </c>
      <c r="F290" s="402" t="str">
        <f t="shared" si="4"/>
        <v/>
      </c>
    </row>
    <row r="291" spans="1:6" ht="26.1" hidden="1" customHeight="1">
      <c r="A291" s="59" t="str">
        <f>IF(B291="","",SUM($F$9:F291))</f>
        <v/>
      </c>
      <c r="B291" s="60" t="str">
        <f>IF(AND(EXACT($G$8,Main!H286),Main!U286&gt;0),Main!B286,"")</f>
        <v/>
      </c>
      <c r="C291" s="61" t="str">
        <f>IF(B291="","",Main!C286)</f>
        <v/>
      </c>
      <c r="D291" s="381" t="str">
        <f>IF(B291="","",Main!I286)</f>
        <v/>
      </c>
      <c r="E291" s="63" t="str">
        <f>IF(B291="","",Main!U286)</f>
        <v/>
      </c>
      <c r="F291" s="402" t="str">
        <f t="shared" si="4"/>
        <v/>
      </c>
    </row>
    <row r="292" spans="1:6" ht="26.1" hidden="1" customHeight="1">
      <c r="A292" s="59" t="str">
        <f>IF(B292="","",SUM($F$9:F292))</f>
        <v/>
      </c>
      <c r="B292" s="60" t="str">
        <f>IF(AND(EXACT($G$8,Main!H287),Main!U287&gt;0),Main!B287,"")</f>
        <v/>
      </c>
      <c r="C292" s="61" t="str">
        <f>IF(B292="","",Main!C287)</f>
        <v/>
      </c>
      <c r="D292" s="381" t="str">
        <f>IF(B292="","",Main!I287)</f>
        <v/>
      </c>
      <c r="E292" s="63" t="str">
        <f>IF(B292="","",Main!U287)</f>
        <v/>
      </c>
      <c r="F292" s="402" t="str">
        <f t="shared" si="4"/>
        <v/>
      </c>
    </row>
    <row r="293" spans="1:6" ht="26.1" hidden="1" customHeight="1">
      <c r="A293" s="59" t="str">
        <f>IF(B293="","",SUM($F$9:F293))</f>
        <v/>
      </c>
      <c r="B293" s="60" t="str">
        <f>IF(AND(EXACT($G$8,Main!H288),Main!U288&gt;0),Main!B288,"")</f>
        <v/>
      </c>
      <c r="C293" s="61" t="str">
        <f>IF(B293="","",Main!C288)</f>
        <v/>
      </c>
      <c r="D293" s="381" t="str">
        <f>IF(B293="","",Main!I288)</f>
        <v/>
      </c>
      <c r="E293" s="63" t="str">
        <f>IF(B293="","",Main!U288)</f>
        <v/>
      </c>
      <c r="F293" s="402" t="str">
        <f t="shared" si="4"/>
        <v/>
      </c>
    </row>
    <row r="294" spans="1:6" ht="26.1" hidden="1" customHeight="1">
      <c r="A294" s="59" t="str">
        <f>IF(B294="","",SUM($F$9:F294))</f>
        <v/>
      </c>
      <c r="B294" s="60" t="str">
        <f>IF(AND(EXACT($G$8,Main!H289),Main!U289&gt;0),Main!B289,"")</f>
        <v/>
      </c>
      <c r="C294" s="61" t="str">
        <f>IF(B294="","",Main!C289)</f>
        <v/>
      </c>
      <c r="D294" s="381" t="str">
        <f>IF(B294="","",Main!I289)</f>
        <v/>
      </c>
      <c r="E294" s="63" t="str">
        <f>IF(B294="","",Main!U289)</f>
        <v/>
      </c>
      <c r="F294" s="402" t="str">
        <f t="shared" si="4"/>
        <v/>
      </c>
    </row>
    <row r="295" spans="1:6" ht="26.1" hidden="1" customHeight="1">
      <c r="A295" s="59" t="str">
        <f>IF(B295="","",SUM($F$9:F295))</f>
        <v/>
      </c>
      <c r="B295" s="60" t="str">
        <f>IF(AND(EXACT($G$8,Main!H290),Main!U290&gt;0),Main!B290,"")</f>
        <v/>
      </c>
      <c r="C295" s="61" t="str">
        <f>IF(B295="","",Main!C290)</f>
        <v/>
      </c>
      <c r="D295" s="381" t="str">
        <f>IF(B295="","",Main!I290)</f>
        <v/>
      </c>
      <c r="E295" s="63" t="str">
        <f>IF(B295="","",Main!U290)</f>
        <v/>
      </c>
      <c r="F295" s="402" t="str">
        <f t="shared" si="4"/>
        <v/>
      </c>
    </row>
    <row r="296" spans="1:6" ht="26.1" hidden="1" customHeight="1">
      <c r="A296" s="59" t="str">
        <f>IF(B296="","",SUM($F$9:F296))</f>
        <v/>
      </c>
      <c r="B296" s="60" t="str">
        <f>IF(AND(EXACT($G$8,Main!H291),Main!U291&gt;0),Main!B291,"")</f>
        <v/>
      </c>
      <c r="C296" s="61" t="str">
        <f>IF(B296="","",Main!C291)</f>
        <v/>
      </c>
      <c r="D296" s="381" t="str">
        <f>IF(B296="","",Main!I291)</f>
        <v/>
      </c>
      <c r="E296" s="63" t="str">
        <f>IF(B296="","",Main!U291)</f>
        <v/>
      </c>
      <c r="F296" s="402" t="str">
        <f t="shared" si="4"/>
        <v/>
      </c>
    </row>
    <row r="297" spans="1:6" ht="26.1" hidden="1" customHeight="1">
      <c r="A297" s="59" t="str">
        <f>IF(B297="","",SUM($F$9:F297))</f>
        <v/>
      </c>
      <c r="B297" s="60" t="str">
        <f>IF(AND(EXACT($G$8,Main!H292),Main!U292&gt;0),Main!B292,"")</f>
        <v/>
      </c>
      <c r="C297" s="61" t="str">
        <f>IF(B297="","",Main!C292)</f>
        <v/>
      </c>
      <c r="D297" s="381" t="str">
        <f>IF(B297="","",Main!I292)</f>
        <v/>
      </c>
      <c r="E297" s="63" t="str">
        <f>IF(B297="","",Main!U292)</f>
        <v/>
      </c>
      <c r="F297" s="402" t="str">
        <f t="shared" si="4"/>
        <v/>
      </c>
    </row>
    <row r="298" spans="1:6" ht="26.1" hidden="1" customHeight="1">
      <c r="A298" s="59" t="str">
        <f>IF(B298="","",SUM($F$9:F298))</f>
        <v/>
      </c>
      <c r="B298" s="60" t="str">
        <f>IF(AND(EXACT($G$8,Main!H293),Main!U293&gt;0),Main!B293,"")</f>
        <v/>
      </c>
      <c r="C298" s="61" t="str">
        <f>IF(B298="","",Main!C293)</f>
        <v/>
      </c>
      <c r="D298" s="381" t="str">
        <f>IF(B298="","",Main!I293)</f>
        <v/>
      </c>
      <c r="E298" s="63" t="str">
        <f>IF(B298="","",Main!U293)</f>
        <v/>
      </c>
      <c r="F298" s="402" t="str">
        <f t="shared" si="4"/>
        <v/>
      </c>
    </row>
    <row r="299" spans="1:6" ht="26.1" hidden="1" customHeight="1">
      <c r="A299" s="59" t="str">
        <f>IF(B299="","",SUM($F$9:F299))</f>
        <v/>
      </c>
      <c r="B299" s="60" t="str">
        <f>IF(AND(EXACT($G$8,Main!H294),Main!U294&gt;0),Main!B294,"")</f>
        <v/>
      </c>
      <c r="C299" s="61" t="str">
        <f>IF(B299="","",Main!C294)</f>
        <v/>
      </c>
      <c r="D299" s="381" t="str">
        <f>IF(B299="","",Main!I294)</f>
        <v/>
      </c>
      <c r="E299" s="63" t="str">
        <f>IF(B299="","",Main!U294)</f>
        <v/>
      </c>
      <c r="F299" s="402" t="str">
        <f t="shared" si="4"/>
        <v/>
      </c>
    </row>
    <row r="300" spans="1:6" ht="26.1" hidden="1" customHeight="1">
      <c r="A300" s="59" t="str">
        <f>IF(B300="","",SUM($F$9:F300))</f>
        <v/>
      </c>
      <c r="B300" s="60" t="str">
        <f>IF(AND(EXACT($G$8,Main!H295),Main!U295&gt;0),Main!B295,"")</f>
        <v/>
      </c>
      <c r="C300" s="61" t="str">
        <f>IF(B300="","",Main!C295)</f>
        <v/>
      </c>
      <c r="D300" s="381" t="str">
        <f>IF(B300="","",Main!I295)</f>
        <v/>
      </c>
      <c r="E300" s="63" t="str">
        <f>IF(B300="","",Main!U295)</f>
        <v/>
      </c>
      <c r="F300" s="402" t="str">
        <f t="shared" si="4"/>
        <v/>
      </c>
    </row>
    <row r="301" spans="1:6" ht="26.1" hidden="1" customHeight="1">
      <c r="A301" s="59" t="str">
        <f>IF(B301="","",SUM($F$9:F301))</f>
        <v/>
      </c>
      <c r="B301" s="60" t="str">
        <f>IF(AND(EXACT($G$8,Main!H296),Main!U296&gt;0),Main!B296,"")</f>
        <v/>
      </c>
      <c r="C301" s="61" t="str">
        <f>IF(B301="","",Main!C296)</f>
        <v/>
      </c>
      <c r="D301" s="381" t="str">
        <f>IF(B301="","",Main!I296)</f>
        <v/>
      </c>
      <c r="E301" s="63" t="str">
        <f>IF(B301="","",Main!U296)</f>
        <v/>
      </c>
      <c r="F301" s="402" t="str">
        <f t="shared" si="4"/>
        <v/>
      </c>
    </row>
    <row r="302" spans="1:6" ht="26.1" hidden="1" customHeight="1">
      <c r="A302" s="59" t="str">
        <f>IF(B302="","",SUM($F$9:F302))</f>
        <v/>
      </c>
      <c r="B302" s="60" t="str">
        <f>IF(AND(EXACT($G$8,Main!H297),Main!U297&gt;0),Main!B297,"")</f>
        <v/>
      </c>
      <c r="C302" s="61" t="str">
        <f>IF(B302="","",Main!C297)</f>
        <v/>
      </c>
      <c r="D302" s="381" t="str">
        <f>IF(B302="","",Main!I297)</f>
        <v/>
      </c>
      <c r="E302" s="63" t="str">
        <f>IF(B302="","",Main!U297)</f>
        <v/>
      </c>
      <c r="F302" s="402" t="str">
        <f t="shared" si="4"/>
        <v/>
      </c>
    </row>
    <row r="303" spans="1:6" ht="26.1" hidden="1" customHeight="1">
      <c r="A303" s="59" t="str">
        <f>IF(B303="","",SUM($F$9:F303))</f>
        <v/>
      </c>
      <c r="B303" s="60" t="str">
        <f>IF(AND(EXACT($G$8,Main!H298),Main!U298&gt;0),Main!B298,"")</f>
        <v/>
      </c>
      <c r="C303" s="61" t="str">
        <f>IF(B303="","",Main!C298)</f>
        <v/>
      </c>
      <c r="D303" s="381" t="str">
        <f>IF(B303="","",Main!I298)</f>
        <v/>
      </c>
      <c r="E303" s="63" t="str">
        <f>IF(B303="","",Main!U298)</f>
        <v/>
      </c>
      <c r="F303" s="402" t="str">
        <f t="shared" si="4"/>
        <v/>
      </c>
    </row>
    <row r="304" spans="1:6" ht="26.1" hidden="1" customHeight="1">
      <c r="A304" s="59" t="str">
        <f>IF(B304="","",SUM($F$9:F304))</f>
        <v/>
      </c>
      <c r="B304" s="60" t="str">
        <f>IF(AND(EXACT($G$8,Main!H299),Main!U299&gt;0),Main!B299,"")</f>
        <v/>
      </c>
      <c r="C304" s="61" t="str">
        <f>IF(B304="","",Main!C299)</f>
        <v/>
      </c>
      <c r="D304" s="381" t="str">
        <f>IF(B304="","",Main!I299)</f>
        <v/>
      </c>
      <c r="E304" s="63" t="str">
        <f>IF(B304="","",Main!U299)</f>
        <v/>
      </c>
      <c r="F304" s="402" t="str">
        <f t="shared" si="4"/>
        <v/>
      </c>
    </row>
    <row r="305" spans="1:6" ht="26.1" hidden="1" customHeight="1">
      <c r="A305" s="59" t="str">
        <f>IF(B305="","",SUM($F$9:F305))</f>
        <v/>
      </c>
      <c r="B305" s="60" t="str">
        <f>IF(AND(EXACT($G$8,Main!H300),Main!U300&gt;0),Main!B300,"")</f>
        <v/>
      </c>
      <c r="C305" s="61" t="str">
        <f>IF(B305="","",Main!C300)</f>
        <v/>
      </c>
      <c r="D305" s="381" t="str">
        <f>IF(B305="","",Main!I300)</f>
        <v/>
      </c>
      <c r="E305" s="63" t="str">
        <f>IF(B305="","",Main!U300)</f>
        <v/>
      </c>
      <c r="F305" s="402" t="str">
        <f t="shared" si="4"/>
        <v/>
      </c>
    </row>
    <row r="306" spans="1:6" ht="26.1" hidden="1" customHeight="1">
      <c r="A306" s="59" t="str">
        <f>IF(B306="","",SUM($F$9:F306))</f>
        <v/>
      </c>
      <c r="B306" s="60" t="str">
        <f>IF(AND(EXACT($G$8,Main!H301),Main!U301&gt;0),Main!B301,"")</f>
        <v/>
      </c>
      <c r="C306" s="61" t="str">
        <f>IF(B306="","",Main!C301)</f>
        <v/>
      </c>
      <c r="D306" s="381" t="str">
        <f>IF(B306="","",Main!I301)</f>
        <v/>
      </c>
      <c r="E306" s="63" t="str">
        <f>IF(B306="","",Main!U301)</f>
        <v/>
      </c>
      <c r="F306" s="402" t="str">
        <f t="shared" si="4"/>
        <v/>
      </c>
    </row>
    <row r="307" spans="1:6" ht="26.1" hidden="1" customHeight="1">
      <c r="A307" s="59" t="str">
        <f>IF(B307="","",SUM($F$9:F307))</f>
        <v/>
      </c>
      <c r="B307" s="60" t="str">
        <f>IF(AND(EXACT($G$8,Main!H302),Main!U302&gt;0),Main!B302,"")</f>
        <v/>
      </c>
      <c r="C307" s="61" t="str">
        <f>IF(B307="","",Main!C302)</f>
        <v/>
      </c>
      <c r="D307" s="381" t="str">
        <f>IF(B307="","",Main!I302)</f>
        <v/>
      </c>
      <c r="E307" s="63" t="str">
        <f>IF(B307="","",Main!U302)</f>
        <v/>
      </c>
      <c r="F307" s="402" t="str">
        <f t="shared" si="4"/>
        <v/>
      </c>
    </row>
    <row r="308" spans="1:6" ht="26.1" hidden="1" customHeight="1">
      <c r="A308" s="59" t="str">
        <f>IF(B308="","",SUM($F$9:F308))</f>
        <v/>
      </c>
      <c r="B308" s="60" t="str">
        <f>IF(AND(EXACT($G$8,Main!H303),Main!U303&gt;0),Main!B303,"")</f>
        <v/>
      </c>
      <c r="C308" s="61" t="str">
        <f>IF(B308="","",Main!C303)</f>
        <v/>
      </c>
      <c r="D308" s="381" t="str">
        <f>IF(B308="","",Main!I303)</f>
        <v/>
      </c>
      <c r="E308" s="63" t="str">
        <f>IF(B308="","",Main!U303)</f>
        <v/>
      </c>
      <c r="F308" s="402" t="str">
        <f t="shared" si="4"/>
        <v/>
      </c>
    </row>
    <row r="309" spans="1:6" ht="26.1" hidden="1" customHeight="1">
      <c r="A309" s="59" t="str">
        <f>IF(B309="","",SUM($F$9:F309))</f>
        <v/>
      </c>
      <c r="B309" s="60" t="str">
        <f>IF(AND(EXACT($G$8,Main!H304),Main!U304&gt;0),Main!B304,"")</f>
        <v/>
      </c>
      <c r="C309" s="61" t="str">
        <f>IF(B309="","",Main!C304)</f>
        <v/>
      </c>
      <c r="D309" s="381" t="str">
        <f>IF(B309="","",Main!I304)</f>
        <v/>
      </c>
      <c r="E309" s="63" t="str">
        <f>IF(B309="","",Main!U304)</f>
        <v/>
      </c>
      <c r="F309" s="402" t="str">
        <f t="shared" si="4"/>
        <v/>
      </c>
    </row>
    <row r="310" spans="1:6" ht="26.1" hidden="1" customHeight="1">
      <c r="A310" s="59" t="str">
        <f>IF(B310="","",SUM($F$9:F310))</f>
        <v/>
      </c>
      <c r="B310" s="60" t="str">
        <f>IF(AND(EXACT($G$8,Main!H305),Main!U305&gt;0),Main!B305,"")</f>
        <v/>
      </c>
      <c r="C310" s="61" t="str">
        <f>IF(B310="","",Main!C305)</f>
        <v/>
      </c>
      <c r="D310" s="381" t="str">
        <f>IF(B310="","",Main!I305)</f>
        <v/>
      </c>
      <c r="E310" s="63" t="str">
        <f>IF(B310="","",Main!U305)</f>
        <v/>
      </c>
      <c r="F310" s="402" t="str">
        <f t="shared" si="4"/>
        <v/>
      </c>
    </row>
    <row r="311" spans="1:6" ht="26.1" hidden="1" customHeight="1">
      <c r="A311" s="59" t="str">
        <f>IF(B311="","",SUM($F$9:F311))</f>
        <v/>
      </c>
      <c r="B311" s="60" t="str">
        <f>IF(AND(EXACT($G$8,Main!H306),Main!U306&gt;0),Main!B306,"")</f>
        <v/>
      </c>
      <c r="C311" s="61" t="str">
        <f>IF(B311="","",Main!C306)</f>
        <v/>
      </c>
      <c r="D311" s="381" t="str">
        <f>IF(B311="","",Main!I306)</f>
        <v/>
      </c>
      <c r="E311" s="63" t="str">
        <f>IF(B311="","",Main!U306)</f>
        <v/>
      </c>
      <c r="F311" s="402" t="str">
        <f t="shared" si="4"/>
        <v/>
      </c>
    </row>
    <row r="312" spans="1:6" ht="26.1" hidden="1" customHeight="1">
      <c r="A312" s="59" t="str">
        <f>IF(B312="","",SUM($F$9:F312))</f>
        <v/>
      </c>
      <c r="B312" s="60" t="str">
        <f>IF(AND(EXACT($G$8,Main!H307),Main!U307&gt;0),Main!B307,"")</f>
        <v/>
      </c>
      <c r="C312" s="61" t="str">
        <f>IF(B312="","",Main!C307)</f>
        <v/>
      </c>
      <c r="D312" s="381" t="str">
        <f>IF(B312="","",Main!I307)</f>
        <v/>
      </c>
      <c r="E312" s="63" t="str">
        <f>IF(B312="","",Main!U307)</f>
        <v/>
      </c>
      <c r="F312" s="402" t="str">
        <f t="shared" si="4"/>
        <v/>
      </c>
    </row>
    <row r="313" spans="1:6" ht="26.1" hidden="1" customHeight="1">
      <c r="A313" s="59" t="str">
        <f>IF(B313="","",SUM($F$9:F313))</f>
        <v/>
      </c>
      <c r="B313" s="60" t="str">
        <f>IF(AND(EXACT($G$8,Main!H308),Main!U308&gt;0),Main!B308,"")</f>
        <v/>
      </c>
      <c r="C313" s="61" t="str">
        <f>IF(B313="","",Main!C308)</f>
        <v/>
      </c>
      <c r="D313" s="381" t="str">
        <f>IF(B313="","",Main!I308)</f>
        <v/>
      </c>
      <c r="E313" s="63" t="str">
        <f>IF(B313="","",Main!U308)</f>
        <v/>
      </c>
      <c r="F313" s="402" t="str">
        <f t="shared" si="4"/>
        <v/>
      </c>
    </row>
    <row r="314" spans="1:6" ht="26.1" hidden="1" customHeight="1">
      <c r="A314" s="59" t="str">
        <f>IF(B314="","",SUM($F$9:F314))</f>
        <v/>
      </c>
      <c r="B314" s="60" t="str">
        <f>IF(AND(EXACT($G$8,Main!H309),Main!U309&gt;0),Main!B309,"")</f>
        <v/>
      </c>
      <c r="C314" s="61" t="str">
        <f>IF(B314="","",Main!C309)</f>
        <v/>
      </c>
      <c r="D314" s="381" t="str">
        <f>IF(B314="","",Main!I309)</f>
        <v/>
      </c>
      <c r="E314" s="63" t="str">
        <f>IF(B314="","",Main!U309)</f>
        <v/>
      </c>
      <c r="F314" s="402" t="str">
        <f t="shared" si="4"/>
        <v/>
      </c>
    </row>
    <row r="315" spans="1:6" ht="26.1" hidden="1" customHeight="1">
      <c r="A315" s="59" t="str">
        <f>IF(B315="","",SUM($F$9:F315))</f>
        <v/>
      </c>
      <c r="B315" s="60" t="str">
        <f>IF(AND(EXACT($G$8,Main!H310),Main!U310&gt;0),Main!B310,"")</f>
        <v/>
      </c>
      <c r="C315" s="61" t="str">
        <f>IF(B315="","",Main!C310)</f>
        <v/>
      </c>
      <c r="D315" s="381" t="str">
        <f>IF(B315="","",Main!I310)</f>
        <v/>
      </c>
      <c r="E315" s="63" t="str">
        <f>IF(B315="","",Main!U310)</f>
        <v/>
      </c>
      <c r="F315" s="402" t="str">
        <f t="shared" si="4"/>
        <v/>
      </c>
    </row>
    <row r="316" spans="1:6" ht="26.1" hidden="1" customHeight="1">
      <c r="A316" s="59" t="str">
        <f>IF(B316="","",SUM($F$9:F316))</f>
        <v/>
      </c>
      <c r="B316" s="60" t="str">
        <f>IF(AND(EXACT($G$8,Main!H311),Main!U311&gt;0),Main!B311,"")</f>
        <v/>
      </c>
      <c r="C316" s="61" t="str">
        <f>IF(B316="","",Main!C311)</f>
        <v/>
      </c>
      <c r="D316" s="381" t="str">
        <f>IF(B316="","",Main!I311)</f>
        <v/>
      </c>
      <c r="E316" s="63" t="str">
        <f>IF(B316="","",Main!U311)</f>
        <v/>
      </c>
      <c r="F316" s="402" t="str">
        <f t="shared" si="4"/>
        <v/>
      </c>
    </row>
    <row r="317" spans="1:6" ht="26.1" hidden="1" customHeight="1">
      <c r="A317" s="59" t="str">
        <f>IF(B317="","",SUM($F$9:F317))</f>
        <v/>
      </c>
      <c r="B317" s="60" t="str">
        <f>IF(AND(EXACT($G$8,Main!H312),Main!U312&gt;0),Main!B312,"")</f>
        <v/>
      </c>
      <c r="C317" s="61" t="str">
        <f>IF(B317="","",Main!C312)</f>
        <v/>
      </c>
      <c r="D317" s="381" t="str">
        <f>IF(B317="","",Main!I312)</f>
        <v/>
      </c>
      <c r="E317" s="63" t="str">
        <f>IF(B317="","",Main!U312)</f>
        <v/>
      </c>
      <c r="F317" s="402" t="str">
        <f t="shared" si="4"/>
        <v/>
      </c>
    </row>
    <row r="318" spans="1:6" ht="26.1" hidden="1" customHeight="1">
      <c r="A318" s="59" t="str">
        <f>IF(B318="","",SUM($F$9:F318))</f>
        <v/>
      </c>
      <c r="B318" s="60" t="str">
        <f>IF(AND(EXACT($G$8,Main!H313),Main!U313&gt;0),Main!B313,"")</f>
        <v/>
      </c>
      <c r="C318" s="61" t="str">
        <f>IF(B318="","",Main!C313)</f>
        <v/>
      </c>
      <c r="D318" s="381" t="str">
        <f>IF(B318="","",Main!I313)</f>
        <v/>
      </c>
      <c r="E318" s="63" t="str">
        <f>IF(B318="","",Main!U313)</f>
        <v/>
      </c>
      <c r="F318" s="402" t="str">
        <f t="shared" si="4"/>
        <v/>
      </c>
    </row>
    <row r="319" spans="1:6" ht="26.1" hidden="1" customHeight="1">
      <c r="A319" s="59" t="str">
        <f>IF(B319="","",SUM($F$9:F319))</f>
        <v/>
      </c>
      <c r="B319" s="60" t="str">
        <f>IF(AND(EXACT($G$8,Main!H314),Main!U314&gt;0),Main!B314,"")</f>
        <v/>
      </c>
      <c r="C319" s="61" t="str">
        <f>IF(B319="","",Main!C314)</f>
        <v/>
      </c>
      <c r="D319" s="381" t="str">
        <f>IF(B319="","",Main!I314)</f>
        <v/>
      </c>
      <c r="E319" s="63" t="str">
        <f>IF(B319="","",Main!U314)</f>
        <v/>
      </c>
      <c r="F319" s="402" t="str">
        <f t="shared" si="4"/>
        <v/>
      </c>
    </row>
    <row r="320" spans="1:6" ht="26.1" hidden="1" customHeight="1">
      <c r="A320" s="59" t="str">
        <f>IF(B320="","",SUM($F$9:F320))</f>
        <v/>
      </c>
      <c r="B320" s="60" t="str">
        <f>IF(AND(EXACT($G$8,Main!H315),Main!U315&gt;0),Main!B315,"")</f>
        <v/>
      </c>
      <c r="C320" s="61" t="str">
        <f>IF(B320="","",Main!C315)</f>
        <v/>
      </c>
      <c r="D320" s="381" t="str">
        <f>IF(B320="","",Main!I315)</f>
        <v/>
      </c>
      <c r="E320" s="63" t="str">
        <f>IF(B320="","",Main!U315)</f>
        <v/>
      </c>
      <c r="F320" s="402" t="str">
        <f t="shared" si="4"/>
        <v/>
      </c>
    </row>
    <row r="321" spans="1:6" ht="26.1" hidden="1" customHeight="1">
      <c r="A321" s="59" t="str">
        <f>IF(B321="","",SUM($F$9:F321))</f>
        <v/>
      </c>
      <c r="B321" s="60" t="str">
        <f>IF(AND(EXACT($G$8,Main!H316),Main!U316&gt;0),Main!B316,"")</f>
        <v/>
      </c>
      <c r="C321" s="61" t="str">
        <f>IF(B321="","",Main!C316)</f>
        <v/>
      </c>
      <c r="D321" s="381" t="str">
        <f>IF(B321="","",Main!I316)</f>
        <v/>
      </c>
      <c r="E321" s="63" t="str">
        <f>IF(B321="","",Main!U316)</f>
        <v/>
      </c>
      <c r="F321" s="402" t="str">
        <f t="shared" si="4"/>
        <v/>
      </c>
    </row>
    <row r="322" spans="1:6" ht="26.1" hidden="1" customHeight="1">
      <c r="A322" s="59" t="str">
        <f>IF(B322="","",SUM($F$9:F322))</f>
        <v/>
      </c>
      <c r="B322" s="60" t="str">
        <f>IF(AND(EXACT($G$8,Main!H317),Main!U317&gt;0),Main!B317,"")</f>
        <v/>
      </c>
      <c r="C322" s="61" t="str">
        <f>IF(B322="","",Main!C317)</f>
        <v/>
      </c>
      <c r="D322" s="381" t="str">
        <f>IF(B322="","",Main!I317)</f>
        <v/>
      </c>
      <c r="E322" s="63" t="str">
        <f>IF(B322="","",Main!U317)</f>
        <v/>
      </c>
      <c r="F322" s="402" t="str">
        <f t="shared" si="4"/>
        <v/>
      </c>
    </row>
    <row r="323" spans="1:6" ht="26.1" hidden="1" customHeight="1">
      <c r="A323" s="59" t="str">
        <f>IF(B323="","",SUM($F$9:F323))</f>
        <v/>
      </c>
      <c r="B323" s="60" t="str">
        <f>IF(AND(EXACT($G$8,Main!H318),Main!U318&gt;0),Main!B318,"")</f>
        <v/>
      </c>
      <c r="C323" s="61" t="str">
        <f>IF(B323="","",Main!C318)</f>
        <v/>
      </c>
      <c r="D323" s="381" t="str">
        <f>IF(B323="","",Main!I318)</f>
        <v/>
      </c>
      <c r="E323" s="63" t="str">
        <f>IF(B323="","",Main!U318)</f>
        <v/>
      </c>
      <c r="F323" s="402" t="str">
        <f t="shared" si="4"/>
        <v/>
      </c>
    </row>
    <row r="324" spans="1:6" ht="26.1" hidden="1" customHeight="1">
      <c r="A324" s="59" t="str">
        <f>IF(B324="","",SUM($F$9:F324))</f>
        <v/>
      </c>
      <c r="B324" s="60" t="str">
        <f>IF(AND(EXACT($G$8,Main!H319),Main!U319&gt;0),Main!B319,"")</f>
        <v/>
      </c>
      <c r="C324" s="61" t="str">
        <f>IF(B324="","",Main!C319)</f>
        <v/>
      </c>
      <c r="D324" s="381" t="str">
        <f>IF(B324="","",Main!I319)</f>
        <v/>
      </c>
      <c r="E324" s="63" t="str">
        <f>IF(B324="","",Main!U319)</f>
        <v/>
      </c>
      <c r="F324" s="402" t="str">
        <f t="shared" si="4"/>
        <v/>
      </c>
    </row>
    <row r="325" spans="1:6" ht="26.1" hidden="1" customHeight="1">
      <c r="A325" s="59" t="str">
        <f>IF(B325="","",SUM($F$9:F325))</f>
        <v/>
      </c>
      <c r="B325" s="60" t="str">
        <f>IF(AND(EXACT($G$8,Main!H320),Main!U320&gt;0),Main!B320,"")</f>
        <v/>
      </c>
      <c r="C325" s="61" t="str">
        <f>IF(B325="","",Main!C320)</f>
        <v/>
      </c>
      <c r="D325" s="381" t="str">
        <f>IF(B325="","",Main!I320)</f>
        <v/>
      </c>
      <c r="E325" s="63" t="str">
        <f>IF(B325="","",Main!U320)</f>
        <v/>
      </c>
      <c r="F325" s="402" t="str">
        <f t="shared" si="4"/>
        <v/>
      </c>
    </row>
    <row r="326" spans="1:6" ht="26.1" hidden="1" customHeight="1">
      <c r="A326" s="59" t="str">
        <f>IF(B326="","",SUM($F$9:F326))</f>
        <v/>
      </c>
      <c r="B326" s="60" t="str">
        <f>IF(AND(EXACT($G$8,Main!H321),Main!U321&gt;0),Main!B321,"")</f>
        <v/>
      </c>
      <c r="C326" s="61" t="str">
        <f>IF(B326="","",Main!C321)</f>
        <v/>
      </c>
      <c r="D326" s="381" t="str">
        <f>IF(B326="","",Main!I321)</f>
        <v/>
      </c>
      <c r="E326" s="63" t="str">
        <f>IF(B326="","",Main!U321)</f>
        <v/>
      </c>
      <c r="F326" s="402" t="str">
        <f t="shared" si="4"/>
        <v/>
      </c>
    </row>
    <row r="327" spans="1:6" ht="26.1" hidden="1" customHeight="1">
      <c r="A327" s="59" t="str">
        <f>IF(B327="","",SUM($F$9:F327))</f>
        <v/>
      </c>
      <c r="B327" s="60" t="str">
        <f>IF(AND(EXACT($G$8,Main!H322),Main!U322&gt;0),Main!B322,"")</f>
        <v/>
      </c>
      <c r="C327" s="61" t="str">
        <f>IF(B327="","",Main!C322)</f>
        <v/>
      </c>
      <c r="D327" s="381" t="str">
        <f>IF(B327="","",Main!I322)</f>
        <v/>
      </c>
      <c r="E327" s="63" t="str">
        <f>IF(B327="","",Main!U322)</f>
        <v/>
      </c>
      <c r="F327" s="402" t="str">
        <f t="shared" si="4"/>
        <v/>
      </c>
    </row>
    <row r="328" spans="1:6" ht="26.1" hidden="1" customHeight="1">
      <c r="A328" s="59" t="str">
        <f>IF(B328="","",SUM($F$9:F328))</f>
        <v/>
      </c>
      <c r="B328" s="60" t="str">
        <f>IF(AND(EXACT($G$8,Main!H323),Main!U323&gt;0),Main!B323,"")</f>
        <v/>
      </c>
      <c r="C328" s="61" t="str">
        <f>IF(B328="","",Main!C323)</f>
        <v/>
      </c>
      <c r="D328" s="381" t="str">
        <f>IF(B328="","",Main!I323)</f>
        <v/>
      </c>
      <c r="E328" s="63" t="str">
        <f>IF(B328="","",Main!U323)</f>
        <v/>
      </c>
      <c r="F328" s="402" t="str">
        <f t="shared" si="4"/>
        <v/>
      </c>
    </row>
    <row r="329" spans="1:6" ht="26.1" hidden="1" customHeight="1">
      <c r="A329" s="59" t="str">
        <f>IF(B329="","",SUM($F$9:F329))</f>
        <v/>
      </c>
      <c r="B329" s="60" t="str">
        <f>IF(AND(EXACT($G$8,Main!H324),Main!U324&gt;0),Main!B324,"")</f>
        <v/>
      </c>
      <c r="C329" s="61" t="str">
        <f>IF(B329="","",Main!C324)</f>
        <v/>
      </c>
      <c r="D329" s="381" t="str">
        <f>IF(B329="","",Main!I324)</f>
        <v/>
      </c>
      <c r="E329" s="63" t="str">
        <f>IF(B329="","",Main!U324)</f>
        <v/>
      </c>
      <c r="F329" s="402" t="str">
        <f t="shared" ref="F329:F392" si="5">IF(B329="","",1)</f>
        <v/>
      </c>
    </row>
    <row r="330" spans="1:6" ht="26.1" hidden="1" customHeight="1">
      <c r="A330" s="59" t="str">
        <f>IF(B330="","",SUM($F$9:F330))</f>
        <v/>
      </c>
      <c r="B330" s="60" t="str">
        <f>IF(AND(EXACT($G$8,Main!H325),Main!U325&gt;0),Main!B325,"")</f>
        <v/>
      </c>
      <c r="C330" s="61" t="str">
        <f>IF(B330="","",Main!C325)</f>
        <v/>
      </c>
      <c r="D330" s="381" t="str">
        <f>IF(B330="","",Main!I325)</f>
        <v/>
      </c>
      <c r="E330" s="63" t="str">
        <f>IF(B330="","",Main!U325)</f>
        <v/>
      </c>
      <c r="F330" s="402" t="str">
        <f t="shared" si="5"/>
        <v/>
      </c>
    </row>
    <row r="331" spans="1:6" ht="26.1" hidden="1" customHeight="1">
      <c r="A331" s="59" t="str">
        <f>IF(B331="","",SUM($F$9:F331))</f>
        <v/>
      </c>
      <c r="B331" s="60" t="str">
        <f>IF(AND(EXACT($G$8,Main!H326),Main!U326&gt;0),Main!B326,"")</f>
        <v/>
      </c>
      <c r="C331" s="61" t="str">
        <f>IF(B331="","",Main!C326)</f>
        <v/>
      </c>
      <c r="D331" s="381" t="str">
        <f>IF(B331="","",Main!I326)</f>
        <v/>
      </c>
      <c r="E331" s="63" t="str">
        <f>IF(B331="","",Main!U326)</f>
        <v/>
      </c>
      <c r="F331" s="402" t="str">
        <f t="shared" si="5"/>
        <v/>
      </c>
    </row>
    <row r="332" spans="1:6" ht="26.1" hidden="1" customHeight="1">
      <c r="A332" s="59" t="str">
        <f>IF(B332="","",SUM($F$9:F332))</f>
        <v/>
      </c>
      <c r="B332" s="60" t="str">
        <f>IF(AND(EXACT($G$8,Main!H327),Main!U327&gt;0),Main!B327,"")</f>
        <v/>
      </c>
      <c r="C332" s="61" t="str">
        <f>IF(B332="","",Main!C327)</f>
        <v/>
      </c>
      <c r="D332" s="381" t="str">
        <f>IF(B332="","",Main!I327)</f>
        <v/>
      </c>
      <c r="E332" s="63" t="str">
        <f>IF(B332="","",Main!U327)</f>
        <v/>
      </c>
      <c r="F332" s="402" t="str">
        <f t="shared" si="5"/>
        <v/>
      </c>
    </row>
    <row r="333" spans="1:6" ht="26.1" hidden="1" customHeight="1">
      <c r="A333" s="59" t="str">
        <f>IF(B333="","",SUM($F$9:F333))</f>
        <v/>
      </c>
      <c r="B333" s="60" t="str">
        <f>IF(AND(EXACT($G$8,Main!H328),Main!U328&gt;0),Main!B328,"")</f>
        <v/>
      </c>
      <c r="C333" s="61" t="str">
        <f>IF(B333="","",Main!C328)</f>
        <v/>
      </c>
      <c r="D333" s="381" t="str">
        <f>IF(B333="","",Main!I328)</f>
        <v/>
      </c>
      <c r="E333" s="63" t="str">
        <f>IF(B333="","",Main!U328)</f>
        <v/>
      </c>
      <c r="F333" s="402" t="str">
        <f t="shared" si="5"/>
        <v/>
      </c>
    </row>
    <row r="334" spans="1:6" ht="26.1" hidden="1" customHeight="1">
      <c r="A334" s="59" t="str">
        <f>IF(B334="","",SUM($F$9:F334))</f>
        <v/>
      </c>
      <c r="B334" s="60" t="str">
        <f>IF(AND(EXACT($G$8,Main!H329),Main!U329&gt;0),Main!B329,"")</f>
        <v/>
      </c>
      <c r="C334" s="61" t="str">
        <f>IF(B334="","",Main!C329)</f>
        <v/>
      </c>
      <c r="D334" s="381" t="str">
        <f>IF(B334="","",Main!I329)</f>
        <v/>
      </c>
      <c r="E334" s="63" t="str">
        <f>IF(B334="","",Main!U329)</f>
        <v/>
      </c>
      <c r="F334" s="402" t="str">
        <f t="shared" si="5"/>
        <v/>
      </c>
    </row>
    <row r="335" spans="1:6" ht="26.1" hidden="1" customHeight="1">
      <c r="A335" s="59" t="str">
        <f>IF(B335="","",SUM($F$9:F335))</f>
        <v/>
      </c>
      <c r="B335" s="60" t="str">
        <f>IF(AND(EXACT($G$8,Main!H330),Main!U330&gt;0),Main!B330,"")</f>
        <v/>
      </c>
      <c r="C335" s="61" t="str">
        <f>IF(B335="","",Main!C330)</f>
        <v/>
      </c>
      <c r="D335" s="381" t="str">
        <f>IF(B335="","",Main!I330)</f>
        <v/>
      </c>
      <c r="E335" s="63" t="str">
        <f>IF(B335="","",Main!U330)</f>
        <v/>
      </c>
      <c r="F335" s="402" t="str">
        <f t="shared" si="5"/>
        <v/>
      </c>
    </row>
    <row r="336" spans="1:6" ht="26.1" hidden="1" customHeight="1">
      <c r="A336" s="59" t="str">
        <f>IF(B336="","",SUM($F$9:F336))</f>
        <v/>
      </c>
      <c r="B336" s="60" t="str">
        <f>IF(AND(EXACT($G$8,Main!H331),Main!U331&gt;0),Main!B331,"")</f>
        <v/>
      </c>
      <c r="C336" s="61" t="str">
        <f>IF(B336="","",Main!C331)</f>
        <v/>
      </c>
      <c r="D336" s="381" t="str">
        <f>IF(B336="","",Main!I331)</f>
        <v/>
      </c>
      <c r="E336" s="63" t="str">
        <f>IF(B336="","",Main!U331)</f>
        <v/>
      </c>
      <c r="F336" s="402" t="str">
        <f t="shared" si="5"/>
        <v/>
      </c>
    </row>
    <row r="337" spans="1:6" ht="26.1" hidden="1" customHeight="1">
      <c r="A337" s="59" t="str">
        <f>IF(B337="","",SUM($F$9:F337))</f>
        <v/>
      </c>
      <c r="B337" s="60" t="str">
        <f>IF(AND(EXACT($G$8,Main!H332),Main!U332&gt;0),Main!B332,"")</f>
        <v/>
      </c>
      <c r="C337" s="61" t="str">
        <f>IF(B337="","",Main!C332)</f>
        <v/>
      </c>
      <c r="D337" s="381" t="str">
        <f>IF(B337="","",Main!I332)</f>
        <v/>
      </c>
      <c r="E337" s="63" t="str">
        <f>IF(B337="","",Main!U332)</f>
        <v/>
      </c>
      <c r="F337" s="402" t="str">
        <f t="shared" si="5"/>
        <v/>
      </c>
    </row>
    <row r="338" spans="1:6" ht="26.1" hidden="1" customHeight="1">
      <c r="A338" s="59" t="str">
        <f>IF(B338="","",SUM($F$9:F338))</f>
        <v/>
      </c>
      <c r="B338" s="60" t="str">
        <f>IF(AND(EXACT($G$8,Main!H333),Main!U333&gt;0),Main!B333,"")</f>
        <v/>
      </c>
      <c r="C338" s="61" t="str">
        <f>IF(B338="","",Main!C333)</f>
        <v/>
      </c>
      <c r="D338" s="381" t="str">
        <f>IF(B338="","",Main!I333)</f>
        <v/>
      </c>
      <c r="E338" s="63" t="str">
        <f>IF(B338="","",Main!U333)</f>
        <v/>
      </c>
      <c r="F338" s="402" t="str">
        <f t="shared" si="5"/>
        <v/>
      </c>
    </row>
    <row r="339" spans="1:6" ht="26.1" hidden="1" customHeight="1">
      <c r="A339" s="59" t="str">
        <f>IF(B339="","",SUM($F$9:F339))</f>
        <v/>
      </c>
      <c r="B339" s="60" t="str">
        <f>IF(AND(EXACT($G$8,Main!H334),Main!U334&gt;0),Main!B334,"")</f>
        <v/>
      </c>
      <c r="C339" s="61" t="str">
        <f>IF(B339="","",Main!C334)</f>
        <v/>
      </c>
      <c r="D339" s="381" t="str">
        <f>IF(B339="","",Main!I334)</f>
        <v/>
      </c>
      <c r="E339" s="63" t="str">
        <f>IF(B339="","",Main!U334)</f>
        <v/>
      </c>
      <c r="F339" s="402" t="str">
        <f t="shared" si="5"/>
        <v/>
      </c>
    </row>
    <row r="340" spans="1:6" ht="26.1" hidden="1" customHeight="1">
      <c r="A340" s="59" t="str">
        <f>IF(B340="","",SUM($F$9:F340))</f>
        <v/>
      </c>
      <c r="B340" s="60" t="str">
        <f>IF(AND(EXACT($G$8,Main!H335),Main!U335&gt;0),Main!B335,"")</f>
        <v/>
      </c>
      <c r="C340" s="61" t="str">
        <f>IF(B340="","",Main!C335)</f>
        <v/>
      </c>
      <c r="D340" s="381" t="str">
        <f>IF(B340="","",Main!I335)</f>
        <v/>
      </c>
      <c r="E340" s="63" t="str">
        <f>IF(B340="","",Main!U335)</f>
        <v/>
      </c>
      <c r="F340" s="402" t="str">
        <f t="shared" si="5"/>
        <v/>
      </c>
    </row>
    <row r="341" spans="1:6" ht="26.1" hidden="1" customHeight="1">
      <c r="A341" s="59" t="str">
        <f>IF(B341="","",SUM($F$9:F341))</f>
        <v/>
      </c>
      <c r="B341" s="60" t="str">
        <f>IF(AND(EXACT($G$8,Main!H336),Main!U336&gt;0),Main!B336,"")</f>
        <v/>
      </c>
      <c r="C341" s="61" t="str">
        <f>IF(B341="","",Main!C336)</f>
        <v/>
      </c>
      <c r="D341" s="381" t="str">
        <f>IF(B341="","",Main!I336)</f>
        <v/>
      </c>
      <c r="E341" s="63" t="str">
        <f>IF(B341="","",Main!U336)</f>
        <v/>
      </c>
      <c r="F341" s="402" t="str">
        <f t="shared" si="5"/>
        <v/>
      </c>
    </row>
    <row r="342" spans="1:6" ht="26.1" hidden="1" customHeight="1">
      <c r="A342" s="59" t="str">
        <f>IF(B342="","",SUM($F$9:F342))</f>
        <v/>
      </c>
      <c r="B342" s="60" t="str">
        <f>IF(AND(EXACT($G$8,Main!H337),Main!U337&gt;0),Main!B337,"")</f>
        <v/>
      </c>
      <c r="C342" s="61" t="str">
        <f>IF(B342="","",Main!C337)</f>
        <v/>
      </c>
      <c r="D342" s="381" t="str">
        <f>IF(B342="","",Main!I337)</f>
        <v/>
      </c>
      <c r="E342" s="63" t="str">
        <f>IF(B342="","",Main!U337)</f>
        <v/>
      </c>
      <c r="F342" s="402" t="str">
        <f t="shared" si="5"/>
        <v/>
      </c>
    </row>
    <row r="343" spans="1:6" ht="26.1" hidden="1" customHeight="1">
      <c r="A343" s="59" t="str">
        <f>IF(B343="","",SUM($F$9:F343))</f>
        <v/>
      </c>
      <c r="B343" s="60" t="str">
        <f>IF(AND(EXACT($G$8,Main!H338),Main!U338&gt;0),Main!B338,"")</f>
        <v/>
      </c>
      <c r="C343" s="61" t="str">
        <f>IF(B343="","",Main!C338)</f>
        <v/>
      </c>
      <c r="D343" s="381" t="str">
        <f>IF(B343="","",Main!I338)</f>
        <v/>
      </c>
      <c r="E343" s="63" t="str">
        <f>IF(B343="","",Main!U338)</f>
        <v/>
      </c>
      <c r="F343" s="402" t="str">
        <f t="shared" si="5"/>
        <v/>
      </c>
    </row>
    <row r="344" spans="1:6" ht="26.1" hidden="1" customHeight="1">
      <c r="A344" s="59" t="str">
        <f>IF(B344="","",SUM($F$9:F344))</f>
        <v/>
      </c>
      <c r="B344" s="60" t="str">
        <f>IF(AND(EXACT($G$8,Main!H339),Main!U339&gt;0),Main!B339,"")</f>
        <v/>
      </c>
      <c r="C344" s="61" t="str">
        <f>IF(B344="","",Main!C339)</f>
        <v/>
      </c>
      <c r="D344" s="381" t="str">
        <f>IF(B344="","",Main!I339)</f>
        <v/>
      </c>
      <c r="E344" s="63" t="str">
        <f>IF(B344="","",Main!U339)</f>
        <v/>
      </c>
      <c r="F344" s="402" t="str">
        <f t="shared" si="5"/>
        <v/>
      </c>
    </row>
    <row r="345" spans="1:6" ht="26.1" hidden="1" customHeight="1">
      <c r="A345" s="59" t="str">
        <f>IF(B345="","",SUM($F$9:F345))</f>
        <v/>
      </c>
      <c r="B345" s="60" t="str">
        <f>IF(AND(EXACT($G$8,Main!H340),Main!U340&gt;0),Main!B340,"")</f>
        <v/>
      </c>
      <c r="C345" s="61" t="str">
        <f>IF(B345="","",Main!C340)</f>
        <v/>
      </c>
      <c r="D345" s="381" t="str">
        <f>IF(B345="","",Main!I340)</f>
        <v/>
      </c>
      <c r="E345" s="63" t="str">
        <f>IF(B345="","",Main!U340)</f>
        <v/>
      </c>
      <c r="F345" s="402" t="str">
        <f t="shared" si="5"/>
        <v/>
      </c>
    </row>
    <row r="346" spans="1:6" ht="26.1" hidden="1" customHeight="1">
      <c r="A346" s="59" t="str">
        <f>IF(B346="","",SUM($F$9:F346))</f>
        <v/>
      </c>
      <c r="B346" s="60" t="str">
        <f>IF(AND(EXACT($G$8,Main!H341),Main!U341&gt;0),Main!B341,"")</f>
        <v/>
      </c>
      <c r="C346" s="61" t="str">
        <f>IF(B346="","",Main!C341)</f>
        <v/>
      </c>
      <c r="D346" s="381" t="str">
        <f>IF(B346="","",Main!I341)</f>
        <v/>
      </c>
      <c r="E346" s="63" t="str">
        <f>IF(B346="","",Main!U341)</f>
        <v/>
      </c>
      <c r="F346" s="402" t="str">
        <f t="shared" si="5"/>
        <v/>
      </c>
    </row>
    <row r="347" spans="1:6" ht="26.1" hidden="1" customHeight="1">
      <c r="A347" s="59" t="str">
        <f>IF(B347="","",SUM($F$9:F347))</f>
        <v/>
      </c>
      <c r="B347" s="60" t="str">
        <f>IF(AND(EXACT($G$8,Main!H342),Main!U342&gt;0),Main!B342,"")</f>
        <v/>
      </c>
      <c r="C347" s="61" t="str">
        <f>IF(B347="","",Main!C342)</f>
        <v/>
      </c>
      <c r="D347" s="381" t="str">
        <f>IF(B347="","",Main!I342)</f>
        <v/>
      </c>
      <c r="E347" s="63" t="str">
        <f>IF(B347="","",Main!U342)</f>
        <v/>
      </c>
      <c r="F347" s="402" t="str">
        <f t="shared" si="5"/>
        <v/>
      </c>
    </row>
    <row r="348" spans="1:6" ht="26.1" hidden="1" customHeight="1">
      <c r="A348" s="59" t="str">
        <f>IF(B348="","",SUM($F$9:F348))</f>
        <v/>
      </c>
      <c r="B348" s="60" t="str">
        <f>IF(AND(EXACT($G$8,Main!H343),Main!U343&gt;0),Main!B343,"")</f>
        <v/>
      </c>
      <c r="C348" s="61" t="str">
        <f>IF(B348="","",Main!C343)</f>
        <v/>
      </c>
      <c r="D348" s="381" t="str">
        <f>IF(B348="","",Main!I343)</f>
        <v/>
      </c>
      <c r="E348" s="63" t="str">
        <f>IF(B348="","",Main!U343)</f>
        <v/>
      </c>
      <c r="F348" s="402" t="str">
        <f t="shared" si="5"/>
        <v/>
      </c>
    </row>
    <row r="349" spans="1:6" ht="26.1" hidden="1" customHeight="1">
      <c r="A349" s="59" t="str">
        <f>IF(B349="","",SUM($F$9:F349))</f>
        <v/>
      </c>
      <c r="B349" s="60" t="str">
        <f>IF(AND(EXACT($G$8,Main!H344),Main!U344&gt;0),Main!B344,"")</f>
        <v/>
      </c>
      <c r="C349" s="61" t="str">
        <f>IF(B349="","",Main!C344)</f>
        <v/>
      </c>
      <c r="D349" s="381" t="str">
        <f>IF(B349="","",Main!I344)</f>
        <v/>
      </c>
      <c r="E349" s="63" t="str">
        <f>IF(B349="","",Main!U344)</f>
        <v/>
      </c>
      <c r="F349" s="402" t="str">
        <f t="shared" si="5"/>
        <v/>
      </c>
    </row>
    <row r="350" spans="1:6" ht="26.1" hidden="1" customHeight="1">
      <c r="A350" s="59" t="str">
        <f>IF(B350="","",SUM($F$9:F350))</f>
        <v/>
      </c>
      <c r="B350" s="60" t="str">
        <f>IF(AND(EXACT($G$8,Main!H345),Main!U345&gt;0),Main!B345,"")</f>
        <v/>
      </c>
      <c r="C350" s="61" t="str">
        <f>IF(B350="","",Main!C345)</f>
        <v/>
      </c>
      <c r="D350" s="381" t="str">
        <f>IF(B350="","",Main!I345)</f>
        <v/>
      </c>
      <c r="E350" s="63" t="str">
        <f>IF(B350="","",Main!U345)</f>
        <v/>
      </c>
      <c r="F350" s="402" t="str">
        <f t="shared" si="5"/>
        <v/>
      </c>
    </row>
    <row r="351" spans="1:6" ht="26.1" hidden="1" customHeight="1">
      <c r="A351" s="59" t="str">
        <f>IF(B351="","",SUM($F$9:F351))</f>
        <v/>
      </c>
      <c r="B351" s="60" t="str">
        <f>IF(AND(EXACT($G$8,Main!H346),Main!U346&gt;0),Main!B346,"")</f>
        <v/>
      </c>
      <c r="C351" s="61" t="str">
        <f>IF(B351="","",Main!C346)</f>
        <v/>
      </c>
      <c r="D351" s="381" t="str">
        <f>IF(B351="","",Main!I346)</f>
        <v/>
      </c>
      <c r="E351" s="63" t="str">
        <f>IF(B351="","",Main!U346)</f>
        <v/>
      </c>
      <c r="F351" s="402" t="str">
        <f t="shared" si="5"/>
        <v/>
      </c>
    </row>
    <row r="352" spans="1:6" ht="26.1" hidden="1" customHeight="1">
      <c r="A352" s="59" t="str">
        <f>IF(B352="","",SUM($F$9:F352))</f>
        <v/>
      </c>
      <c r="B352" s="60" t="str">
        <f>IF(AND(EXACT($G$8,Main!H347),Main!U347&gt;0),Main!B347,"")</f>
        <v/>
      </c>
      <c r="C352" s="61" t="str">
        <f>IF(B352="","",Main!C347)</f>
        <v/>
      </c>
      <c r="D352" s="381" t="str">
        <f>IF(B352="","",Main!I347)</f>
        <v/>
      </c>
      <c r="E352" s="63" t="str">
        <f>IF(B352="","",Main!U347)</f>
        <v/>
      </c>
      <c r="F352" s="402" t="str">
        <f t="shared" si="5"/>
        <v/>
      </c>
    </row>
    <row r="353" spans="1:6" ht="26.1" hidden="1" customHeight="1">
      <c r="A353" s="59" t="str">
        <f>IF(B353="","",SUM($F$9:F353))</f>
        <v/>
      </c>
      <c r="B353" s="60" t="str">
        <f>IF(AND(EXACT($G$8,Main!H348),Main!U348&gt;0),Main!B348,"")</f>
        <v/>
      </c>
      <c r="C353" s="61" t="str">
        <f>IF(B353="","",Main!C348)</f>
        <v/>
      </c>
      <c r="D353" s="381" t="str">
        <f>IF(B353="","",Main!I348)</f>
        <v/>
      </c>
      <c r="E353" s="63" t="str">
        <f>IF(B353="","",Main!U348)</f>
        <v/>
      </c>
      <c r="F353" s="402" t="str">
        <f t="shared" si="5"/>
        <v/>
      </c>
    </row>
    <row r="354" spans="1:6" ht="26.1" hidden="1" customHeight="1">
      <c r="A354" s="59" t="str">
        <f>IF(B354="","",SUM($F$9:F354))</f>
        <v/>
      </c>
      <c r="B354" s="60" t="str">
        <f>IF(AND(EXACT($G$8,Main!H349),Main!U349&gt;0),Main!B349,"")</f>
        <v/>
      </c>
      <c r="C354" s="61" t="str">
        <f>IF(B354="","",Main!C349)</f>
        <v/>
      </c>
      <c r="D354" s="381" t="str">
        <f>IF(B354="","",Main!I349)</f>
        <v/>
      </c>
      <c r="E354" s="63" t="str">
        <f>IF(B354="","",Main!U349)</f>
        <v/>
      </c>
      <c r="F354" s="402" t="str">
        <f t="shared" si="5"/>
        <v/>
      </c>
    </row>
    <row r="355" spans="1:6" ht="26.1" hidden="1" customHeight="1">
      <c r="A355" s="59" t="str">
        <f>IF(B355="","",SUM($F$9:F355))</f>
        <v/>
      </c>
      <c r="B355" s="60" t="str">
        <f>IF(AND(EXACT($G$8,Main!H350),Main!U350&gt;0),Main!B350,"")</f>
        <v/>
      </c>
      <c r="C355" s="61" t="str">
        <f>IF(B355="","",Main!C350)</f>
        <v/>
      </c>
      <c r="D355" s="381" t="str">
        <f>IF(B355="","",Main!I350)</f>
        <v/>
      </c>
      <c r="E355" s="63" t="str">
        <f>IF(B355="","",Main!U350)</f>
        <v/>
      </c>
      <c r="F355" s="402" t="str">
        <f t="shared" si="5"/>
        <v/>
      </c>
    </row>
    <row r="356" spans="1:6" ht="26.1" hidden="1" customHeight="1">
      <c r="A356" s="59" t="str">
        <f>IF(B356="","",SUM($F$9:F356))</f>
        <v/>
      </c>
      <c r="B356" s="60" t="str">
        <f>IF(AND(EXACT($G$8,Main!H351),Main!U351&gt;0),Main!B351,"")</f>
        <v/>
      </c>
      <c r="C356" s="61" t="str">
        <f>IF(B356="","",Main!C351)</f>
        <v/>
      </c>
      <c r="D356" s="381" t="str">
        <f>IF(B356="","",Main!I351)</f>
        <v/>
      </c>
      <c r="E356" s="63" t="str">
        <f>IF(B356="","",Main!U351)</f>
        <v/>
      </c>
      <c r="F356" s="402" t="str">
        <f t="shared" si="5"/>
        <v/>
      </c>
    </row>
    <row r="357" spans="1:6" ht="26.1" hidden="1" customHeight="1">
      <c r="A357" s="59" t="str">
        <f>IF(B357="","",SUM($F$9:F357))</f>
        <v/>
      </c>
      <c r="B357" s="60" t="str">
        <f>IF(AND(EXACT($G$8,Main!H352),Main!U352&gt;0),Main!B352,"")</f>
        <v/>
      </c>
      <c r="C357" s="61" t="str">
        <f>IF(B357="","",Main!C352)</f>
        <v/>
      </c>
      <c r="D357" s="381" t="str">
        <f>IF(B357="","",Main!I352)</f>
        <v/>
      </c>
      <c r="E357" s="63" t="str">
        <f>IF(B357="","",Main!U352)</f>
        <v/>
      </c>
      <c r="F357" s="402" t="str">
        <f t="shared" si="5"/>
        <v/>
      </c>
    </row>
    <row r="358" spans="1:6" ht="26.1" hidden="1" customHeight="1">
      <c r="A358" s="59" t="str">
        <f>IF(B358="","",SUM($F$9:F358))</f>
        <v/>
      </c>
      <c r="B358" s="60" t="str">
        <f>IF(AND(EXACT($G$8,Main!H353),Main!U353&gt;0),Main!B353,"")</f>
        <v/>
      </c>
      <c r="C358" s="61" t="str">
        <f>IF(B358="","",Main!C353)</f>
        <v/>
      </c>
      <c r="D358" s="381" t="str">
        <f>IF(B358="","",Main!I353)</f>
        <v/>
      </c>
      <c r="E358" s="63" t="str">
        <f>IF(B358="","",Main!U353)</f>
        <v/>
      </c>
      <c r="F358" s="402" t="str">
        <f t="shared" si="5"/>
        <v/>
      </c>
    </row>
    <row r="359" spans="1:6" ht="26.1" hidden="1" customHeight="1">
      <c r="A359" s="59" t="str">
        <f>IF(B359="","",SUM($F$9:F359))</f>
        <v/>
      </c>
      <c r="B359" s="60" t="str">
        <f>IF(AND(EXACT($G$8,Main!H354),Main!U354&gt;0),Main!B354,"")</f>
        <v/>
      </c>
      <c r="C359" s="61" t="str">
        <f>IF(B359="","",Main!C354)</f>
        <v/>
      </c>
      <c r="D359" s="381" t="str">
        <f>IF(B359="","",Main!I354)</f>
        <v/>
      </c>
      <c r="E359" s="63" t="str">
        <f>IF(B359="","",Main!U354)</f>
        <v/>
      </c>
      <c r="F359" s="402" t="str">
        <f t="shared" si="5"/>
        <v/>
      </c>
    </row>
    <row r="360" spans="1:6" ht="26.1" hidden="1" customHeight="1">
      <c r="A360" s="59" t="str">
        <f>IF(B360="","",SUM($F$9:F360))</f>
        <v/>
      </c>
      <c r="B360" s="60" t="str">
        <f>IF(AND(EXACT($G$8,Main!H355),Main!U355&gt;0),Main!B355,"")</f>
        <v/>
      </c>
      <c r="C360" s="61" t="str">
        <f>IF(B360="","",Main!C355)</f>
        <v/>
      </c>
      <c r="D360" s="381" t="str">
        <f>IF(B360="","",Main!I355)</f>
        <v/>
      </c>
      <c r="E360" s="63" t="str">
        <f>IF(B360="","",Main!U355)</f>
        <v/>
      </c>
      <c r="F360" s="402" t="str">
        <f t="shared" si="5"/>
        <v/>
      </c>
    </row>
    <row r="361" spans="1:6" ht="26.1" hidden="1" customHeight="1">
      <c r="A361" s="59" t="str">
        <f>IF(B361="","",SUM($F$9:F361))</f>
        <v/>
      </c>
      <c r="B361" s="60" t="str">
        <f>IF(AND(EXACT($G$8,Main!H356),Main!U356&gt;0),Main!B356,"")</f>
        <v/>
      </c>
      <c r="C361" s="61" t="str">
        <f>IF(B361="","",Main!C356)</f>
        <v/>
      </c>
      <c r="D361" s="381" t="str">
        <f>IF(B361="","",Main!I356)</f>
        <v/>
      </c>
      <c r="E361" s="63" t="str">
        <f>IF(B361="","",Main!U356)</f>
        <v/>
      </c>
      <c r="F361" s="402" t="str">
        <f t="shared" si="5"/>
        <v/>
      </c>
    </row>
    <row r="362" spans="1:6" ht="26.1" hidden="1" customHeight="1">
      <c r="A362" s="59" t="str">
        <f>IF(B362="","",SUM($F$9:F362))</f>
        <v/>
      </c>
      <c r="B362" s="60" t="str">
        <f>IF(AND(EXACT($G$8,Main!H357),Main!U357&gt;0),Main!B357,"")</f>
        <v/>
      </c>
      <c r="C362" s="61" t="str">
        <f>IF(B362="","",Main!C357)</f>
        <v/>
      </c>
      <c r="D362" s="381" t="str">
        <f>IF(B362="","",Main!I357)</f>
        <v/>
      </c>
      <c r="E362" s="63" t="str">
        <f>IF(B362="","",Main!U357)</f>
        <v/>
      </c>
      <c r="F362" s="402" t="str">
        <f t="shared" si="5"/>
        <v/>
      </c>
    </row>
    <row r="363" spans="1:6" ht="26.1" hidden="1" customHeight="1">
      <c r="A363" s="59" t="str">
        <f>IF(B363="","",SUM($F$9:F363))</f>
        <v/>
      </c>
      <c r="B363" s="60" t="str">
        <f>IF(AND(EXACT($G$8,Main!H358),Main!U358&gt;0),Main!B358,"")</f>
        <v/>
      </c>
      <c r="C363" s="61" t="str">
        <f>IF(B363="","",Main!C358)</f>
        <v/>
      </c>
      <c r="D363" s="381" t="str">
        <f>IF(B363="","",Main!I358)</f>
        <v/>
      </c>
      <c r="E363" s="63" t="str">
        <f>IF(B363="","",Main!U358)</f>
        <v/>
      </c>
      <c r="F363" s="402" t="str">
        <f t="shared" si="5"/>
        <v/>
      </c>
    </row>
    <row r="364" spans="1:6" ht="26.1" hidden="1" customHeight="1">
      <c r="A364" s="59" t="str">
        <f>IF(B364="","",SUM($F$9:F364))</f>
        <v/>
      </c>
      <c r="B364" s="60" t="str">
        <f>IF(AND(EXACT($G$8,Main!H359),Main!U359&gt;0),Main!B359,"")</f>
        <v/>
      </c>
      <c r="C364" s="61" t="str">
        <f>IF(B364="","",Main!C359)</f>
        <v/>
      </c>
      <c r="D364" s="381" t="str">
        <f>IF(B364="","",Main!I359)</f>
        <v/>
      </c>
      <c r="E364" s="63" t="str">
        <f>IF(B364="","",Main!U359)</f>
        <v/>
      </c>
      <c r="F364" s="402" t="str">
        <f t="shared" si="5"/>
        <v/>
      </c>
    </row>
    <row r="365" spans="1:6" ht="26.1" hidden="1" customHeight="1">
      <c r="A365" s="59" t="str">
        <f>IF(B365="","",SUM($F$9:F365))</f>
        <v/>
      </c>
      <c r="B365" s="60" t="str">
        <f>IF(AND(EXACT($G$8,Main!H360),Main!U360&gt;0),Main!B360,"")</f>
        <v/>
      </c>
      <c r="C365" s="61" t="str">
        <f>IF(B365="","",Main!C360)</f>
        <v/>
      </c>
      <c r="D365" s="381" t="str">
        <f>IF(B365="","",Main!I360)</f>
        <v/>
      </c>
      <c r="E365" s="63" t="str">
        <f>IF(B365="","",Main!U360)</f>
        <v/>
      </c>
      <c r="F365" s="402" t="str">
        <f t="shared" si="5"/>
        <v/>
      </c>
    </row>
    <row r="366" spans="1:6" ht="26.1" hidden="1" customHeight="1">
      <c r="A366" s="59" t="str">
        <f>IF(B366="","",SUM($F$9:F366))</f>
        <v/>
      </c>
      <c r="B366" s="60" t="str">
        <f>IF(AND(EXACT($G$8,Main!H361),Main!U361&gt;0),Main!B361,"")</f>
        <v/>
      </c>
      <c r="C366" s="61" t="str">
        <f>IF(B366="","",Main!C361)</f>
        <v/>
      </c>
      <c r="D366" s="381" t="str">
        <f>IF(B366="","",Main!I361)</f>
        <v/>
      </c>
      <c r="E366" s="63" t="str">
        <f>IF(B366="","",Main!U361)</f>
        <v/>
      </c>
      <c r="F366" s="402" t="str">
        <f t="shared" si="5"/>
        <v/>
      </c>
    </row>
    <row r="367" spans="1:6" ht="26.1" hidden="1" customHeight="1">
      <c r="A367" s="59" t="str">
        <f>IF(B367="","",SUM($F$9:F367))</f>
        <v/>
      </c>
      <c r="B367" s="60" t="str">
        <f>IF(AND(EXACT($G$8,Main!H362),Main!U362&gt;0),Main!B362,"")</f>
        <v/>
      </c>
      <c r="C367" s="61" t="str">
        <f>IF(B367="","",Main!C362)</f>
        <v/>
      </c>
      <c r="D367" s="381" t="str">
        <f>IF(B367="","",Main!I362)</f>
        <v/>
      </c>
      <c r="E367" s="63" t="str">
        <f>IF(B367="","",Main!U362)</f>
        <v/>
      </c>
      <c r="F367" s="402" t="str">
        <f t="shared" si="5"/>
        <v/>
      </c>
    </row>
    <row r="368" spans="1:6" ht="26.1" hidden="1" customHeight="1">
      <c r="A368" s="59" t="str">
        <f>IF(B368="","",SUM($F$9:F368))</f>
        <v/>
      </c>
      <c r="B368" s="60" t="str">
        <f>IF(AND(EXACT($G$8,Main!H363),Main!U363&gt;0),Main!B363,"")</f>
        <v/>
      </c>
      <c r="C368" s="61" t="str">
        <f>IF(B368="","",Main!C363)</f>
        <v/>
      </c>
      <c r="D368" s="381" t="str">
        <f>IF(B368="","",Main!I363)</f>
        <v/>
      </c>
      <c r="E368" s="63" t="str">
        <f>IF(B368="","",Main!U363)</f>
        <v/>
      </c>
      <c r="F368" s="402" t="str">
        <f t="shared" si="5"/>
        <v/>
      </c>
    </row>
    <row r="369" spans="1:6" ht="26.1" hidden="1" customHeight="1">
      <c r="A369" s="59" t="str">
        <f>IF(B369="","",SUM($F$9:F369))</f>
        <v/>
      </c>
      <c r="B369" s="60" t="str">
        <f>IF(AND(EXACT($G$8,Main!H364),Main!U364&gt;0),Main!B364,"")</f>
        <v/>
      </c>
      <c r="C369" s="61" t="str">
        <f>IF(B369="","",Main!C364)</f>
        <v/>
      </c>
      <c r="D369" s="381" t="str">
        <f>IF(B369="","",Main!I364)</f>
        <v/>
      </c>
      <c r="E369" s="63" t="str">
        <f>IF(B369="","",Main!U364)</f>
        <v/>
      </c>
      <c r="F369" s="402" t="str">
        <f t="shared" si="5"/>
        <v/>
      </c>
    </row>
    <row r="370" spans="1:6" ht="26.1" hidden="1" customHeight="1">
      <c r="A370" s="59" t="str">
        <f>IF(B370="","",SUM($F$9:F370))</f>
        <v/>
      </c>
      <c r="B370" s="60" t="str">
        <f>IF(AND(EXACT($G$8,Main!H365),Main!U365&gt;0),Main!B365,"")</f>
        <v/>
      </c>
      <c r="C370" s="61" t="str">
        <f>IF(B370="","",Main!C365)</f>
        <v/>
      </c>
      <c r="D370" s="381" t="str">
        <f>IF(B370="","",Main!I365)</f>
        <v/>
      </c>
      <c r="E370" s="63" t="str">
        <f>IF(B370="","",Main!U365)</f>
        <v/>
      </c>
      <c r="F370" s="402" t="str">
        <f t="shared" si="5"/>
        <v/>
      </c>
    </row>
    <row r="371" spans="1:6" ht="26.1" hidden="1" customHeight="1">
      <c r="A371" s="59" t="str">
        <f>IF(B371="","",SUM($F$9:F371))</f>
        <v/>
      </c>
      <c r="B371" s="60" t="str">
        <f>IF(AND(EXACT($G$8,Main!H366),Main!U366&gt;0),Main!B366,"")</f>
        <v/>
      </c>
      <c r="C371" s="61" t="str">
        <f>IF(B371="","",Main!C366)</f>
        <v/>
      </c>
      <c r="D371" s="381" t="str">
        <f>IF(B371="","",Main!I366)</f>
        <v/>
      </c>
      <c r="E371" s="63" t="str">
        <f>IF(B371="","",Main!U366)</f>
        <v/>
      </c>
      <c r="F371" s="402" t="str">
        <f t="shared" si="5"/>
        <v/>
      </c>
    </row>
    <row r="372" spans="1:6" ht="26.1" hidden="1" customHeight="1">
      <c r="A372" s="59" t="str">
        <f>IF(B372="","",SUM($F$9:F372))</f>
        <v/>
      </c>
      <c r="B372" s="60" t="str">
        <f>IF(AND(EXACT($G$8,Main!H367),Main!U367&gt;0),Main!B367,"")</f>
        <v/>
      </c>
      <c r="C372" s="61" t="str">
        <f>IF(B372="","",Main!C367)</f>
        <v/>
      </c>
      <c r="D372" s="381" t="str">
        <f>IF(B372="","",Main!I367)</f>
        <v/>
      </c>
      <c r="E372" s="63" t="str">
        <f>IF(B372="","",Main!U367)</f>
        <v/>
      </c>
      <c r="F372" s="402" t="str">
        <f t="shared" si="5"/>
        <v/>
      </c>
    </row>
    <row r="373" spans="1:6" ht="26.1" hidden="1" customHeight="1">
      <c r="A373" s="59" t="str">
        <f>IF(B373="","",SUM($F$9:F373))</f>
        <v/>
      </c>
      <c r="B373" s="60" t="str">
        <f>IF(AND(EXACT($G$8,Main!H368),Main!U368&gt;0),Main!B368,"")</f>
        <v/>
      </c>
      <c r="C373" s="61" t="str">
        <f>IF(B373="","",Main!C368)</f>
        <v/>
      </c>
      <c r="D373" s="381" t="str">
        <f>IF(B373="","",Main!I368)</f>
        <v/>
      </c>
      <c r="E373" s="63" t="str">
        <f>IF(B373="","",Main!U368)</f>
        <v/>
      </c>
      <c r="F373" s="402" t="str">
        <f t="shared" si="5"/>
        <v/>
      </c>
    </row>
    <row r="374" spans="1:6" ht="26.1" hidden="1" customHeight="1">
      <c r="A374" s="59" t="str">
        <f>IF(B374="","",SUM($F$9:F374))</f>
        <v/>
      </c>
      <c r="B374" s="60" t="str">
        <f>IF(AND(EXACT($G$8,Main!H369),Main!U369&gt;0),Main!B369,"")</f>
        <v/>
      </c>
      <c r="C374" s="61" t="str">
        <f>IF(B374="","",Main!C369)</f>
        <v/>
      </c>
      <c r="D374" s="381" t="str">
        <f>IF(B374="","",Main!I369)</f>
        <v/>
      </c>
      <c r="E374" s="63" t="str">
        <f>IF(B374="","",Main!U369)</f>
        <v/>
      </c>
      <c r="F374" s="402" t="str">
        <f t="shared" si="5"/>
        <v/>
      </c>
    </row>
    <row r="375" spans="1:6" ht="26.1" hidden="1" customHeight="1">
      <c r="A375" s="59" t="str">
        <f>IF(B375="","",SUM($F$9:F375))</f>
        <v/>
      </c>
      <c r="B375" s="60" t="str">
        <f>IF(AND(EXACT($G$8,Main!H370),Main!U370&gt;0),Main!B370,"")</f>
        <v/>
      </c>
      <c r="C375" s="61" t="str">
        <f>IF(B375="","",Main!C370)</f>
        <v/>
      </c>
      <c r="D375" s="381" t="str">
        <f>IF(B375="","",Main!I370)</f>
        <v/>
      </c>
      <c r="E375" s="63" t="str">
        <f>IF(B375="","",Main!U370)</f>
        <v/>
      </c>
      <c r="F375" s="402" t="str">
        <f t="shared" si="5"/>
        <v/>
      </c>
    </row>
    <row r="376" spans="1:6" ht="26.1" hidden="1" customHeight="1">
      <c r="A376" s="59" t="str">
        <f>IF(B376="","",SUM($F$9:F376))</f>
        <v/>
      </c>
      <c r="B376" s="60" t="str">
        <f>IF(AND(EXACT($G$8,Main!H371),Main!U371&gt;0),Main!B371,"")</f>
        <v/>
      </c>
      <c r="C376" s="61" t="str">
        <f>IF(B376="","",Main!C371)</f>
        <v/>
      </c>
      <c r="D376" s="381" t="str">
        <f>IF(B376="","",Main!I371)</f>
        <v/>
      </c>
      <c r="E376" s="63" t="str">
        <f>IF(B376="","",Main!U371)</f>
        <v/>
      </c>
      <c r="F376" s="402" t="str">
        <f t="shared" si="5"/>
        <v/>
      </c>
    </row>
    <row r="377" spans="1:6" ht="26.1" hidden="1" customHeight="1">
      <c r="A377" s="59" t="str">
        <f>IF(B377="","",SUM($F$9:F377))</f>
        <v/>
      </c>
      <c r="B377" s="60" t="str">
        <f>IF(AND(EXACT($G$8,Main!H372),Main!U372&gt;0),Main!B372,"")</f>
        <v/>
      </c>
      <c r="C377" s="61" t="str">
        <f>IF(B377="","",Main!C372)</f>
        <v/>
      </c>
      <c r="D377" s="381" t="str">
        <f>IF(B377="","",Main!I372)</f>
        <v/>
      </c>
      <c r="E377" s="63" t="str">
        <f>IF(B377="","",Main!U372)</f>
        <v/>
      </c>
      <c r="F377" s="402" t="str">
        <f t="shared" si="5"/>
        <v/>
      </c>
    </row>
    <row r="378" spans="1:6" ht="26.1" hidden="1" customHeight="1">
      <c r="A378" s="59" t="str">
        <f>IF(B378="","",SUM($F$9:F378))</f>
        <v/>
      </c>
      <c r="B378" s="60" t="str">
        <f>IF(AND(EXACT($G$8,Main!H373),Main!U373&gt;0),Main!B373,"")</f>
        <v/>
      </c>
      <c r="C378" s="61" t="str">
        <f>IF(B378="","",Main!C373)</f>
        <v/>
      </c>
      <c r="D378" s="381" t="str">
        <f>IF(B378="","",Main!I373)</f>
        <v/>
      </c>
      <c r="E378" s="63" t="str">
        <f>IF(B378="","",Main!U373)</f>
        <v/>
      </c>
      <c r="F378" s="402" t="str">
        <f t="shared" si="5"/>
        <v/>
      </c>
    </row>
    <row r="379" spans="1:6" ht="26.1" hidden="1" customHeight="1">
      <c r="A379" s="59" t="str">
        <f>IF(B379="","",SUM($F$9:F379))</f>
        <v/>
      </c>
      <c r="B379" s="60" t="str">
        <f>IF(AND(EXACT($G$8,Main!H374),Main!U374&gt;0),Main!B374,"")</f>
        <v/>
      </c>
      <c r="C379" s="61" t="str">
        <f>IF(B379="","",Main!C374)</f>
        <v/>
      </c>
      <c r="D379" s="381" t="str">
        <f>IF(B379="","",Main!I374)</f>
        <v/>
      </c>
      <c r="E379" s="63" t="str">
        <f>IF(B379="","",Main!U374)</f>
        <v/>
      </c>
      <c r="F379" s="402" t="str">
        <f t="shared" si="5"/>
        <v/>
      </c>
    </row>
    <row r="380" spans="1:6" ht="26.1" hidden="1" customHeight="1">
      <c r="A380" s="59" t="str">
        <f>IF(B380="","",SUM($F$9:F380))</f>
        <v/>
      </c>
      <c r="B380" s="60" t="str">
        <f>IF(AND(EXACT($G$8,Main!H375),Main!U375&gt;0),Main!B375,"")</f>
        <v/>
      </c>
      <c r="C380" s="61" t="str">
        <f>IF(B380="","",Main!C375)</f>
        <v/>
      </c>
      <c r="D380" s="381" t="str">
        <f>IF(B380="","",Main!I375)</f>
        <v/>
      </c>
      <c r="E380" s="63" t="str">
        <f>IF(B380="","",Main!U375)</f>
        <v/>
      </c>
      <c r="F380" s="402" t="str">
        <f t="shared" si="5"/>
        <v/>
      </c>
    </row>
    <row r="381" spans="1:6" ht="26.1" hidden="1" customHeight="1">
      <c r="A381" s="59" t="str">
        <f>IF(B381="","",SUM($F$9:F381))</f>
        <v/>
      </c>
      <c r="B381" s="60" t="str">
        <f>IF(AND(EXACT($G$8,Main!H376),Main!U376&gt;0),Main!B376,"")</f>
        <v/>
      </c>
      <c r="C381" s="61" t="str">
        <f>IF(B381="","",Main!C376)</f>
        <v/>
      </c>
      <c r="D381" s="381" t="str">
        <f>IF(B381="","",Main!I376)</f>
        <v/>
      </c>
      <c r="E381" s="63" t="str">
        <f>IF(B381="","",Main!U376)</f>
        <v/>
      </c>
      <c r="F381" s="402" t="str">
        <f t="shared" si="5"/>
        <v/>
      </c>
    </row>
    <row r="382" spans="1:6" ht="26.1" hidden="1" customHeight="1">
      <c r="A382" s="59" t="str">
        <f>IF(B382="","",SUM($F$9:F382))</f>
        <v/>
      </c>
      <c r="B382" s="60" t="str">
        <f>IF(AND(EXACT($G$8,Main!H377),Main!U377&gt;0),Main!B377,"")</f>
        <v/>
      </c>
      <c r="C382" s="61" t="str">
        <f>IF(B382="","",Main!C377)</f>
        <v/>
      </c>
      <c r="D382" s="381" t="str">
        <f>IF(B382="","",Main!I377)</f>
        <v/>
      </c>
      <c r="E382" s="63" t="str">
        <f>IF(B382="","",Main!U377)</f>
        <v/>
      </c>
      <c r="F382" s="402" t="str">
        <f t="shared" si="5"/>
        <v/>
      </c>
    </row>
    <row r="383" spans="1:6" ht="26.1" hidden="1" customHeight="1">
      <c r="A383" s="59" t="str">
        <f>IF(B383="","",SUM($F$9:F383))</f>
        <v/>
      </c>
      <c r="B383" s="60" t="str">
        <f>IF(AND(EXACT($G$8,Main!H378),Main!U378&gt;0),Main!B378,"")</f>
        <v/>
      </c>
      <c r="C383" s="61" t="str">
        <f>IF(B383="","",Main!C378)</f>
        <v/>
      </c>
      <c r="D383" s="381" t="str">
        <f>IF(B383="","",Main!I378)</f>
        <v/>
      </c>
      <c r="E383" s="63" t="str">
        <f>IF(B383="","",Main!U378)</f>
        <v/>
      </c>
      <c r="F383" s="402" t="str">
        <f t="shared" si="5"/>
        <v/>
      </c>
    </row>
    <row r="384" spans="1:6" ht="26.1" hidden="1" customHeight="1">
      <c r="A384" s="59" t="str">
        <f>IF(B384="","",SUM($F$9:F384))</f>
        <v/>
      </c>
      <c r="B384" s="60" t="str">
        <f>IF(AND(EXACT($G$8,Main!H379),Main!U379&gt;0),Main!B379,"")</f>
        <v/>
      </c>
      <c r="C384" s="61" t="str">
        <f>IF(B384="","",Main!C379)</f>
        <v/>
      </c>
      <c r="D384" s="381" t="str">
        <f>IF(B384="","",Main!I379)</f>
        <v/>
      </c>
      <c r="E384" s="63" t="str">
        <f>IF(B384="","",Main!U379)</f>
        <v/>
      </c>
      <c r="F384" s="402" t="str">
        <f t="shared" si="5"/>
        <v/>
      </c>
    </row>
    <row r="385" spans="1:6" ht="26.1" hidden="1" customHeight="1">
      <c r="A385" s="59" t="str">
        <f>IF(B385="","",SUM($F$9:F385))</f>
        <v/>
      </c>
      <c r="B385" s="60" t="str">
        <f>IF(AND(EXACT($G$8,Main!H380),Main!U380&gt;0),Main!B380,"")</f>
        <v/>
      </c>
      <c r="C385" s="61" t="str">
        <f>IF(B385="","",Main!C380)</f>
        <v/>
      </c>
      <c r="D385" s="381" t="str">
        <f>IF(B385="","",Main!I380)</f>
        <v/>
      </c>
      <c r="E385" s="63" t="str">
        <f>IF(B385="","",Main!U380)</f>
        <v/>
      </c>
      <c r="F385" s="402" t="str">
        <f t="shared" si="5"/>
        <v/>
      </c>
    </row>
    <row r="386" spans="1:6" ht="26.1" hidden="1" customHeight="1">
      <c r="A386" s="59" t="str">
        <f>IF(B386="","",SUM($F$9:F386))</f>
        <v/>
      </c>
      <c r="B386" s="60" t="str">
        <f>IF(AND(EXACT($G$8,Main!H381),Main!U381&gt;0),Main!B381,"")</f>
        <v/>
      </c>
      <c r="C386" s="61" t="str">
        <f>IF(B386="","",Main!C381)</f>
        <v/>
      </c>
      <c r="D386" s="381" t="str">
        <f>IF(B386="","",Main!I381)</f>
        <v/>
      </c>
      <c r="E386" s="63" t="str">
        <f>IF(B386="","",Main!U381)</f>
        <v/>
      </c>
      <c r="F386" s="402" t="str">
        <f t="shared" si="5"/>
        <v/>
      </c>
    </row>
    <row r="387" spans="1:6" ht="26.1" hidden="1" customHeight="1">
      <c r="A387" s="59" t="str">
        <f>IF(B387="","",SUM($F$9:F387))</f>
        <v/>
      </c>
      <c r="B387" s="60" t="str">
        <f>IF(AND(EXACT($G$8,Main!H382),Main!U382&gt;0),Main!B382,"")</f>
        <v/>
      </c>
      <c r="C387" s="61" t="str">
        <f>IF(B387="","",Main!C382)</f>
        <v/>
      </c>
      <c r="D387" s="381" t="str">
        <f>IF(B387="","",Main!I382)</f>
        <v/>
      </c>
      <c r="E387" s="63" t="str">
        <f>IF(B387="","",Main!U382)</f>
        <v/>
      </c>
      <c r="F387" s="402" t="str">
        <f t="shared" si="5"/>
        <v/>
      </c>
    </row>
    <row r="388" spans="1:6" ht="26.1" hidden="1" customHeight="1">
      <c r="A388" s="59" t="str">
        <f>IF(B388="","",SUM($F$9:F388))</f>
        <v/>
      </c>
      <c r="B388" s="60" t="str">
        <f>IF(AND(EXACT($G$8,Main!H383),Main!U383&gt;0),Main!B383,"")</f>
        <v/>
      </c>
      <c r="C388" s="61" t="str">
        <f>IF(B388="","",Main!C383)</f>
        <v/>
      </c>
      <c r="D388" s="381" t="str">
        <f>IF(B388="","",Main!I383)</f>
        <v/>
      </c>
      <c r="E388" s="63" t="str">
        <f>IF(B388="","",Main!U383)</f>
        <v/>
      </c>
      <c r="F388" s="402" t="str">
        <f t="shared" si="5"/>
        <v/>
      </c>
    </row>
    <row r="389" spans="1:6" ht="26.1" hidden="1" customHeight="1">
      <c r="A389" s="59" t="str">
        <f>IF(B389="","",SUM($F$9:F389))</f>
        <v/>
      </c>
      <c r="B389" s="60" t="str">
        <f>IF(AND(EXACT($G$8,Main!H384),Main!U384&gt;0),Main!B384,"")</f>
        <v/>
      </c>
      <c r="C389" s="61" t="str">
        <f>IF(B389="","",Main!C384)</f>
        <v/>
      </c>
      <c r="D389" s="381" t="str">
        <f>IF(B389="","",Main!I384)</f>
        <v/>
      </c>
      <c r="E389" s="63" t="str">
        <f>IF(B389="","",Main!U384)</f>
        <v/>
      </c>
      <c r="F389" s="402" t="str">
        <f t="shared" si="5"/>
        <v/>
      </c>
    </row>
    <row r="390" spans="1:6" ht="26.1" hidden="1" customHeight="1">
      <c r="A390" s="59" t="str">
        <f>IF(B390="","",SUM($F$9:F390))</f>
        <v/>
      </c>
      <c r="B390" s="60" t="str">
        <f>IF(AND(EXACT($G$8,Main!H385),Main!U385&gt;0),Main!B385,"")</f>
        <v/>
      </c>
      <c r="C390" s="61" t="str">
        <f>IF(B390="","",Main!C385)</f>
        <v/>
      </c>
      <c r="D390" s="381" t="str">
        <f>IF(B390="","",Main!I385)</f>
        <v/>
      </c>
      <c r="E390" s="63" t="str">
        <f>IF(B390="","",Main!U385)</f>
        <v/>
      </c>
      <c r="F390" s="402" t="str">
        <f t="shared" si="5"/>
        <v/>
      </c>
    </row>
    <row r="391" spans="1:6" ht="26.1" hidden="1" customHeight="1">
      <c r="A391" s="59" t="str">
        <f>IF(B391="","",SUM($F$9:F391))</f>
        <v/>
      </c>
      <c r="B391" s="60" t="str">
        <f>IF(AND(EXACT($G$8,Main!H386),Main!U386&gt;0),Main!B386,"")</f>
        <v/>
      </c>
      <c r="C391" s="61" t="str">
        <f>IF(B391="","",Main!C386)</f>
        <v/>
      </c>
      <c r="D391" s="381" t="str">
        <f>IF(B391="","",Main!I386)</f>
        <v/>
      </c>
      <c r="E391" s="63" t="str">
        <f>IF(B391="","",Main!U386)</f>
        <v/>
      </c>
      <c r="F391" s="402" t="str">
        <f t="shared" si="5"/>
        <v/>
      </c>
    </row>
    <row r="392" spans="1:6" ht="26.1" hidden="1" customHeight="1">
      <c r="A392" s="59" t="str">
        <f>IF(B392="","",SUM($F$9:F392))</f>
        <v/>
      </c>
      <c r="B392" s="60" t="str">
        <f>IF(AND(EXACT($G$8,Main!H387),Main!U387&gt;0),Main!B387,"")</f>
        <v/>
      </c>
      <c r="C392" s="61" t="str">
        <f>IF(B392="","",Main!C387)</f>
        <v/>
      </c>
      <c r="D392" s="381" t="str">
        <f>IF(B392="","",Main!I387)</f>
        <v/>
      </c>
      <c r="E392" s="63" t="str">
        <f>IF(B392="","",Main!U387)</f>
        <v/>
      </c>
      <c r="F392" s="402" t="str">
        <f t="shared" si="5"/>
        <v/>
      </c>
    </row>
    <row r="393" spans="1:6" ht="26.1" hidden="1" customHeight="1">
      <c r="A393" s="59" t="str">
        <f>IF(B393="","",SUM($F$9:F393))</f>
        <v/>
      </c>
      <c r="B393" s="60" t="str">
        <f>IF(AND(EXACT($G$8,Main!H388),Main!U388&gt;0),Main!B388,"")</f>
        <v/>
      </c>
      <c r="C393" s="61" t="str">
        <f>IF(B393="","",Main!C388)</f>
        <v/>
      </c>
      <c r="D393" s="381" t="str">
        <f>IF(B393="","",Main!I388)</f>
        <v/>
      </c>
      <c r="E393" s="63" t="str">
        <f>IF(B393="","",Main!U388)</f>
        <v/>
      </c>
      <c r="F393" s="402" t="str">
        <f t="shared" ref="F393:F456" si="6">IF(B393="","",1)</f>
        <v/>
      </c>
    </row>
    <row r="394" spans="1:6" ht="26.1" hidden="1" customHeight="1">
      <c r="A394" s="59" t="str">
        <f>IF(B394="","",SUM($F$9:F394))</f>
        <v/>
      </c>
      <c r="B394" s="60" t="str">
        <f>IF(AND(EXACT($G$8,Main!H389),Main!U389&gt;0),Main!B389,"")</f>
        <v/>
      </c>
      <c r="C394" s="61" t="str">
        <f>IF(B394="","",Main!C389)</f>
        <v/>
      </c>
      <c r="D394" s="381" t="str">
        <f>IF(B394="","",Main!I389)</f>
        <v/>
      </c>
      <c r="E394" s="63" t="str">
        <f>IF(B394="","",Main!U389)</f>
        <v/>
      </c>
      <c r="F394" s="402" t="str">
        <f t="shared" si="6"/>
        <v/>
      </c>
    </row>
    <row r="395" spans="1:6" ht="26.1" hidden="1" customHeight="1">
      <c r="A395" s="59" t="str">
        <f>IF(B395="","",SUM($F$9:F395))</f>
        <v/>
      </c>
      <c r="B395" s="60" t="str">
        <f>IF(AND(EXACT($G$8,Main!H390),Main!U390&gt;0),Main!B390,"")</f>
        <v/>
      </c>
      <c r="C395" s="61" t="str">
        <f>IF(B395="","",Main!C390)</f>
        <v/>
      </c>
      <c r="D395" s="381" t="str">
        <f>IF(B395="","",Main!I390)</f>
        <v/>
      </c>
      <c r="E395" s="63" t="str">
        <f>IF(B395="","",Main!U390)</f>
        <v/>
      </c>
      <c r="F395" s="402" t="str">
        <f t="shared" si="6"/>
        <v/>
      </c>
    </row>
    <row r="396" spans="1:6" ht="26.1" hidden="1" customHeight="1">
      <c r="A396" s="59" t="str">
        <f>IF(B396="","",SUM($F$9:F396))</f>
        <v/>
      </c>
      <c r="B396" s="60" t="str">
        <f>IF(AND(EXACT($G$8,Main!H391),Main!U391&gt;0),Main!B391,"")</f>
        <v/>
      </c>
      <c r="C396" s="61" t="str">
        <f>IF(B396="","",Main!C391)</f>
        <v/>
      </c>
      <c r="D396" s="381" t="str">
        <f>IF(B396="","",Main!I391)</f>
        <v/>
      </c>
      <c r="E396" s="63" t="str">
        <f>IF(B396="","",Main!U391)</f>
        <v/>
      </c>
      <c r="F396" s="402" t="str">
        <f t="shared" si="6"/>
        <v/>
      </c>
    </row>
    <row r="397" spans="1:6" ht="26.1" hidden="1" customHeight="1">
      <c r="A397" s="59" t="str">
        <f>IF(B397="","",SUM($F$9:F397))</f>
        <v/>
      </c>
      <c r="B397" s="60" t="str">
        <f>IF(AND(EXACT($G$8,Main!H392),Main!U392&gt;0),Main!B392,"")</f>
        <v/>
      </c>
      <c r="C397" s="61" t="str">
        <f>IF(B397="","",Main!C392)</f>
        <v/>
      </c>
      <c r="D397" s="381" t="str">
        <f>IF(B397="","",Main!I392)</f>
        <v/>
      </c>
      <c r="E397" s="63" t="str">
        <f>IF(B397="","",Main!U392)</f>
        <v/>
      </c>
      <c r="F397" s="402" t="str">
        <f t="shared" si="6"/>
        <v/>
      </c>
    </row>
    <row r="398" spans="1:6" ht="26.1" hidden="1" customHeight="1">
      <c r="A398" s="59" t="str">
        <f>IF(B398="","",SUM($F$9:F398))</f>
        <v/>
      </c>
      <c r="B398" s="60" t="str">
        <f>IF(AND(EXACT($G$8,Main!H393),Main!U393&gt;0),Main!B393,"")</f>
        <v/>
      </c>
      <c r="C398" s="61" t="str">
        <f>IF(B398="","",Main!C393)</f>
        <v/>
      </c>
      <c r="D398" s="381" t="str">
        <f>IF(B398="","",Main!I393)</f>
        <v/>
      </c>
      <c r="E398" s="63" t="str">
        <f>IF(B398="","",Main!U393)</f>
        <v/>
      </c>
      <c r="F398" s="402" t="str">
        <f t="shared" si="6"/>
        <v/>
      </c>
    </row>
    <row r="399" spans="1:6" ht="26.1" hidden="1" customHeight="1">
      <c r="A399" s="59" t="str">
        <f>IF(B399="","",SUM($F$9:F399))</f>
        <v/>
      </c>
      <c r="B399" s="60" t="str">
        <f>IF(AND(EXACT($G$8,Main!H394),Main!U394&gt;0),Main!B394,"")</f>
        <v/>
      </c>
      <c r="C399" s="61" t="str">
        <f>IF(B399="","",Main!C394)</f>
        <v/>
      </c>
      <c r="D399" s="381" t="str">
        <f>IF(B399="","",Main!I394)</f>
        <v/>
      </c>
      <c r="E399" s="63" t="str">
        <f>IF(B399="","",Main!U394)</f>
        <v/>
      </c>
      <c r="F399" s="402" t="str">
        <f t="shared" si="6"/>
        <v/>
      </c>
    </row>
    <row r="400" spans="1:6" ht="26.1" hidden="1" customHeight="1">
      <c r="A400" s="59" t="str">
        <f>IF(B400="","",SUM($F$9:F400))</f>
        <v/>
      </c>
      <c r="B400" s="60" t="str">
        <f>IF(AND(EXACT($G$8,Main!H395),Main!U395&gt;0),Main!B395,"")</f>
        <v/>
      </c>
      <c r="C400" s="61" t="str">
        <f>IF(B400="","",Main!C395)</f>
        <v/>
      </c>
      <c r="D400" s="381" t="str">
        <f>IF(B400="","",Main!I395)</f>
        <v/>
      </c>
      <c r="E400" s="63" t="str">
        <f>IF(B400="","",Main!U395)</f>
        <v/>
      </c>
      <c r="F400" s="402" t="str">
        <f t="shared" si="6"/>
        <v/>
      </c>
    </row>
    <row r="401" spans="1:6" ht="26.1" hidden="1" customHeight="1">
      <c r="A401" s="59" t="str">
        <f>IF(B401="","",SUM($F$9:F401))</f>
        <v/>
      </c>
      <c r="B401" s="60" t="str">
        <f>IF(AND(EXACT($G$8,Main!H396),Main!U396&gt;0),Main!B396,"")</f>
        <v/>
      </c>
      <c r="C401" s="61" t="str">
        <f>IF(B401="","",Main!C396)</f>
        <v/>
      </c>
      <c r="D401" s="381" t="str">
        <f>IF(B401="","",Main!I396)</f>
        <v/>
      </c>
      <c r="E401" s="63" t="str">
        <f>IF(B401="","",Main!U396)</f>
        <v/>
      </c>
      <c r="F401" s="402" t="str">
        <f t="shared" si="6"/>
        <v/>
      </c>
    </row>
    <row r="402" spans="1:6" ht="26.1" hidden="1" customHeight="1">
      <c r="A402" s="59" t="str">
        <f>IF(B402="","",SUM($F$9:F402))</f>
        <v/>
      </c>
      <c r="B402" s="60" t="str">
        <f>IF(AND(EXACT($G$8,Main!H397),Main!U397&gt;0),Main!B397,"")</f>
        <v/>
      </c>
      <c r="C402" s="61" t="str">
        <f>IF(B402="","",Main!C397)</f>
        <v/>
      </c>
      <c r="D402" s="381" t="str">
        <f>IF(B402="","",Main!I397)</f>
        <v/>
      </c>
      <c r="E402" s="63" t="str">
        <f>IF(B402="","",Main!U397)</f>
        <v/>
      </c>
      <c r="F402" s="402" t="str">
        <f t="shared" si="6"/>
        <v/>
      </c>
    </row>
    <row r="403" spans="1:6" ht="26.1" hidden="1" customHeight="1">
      <c r="A403" s="59" t="str">
        <f>IF(B403="","",SUM($F$9:F403))</f>
        <v/>
      </c>
      <c r="B403" s="60" t="str">
        <f>IF(AND(EXACT($G$8,Main!H398),Main!U398&gt;0),Main!B398,"")</f>
        <v/>
      </c>
      <c r="C403" s="61" t="str">
        <f>IF(B403="","",Main!C398)</f>
        <v/>
      </c>
      <c r="D403" s="381" t="str">
        <f>IF(B403="","",Main!I398)</f>
        <v/>
      </c>
      <c r="E403" s="63" t="str">
        <f>IF(B403="","",Main!U398)</f>
        <v/>
      </c>
      <c r="F403" s="402" t="str">
        <f t="shared" si="6"/>
        <v/>
      </c>
    </row>
    <row r="404" spans="1:6" ht="26.1" hidden="1" customHeight="1">
      <c r="A404" s="59" t="str">
        <f>IF(B404="","",SUM($F$9:F404))</f>
        <v/>
      </c>
      <c r="B404" s="60" t="str">
        <f>IF(AND(EXACT($G$8,Main!H399),Main!U399&gt;0),Main!B399,"")</f>
        <v/>
      </c>
      <c r="C404" s="61" t="str">
        <f>IF(B404="","",Main!C399)</f>
        <v/>
      </c>
      <c r="D404" s="381" t="str">
        <f>IF(B404="","",Main!I399)</f>
        <v/>
      </c>
      <c r="E404" s="63" t="str">
        <f>IF(B404="","",Main!U399)</f>
        <v/>
      </c>
      <c r="F404" s="402" t="str">
        <f t="shared" si="6"/>
        <v/>
      </c>
    </row>
    <row r="405" spans="1:6" ht="26.1" hidden="1" customHeight="1">
      <c r="A405" s="59" t="str">
        <f>IF(B405="","",SUM($F$9:F405))</f>
        <v/>
      </c>
      <c r="B405" s="60" t="str">
        <f>IF(AND(EXACT($G$8,Main!H400),Main!U400&gt;0),Main!B400,"")</f>
        <v/>
      </c>
      <c r="C405" s="61" t="str">
        <f>IF(B405="","",Main!C400)</f>
        <v/>
      </c>
      <c r="D405" s="381" t="str">
        <f>IF(B405="","",Main!I400)</f>
        <v/>
      </c>
      <c r="E405" s="63" t="str">
        <f>IF(B405="","",Main!U400)</f>
        <v/>
      </c>
      <c r="F405" s="402" t="str">
        <f t="shared" si="6"/>
        <v/>
      </c>
    </row>
    <row r="406" spans="1:6" ht="26.1" hidden="1" customHeight="1">
      <c r="A406" s="59" t="str">
        <f>IF(B406="","",SUM($F$9:F406))</f>
        <v/>
      </c>
      <c r="B406" s="60" t="str">
        <f>IF(AND(EXACT($G$8,Main!H401),Main!U401&gt;0),Main!B401,"")</f>
        <v/>
      </c>
      <c r="C406" s="61" t="str">
        <f>IF(B406="","",Main!C401)</f>
        <v/>
      </c>
      <c r="D406" s="381" t="str">
        <f>IF(B406="","",Main!I401)</f>
        <v/>
      </c>
      <c r="E406" s="63" t="str">
        <f>IF(B406="","",Main!U401)</f>
        <v/>
      </c>
      <c r="F406" s="402" t="str">
        <f t="shared" si="6"/>
        <v/>
      </c>
    </row>
    <row r="407" spans="1:6" ht="26.1" hidden="1" customHeight="1">
      <c r="A407" s="59" t="str">
        <f>IF(B407="","",SUM($F$9:F407))</f>
        <v/>
      </c>
      <c r="B407" s="60" t="str">
        <f>IF(AND(EXACT($G$8,Main!H402),Main!U402&gt;0),Main!B402,"")</f>
        <v/>
      </c>
      <c r="C407" s="61" t="str">
        <f>IF(B407="","",Main!C402)</f>
        <v/>
      </c>
      <c r="D407" s="381" t="str">
        <f>IF(B407="","",Main!I402)</f>
        <v/>
      </c>
      <c r="E407" s="63" t="str">
        <f>IF(B407="","",Main!U402)</f>
        <v/>
      </c>
      <c r="F407" s="402" t="str">
        <f t="shared" si="6"/>
        <v/>
      </c>
    </row>
    <row r="408" spans="1:6" ht="26.1" hidden="1" customHeight="1">
      <c r="A408" s="59" t="str">
        <f>IF(B408="","",SUM($F$9:F408))</f>
        <v/>
      </c>
      <c r="B408" s="60" t="str">
        <f>IF(AND(EXACT($G$8,Main!H403),Main!U403&gt;0),Main!B403,"")</f>
        <v/>
      </c>
      <c r="C408" s="61" t="str">
        <f>IF(B408="","",Main!C403)</f>
        <v/>
      </c>
      <c r="D408" s="381" t="str">
        <f>IF(B408="","",Main!I403)</f>
        <v/>
      </c>
      <c r="E408" s="63" t="str">
        <f>IF(B408="","",Main!U403)</f>
        <v/>
      </c>
      <c r="F408" s="402" t="str">
        <f t="shared" si="6"/>
        <v/>
      </c>
    </row>
    <row r="409" spans="1:6" ht="26.1" hidden="1" customHeight="1">
      <c r="A409" s="59" t="str">
        <f>IF(B409="","",SUM($F$9:F409))</f>
        <v/>
      </c>
      <c r="B409" s="60" t="str">
        <f>IF(AND(EXACT($G$8,Main!H404),Main!U404&gt;0),Main!B404,"")</f>
        <v/>
      </c>
      <c r="C409" s="61" t="str">
        <f>IF(B409="","",Main!C404)</f>
        <v/>
      </c>
      <c r="D409" s="381" t="str">
        <f>IF(B409="","",Main!I404)</f>
        <v/>
      </c>
      <c r="E409" s="63" t="str">
        <f>IF(B409="","",Main!U404)</f>
        <v/>
      </c>
      <c r="F409" s="402" t="str">
        <f t="shared" si="6"/>
        <v/>
      </c>
    </row>
    <row r="410" spans="1:6" ht="26.1" hidden="1" customHeight="1">
      <c r="A410" s="59" t="str">
        <f>IF(B410="","",SUM($F$9:F410))</f>
        <v/>
      </c>
      <c r="B410" s="60" t="str">
        <f>IF(AND(EXACT($G$8,Main!H405),Main!U405&gt;0),Main!B405,"")</f>
        <v/>
      </c>
      <c r="C410" s="61" t="str">
        <f>IF(B410="","",Main!C405)</f>
        <v/>
      </c>
      <c r="D410" s="381" t="str">
        <f>IF(B410="","",Main!I405)</f>
        <v/>
      </c>
      <c r="E410" s="63" t="str">
        <f>IF(B410="","",Main!U405)</f>
        <v/>
      </c>
      <c r="F410" s="402" t="str">
        <f t="shared" si="6"/>
        <v/>
      </c>
    </row>
    <row r="411" spans="1:6" ht="26.1" hidden="1" customHeight="1">
      <c r="A411" s="59" t="str">
        <f>IF(B411="","",SUM($F$9:F411))</f>
        <v/>
      </c>
      <c r="B411" s="60" t="str">
        <f>IF(AND(EXACT($G$8,Main!H406),Main!U406&gt;0),Main!B406,"")</f>
        <v/>
      </c>
      <c r="C411" s="61" t="str">
        <f>IF(B411="","",Main!C406)</f>
        <v/>
      </c>
      <c r="D411" s="381" t="str">
        <f>IF(B411="","",Main!I406)</f>
        <v/>
      </c>
      <c r="E411" s="63" t="str">
        <f>IF(B411="","",Main!U406)</f>
        <v/>
      </c>
      <c r="F411" s="402" t="str">
        <f t="shared" si="6"/>
        <v/>
      </c>
    </row>
    <row r="412" spans="1:6" ht="26.1" hidden="1" customHeight="1">
      <c r="A412" s="59" t="str">
        <f>IF(B412="","",SUM($F$9:F412))</f>
        <v/>
      </c>
      <c r="B412" s="60" t="str">
        <f>IF(AND(EXACT($G$8,Main!H407),Main!U407&gt;0),Main!B407,"")</f>
        <v/>
      </c>
      <c r="C412" s="61" t="str">
        <f>IF(B412="","",Main!C407)</f>
        <v/>
      </c>
      <c r="D412" s="381" t="str">
        <f>IF(B412="","",Main!I407)</f>
        <v/>
      </c>
      <c r="E412" s="63" t="str">
        <f>IF(B412="","",Main!U407)</f>
        <v/>
      </c>
      <c r="F412" s="402" t="str">
        <f t="shared" si="6"/>
        <v/>
      </c>
    </row>
    <row r="413" spans="1:6" ht="26.1" hidden="1" customHeight="1">
      <c r="A413" s="59" t="str">
        <f>IF(B413="","",SUM($F$9:F413))</f>
        <v/>
      </c>
      <c r="B413" s="60" t="str">
        <f>IF(AND(EXACT($G$8,Main!H408),Main!U408&gt;0),Main!B408,"")</f>
        <v/>
      </c>
      <c r="C413" s="61" t="str">
        <f>IF(B413="","",Main!C408)</f>
        <v/>
      </c>
      <c r="D413" s="381" t="str">
        <f>IF(B413="","",Main!I408)</f>
        <v/>
      </c>
      <c r="E413" s="63" t="str">
        <f>IF(B413="","",Main!U408)</f>
        <v/>
      </c>
      <c r="F413" s="402" t="str">
        <f t="shared" si="6"/>
        <v/>
      </c>
    </row>
    <row r="414" spans="1:6" ht="26.1" hidden="1" customHeight="1">
      <c r="A414" s="59" t="str">
        <f>IF(B414="","",SUM($F$9:F414))</f>
        <v/>
      </c>
      <c r="B414" s="60" t="str">
        <f>IF(AND(EXACT($G$8,Main!H409),Main!U409&gt;0),Main!B409,"")</f>
        <v/>
      </c>
      <c r="C414" s="61" t="str">
        <f>IF(B414="","",Main!C409)</f>
        <v/>
      </c>
      <c r="D414" s="381" t="str">
        <f>IF(B414="","",Main!I409)</f>
        <v/>
      </c>
      <c r="E414" s="63" t="str">
        <f>IF(B414="","",Main!U409)</f>
        <v/>
      </c>
      <c r="F414" s="402" t="str">
        <f t="shared" si="6"/>
        <v/>
      </c>
    </row>
    <row r="415" spans="1:6" ht="26.1" hidden="1" customHeight="1">
      <c r="A415" s="59" t="str">
        <f>IF(B415="","",SUM($F$9:F415))</f>
        <v/>
      </c>
      <c r="B415" s="60" t="str">
        <f>IF(AND(EXACT($G$8,Main!H410),Main!U410&gt;0),Main!B410,"")</f>
        <v/>
      </c>
      <c r="C415" s="61" t="str">
        <f>IF(B415="","",Main!C410)</f>
        <v/>
      </c>
      <c r="D415" s="381" t="str">
        <f>IF(B415="","",Main!I410)</f>
        <v/>
      </c>
      <c r="E415" s="63" t="str">
        <f>IF(B415="","",Main!U410)</f>
        <v/>
      </c>
      <c r="F415" s="402" t="str">
        <f t="shared" si="6"/>
        <v/>
      </c>
    </row>
    <row r="416" spans="1:6" ht="26.1" hidden="1" customHeight="1">
      <c r="A416" s="59" t="str">
        <f>IF(B416="","",SUM($F$9:F416))</f>
        <v/>
      </c>
      <c r="B416" s="60" t="str">
        <f>IF(AND(EXACT($G$8,Main!H411),Main!U411&gt;0),Main!B411,"")</f>
        <v/>
      </c>
      <c r="C416" s="61" t="str">
        <f>IF(B416="","",Main!C411)</f>
        <v/>
      </c>
      <c r="D416" s="381" t="str">
        <f>IF(B416="","",Main!I411)</f>
        <v/>
      </c>
      <c r="E416" s="63" t="str">
        <f>IF(B416="","",Main!U411)</f>
        <v/>
      </c>
      <c r="F416" s="402" t="str">
        <f t="shared" si="6"/>
        <v/>
      </c>
    </row>
    <row r="417" spans="1:6" ht="26.1" hidden="1" customHeight="1">
      <c r="A417" s="59" t="str">
        <f>IF(B417="","",SUM($F$9:F417))</f>
        <v/>
      </c>
      <c r="B417" s="60" t="str">
        <f>IF(AND(EXACT($G$8,Main!H412),Main!U412&gt;0),Main!B412,"")</f>
        <v/>
      </c>
      <c r="C417" s="61" t="str">
        <f>IF(B417="","",Main!C412)</f>
        <v/>
      </c>
      <c r="D417" s="381" t="str">
        <f>IF(B417="","",Main!I412)</f>
        <v/>
      </c>
      <c r="E417" s="63" t="str">
        <f>IF(B417="","",Main!U412)</f>
        <v/>
      </c>
      <c r="F417" s="402" t="str">
        <f t="shared" si="6"/>
        <v/>
      </c>
    </row>
    <row r="418" spans="1:6" ht="26.1" hidden="1" customHeight="1">
      <c r="A418" s="59" t="str">
        <f>IF(B418="","",SUM($F$9:F418))</f>
        <v/>
      </c>
      <c r="B418" s="60" t="str">
        <f>IF(AND(EXACT($G$8,Main!H413),Main!U413&gt;0),Main!B413,"")</f>
        <v/>
      </c>
      <c r="C418" s="61" t="str">
        <f>IF(B418="","",Main!C413)</f>
        <v/>
      </c>
      <c r="D418" s="381" t="str">
        <f>IF(B418="","",Main!I413)</f>
        <v/>
      </c>
      <c r="E418" s="63" t="str">
        <f>IF(B418="","",Main!U413)</f>
        <v/>
      </c>
      <c r="F418" s="402" t="str">
        <f t="shared" si="6"/>
        <v/>
      </c>
    </row>
    <row r="419" spans="1:6" ht="26.1" hidden="1" customHeight="1">
      <c r="A419" s="59" t="str">
        <f>IF(B419="","",SUM($F$9:F419))</f>
        <v/>
      </c>
      <c r="B419" s="60" t="str">
        <f>IF(AND(EXACT($G$8,Main!H414),Main!U414&gt;0),Main!B414,"")</f>
        <v/>
      </c>
      <c r="C419" s="61" t="str">
        <f>IF(B419="","",Main!C414)</f>
        <v/>
      </c>
      <c r="D419" s="381" t="str">
        <f>IF(B419="","",Main!I414)</f>
        <v/>
      </c>
      <c r="E419" s="63" t="str">
        <f>IF(B419="","",Main!U414)</f>
        <v/>
      </c>
      <c r="F419" s="402" t="str">
        <f t="shared" si="6"/>
        <v/>
      </c>
    </row>
    <row r="420" spans="1:6" ht="26.1" hidden="1" customHeight="1">
      <c r="A420" s="59" t="str">
        <f>IF(B420="","",SUM($F$9:F420))</f>
        <v/>
      </c>
      <c r="B420" s="60" t="str">
        <f>IF(AND(EXACT($G$8,Main!H415),Main!U415&gt;0),Main!B415,"")</f>
        <v/>
      </c>
      <c r="C420" s="61" t="str">
        <f>IF(B420="","",Main!C415)</f>
        <v/>
      </c>
      <c r="D420" s="381" t="str">
        <f>IF(B420="","",Main!I415)</f>
        <v/>
      </c>
      <c r="E420" s="63" t="str">
        <f>IF(B420="","",Main!U415)</f>
        <v/>
      </c>
      <c r="F420" s="402" t="str">
        <f t="shared" si="6"/>
        <v/>
      </c>
    </row>
    <row r="421" spans="1:6" ht="26.1" hidden="1" customHeight="1">
      <c r="A421" s="59" t="str">
        <f>IF(B421="","",SUM($F$9:F421))</f>
        <v/>
      </c>
      <c r="B421" s="60" t="str">
        <f>IF(AND(EXACT($G$8,Main!H416),Main!U416&gt;0),Main!B416,"")</f>
        <v/>
      </c>
      <c r="C421" s="61" t="str">
        <f>IF(B421="","",Main!C416)</f>
        <v/>
      </c>
      <c r="D421" s="381" t="str">
        <f>IF(B421="","",Main!I416)</f>
        <v/>
      </c>
      <c r="E421" s="63" t="str">
        <f>IF(B421="","",Main!U416)</f>
        <v/>
      </c>
      <c r="F421" s="402" t="str">
        <f t="shared" si="6"/>
        <v/>
      </c>
    </row>
    <row r="422" spans="1:6" ht="26.1" hidden="1" customHeight="1">
      <c r="A422" s="59" t="str">
        <f>IF(B422="","",SUM($F$9:F422))</f>
        <v/>
      </c>
      <c r="B422" s="60" t="str">
        <f>IF(AND(EXACT($G$8,Main!H417),Main!U417&gt;0),Main!B417,"")</f>
        <v/>
      </c>
      <c r="C422" s="61" t="str">
        <f>IF(B422="","",Main!C417)</f>
        <v/>
      </c>
      <c r="D422" s="381" t="str">
        <f>IF(B422="","",Main!I417)</f>
        <v/>
      </c>
      <c r="E422" s="63" t="str">
        <f>IF(B422="","",Main!U417)</f>
        <v/>
      </c>
      <c r="F422" s="402" t="str">
        <f t="shared" si="6"/>
        <v/>
      </c>
    </row>
    <row r="423" spans="1:6" ht="26.1" hidden="1" customHeight="1">
      <c r="A423" s="59" t="str">
        <f>IF(B423="","",SUM($F$9:F423))</f>
        <v/>
      </c>
      <c r="B423" s="60" t="str">
        <f>IF(AND(EXACT($G$8,Main!H418),Main!U418&gt;0),Main!B418,"")</f>
        <v/>
      </c>
      <c r="C423" s="61" t="str">
        <f>IF(B423="","",Main!C418)</f>
        <v/>
      </c>
      <c r="D423" s="381" t="str">
        <f>IF(B423="","",Main!I418)</f>
        <v/>
      </c>
      <c r="E423" s="63" t="str">
        <f>IF(B423="","",Main!U418)</f>
        <v/>
      </c>
      <c r="F423" s="402" t="str">
        <f t="shared" si="6"/>
        <v/>
      </c>
    </row>
    <row r="424" spans="1:6" ht="26.1" hidden="1" customHeight="1">
      <c r="A424" s="59" t="str">
        <f>IF(B424="","",SUM($F$9:F424))</f>
        <v/>
      </c>
      <c r="B424" s="60" t="str">
        <f>IF(AND(EXACT($G$8,Main!H419),Main!U419&gt;0),Main!B419,"")</f>
        <v/>
      </c>
      <c r="C424" s="61" t="str">
        <f>IF(B424="","",Main!C419)</f>
        <v/>
      </c>
      <c r="D424" s="381" t="str">
        <f>IF(B424="","",Main!I419)</f>
        <v/>
      </c>
      <c r="E424" s="63" t="str">
        <f>IF(B424="","",Main!U419)</f>
        <v/>
      </c>
      <c r="F424" s="402" t="str">
        <f t="shared" si="6"/>
        <v/>
      </c>
    </row>
    <row r="425" spans="1:6" ht="26.1" hidden="1" customHeight="1">
      <c r="A425" s="59" t="str">
        <f>IF(B425="","",SUM($F$9:F425))</f>
        <v/>
      </c>
      <c r="B425" s="60" t="str">
        <f>IF(AND(EXACT($G$8,Main!H420),Main!U420&gt;0),Main!B420,"")</f>
        <v/>
      </c>
      <c r="C425" s="61" t="str">
        <f>IF(B425="","",Main!C420)</f>
        <v/>
      </c>
      <c r="D425" s="381" t="str">
        <f>IF(B425="","",Main!I420)</f>
        <v/>
      </c>
      <c r="E425" s="63" t="str">
        <f>IF(B425="","",Main!U420)</f>
        <v/>
      </c>
      <c r="F425" s="402" t="str">
        <f t="shared" si="6"/>
        <v/>
      </c>
    </row>
    <row r="426" spans="1:6" ht="26.1" hidden="1" customHeight="1">
      <c r="A426" s="59" t="str">
        <f>IF(B426="","",SUM($F$9:F426))</f>
        <v/>
      </c>
      <c r="B426" s="60" t="str">
        <f>IF(AND(EXACT($G$8,Main!H421),Main!U421&gt;0),Main!B421,"")</f>
        <v/>
      </c>
      <c r="C426" s="61" t="str">
        <f>IF(B426="","",Main!C421)</f>
        <v/>
      </c>
      <c r="D426" s="381" t="str">
        <f>IF(B426="","",Main!I421)</f>
        <v/>
      </c>
      <c r="E426" s="63" t="str">
        <f>IF(B426="","",Main!U421)</f>
        <v/>
      </c>
      <c r="F426" s="402" t="str">
        <f t="shared" si="6"/>
        <v/>
      </c>
    </row>
    <row r="427" spans="1:6" ht="26.1" hidden="1" customHeight="1">
      <c r="A427" s="59" t="str">
        <f>IF(B427="","",SUM($F$9:F427))</f>
        <v/>
      </c>
      <c r="B427" s="60" t="str">
        <f>IF(AND(EXACT($G$8,Main!H422),Main!U422&gt;0),Main!B422,"")</f>
        <v/>
      </c>
      <c r="C427" s="61" t="str">
        <f>IF(B427="","",Main!C422)</f>
        <v/>
      </c>
      <c r="D427" s="381" t="str">
        <f>IF(B427="","",Main!I422)</f>
        <v/>
      </c>
      <c r="E427" s="63" t="str">
        <f>IF(B427="","",Main!U422)</f>
        <v/>
      </c>
      <c r="F427" s="402" t="str">
        <f t="shared" si="6"/>
        <v/>
      </c>
    </row>
    <row r="428" spans="1:6" ht="26.1" hidden="1" customHeight="1">
      <c r="A428" s="59" t="str">
        <f>IF(B428="","",SUM($F$9:F428))</f>
        <v/>
      </c>
      <c r="B428" s="60" t="str">
        <f>IF(AND(EXACT($G$8,Main!H423),Main!U423&gt;0),Main!B423,"")</f>
        <v/>
      </c>
      <c r="C428" s="61" t="str">
        <f>IF(B428="","",Main!C423)</f>
        <v/>
      </c>
      <c r="D428" s="381" t="str">
        <f>IF(B428="","",Main!I423)</f>
        <v/>
      </c>
      <c r="E428" s="63" t="str">
        <f>IF(B428="","",Main!U423)</f>
        <v/>
      </c>
      <c r="F428" s="402" t="str">
        <f t="shared" si="6"/>
        <v/>
      </c>
    </row>
    <row r="429" spans="1:6" ht="26.1" hidden="1" customHeight="1">
      <c r="A429" s="59" t="str">
        <f>IF(B429="","",SUM($F$9:F429))</f>
        <v/>
      </c>
      <c r="B429" s="60" t="str">
        <f>IF(AND(EXACT($G$8,Main!H424),Main!U424&gt;0),Main!B424,"")</f>
        <v/>
      </c>
      <c r="C429" s="61" t="str">
        <f>IF(B429="","",Main!C424)</f>
        <v/>
      </c>
      <c r="D429" s="381" t="str">
        <f>IF(B429="","",Main!I424)</f>
        <v/>
      </c>
      <c r="E429" s="63" t="str">
        <f>IF(B429="","",Main!U424)</f>
        <v/>
      </c>
      <c r="F429" s="402" t="str">
        <f t="shared" si="6"/>
        <v/>
      </c>
    </row>
    <row r="430" spans="1:6" ht="26.1" hidden="1" customHeight="1">
      <c r="A430" s="59" t="str">
        <f>IF(B430="","",SUM($F$9:F430))</f>
        <v/>
      </c>
      <c r="B430" s="60" t="str">
        <f>IF(AND(EXACT($G$8,Main!H425),Main!U425&gt;0),Main!B425,"")</f>
        <v/>
      </c>
      <c r="C430" s="61" t="str">
        <f>IF(B430="","",Main!C425)</f>
        <v/>
      </c>
      <c r="D430" s="381" t="str">
        <f>IF(B430="","",Main!I425)</f>
        <v/>
      </c>
      <c r="E430" s="63" t="str">
        <f>IF(B430="","",Main!U425)</f>
        <v/>
      </c>
      <c r="F430" s="402" t="str">
        <f t="shared" si="6"/>
        <v/>
      </c>
    </row>
    <row r="431" spans="1:6" ht="26.1" hidden="1" customHeight="1">
      <c r="A431" s="59" t="str">
        <f>IF(B431="","",SUM($F$9:F431))</f>
        <v/>
      </c>
      <c r="B431" s="60" t="str">
        <f>IF(AND(EXACT($G$8,Main!H426),Main!U426&gt;0),Main!B426,"")</f>
        <v/>
      </c>
      <c r="C431" s="61" t="str">
        <f>IF(B431="","",Main!C426)</f>
        <v/>
      </c>
      <c r="D431" s="381" t="str">
        <f>IF(B431="","",Main!I426)</f>
        <v/>
      </c>
      <c r="E431" s="63" t="str">
        <f>IF(B431="","",Main!U426)</f>
        <v/>
      </c>
      <c r="F431" s="402" t="str">
        <f t="shared" si="6"/>
        <v/>
      </c>
    </row>
    <row r="432" spans="1:6" ht="26.1" hidden="1" customHeight="1">
      <c r="A432" s="59" t="str">
        <f>IF(B432="","",SUM($F$9:F432))</f>
        <v/>
      </c>
      <c r="B432" s="60" t="str">
        <f>IF(AND(EXACT($G$8,Main!H427),Main!U427&gt;0),Main!B427,"")</f>
        <v/>
      </c>
      <c r="C432" s="61" t="str">
        <f>IF(B432="","",Main!C427)</f>
        <v/>
      </c>
      <c r="D432" s="381" t="str">
        <f>IF(B432="","",Main!I427)</f>
        <v/>
      </c>
      <c r="E432" s="63" t="str">
        <f>IF(B432="","",Main!U427)</f>
        <v/>
      </c>
      <c r="F432" s="402" t="str">
        <f t="shared" si="6"/>
        <v/>
      </c>
    </row>
    <row r="433" spans="1:6" ht="26.1" hidden="1" customHeight="1">
      <c r="A433" s="59" t="str">
        <f>IF(B433="","",SUM($F$9:F433))</f>
        <v/>
      </c>
      <c r="B433" s="60" t="str">
        <f>IF(AND(EXACT($G$8,Main!H428),Main!U428&gt;0),Main!B428,"")</f>
        <v/>
      </c>
      <c r="C433" s="61" t="str">
        <f>IF(B433="","",Main!C428)</f>
        <v/>
      </c>
      <c r="D433" s="381" t="str">
        <f>IF(B433="","",Main!I428)</f>
        <v/>
      </c>
      <c r="E433" s="63" t="str">
        <f>IF(B433="","",Main!U428)</f>
        <v/>
      </c>
      <c r="F433" s="402" t="str">
        <f t="shared" si="6"/>
        <v/>
      </c>
    </row>
    <row r="434" spans="1:6" ht="26.1" hidden="1" customHeight="1">
      <c r="A434" s="59" t="str">
        <f>IF(B434="","",SUM($F$9:F434))</f>
        <v/>
      </c>
      <c r="B434" s="60" t="str">
        <f>IF(AND(EXACT($G$8,Main!H429),Main!U429&gt;0),Main!B429,"")</f>
        <v/>
      </c>
      <c r="C434" s="61" t="str">
        <f>IF(B434="","",Main!C429)</f>
        <v/>
      </c>
      <c r="D434" s="381" t="str">
        <f>IF(B434="","",Main!I429)</f>
        <v/>
      </c>
      <c r="E434" s="63" t="str">
        <f>IF(B434="","",Main!U429)</f>
        <v/>
      </c>
      <c r="F434" s="402" t="str">
        <f t="shared" si="6"/>
        <v/>
      </c>
    </row>
    <row r="435" spans="1:6" ht="26.1" hidden="1" customHeight="1">
      <c r="A435" s="59" t="str">
        <f>IF(B435="","",SUM($F$9:F435))</f>
        <v/>
      </c>
      <c r="B435" s="60" t="str">
        <f>IF(AND(EXACT($G$8,Main!H430),Main!U430&gt;0),Main!B430,"")</f>
        <v/>
      </c>
      <c r="C435" s="61" t="str">
        <f>IF(B435="","",Main!C430)</f>
        <v/>
      </c>
      <c r="D435" s="381" t="str">
        <f>IF(B435="","",Main!I430)</f>
        <v/>
      </c>
      <c r="E435" s="63" t="str">
        <f>IF(B435="","",Main!U430)</f>
        <v/>
      </c>
      <c r="F435" s="402" t="str">
        <f t="shared" si="6"/>
        <v/>
      </c>
    </row>
    <row r="436" spans="1:6" ht="26.1" hidden="1" customHeight="1">
      <c r="A436" s="59" t="str">
        <f>IF(B436="","",SUM($F$9:F436))</f>
        <v/>
      </c>
      <c r="B436" s="60" t="str">
        <f>IF(AND(EXACT($G$8,Main!H431),Main!U431&gt;0),Main!B431,"")</f>
        <v/>
      </c>
      <c r="C436" s="61" t="str">
        <f>IF(B436="","",Main!C431)</f>
        <v/>
      </c>
      <c r="D436" s="381" t="str">
        <f>IF(B436="","",Main!I431)</f>
        <v/>
      </c>
      <c r="E436" s="63" t="str">
        <f>IF(B436="","",Main!U431)</f>
        <v/>
      </c>
      <c r="F436" s="402" t="str">
        <f t="shared" si="6"/>
        <v/>
      </c>
    </row>
    <row r="437" spans="1:6" ht="26.1" hidden="1" customHeight="1">
      <c r="A437" s="59" t="str">
        <f>IF(B437="","",SUM($F$9:F437))</f>
        <v/>
      </c>
      <c r="B437" s="60" t="str">
        <f>IF(AND(EXACT($G$8,Main!H432),Main!U432&gt;0),Main!B432,"")</f>
        <v/>
      </c>
      <c r="C437" s="61" t="str">
        <f>IF(B437="","",Main!C432)</f>
        <v/>
      </c>
      <c r="D437" s="381" t="str">
        <f>IF(B437="","",Main!I432)</f>
        <v/>
      </c>
      <c r="E437" s="63" t="str">
        <f>IF(B437="","",Main!U432)</f>
        <v/>
      </c>
      <c r="F437" s="402" t="str">
        <f t="shared" si="6"/>
        <v/>
      </c>
    </row>
    <row r="438" spans="1:6" ht="26.1" hidden="1" customHeight="1">
      <c r="A438" s="59" t="str">
        <f>IF(B438="","",SUM($F$9:F438))</f>
        <v/>
      </c>
      <c r="B438" s="60" t="str">
        <f>IF(AND(EXACT($G$8,Main!H433),Main!U433&gt;0),Main!B433,"")</f>
        <v/>
      </c>
      <c r="C438" s="61" t="str">
        <f>IF(B438="","",Main!C433)</f>
        <v/>
      </c>
      <c r="D438" s="381" t="str">
        <f>IF(B438="","",Main!I433)</f>
        <v/>
      </c>
      <c r="E438" s="63" t="str">
        <f>IF(B438="","",Main!U433)</f>
        <v/>
      </c>
      <c r="F438" s="402" t="str">
        <f t="shared" si="6"/>
        <v/>
      </c>
    </row>
    <row r="439" spans="1:6" ht="26.1" hidden="1" customHeight="1">
      <c r="A439" s="59" t="str">
        <f>IF(B439="","",SUM($F$9:F439))</f>
        <v/>
      </c>
      <c r="B439" s="60" t="str">
        <f>IF(AND(EXACT($G$8,Main!H434),Main!U434&gt;0),Main!B434,"")</f>
        <v/>
      </c>
      <c r="C439" s="61" t="str">
        <f>IF(B439="","",Main!C434)</f>
        <v/>
      </c>
      <c r="D439" s="381" t="str">
        <f>IF(B439="","",Main!I434)</f>
        <v/>
      </c>
      <c r="E439" s="63" t="str">
        <f>IF(B439="","",Main!U434)</f>
        <v/>
      </c>
      <c r="F439" s="402" t="str">
        <f t="shared" si="6"/>
        <v/>
      </c>
    </row>
    <row r="440" spans="1:6" ht="26.1" hidden="1" customHeight="1">
      <c r="A440" s="59" t="str">
        <f>IF(B440="","",SUM($F$9:F440))</f>
        <v/>
      </c>
      <c r="B440" s="60" t="str">
        <f>IF(AND(EXACT($G$8,Main!H435),Main!U435&gt;0),Main!B435,"")</f>
        <v/>
      </c>
      <c r="C440" s="61" t="str">
        <f>IF(B440="","",Main!C435)</f>
        <v/>
      </c>
      <c r="D440" s="381" t="str">
        <f>IF(B440="","",Main!I435)</f>
        <v/>
      </c>
      <c r="E440" s="63" t="str">
        <f>IF(B440="","",Main!U435)</f>
        <v/>
      </c>
      <c r="F440" s="402" t="str">
        <f t="shared" si="6"/>
        <v/>
      </c>
    </row>
    <row r="441" spans="1:6" ht="26.1" hidden="1" customHeight="1">
      <c r="A441" s="59" t="str">
        <f>IF(B441="","",SUM($F$9:F441))</f>
        <v/>
      </c>
      <c r="B441" s="60" t="str">
        <f>IF(AND(EXACT($G$8,Main!H436),Main!U436&gt;0),Main!B436,"")</f>
        <v/>
      </c>
      <c r="C441" s="61" t="str">
        <f>IF(B441="","",Main!C436)</f>
        <v/>
      </c>
      <c r="D441" s="381" t="str">
        <f>IF(B441="","",Main!I436)</f>
        <v/>
      </c>
      <c r="E441" s="63" t="str">
        <f>IF(B441="","",Main!U436)</f>
        <v/>
      </c>
      <c r="F441" s="402" t="str">
        <f t="shared" si="6"/>
        <v/>
      </c>
    </row>
    <row r="442" spans="1:6" ht="26.1" hidden="1" customHeight="1">
      <c r="A442" s="59" t="str">
        <f>IF(B442="","",SUM($F$9:F442))</f>
        <v/>
      </c>
      <c r="B442" s="60" t="str">
        <f>IF(AND(EXACT($G$8,Main!H437),Main!U437&gt;0),Main!B437,"")</f>
        <v/>
      </c>
      <c r="C442" s="61" t="str">
        <f>IF(B442="","",Main!C437)</f>
        <v/>
      </c>
      <c r="D442" s="381" t="str">
        <f>IF(B442="","",Main!I437)</f>
        <v/>
      </c>
      <c r="E442" s="63" t="str">
        <f>IF(B442="","",Main!U437)</f>
        <v/>
      </c>
      <c r="F442" s="402" t="str">
        <f t="shared" si="6"/>
        <v/>
      </c>
    </row>
    <row r="443" spans="1:6" ht="26.1" hidden="1" customHeight="1">
      <c r="A443" s="59" t="str">
        <f>IF(B443="","",SUM($F$9:F443))</f>
        <v/>
      </c>
      <c r="B443" s="60" t="str">
        <f>IF(AND(EXACT($G$8,Main!H438),Main!U438&gt;0),Main!B438,"")</f>
        <v/>
      </c>
      <c r="C443" s="61" t="str">
        <f>IF(B443="","",Main!C438)</f>
        <v/>
      </c>
      <c r="D443" s="381" t="str">
        <f>IF(B443="","",Main!I438)</f>
        <v/>
      </c>
      <c r="E443" s="63" t="str">
        <f>IF(B443="","",Main!U438)</f>
        <v/>
      </c>
      <c r="F443" s="402" t="str">
        <f t="shared" si="6"/>
        <v/>
      </c>
    </row>
    <row r="444" spans="1:6" ht="26.1" hidden="1" customHeight="1">
      <c r="A444" s="59" t="str">
        <f>IF(B444="","",SUM($F$9:F444))</f>
        <v/>
      </c>
      <c r="B444" s="60" t="str">
        <f>IF(AND(EXACT($G$8,Main!H439),Main!U439&gt;0),Main!B439,"")</f>
        <v/>
      </c>
      <c r="C444" s="61" t="str">
        <f>IF(B444="","",Main!C439)</f>
        <v/>
      </c>
      <c r="D444" s="381" t="str">
        <f>IF(B444="","",Main!I439)</f>
        <v/>
      </c>
      <c r="E444" s="63" t="str">
        <f>IF(B444="","",Main!U439)</f>
        <v/>
      </c>
      <c r="F444" s="402" t="str">
        <f t="shared" si="6"/>
        <v/>
      </c>
    </row>
    <row r="445" spans="1:6" ht="26.1" hidden="1" customHeight="1">
      <c r="A445" s="59" t="str">
        <f>IF(B445="","",SUM($F$9:F445))</f>
        <v/>
      </c>
      <c r="B445" s="60" t="str">
        <f>IF(AND(EXACT($G$8,Main!H440),Main!U440&gt;0),Main!B440,"")</f>
        <v/>
      </c>
      <c r="C445" s="61" t="str">
        <f>IF(B445="","",Main!C440)</f>
        <v/>
      </c>
      <c r="D445" s="381" t="str">
        <f>IF(B445="","",Main!I440)</f>
        <v/>
      </c>
      <c r="E445" s="63" t="str">
        <f>IF(B445="","",Main!U440)</f>
        <v/>
      </c>
      <c r="F445" s="402" t="str">
        <f t="shared" si="6"/>
        <v/>
      </c>
    </row>
    <row r="446" spans="1:6" ht="26.1" hidden="1" customHeight="1">
      <c r="A446" s="59" t="str">
        <f>IF(B446="","",SUM($F$9:F446))</f>
        <v/>
      </c>
      <c r="B446" s="60" t="str">
        <f>IF(AND(EXACT($G$8,Main!H441),Main!U441&gt;0),Main!B441,"")</f>
        <v/>
      </c>
      <c r="C446" s="61" t="str">
        <f>IF(B446="","",Main!C441)</f>
        <v/>
      </c>
      <c r="D446" s="381" t="str">
        <f>IF(B446="","",Main!I441)</f>
        <v/>
      </c>
      <c r="E446" s="63" t="str">
        <f>IF(B446="","",Main!U441)</f>
        <v/>
      </c>
      <c r="F446" s="402" t="str">
        <f t="shared" si="6"/>
        <v/>
      </c>
    </row>
    <row r="447" spans="1:6" ht="26.1" hidden="1" customHeight="1">
      <c r="A447" s="59" t="str">
        <f>IF(B447="","",SUM($F$9:F447))</f>
        <v/>
      </c>
      <c r="B447" s="60" t="str">
        <f>IF(AND(EXACT($G$8,Main!H442),Main!U442&gt;0),Main!B442,"")</f>
        <v/>
      </c>
      <c r="C447" s="61" t="str">
        <f>IF(B447="","",Main!C442)</f>
        <v/>
      </c>
      <c r="D447" s="381" t="str">
        <f>IF(B447="","",Main!I442)</f>
        <v/>
      </c>
      <c r="E447" s="63" t="str">
        <f>IF(B447="","",Main!U442)</f>
        <v/>
      </c>
      <c r="F447" s="402" t="str">
        <f t="shared" si="6"/>
        <v/>
      </c>
    </row>
    <row r="448" spans="1:6" ht="26.1" hidden="1" customHeight="1">
      <c r="A448" s="59" t="str">
        <f>IF(B448="","",SUM($F$9:F448))</f>
        <v/>
      </c>
      <c r="B448" s="60" t="str">
        <f>IF(AND(EXACT($G$8,Main!H443),Main!U443&gt;0),Main!B443,"")</f>
        <v/>
      </c>
      <c r="C448" s="61" t="str">
        <f>IF(B448="","",Main!C443)</f>
        <v/>
      </c>
      <c r="D448" s="381" t="str">
        <f>IF(B448="","",Main!I443)</f>
        <v/>
      </c>
      <c r="E448" s="63" t="str">
        <f>IF(B448="","",Main!U443)</f>
        <v/>
      </c>
      <c r="F448" s="402" t="str">
        <f t="shared" si="6"/>
        <v/>
      </c>
    </row>
    <row r="449" spans="1:6" ht="26.1" hidden="1" customHeight="1">
      <c r="A449" s="59" t="str">
        <f>IF(B449="","",SUM($F$9:F449))</f>
        <v/>
      </c>
      <c r="B449" s="60" t="str">
        <f>IF(AND(EXACT($G$8,Main!H444),Main!U444&gt;0),Main!B444,"")</f>
        <v/>
      </c>
      <c r="C449" s="61" t="str">
        <f>IF(B449="","",Main!C444)</f>
        <v/>
      </c>
      <c r="D449" s="381" t="str">
        <f>IF(B449="","",Main!I444)</f>
        <v/>
      </c>
      <c r="E449" s="63" t="str">
        <f>IF(B449="","",Main!U444)</f>
        <v/>
      </c>
      <c r="F449" s="402" t="str">
        <f t="shared" si="6"/>
        <v/>
      </c>
    </row>
    <row r="450" spans="1:6" ht="26.1" hidden="1" customHeight="1">
      <c r="A450" s="59" t="str">
        <f>IF(B450="","",SUM($F$9:F450))</f>
        <v/>
      </c>
      <c r="B450" s="60" t="str">
        <f>IF(AND(EXACT($G$8,Main!H445),Main!U445&gt;0),Main!B445,"")</f>
        <v/>
      </c>
      <c r="C450" s="61" t="str">
        <f>IF(B450="","",Main!C445)</f>
        <v/>
      </c>
      <c r="D450" s="381" t="str">
        <f>IF(B450="","",Main!I445)</f>
        <v/>
      </c>
      <c r="E450" s="63" t="str">
        <f>IF(B450="","",Main!U445)</f>
        <v/>
      </c>
      <c r="F450" s="402" t="str">
        <f t="shared" si="6"/>
        <v/>
      </c>
    </row>
    <row r="451" spans="1:6" ht="26.1" hidden="1" customHeight="1">
      <c r="A451" s="59" t="str">
        <f>IF(B451="","",SUM($F$9:F451))</f>
        <v/>
      </c>
      <c r="B451" s="60" t="str">
        <f>IF(AND(EXACT($G$8,Main!H446),Main!U446&gt;0),Main!B446,"")</f>
        <v/>
      </c>
      <c r="C451" s="61" t="str">
        <f>IF(B451="","",Main!C446)</f>
        <v/>
      </c>
      <c r="D451" s="381" t="str">
        <f>IF(B451="","",Main!I446)</f>
        <v/>
      </c>
      <c r="E451" s="63" t="str">
        <f>IF(B451="","",Main!U446)</f>
        <v/>
      </c>
      <c r="F451" s="402" t="str">
        <f t="shared" si="6"/>
        <v/>
      </c>
    </row>
    <row r="452" spans="1:6" ht="26.1" hidden="1" customHeight="1">
      <c r="A452" s="59" t="str">
        <f>IF(B452="","",SUM($F$9:F452))</f>
        <v/>
      </c>
      <c r="B452" s="60" t="str">
        <f>IF(AND(EXACT($G$8,Main!H447),Main!U447&gt;0),Main!B447,"")</f>
        <v/>
      </c>
      <c r="C452" s="61" t="str">
        <f>IF(B452="","",Main!C447)</f>
        <v/>
      </c>
      <c r="D452" s="381" t="str">
        <f>IF(B452="","",Main!I447)</f>
        <v/>
      </c>
      <c r="E452" s="63" t="str">
        <f>IF(B452="","",Main!U447)</f>
        <v/>
      </c>
      <c r="F452" s="402" t="str">
        <f t="shared" si="6"/>
        <v/>
      </c>
    </row>
    <row r="453" spans="1:6" ht="26.1" hidden="1" customHeight="1">
      <c r="A453" s="59" t="str">
        <f>IF(B453="","",SUM($F$9:F453))</f>
        <v/>
      </c>
      <c r="B453" s="60" t="str">
        <f>IF(AND(EXACT($G$8,Main!H448),Main!U448&gt;0),Main!B448,"")</f>
        <v/>
      </c>
      <c r="C453" s="61" t="str">
        <f>IF(B453="","",Main!C448)</f>
        <v/>
      </c>
      <c r="D453" s="381" t="str">
        <f>IF(B453="","",Main!I448)</f>
        <v/>
      </c>
      <c r="E453" s="63" t="str">
        <f>IF(B453="","",Main!U448)</f>
        <v/>
      </c>
      <c r="F453" s="402" t="str">
        <f t="shared" si="6"/>
        <v/>
      </c>
    </row>
    <row r="454" spans="1:6" ht="26.1" hidden="1" customHeight="1">
      <c r="A454" s="59" t="str">
        <f>IF(B454="","",SUM($F$9:F454))</f>
        <v/>
      </c>
      <c r="B454" s="60" t="str">
        <f>IF(AND(EXACT($G$8,Main!H449),Main!U449&gt;0),Main!B449,"")</f>
        <v/>
      </c>
      <c r="C454" s="61" t="str">
        <f>IF(B454="","",Main!C449)</f>
        <v/>
      </c>
      <c r="D454" s="381" t="str">
        <f>IF(B454="","",Main!I449)</f>
        <v/>
      </c>
      <c r="E454" s="63" t="str">
        <f>IF(B454="","",Main!U449)</f>
        <v/>
      </c>
      <c r="F454" s="402" t="str">
        <f t="shared" si="6"/>
        <v/>
      </c>
    </row>
    <row r="455" spans="1:6" ht="26.1" hidden="1" customHeight="1">
      <c r="A455" s="59" t="str">
        <f>IF(B455="","",SUM($F$9:F455))</f>
        <v/>
      </c>
      <c r="B455" s="60" t="str">
        <f>IF(AND(EXACT($G$8,Main!H450),Main!U450&gt;0),Main!B450,"")</f>
        <v/>
      </c>
      <c r="C455" s="61" t="str">
        <f>IF(B455="","",Main!C450)</f>
        <v/>
      </c>
      <c r="D455" s="381" t="str">
        <f>IF(B455="","",Main!I450)</f>
        <v/>
      </c>
      <c r="E455" s="63" t="str">
        <f>IF(B455="","",Main!U450)</f>
        <v/>
      </c>
      <c r="F455" s="402" t="str">
        <f t="shared" si="6"/>
        <v/>
      </c>
    </row>
    <row r="456" spans="1:6" ht="26.1" hidden="1" customHeight="1">
      <c r="A456" s="59" t="str">
        <f>IF(B456="","",SUM($F$9:F456))</f>
        <v/>
      </c>
      <c r="B456" s="60" t="str">
        <f>IF(AND(EXACT($G$8,Main!H451),Main!U451&gt;0),Main!B451,"")</f>
        <v/>
      </c>
      <c r="C456" s="61" t="str">
        <f>IF(B456="","",Main!C451)</f>
        <v/>
      </c>
      <c r="D456" s="381" t="str">
        <f>IF(B456="","",Main!I451)</f>
        <v/>
      </c>
      <c r="E456" s="63" t="str">
        <f>IF(B456="","",Main!U451)</f>
        <v/>
      </c>
      <c r="F456" s="402" t="str">
        <f t="shared" si="6"/>
        <v/>
      </c>
    </row>
    <row r="457" spans="1:6" ht="26.1" hidden="1" customHeight="1">
      <c r="A457" s="59" t="str">
        <f>IF(B457="","",SUM($F$9:F457))</f>
        <v/>
      </c>
      <c r="B457" s="60" t="str">
        <f>IF(AND(EXACT($G$8,Main!H452),Main!U452&gt;0),Main!B452,"")</f>
        <v/>
      </c>
      <c r="C457" s="61" t="str">
        <f>IF(B457="","",Main!C452)</f>
        <v/>
      </c>
      <c r="D457" s="381" t="str">
        <f>IF(B457="","",Main!I452)</f>
        <v/>
      </c>
      <c r="E457" s="63" t="str">
        <f>IF(B457="","",Main!U452)</f>
        <v/>
      </c>
      <c r="F457" s="402" t="str">
        <f t="shared" ref="F457:F508" si="7">IF(B457="","",1)</f>
        <v/>
      </c>
    </row>
    <row r="458" spans="1:6" ht="26.1" hidden="1" customHeight="1">
      <c r="A458" s="59" t="str">
        <f>IF(B458="","",SUM($F$9:F458))</f>
        <v/>
      </c>
      <c r="B458" s="60" t="str">
        <f>IF(AND(EXACT($G$8,Main!H453),Main!U453&gt;0),Main!B453,"")</f>
        <v/>
      </c>
      <c r="C458" s="61" t="str">
        <f>IF(B458="","",Main!C453)</f>
        <v/>
      </c>
      <c r="D458" s="381" t="str">
        <f>IF(B458="","",Main!I453)</f>
        <v/>
      </c>
      <c r="E458" s="63" t="str">
        <f>IF(B458="","",Main!U453)</f>
        <v/>
      </c>
      <c r="F458" s="402" t="str">
        <f t="shared" si="7"/>
        <v/>
      </c>
    </row>
    <row r="459" spans="1:6" ht="26.1" hidden="1" customHeight="1">
      <c r="A459" s="59" t="str">
        <f>IF(B459="","",SUM($F$9:F459))</f>
        <v/>
      </c>
      <c r="B459" s="60" t="str">
        <f>IF(AND(EXACT($G$8,Main!H454),Main!U454&gt;0),Main!B454,"")</f>
        <v/>
      </c>
      <c r="C459" s="61" t="str">
        <f>IF(B459="","",Main!C454)</f>
        <v/>
      </c>
      <c r="D459" s="381" t="str">
        <f>IF(B459="","",Main!I454)</f>
        <v/>
      </c>
      <c r="E459" s="63" t="str">
        <f>IF(B459="","",Main!U454)</f>
        <v/>
      </c>
      <c r="F459" s="402" t="str">
        <f t="shared" si="7"/>
        <v/>
      </c>
    </row>
    <row r="460" spans="1:6" ht="26.1" hidden="1" customHeight="1">
      <c r="A460" s="59" t="str">
        <f>IF(B460="","",SUM($F$9:F460))</f>
        <v/>
      </c>
      <c r="B460" s="60" t="str">
        <f>IF(AND(EXACT($G$8,Main!H455),Main!U455&gt;0),Main!B455,"")</f>
        <v/>
      </c>
      <c r="C460" s="61" t="str">
        <f>IF(B460="","",Main!C455)</f>
        <v/>
      </c>
      <c r="D460" s="381" t="str">
        <f>IF(B460="","",Main!I455)</f>
        <v/>
      </c>
      <c r="E460" s="63" t="str">
        <f>IF(B460="","",Main!U455)</f>
        <v/>
      </c>
      <c r="F460" s="402" t="str">
        <f t="shared" si="7"/>
        <v/>
      </c>
    </row>
    <row r="461" spans="1:6" ht="26.1" hidden="1" customHeight="1">
      <c r="A461" s="59" t="str">
        <f>IF(B461="","",SUM($F$9:F461))</f>
        <v/>
      </c>
      <c r="B461" s="60" t="str">
        <f>IF(AND(EXACT($G$8,Main!H456),Main!U456&gt;0),Main!B456,"")</f>
        <v/>
      </c>
      <c r="C461" s="61" t="str">
        <f>IF(B461="","",Main!C456)</f>
        <v/>
      </c>
      <c r="D461" s="381" t="str">
        <f>IF(B461="","",Main!I456)</f>
        <v/>
      </c>
      <c r="E461" s="63" t="str">
        <f>IF(B461="","",Main!U456)</f>
        <v/>
      </c>
      <c r="F461" s="402" t="str">
        <f t="shared" si="7"/>
        <v/>
      </c>
    </row>
    <row r="462" spans="1:6" ht="26.1" hidden="1" customHeight="1">
      <c r="A462" s="59" t="str">
        <f>IF(B462="","",SUM($F$9:F462))</f>
        <v/>
      </c>
      <c r="B462" s="60" t="str">
        <f>IF(AND(EXACT($G$8,Main!H457),Main!U457&gt;0),Main!B457,"")</f>
        <v/>
      </c>
      <c r="C462" s="61" t="str">
        <f>IF(B462="","",Main!C457)</f>
        <v/>
      </c>
      <c r="D462" s="381" t="str">
        <f>IF(B462="","",Main!I457)</f>
        <v/>
      </c>
      <c r="E462" s="63" t="str">
        <f>IF(B462="","",Main!U457)</f>
        <v/>
      </c>
      <c r="F462" s="402" t="str">
        <f t="shared" si="7"/>
        <v/>
      </c>
    </row>
    <row r="463" spans="1:6" ht="26.1" hidden="1" customHeight="1">
      <c r="A463" s="59" t="str">
        <f>IF(B463="","",SUM($F$9:F463))</f>
        <v/>
      </c>
      <c r="B463" s="60" t="str">
        <f>IF(AND(EXACT($G$8,Main!H458),Main!U458&gt;0),Main!B458,"")</f>
        <v/>
      </c>
      <c r="C463" s="61" t="str">
        <f>IF(B463="","",Main!C458)</f>
        <v/>
      </c>
      <c r="D463" s="381" t="str">
        <f>IF(B463="","",Main!I458)</f>
        <v/>
      </c>
      <c r="E463" s="63" t="str">
        <f>IF(B463="","",Main!U458)</f>
        <v/>
      </c>
      <c r="F463" s="402" t="str">
        <f t="shared" si="7"/>
        <v/>
      </c>
    </row>
    <row r="464" spans="1:6" ht="26.1" hidden="1" customHeight="1">
      <c r="A464" s="59" t="str">
        <f>IF(B464="","",SUM($F$9:F464))</f>
        <v/>
      </c>
      <c r="B464" s="60" t="str">
        <f>IF(AND(EXACT($G$8,Main!H459),Main!U459&gt;0),Main!B459,"")</f>
        <v/>
      </c>
      <c r="C464" s="61" t="str">
        <f>IF(B464="","",Main!C459)</f>
        <v/>
      </c>
      <c r="D464" s="381" t="str">
        <f>IF(B464="","",Main!I459)</f>
        <v/>
      </c>
      <c r="E464" s="63" t="str">
        <f>IF(B464="","",Main!U459)</f>
        <v/>
      </c>
      <c r="F464" s="402" t="str">
        <f t="shared" si="7"/>
        <v/>
      </c>
    </row>
    <row r="465" spans="1:6" ht="26.1" hidden="1" customHeight="1">
      <c r="A465" s="59" t="str">
        <f>IF(B465="","",SUM($F$9:F465))</f>
        <v/>
      </c>
      <c r="B465" s="60" t="str">
        <f>IF(AND(EXACT($G$8,Main!H460),Main!U460&gt;0),Main!B460,"")</f>
        <v/>
      </c>
      <c r="C465" s="61" t="str">
        <f>IF(B465="","",Main!C460)</f>
        <v/>
      </c>
      <c r="D465" s="381" t="str">
        <f>IF(B465="","",Main!I460)</f>
        <v/>
      </c>
      <c r="E465" s="63" t="str">
        <f>IF(B465="","",Main!U460)</f>
        <v/>
      </c>
      <c r="F465" s="402" t="str">
        <f t="shared" si="7"/>
        <v/>
      </c>
    </row>
    <row r="466" spans="1:6" ht="26.1" hidden="1" customHeight="1">
      <c r="A466" s="59" t="str">
        <f>IF(B466="","",SUM($F$9:F466))</f>
        <v/>
      </c>
      <c r="B466" s="60" t="str">
        <f>IF(AND(EXACT($G$8,Main!H461),Main!U461&gt;0),Main!B461,"")</f>
        <v/>
      </c>
      <c r="C466" s="61" t="str">
        <f>IF(B466="","",Main!C461)</f>
        <v/>
      </c>
      <c r="D466" s="381" t="str">
        <f>IF(B466="","",Main!I461)</f>
        <v/>
      </c>
      <c r="E466" s="63" t="str">
        <f>IF(B466="","",Main!U461)</f>
        <v/>
      </c>
      <c r="F466" s="402" t="str">
        <f t="shared" si="7"/>
        <v/>
      </c>
    </row>
    <row r="467" spans="1:6" ht="26.1" hidden="1" customHeight="1">
      <c r="A467" s="59" t="str">
        <f>IF(B467="","",SUM($F$9:F467))</f>
        <v/>
      </c>
      <c r="B467" s="60" t="str">
        <f>IF(AND(EXACT($G$8,Main!H462),Main!U462&gt;0),Main!B462,"")</f>
        <v/>
      </c>
      <c r="C467" s="61" t="str">
        <f>IF(B467="","",Main!C462)</f>
        <v/>
      </c>
      <c r="D467" s="381" t="str">
        <f>IF(B467="","",Main!I462)</f>
        <v/>
      </c>
      <c r="E467" s="63" t="str">
        <f>IF(B467="","",Main!U462)</f>
        <v/>
      </c>
      <c r="F467" s="402" t="str">
        <f t="shared" si="7"/>
        <v/>
      </c>
    </row>
    <row r="468" spans="1:6" ht="26.1" hidden="1" customHeight="1">
      <c r="A468" s="59" t="str">
        <f>IF(B468="","",SUM($F$9:F468))</f>
        <v/>
      </c>
      <c r="B468" s="60" t="str">
        <f>IF(AND(EXACT($G$8,Main!H463),Main!U463&gt;0),Main!B463,"")</f>
        <v/>
      </c>
      <c r="C468" s="61" t="str">
        <f>IF(B468="","",Main!C463)</f>
        <v/>
      </c>
      <c r="D468" s="381" t="str">
        <f>IF(B468="","",Main!I463)</f>
        <v/>
      </c>
      <c r="E468" s="63" t="str">
        <f>IF(B468="","",Main!U463)</f>
        <v/>
      </c>
      <c r="F468" s="402" t="str">
        <f t="shared" si="7"/>
        <v/>
      </c>
    </row>
    <row r="469" spans="1:6" ht="26.1" hidden="1" customHeight="1">
      <c r="A469" s="59" t="str">
        <f>IF(B469="","",SUM($F$9:F469))</f>
        <v/>
      </c>
      <c r="B469" s="60" t="str">
        <f>IF(AND(EXACT($G$8,Main!H464),Main!U464&gt;0),Main!B464,"")</f>
        <v/>
      </c>
      <c r="C469" s="61" t="str">
        <f>IF(B469="","",Main!C464)</f>
        <v/>
      </c>
      <c r="D469" s="381" t="str">
        <f>IF(B469="","",Main!I464)</f>
        <v/>
      </c>
      <c r="E469" s="63" t="str">
        <f>IF(B469="","",Main!U464)</f>
        <v/>
      </c>
      <c r="F469" s="402" t="str">
        <f t="shared" si="7"/>
        <v/>
      </c>
    </row>
    <row r="470" spans="1:6" ht="26.1" hidden="1" customHeight="1">
      <c r="A470" s="59" t="str">
        <f>IF(B470="","",SUM($F$9:F470))</f>
        <v/>
      </c>
      <c r="B470" s="60" t="str">
        <f>IF(AND(EXACT($G$8,Main!H465),Main!U465&gt;0),Main!B465,"")</f>
        <v/>
      </c>
      <c r="C470" s="61" t="str">
        <f>IF(B470="","",Main!C465)</f>
        <v/>
      </c>
      <c r="D470" s="381" t="str">
        <f>IF(B470="","",Main!I465)</f>
        <v/>
      </c>
      <c r="E470" s="63" t="str">
        <f>IF(B470="","",Main!U465)</f>
        <v/>
      </c>
      <c r="F470" s="402" t="str">
        <f t="shared" si="7"/>
        <v/>
      </c>
    </row>
    <row r="471" spans="1:6" ht="26.1" hidden="1" customHeight="1">
      <c r="A471" s="59" t="str">
        <f>IF(B471="","",SUM($F$9:F471))</f>
        <v/>
      </c>
      <c r="B471" s="60" t="str">
        <f>IF(AND(EXACT($G$8,Main!H466),Main!U466&gt;0),Main!B466,"")</f>
        <v/>
      </c>
      <c r="C471" s="61" t="str">
        <f>IF(B471="","",Main!C466)</f>
        <v/>
      </c>
      <c r="D471" s="381" t="str">
        <f>IF(B471="","",Main!I466)</f>
        <v/>
      </c>
      <c r="E471" s="63" t="str">
        <f>IF(B471="","",Main!U466)</f>
        <v/>
      </c>
      <c r="F471" s="402" t="str">
        <f t="shared" si="7"/>
        <v/>
      </c>
    </row>
    <row r="472" spans="1:6" ht="26.1" hidden="1" customHeight="1">
      <c r="A472" s="59" t="str">
        <f>IF(B472="","",SUM($F$9:F472))</f>
        <v/>
      </c>
      <c r="B472" s="60" t="str">
        <f>IF(AND(EXACT($G$8,Main!H467),Main!U467&gt;0),Main!B467,"")</f>
        <v/>
      </c>
      <c r="C472" s="61" t="str">
        <f>IF(B472="","",Main!C467)</f>
        <v/>
      </c>
      <c r="D472" s="381" t="str">
        <f>IF(B472="","",Main!I467)</f>
        <v/>
      </c>
      <c r="E472" s="63" t="str">
        <f>IF(B472="","",Main!U467)</f>
        <v/>
      </c>
      <c r="F472" s="402" t="str">
        <f t="shared" si="7"/>
        <v/>
      </c>
    </row>
    <row r="473" spans="1:6" ht="26.1" hidden="1" customHeight="1">
      <c r="A473" s="59" t="str">
        <f>IF(B473="","",SUM($F$9:F473))</f>
        <v/>
      </c>
      <c r="B473" s="60" t="str">
        <f>IF(AND(EXACT($G$8,Main!H468),Main!U468&gt;0),Main!B468,"")</f>
        <v/>
      </c>
      <c r="C473" s="61" t="str">
        <f>IF(B473="","",Main!C468)</f>
        <v/>
      </c>
      <c r="D473" s="381" t="str">
        <f>IF(B473="","",Main!I468)</f>
        <v/>
      </c>
      <c r="E473" s="63" t="str">
        <f>IF(B473="","",Main!U468)</f>
        <v/>
      </c>
      <c r="F473" s="402" t="str">
        <f t="shared" si="7"/>
        <v/>
      </c>
    </row>
    <row r="474" spans="1:6" ht="26.1" hidden="1" customHeight="1">
      <c r="A474" s="59" t="str">
        <f>IF(B474="","",SUM($F$9:F474))</f>
        <v/>
      </c>
      <c r="B474" s="60" t="str">
        <f>IF(AND(EXACT($G$8,Main!H469),Main!U469&gt;0),Main!B469,"")</f>
        <v/>
      </c>
      <c r="C474" s="61" t="str">
        <f>IF(B474="","",Main!C469)</f>
        <v/>
      </c>
      <c r="D474" s="381" t="str">
        <f>IF(B474="","",Main!I469)</f>
        <v/>
      </c>
      <c r="E474" s="63" t="str">
        <f>IF(B474="","",Main!U469)</f>
        <v/>
      </c>
      <c r="F474" s="402" t="str">
        <f t="shared" si="7"/>
        <v/>
      </c>
    </row>
    <row r="475" spans="1:6" ht="26.1" hidden="1" customHeight="1">
      <c r="A475" s="59" t="str">
        <f>IF(B475="","",SUM($F$9:F475))</f>
        <v/>
      </c>
      <c r="B475" s="60" t="str">
        <f>IF(AND(EXACT($G$8,Main!H470),Main!U470&gt;0),Main!B470,"")</f>
        <v/>
      </c>
      <c r="C475" s="61" t="str">
        <f>IF(B475="","",Main!C470)</f>
        <v/>
      </c>
      <c r="D475" s="381" t="str">
        <f>IF(B475="","",Main!I470)</f>
        <v/>
      </c>
      <c r="E475" s="63" t="str">
        <f>IF(B475="","",Main!U470)</f>
        <v/>
      </c>
      <c r="F475" s="402" t="str">
        <f t="shared" si="7"/>
        <v/>
      </c>
    </row>
    <row r="476" spans="1:6" ht="26.1" hidden="1" customHeight="1">
      <c r="A476" s="59" t="str">
        <f>IF(B476="","",SUM($F$9:F476))</f>
        <v/>
      </c>
      <c r="B476" s="60" t="str">
        <f>IF(AND(EXACT($G$8,Main!H471),Main!U471&gt;0),Main!B471,"")</f>
        <v/>
      </c>
      <c r="C476" s="61" t="str">
        <f>IF(B476="","",Main!C471)</f>
        <v/>
      </c>
      <c r="D476" s="381" t="str">
        <f>IF(B476="","",Main!I471)</f>
        <v/>
      </c>
      <c r="E476" s="63" t="str">
        <f>IF(B476="","",Main!U471)</f>
        <v/>
      </c>
      <c r="F476" s="402" t="str">
        <f t="shared" si="7"/>
        <v/>
      </c>
    </row>
    <row r="477" spans="1:6" ht="26.1" hidden="1" customHeight="1">
      <c r="A477" s="59" t="str">
        <f>IF(B477="","",SUM($F$9:F477))</f>
        <v/>
      </c>
      <c r="B477" s="60" t="str">
        <f>IF(AND(EXACT($G$8,Main!H472),Main!U472&gt;0),Main!B472,"")</f>
        <v/>
      </c>
      <c r="C477" s="61" t="str">
        <f>IF(B477="","",Main!C472)</f>
        <v/>
      </c>
      <c r="D477" s="381" t="str">
        <f>IF(B477="","",Main!I472)</f>
        <v/>
      </c>
      <c r="E477" s="63" t="str">
        <f>IF(B477="","",Main!U472)</f>
        <v/>
      </c>
      <c r="F477" s="402" t="str">
        <f t="shared" si="7"/>
        <v/>
      </c>
    </row>
    <row r="478" spans="1:6" ht="26.1" hidden="1" customHeight="1">
      <c r="A478" s="59" t="str">
        <f>IF(B478="","",SUM($F$9:F478))</f>
        <v/>
      </c>
      <c r="B478" s="60" t="str">
        <f>IF(AND(EXACT($G$8,Main!H473),Main!U473&gt;0),Main!B473,"")</f>
        <v/>
      </c>
      <c r="C478" s="61" t="str">
        <f>IF(B478="","",Main!C473)</f>
        <v/>
      </c>
      <c r="D478" s="381" t="str">
        <f>IF(B478="","",Main!I473)</f>
        <v/>
      </c>
      <c r="E478" s="63" t="str">
        <f>IF(B478="","",Main!U473)</f>
        <v/>
      </c>
      <c r="F478" s="402" t="str">
        <f t="shared" si="7"/>
        <v/>
      </c>
    </row>
    <row r="479" spans="1:6" ht="26.1" hidden="1" customHeight="1">
      <c r="A479" s="59" t="str">
        <f>IF(B479="","",SUM($F$9:F479))</f>
        <v/>
      </c>
      <c r="B479" s="60" t="str">
        <f>IF(AND(EXACT($G$8,Main!H474),Main!U474&gt;0),Main!B474,"")</f>
        <v/>
      </c>
      <c r="C479" s="61" t="str">
        <f>IF(B479="","",Main!C474)</f>
        <v/>
      </c>
      <c r="D479" s="381" t="str">
        <f>IF(B479="","",Main!I474)</f>
        <v/>
      </c>
      <c r="E479" s="63" t="str">
        <f>IF(B479="","",Main!U474)</f>
        <v/>
      </c>
      <c r="F479" s="402" t="str">
        <f t="shared" si="7"/>
        <v/>
      </c>
    </row>
    <row r="480" spans="1:6" ht="26.1" hidden="1" customHeight="1">
      <c r="A480" s="59" t="str">
        <f>IF(B480="","",SUM($F$9:F480))</f>
        <v/>
      </c>
      <c r="B480" s="60" t="str">
        <f>IF(AND(EXACT($G$8,Main!H475),Main!U475&gt;0),Main!B475,"")</f>
        <v/>
      </c>
      <c r="C480" s="61" t="str">
        <f>IF(B480="","",Main!C475)</f>
        <v/>
      </c>
      <c r="D480" s="381" t="str">
        <f>IF(B480="","",Main!I475)</f>
        <v/>
      </c>
      <c r="E480" s="63" t="str">
        <f>IF(B480="","",Main!U475)</f>
        <v/>
      </c>
      <c r="F480" s="402" t="str">
        <f t="shared" si="7"/>
        <v/>
      </c>
    </row>
    <row r="481" spans="1:6" ht="26.1" hidden="1" customHeight="1">
      <c r="A481" s="59" t="str">
        <f>IF(B481="","",SUM($F$9:F481))</f>
        <v/>
      </c>
      <c r="B481" s="60" t="str">
        <f>IF(AND(EXACT($G$8,Main!H476),Main!U476&gt;0),Main!B476,"")</f>
        <v/>
      </c>
      <c r="C481" s="61" t="str">
        <f>IF(B481="","",Main!C476)</f>
        <v/>
      </c>
      <c r="D481" s="381" t="str">
        <f>IF(B481="","",Main!I476)</f>
        <v/>
      </c>
      <c r="E481" s="63" t="str">
        <f>IF(B481="","",Main!U476)</f>
        <v/>
      </c>
      <c r="F481" s="402" t="str">
        <f t="shared" si="7"/>
        <v/>
      </c>
    </row>
    <row r="482" spans="1:6" ht="26.1" hidden="1" customHeight="1">
      <c r="A482" s="59" t="str">
        <f>IF(B482="","",SUM($F$9:F482))</f>
        <v/>
      </c>
      <c r="B482" s="60" t="str">
        <f>IF(AND(EXACT($G$8,Main!H477),Main!U477&gt;0),Main!B477,"")</f>
        <v/>
      </c>
      <c r="C482" s="61" t="str">
        <f>IF(B482="","",Main!C477)</f>
        <v/>
      </c>
      <c r="D482" s="381" t="str">
        <f>IF(B482="","",Main!I477)</f>
        <v/>
      </c>
      <c r="E482" s="63" t="str">
        <f>IF(B482="","",Main!U477)</f>
        <v/>
      </c>
      <c r="F482" s="402" t="str">
        <f t="shared" si="7"/>
        <v/>
      </c>
    </row>
    <row r="483" spans="1:6" ht="26.1" hidden="1" customHeight="1">
      <c r="A483" s="59" t="str">
        <f>IF(B483="","",SUM($F$9:F483))</f>
        <v/>
      </c>
      <c r="B483" s="60" t="str">
        <f>IF(AND(EXACT($G$8,Main!H478),Main!U478&gt;0),Main!B478,"")</f>
        <v/>
      </c>
      <c r="C483" s="61" t="str">
        <f>IF(B483="","",Main!C478)</f>
        <v/>
      </c>
      <c r="D483" s="381" t="str">
        <f>IF(B483="","",Main!I478)</f>
        <v/>
      </c>
      <c r="E483" s="63" t="str">
        <f>IF(B483="","",Main!U478)</f>
        <v/>
      </c>
      <c r="F483" s="402" t="str">
        <f t="shared" si="7"/>
        <v/>
      </c>
    </row>
    <row r="484" spans="1:6" ht="26.1" hidden="1" customHeight="1">
      <c r="A484" s="59" t="str">
        <f>IF(B484="","",SUM($F$9:F484))</f>
        <v/>
      </c>
      <c r="B484" s="60" t="str">
        <f>IF(AND(EXACT($G$8,Main!H479),Main!U479&gt;0),Main!B479,"")</f>
        <v/>
      </c>
      <c r="C484" s="61" t="str">
        <f>IF(B484="","",Main!C479)</f>
        <v/>
      </c>
      <c r="D484" s="381" t="str">
        <f>IF(B484="","",Main!I479)</f>
        <v/>
      </c>
      <c r="E484" s="63" t="str">
        <f>IF(B484="","",Main!U479)</f>
        <v/>
      </c>
      <c r="F484" s="402" t="str">
        <f t="shared" si="7"/>
        <v/>
      </c>
    </row>
    <row r="485" spans="1:6" ht="26.1" hidden="1" customHeight="1">
      <c r="A485" s="59" t="str">
        <f>IF(B485="","",SUM($F$9:F485))</f>
        <v/>
      </c>
      <c r="B485" s="60" t="str">
        <f>IF(AND(EXACT($G$8,Main!H480),Main!U480&gt;0),Main!B480,"")</f>
        <v/>
      </c>
      <c r="C485" s="61" t="str">
        <f>IF(B485="","",Main!C480)</f>
        <v/>
      </c>
      <c r="D485" s="381" t="str">
        <f>IF(B485="","",Main!I480)</f>
        <v/>
      </c>
      <c r="E485" s="63" t="str">
        <f>IF(B485="","",Main!U480)</f>
        <v/>
      </c>
      <c r="F485" s="402" t="str">
        <f t="shared" si="7"/>
        <v/>
      </c>
    </row>
    <row r="486" spans="1:6" ht="26.1" hidden="1" customHeight="1">
      <c r="A486" s="59" t="str">
        <f>IF(B486="","",SUM($F$9:F486))</f>
        <v/>
      </c>
      <c r="B486" s="60" t="str">
        <f>IF(AND(EXACT($G$8,Main!H481),Main!U481&gt;0),Main!B481,"")</f>
        <v/>
      </c>
      <c r="C486" s="61" t="str">
        <f>IF(B486="","",Main!C481)</f>
        <v/>
      </c>
      <c r="D486" s="381" t="str">
        <f>IF(B486="","",Main!I481)</f>
        <v/>
      </c>
      <c r="E486" s="63" t="str">
        <f>IF(B486="","",Main!U481)</f>
        <v/>
      </c>
      <c r="F486" s="402" t="str">
        <f t="shared" si="7"/>
        <v/>
      </c>
    </row>
    <row r="487" spans="1:6" ht="26.1" hidden="1" customHeight="1">
      <c r="A487" s="59" t="str">
        <f>IF(B487="","",SUM($F$9:F487))</f>
        <v/>
      </c>
      <c r="B487" s="60" t="str">
        <f>IF(AND(EXACT($G$8,Main!H482),Main!U482&gt;0),Main!B482,"")</f>
        <v/>
      </c>
      <c r="C487" s="61" t="str">
        <f>IF(B487="","",Main!C482)</f>
        <v/>
      </c>
      <c r="D487" s="381" t="str">
        <f>IF(B487="","",Main!I482)</f>
        <v/>
      </c>
      <c r="E487" s="63" t="str">
        <f>IF(B487="","",Main!U482)</f>
        <v/>
      </c>
      <c r="F487" s="402" t="str">
        <f t="shared" si="7"/>
        <v/>
      </c>
    </row>
    <row r="488" spans="1:6" ht="26.1" hidden="1" customHeight="1">
      <c r="A488" s="59" t="str">
        <f>IF(B488="","",SUM($F$9:F488))</f>
        <v/>
      </c>
      <c r="B488" s="60" t="str">
        <f>IF(AND(EXACT($G$8,Main!H483),Main!U483&gt;0),Main!B483,"")</f>
        <v/>
      </c>
      <c r="C488" s="61" t="str">
        <f>IF(B488="","",Main!C483)</f>
        <v/>
      </c>
      <c r="D488" s="381" t="str">
        <f>IF(B488="","",Main!I483)</f>
        <v/>
      </c>
      <c r="E488" s="63" t="str">
        <f>IF(B488="","",Main!U483)</f>
        <v/>
      </c>
      <c r="F488" s="402" t="str">
        <f t="shared" si="7"/>
        <v/>
      </c>
    </row>
    <row r="489" spans="1:6" ht="26.1" hidden="1" customHeight="1">
      <c r="A489" s="59" t="str">
        <f>IF(B489="","",SUM($F$9:F489))</f>
        <v/>
      </c>
      <c r="B489" s="60" t="str">
        <f>IF(AND(EXACT($G$8,Main!H484),Main!U484&gt;0),Main!B484,"")</f>
        <v/>
      </c>
      <c r="C489" s="61" t="str">
        <f>IF(B489="","",Main!C484)</f>
        <v/>
      </c>
      <c r="D489" s="381" t="str">
        <f>IF(B489="","",Main!I484)</f>
        <v/>
      </c>
      <c r="E489" s="63" t="str">
        <f>IF(B489="","",Main!U484)</f>
        <v/>
      </c>
      <c r="F489" s="402" t="str">
        <f t="shared" si="7"/>
        <v/>
      </c>
    </row>
    <row r="490" spans="1:6" ht="26.1" hidden="1" customHeight="1">
      <c r="A490" s="59" t="str">
        <f>IF(B490="","",SUM($F$9:F490))</f>
        <v/>
      </c>
      <c r="B490" s="60" t="str">
        <f>IF(AND(EXACT($G$8,Main!H485),Main!U485&gt;0),Main!B485,"")</f>
        <v/>
      </c>
      <c r="C490" s="61" t="str">
        <f>IF(B490="","",Main!C485)</f>
        <v/>
      </c>
      <c r="D490" s="381" t="str">
        <f>IF(B490="","",Main!I485)</f>
        <v/>
      </c>
      <c r="E490" s="63" t="str">
        <f>IF(B490="","",Main!U485)</f>
        <v/>
      </c>
      <c r="F490" s="402" t="str">
        <f t="shared" si="7"/>
        <v/>
      </c>
    </row>
    <row r="491" spans="1:6" ht="26.1" hidden="1" customHeight="1">
      <c r="A491" s="59" t="str">
        <f>IF(B491="","",SUM($F$9:F491))</f>
        <v/>
      </c>
      <c r="B491" s="60" t="str">
        <f>IF(AND(EXACT($G$8,Main!H486),Main!U486&gt;0),Main!B486,"")</f>
        <v/>
      </c>
      <c r="C491" s="61" t="str">
        <f>IF(B491="","",Main!C486)</f>
        <v/>
      </c>
      <c r="D491" s="381" t="str">
        <f>IF(B491="","",Main!I486)</f>
        <v/>
      </c>
      <c r="E491" s="63" t="str">
        <f>IF(B491="","",Main!U486)</f>
        <v/>
      </c>
      <c r="F491" s="402" t="str">
        <f t="shared" si="7"/>
        <v/>
      </c>
    </row>
    <row r="492" spans="1:6" ht="26.1" hidden="1" customHeight="1">
      <c r="A492" s="59" t="str">
        <f>IF(B492="","",SUM($F$9:F492))</f>
        <v/>
      </c>
      <c r="B492" s="60" t="str">
        <f>IF(AND(EXACT($G$8,Main!H487),Main!U487&gt;0),Main!B487,"")</f>
        <v/>
      </c>
      <c r="C492" s="61" t="str">
        <f>IF(B492="","",Main!C487)</f>
        <v/>
      </c>
      <c r="D492" s="381" t="str">
        <f>IF(B492="","",Main!I487)</f>
        <v/>
      </c>
      <c r="E492" s="63" t="str">
        <f>IF(B492="","",Main!U487)</f>
        <v/>
      </c>
      <c r="F492" s="402" t="str">
        <f t="shared" si="7"/>
        <v/>
      </c>
    </row>
    <row r="493" spans="1:6" ht="26.1" hidden="1" customHeight="1">
      <c r="A493" s="59" t="str">
        <f>IF(B493="","",SUM($F$9:F493))</f>
        <v/>
      </c>
      <c r="B493" s="60" t="str">
        <f>IF(AND(EXACT($G$8,Main!H488),Main!U488&gt;0),Main!B488,"")</f>
        <v/>
      </c>
      <c r="C493" s="61" t="str">
        <f>IF(B493="","",Main!C488)</f>
        <v/>
      </c>
      <c r="D493" s="381" t="str">
        <f>IF(B493="","",Main!I488)</f>
        <v/>
      </c>
      <c r="E493" s="63" t="str">
        <f>IF(B493="","",Main!U488)</f>
        <v/>
      </c>
      <c r="F493" s="402" t="str">
        <f t="shared" si="7"/>
        <v/>
      </c>
    </row>
    <row r="494" spans="1:6" ht="26.1" hidden="1" customHeight="1">
      <c r="A494" s="59" t="str">
        <f>IF(B494="","",SUM($F$9:F494))</f>
        <v/>
      </c>
      <c r="B494" s="60" t="str">
        <f>IF(AND(EXACT($G$8,Main!H489),Main!U489&gt;0),Main!B489,"")</f>
        <v/>
      </c>
      <c r="C494" s="61" t="str">
        <f>IF(B494="","",Main!C489)</f>
        <v/>
      </c>
      <c r="D494" s="381" t="str">
        <f>IF(B494="","",Main!I489)</f>
        <v/>
      </c>
      <c r="E494" s="63" t="str">
        <f>IF(B494="","",Main!U489)</f>
        <v/>
      </c>
      <c r="F494" s="402" t="str">
        <f t="shared" si="7"/>
        <v/>
      </c>
    </row>
    <row r="495" spans="1:6" ht="26.1" hidden="1" customHeight="1">
      <c r="A495" s="59" t="str">
        <f>IF(B495="","",SUM($F$9:F495))</f>
        <v/>
      </c>
      <c r="B495" s="60" t="str">
        <f>IF(AND(EXACT($G$8,Main!H490),Main!U490&gt;0),Main!B490,"")</f>
        <v/>
      </c>
      <c r="C495" s="61" t="str">
        <f>IF(B495="","",Main!C490)</f>
        <v/>
      </c>
      <c r="D495" s="381" t="str">
        <f>IF(B495="","",Main!I490)</f>
        <v/>
      </c>
      <c r="E495" s="63" t="str">
        <f>IF(B495="","",Main!U490)</f>
        <v/>
      </c>
      <c r="F495" s="402" t="str">
        <f t="shared" si="7"/>
        <v/>
      </c>
    </row>
    <row r="496" spans="1:6" ht="26.1" hidden="1" customHeight="1">
      <c r="A496" s="59" t="str">
        <f>IF(B496="","",SUM($F$9:F496))</f>
        <v/>
      </c>
      <c r="B496" s="60" t="str">
        <f>IF(AND(EXACT($G$8,Main!H491),Main!U491&gt;0),Main!B491,"")</f>
        <v/>
      </c>
      <c r="C496" s="61" t="str">
        <f>IF(B496="","",Main!C491)</f>
        <v/>
      </c>
      <c r="D496" s="381" t="str">
        <f>IF(B496="","",Main!I491)</f>
        <v/>
      </c>
      <c r="E496" s="63" t="str">
        <f>IF(B496="","",Main!U491)</f>
        <v/>
      </c>
      <c r="F496" s="402" t="str">
        <f t="shared" si="7"/>
        <v/>
      </c>
    </row>
    <row r="497" spans="1:6" ht="26.1" hidden="1" customHeight="1">
      <c r="A497" s="59" t="str">
        <f>IF(B497="","",SUM($F$9:F497))</f>
        <v/>
      </c>
      <c r="B497" s="60" t="str">
        <f>IF(AND(EXACT($G$8,Main!H492),Main!U492&gt;0),Main!B492,"")</f>
        <v/>
      </c>
      <c r="C497" s="61" t="str">
        <f>IF(B497="","",Main!C492)</f>
        <v/>
      </c>
      <c r="D497" s="381" t="str">
        <f>IF(B497="","",Main!I492)</f>
        <v/>
      </c>
      <c r="E497" s="63" t="str">
        <f>IF(B497="","",Main!U492)</f>
        <v/>
      </c>
      <c r="F497" s="402" t="str">
        <f t="shared" si="7"/>
        <v/>
      </c>
    </row>
    <row r="498" spans="1:6" ht="26.1" hidden="1" customHeight="1">
      <c r="A498" s="59" t="str">
        <f>IF(B498="","",SUM($F$9:F498))</f>
        <v/>
      </c>
      <c r="B498" s="60" t="str">
        <f>IF(AND(EXACT($G$8,Main!H493),Main!U493&gt;0),Main!B493,"")</f>
        <v/>
      </c>
      <c r="C498" s="61" t="str">
        <f>IF(B498="","",Main!C493)</f>
        <v/>
      </c>
      <c r="D498" s="381" t="str">
        <f>IF(B498="","",Main!I493)</f>
        <v/>
      </c>
      <c r="E498" s="63" t="str">
        <f>IF(B498="","",Main!U493)</f>
        <v/>
      </c>
      <c r="F498" s="402" t="str">
        <f t="shared" si="7"/>
        <v/>
      </c>
    </row>
    <row r="499" spans="1:6" ht="26.1" hidden="1" customHeight="1">
      <c r="A499" s="59" t="str">
        <f>IF(B499="","",SUM($F$9:F499))</f>
        <v/>
      </c>
      <c r="B499" s="60" t="str">
        <f>IF(AND(EXACT($G$8,Main!H494),Main!U494&gt;0),Main!B494,"")</f>
        <v/>
      </c>
      <c r="C499" s="61" t="str">
        <f>IF(B499="","",Main!C494)</f>
        <v/>
      </c>
      <c r="D499" s="381" t="str">
        <f>IF(B499="","",Main!I494)</f>
        <v/>
      </c>
      <c r="E499" s="63" t="str">
        <f>IF(B499="","",Main!U494)</f>
        <v/>
      </c>
      <c r="F499" s="402" t="str">
        <f t="shared" si="7"/>
        <v/>
      </c>
    </row>
    <row r="500" spans="1:6" ht="26.1" hidden="1" customHeight="1">
      <c r="A500" s="59" t="str">
        <f>IF(B500="","",SUM($F$9:F500))</f>
        <v/>
      </c>
      <c r="B500" s="60" t="str">
        <f>IF(AND(EXACT($G$8,Main!H495),Main!U495&gt;0),Main!B495,"")</f>
        <v/>
      </c>
      <c r="C500" s="61" t="str">
        <f>IF(B500="","",Main!C495)</f>
        <v/>
      </c>
      <c r="D500" s="381" t="str">
        <f>IF(B500="","",Main!I495)</f>
        <v/>
      </c>
      <c r="E500" s="63" t="str">
        <f>IF(B500="","",Main!U495)</f>
        <v/>
      </c>
      <c r="F500" s="402" t="str">
        <f t="shared" si="7"/>
        <v/>
      </c>
    </row>
    <row r="501" spans="1:6" ht="26.1" hidden="1" customHeight="1">
      <c r="A501" s="59" t="str">
        <f>IF(B501="","",SUM($F$9:F501))</f>
        <v/>
      </c>
      <c r="B501" s="60" t="str">
        <f>IF(AND(EXACT($G$8,Main!H496),Main!U496&gt;0),Main!B496,"")</f>
        <v/>
      </c>
      <c r="C501" s="61" t="str">
        <f>IF(B501="","",Main!C496)</f>
        <v/>
      </c>
      <c r="D501" s="381" t="str">
        <f>IF(B501="","",Main!I496)</f>
        <v/>
      </c>
      <c r="E501" s="63" t="str">
        <f>IF(B501="","",Main!U496)</f>
        <v/>
      </c>
      <c r="F501" s="402" t="str">
        <f t="shared" si="7"/>
        <v/>
      </c>
    </row>
    <row r="502" spans="1:6" ht="26.1" hidden="1" customHeight="1">
      <c r="A502" s="59" t="str">
        <f>IF(B502="","",SUM($F$9:F502))</f>
        <v/>
      </c>
      <c r="B502" s="60" t="str">
        <f>IF(AND(EXACT($G$8,Main!H497),Main!U497&gt;0),Main!B497,"")</f>
        <v/>
      </c>
      <c r="C502" s="61" t="str">
        <f>IF(B502="","",Main!C497)</f>
        <v/>
      </c>
      <c r="D502" s="381" t="str">
        <f>IF(B502="","",Main!I497)</f>
        <v/>
      </c>
      <c r="E502" s="63" t="str">
        <f>IF(B502="","",Main!U497)</f>
        <v/>
      </c>
      <c r="F502" s="402" t="str">
        <f t="shared" si="7"/>
        <v/>
      </c>
    </row>
    <row r="503" spans="1:6" ht="26.1" hidden="1" customHeight="1">
      <c r="A503" s="59" t="str">
        <f>IF(B503="","",SUM($F$9:F503))</f>
        <v/>
      </c>
      <c r="B503" s="60" t="str">
        <f>IF(AND(EXACT($G$8,Main!H498),Main!U498&gt;0),Main!B498,"")</f>
        <v/>
      </c>
      <c r="C503" s="61" t="str">
        <f>IF(B503="","",Main!C498)</f>
        <v/>
      </c>
      <c r="D503" s="381" t="str">
        <f>IF(B503="","",Main!I498)</f>
        <v/>
      </c>
      <c r="E503" s="63" t="str">
        <f>IF(B503="","",Main!U498)</f>
        <v/>
      </c>
      <c r="F503" s="402" t="str">
        <f t="shared" si="7"/>
        <v/>
      </c>
    </row>
    <row r="504" spans="1:6" ht="26.1" hidden="1" customHeight="1">
      <c r="A504" s="59" t="str">
        <f>IF(B504="","",SUM($F$9:F504))</f>
        <v/>
      </c>
      <c r="B504" s="60" t="str">
        <f>IF(AND(EXACT($G$8,Main!H499),Main!U499&gt;0),Main!B499,"")</f>
        <v/>
      </c>
      <c r="C504" s="61" t="str">
        <f>IF(B504="","",Main!C499)</f>
        <v/>
      </c>
      <c r="D504" s="381" t="str">
        <f>IF(B504="","",Main!I499)</f>
        <v/>
      </c>
      <c r="E504" s="63" t="str">
        <f>IF(B504="","",Main!U499)</f>
        <v/>
      </c>
      <c r="F504" s="402" t="str">
        <f t="shared" si="7"/>
        <v/>
      </c>
    </row>
    <row r="505" spans="1:6" ht="26.1" hidden="1" customHeight="1">
      <c r="A505" s="59" t="str">
        <f>IF(B505="","",SUM($F$9:F505))</f>
        <v/>
      </c>
      <c r="B505" s="60" t="str">
        <f>IF(AND(EXACT($G$8,Main!H500),Main!U500&gt;0),Main!B500,"")</f>
        <v/>
      </c>
      <c r="C505" s="61" t="str">
        <f>IF(B505="","",Main!C500)</f>
        <v/>
      </c>
      <c r="D505" s="381" t="str">
        <f>IF(B505="","",Main!I500)</f>
        <v/>
      </c>
      <c r="E505" s="63" t="str">
        <f>IF(B505="","",Main!U500)</f>
        <v/>
      </c>
      <c r="F505" s="402" t="str">
        <f t="shared" si="7"/>
        <v/>
      </c>
    </row>
    <row r="506" spans="1:6" ht="26.1" hidden="1" customHeight="1">
      <c r="A506" s="59" t="str">
        <f>IF(B506="","",SUM($F$9:F506))</f>
        <v/>
      </c>
      <c r="B506" s="60" t="str">
        <f>IF(AND(EXACT($G$8,Main!H501),Main!U501&gt;0),Main!B501,"")</f>
        <v/>
      </c>
      <c r="C506" s="61" t="str">
        <f>IF(B506="","",Main!C501)</f>
        <v/>
      </c>
      <c r="D506" s="381" t="str">
        <f>IF(B506="","",Main!I501)</f>
        <v/>
      </c>
      <c r="E506" s="63" t="str">
        <f>IF(B506="","",Main!U501)</f>
        <v/>
      </c>
      <c r="F506" s="402" t="str">
        <f t="shared" si="7"/>
        <v/>
      </c>
    </row>
    <row r="507" spans="1:6" ht="26.1" hidden="1" customHeight="1">
      <c r="A507" s="59" t="str">
        <f>IF(B507="","",SUM($F$9:F507))</f>
        <v/>
      </c>
      <c r="B507" s="60" t="str">
        <f>IF(AND(EXACT($G$8,Main!H502),Main!U502&gt;0),Main!B502,"")</f>
        <v/>
      </c>
      <c r="C507" s="61" t="str">
        <f>IF(B507="","",Main!C502)</f>
        <v/>
      </c>
      <c r="D507" s="381" t="str">
        <f>IF(B507="","",Main!I502)</f>
        <v/>
      </c>
      <c r="E507" s="63" t="str">
        <f>IF(B507="","",Main!U502)</f>
        <v/>
      </c>
      <c r="F507" s="402" t="str">
        <f t="shared" si="7"/>
        <v/>
      </c>
    </row>
    <row r="508" spans="1:6" ht="26.1" hidden="1" customHeight="1">
      <c r="A508" s="59" t="str">
        <f>IF(B508="","",SUM($F$9:F508))</f>
        <v/>
      </c>
      <c r="B508" s="60" t="str">
        <f>IF(AND(EXACT($G$8,Main!H503),Main!U503&gt;0),Main!B503,"")</f>
        <v/>
      </c>
      <c r="C508" s="61" t="str">
        <f>IF(B508="","",Main!C503)</f>
        <v/>
      </c>
      <c r="D508" s="381" t="str">
        <f>IF(B508="","",Main!I503)</f>
        <v/>
      </c>
      <c r="E508" s="63" t="str">
        <f>IF(B508="","",Main!U503)</f>
        <v/>
      </c>
      <c r="F508" s="402" t="str">
        <f t="shared" si="7"/>
        <v/>
      </c>
    </row>
    <row r="509" spans="1:6" ht="10.5" customHeight="1">
      <c r="A509" s="59"/>
      <c r="B509" s="60"/>
      <c r="C509" s="61"/>
      <c r="D509" s="381"/>
      <c r="E509" s="63"/>
      <c r="F509" s="402">
        <v>1</v>
      </c>
    </row>
    <row r="510" spans="1:6" ht="23.1" customHeight="1">
      <c r="A510" s="59"/>
      <c r="B510" s="60"/>
      <c r="C510" s="60"/>
      <c r="D510" s="62" t="s">
        <v>41</v>
      </c>
      <c r="E510" s="63">
        <f>SUBTOTAL(109,E9:E508)</f>
        <v>332000</v>
      </c>
      <c r="F510" s="402">
        <v>1</v>
      </c>
    </row>
    <row r="511" spans="1:6" ht="15" customHeight="1">
      <c r="A511" s="48"/>
      <c r="B511" s="64"/>
      <c r="C511" s="64"/>
      <c r="D511" s="65"/>
      <c r="E511" s="66"/>
      <c r="F511" s="402">
        <v>1</v>
      </c>
    </row>
    <row r="512" spans="1:6" ht="9" customHeight="1">
      <c r="E512" s="66"/>
      <c r="F512" s="402">
        <v>1</v>
      </c>
    </row>
    <row r="513" spans="1:6" ht="27" customHeight="1">
      <c r="A513" s="755" t="str">
        <f>UPPER(CONCATENATE("Rupees : ",Info!W68," Only "))</f>
        <v xml:space="preserve">RUPEES : THREE  LAKHS  AND THIRTY TWO THOUSAND   ONLY </v>
      </c>
      <c r="B513" s="755"/>
      <c r="C513" s="755"/>
      <c r="D513" s="756"/>
      <c r="E513" s="755"/>
      <c r="F513" s="402">
        <v>1</v>
      </c>
    </row>
    <row r="514" spans="1:6" ht="27" customHeight="1">
      <c r="A514" s="373"/>
      <c r="B514" s="373"/>
      <c r="C514" s="373"/>
      <c r="D514" s="377"/>
      <c r="E514" s="373"/>
      <c r="F514" s="402">
        <v>1</v>
      </c>
    </row>
    <row r="515" spans="1:6" ht="15.75" customHeight="1">
      <c r="A515" s="757" t="str">
        <f>Info!E10</f>
        <v>Mandal Educational Officer</v>
      </c>
      <c r="B515" s="757"/>
      <c r="C515" s="757"/>
      <c r="D515" s="377"/>
      <c r="E515" s="373"/>
      <c r="F515" s="402">
        <v>1</v>
      </c>
    </row>
    <row r="516" spans="1:6" ht="28.5" customHeight="1">
      <c r="A516" s="757" t="str">
        <f>Info!E11</f>
        <v>Mandal Parishad Udayagiri</v>
      </c>
      <c r="B516" s="757"/>
      <c r="C516" s="757"/>
      <c r="D516" s="377"/>
      <c r="E516" s="373"/>
      <c r="F516" s="402">
        <v>1</v>
      </c>
    </row>
    <row r="517" spans="1:6" ht="27" customHeight="1">
      <c r="A517" s="373"/>
      <c r="B517" s="373"/>
      <c r="C517" s="373"/>
      <c r="D517" s="377"/>
      <c r="E517" s="373"/>
      <c r="F517" s="402">
        <v>1</v>
      </c>
    </row>
    <row r="518" spans="1:6" hidden="1"/>
    <row r="519" spans="1:6" hidden="1"/>
    <row r="520" spans="1:6" hidden="1"/>
    <row r="521" spans="1:6" hidden="1"/>
    <row r="522" spans="1:6" hidden="1"/>
    <row r="523" spans="1:6" hidden="1"/>
    <row r="524" spans="1:6" hidden="1"/>
    <row r="525" spans="1:6" hidden="1"/>
    <row r="526" spans="1:6" hidden="1"/>
    <row r="527" spans="1:6" hidden="1"/>
    <row r="528" spans="1:6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719" spans="5:5">
      <c r="E719" s="66"/>
    </row>
    <row r="721" spans="5:5">
      <c r="E721" s="66"/>
    </row>
    <row r="723" spans="5:5">
      <c r="E723" s="66"/>
    </row>
    <row r="725" spans="5:5">
      <c r="E725" s="66"/>
    </row>
    <row r="727" spans="5:5">
      <c r="E727" s="66"/>
    </row>
    <row r="729" spans="5:5">
      <c r="E729" s="66"/>
    </row>
    <row r="731" spans="5:5">
      <c r="E731" s="66"/>
    </row>
    <row r="733" spans="5:5">
      <c r="E733" s="66"/>
    </row>
    <row r="735" spans="5:5">
      <c r="E735" s="66"/>
    </row>
    <row r="737" spans="5:5">
      <c r="E737" s="66"/>
    </row>
    <row r="739" spans="5:5">
      <c r="E739" s="66"/>
    </row>
    <row r="741" spans="5:5">
      <c r="E741" s="66"/>
    </row>
    <row r="743" spans="5:5">
      <c r="E743" s="66"/>
    </row>
    <row r="745" spans="5:5">
      <c r="E745" s="66"/>
    </row>
    <row r="747" spans="5:5">
      <c r="E747" s="66"/>
    </row>
    <row r="749" spans="5:5">
      <c r="E749" s="66"/>
    </row>
    <row r="751" spans="5:5">
      <c r="E751" s="66"/>
    </row>
    <row r="753" spans="5:5">
      <c r="E753" s="66"/>
    </row>
    <row r="755" spans="5:5">
      <c r="E755" s="66"/>
    </row>
    <row r="757" spans="5:5">
      <c r="E757" s="66"/>
    </row>
    <row r="759" spans="5:5">
      <c r="E759" s="66"/>
    </row>
    <row r="761" spans="5:5">
      <c r="E761" s="66"/>
    </row>
    <row r="763" spans="5:5">
      <c r="E763" s="66"/>
    </row>
    <row r="765" spans="5:5">
      <c r="E765" s="66"/>
    </row>
    <row r="767" spans="5:5">
      <c r="E767" s="66"/>
    </row>
    <row r="769" spans="5:5">
      <c r="E769" s="66"/>
    </row>
    <row r="771" spans="5:5">
      <c r="E771" s="66"/>
    </row>
    <row r="773" spans="5:5">
      <c r="E773" s="66"/>
    </row>
    <row r="775" spans="5:5">
      <c r="E775" s="66"/>
    </row>
    <row r="777" spans="5:5">
      <c r="E777" s="66"/>
    </row>
    <row r="779" spans="5:5">
      <c r="E779" s="66"/>
    </row>
    <row r="781" spans="5:5">
      <c r="E781" s="66"/>
    </row>
    <row r="783" spans="5:5">
      <c r="E783" s="66"/>
    </row>
    <row r="785" spans="5:5">
      <c r="E785" s="66"/>
    </row>
    <row r="787" spans="5:5">
      <c r="E787" s="66"/>
    </row>
    <row r="789" spans="5:5">
      <c r="E789" s="66"/>
    </row>
    <row r="791" spans="5:5">
      <c r="E791" s="66"/>
    </row>
    <row r="793" spans="5:5">
      <c r="E793" s="66"/>
    </row>
    <row r="795" spans="5:5">
      <c r="E795" s="66"/>
    </row>
    <row r="797" spans="5:5">
      <c r="E797" s="66"/>
    </row>
    <row r="799" spans="5:5">
      <c r="E799" s="66"/>
    </row>
    <row r="801" spans="5:5">
      <c r="E801" s="66"/>
    </row>
    <row r="803" spans="5:5">
      <c r="E803" s="66"/>
    </row>
    <row r="805" spans="5:5">
      <c r="E805" s="66"/>
    </row>
    <row r="807" spans="5:5">
      <c r="E807" s="66"/>
    </row>
    <row r="809" spans="5:5">
      <c r="E809" s="66"/>
    </row>
    <row r="811" spans="5:5">
      <c r="E811" s="66"/>
    </row>
    <row r="813" spans="5:5">
      <c r="E813" s="66"/>
    </row>
    <row r="815" spans="5:5">
      <c r="E815" s="66"/>
    </row>
    <row r="817" spans="5:5">
      <c r="E817" s="66"/>
    </row>
    <row r="819" spans="5:5">
      <c r="E819" s="66"/>
    </row>
    <row r="821" spans="5:5">
      <c r="E821" s="66"/>
    </row>
    <row r="823" spans="5:5">
      <c r="E823" s="66"/>
    </row>
    <row r="825" spans="5:5">
      <c r="E825" s="66"/>
    </row>
    <row r="827" spans="5:5">
      <c r="E827" s="66"/>
    </row>
    <row r="829" spans="5:5">
      <c r="E829" s="66"/>
    </row>
    <row r="831" spans="5:5">
      <c r="E831" s="66"/>
    </row>
    <row r="833" spans="5:5">
      <c r="E833" s="66"/>
    </row>
    <row r="835" spans="5:5">
      <c r="E835" s="66"/>
    </row>
    <row r="837" spans="5:5">
      <c r="E837" s="66"/>
    </row>
    <row r="839" spans="5:5">
      <c r="E839" s="66"/>
    </row>
    <row r="841" spans="5:5">
      <c r="E841" s="66"/>
    </row>
    <row r="843" spans="5:5">
      <c r="E843" s="66"/>
    </row>
    <row r="845" spans="5:5">
      <c r="E845" s="66"/>
    </row>
    <row r="847" spans="5:5">
      <c r="E847" s="66"/>
    </row>
    <row r="849" spans="5:5">
      <c r="E849" s="66"/>
    </row>
    <row r="851" spans="5:5">
      <c r="E851" s="66"/>
    </row>
    <row r="853" spans="5:5">
      <c r="E853" s="66"/>
    </row>
    <row r="855" spans="5:5">
      <c r="E855" s="66"/>
    </row>
    <row r="857" spans="5:5">
      <c r="E857" s="66"/>
    </row>
    <row r="859" spans="5:5">
      <c r="E859" s="66"/>
    </row>
    <row r="861" spans="5:5">
      <c r="E861" s="66"/>
    </row>
    <row r="863" spans="5:5">
      <c r="E863" s="66"/>
    </row>
    <row r="865" spans="5:5">
      <c r="E865" s="66"/>
    </row>
    <row r="867" spans="5:5">
      <c r="E867" s="66"/>
    </row>
    <row r="869" spans="5:5">
      <c r="E869" s="66"/>
    </row>
    <row r="871" spans="5:5">
      <c r="E871" s="66"/>
    </row>
    <row r="873" spans="5:5">
      <c r="E873" s="66"/>
    </row>
    <row r="875" spans="5:5">
      <c r="E875" s="66"/>
    </row>
    <row r="877" spans="5:5">
      <c r="E877" s="66"/>
    </row>
    <row r="879" spans="5:5">
      <c r="E879" s="66"/>
    </row>
    <row r="881" spans="5:5">
      <c r="E881" s="66"/>
    </row>
    <row r="883" spans="5:5">
      <c r="E883" s="66"/>
    </row>
    <row r="885" spans="5:5">
      <c r="E885" s="66"/>
    </row>
    <row r="887" spans="5:5">
      <c r="E887" s="66"/>
    </row>
    <row r="889" spans="5:5">
      <c r="E889" s="66"/>
    </row>
    <row r="891" spans="5:5">
      <c r="E891" s="66"/>
    </row>
    <row r="893" spans="5:5">
      <c r="E893" s="66"/>
    </row>
    <row r="895" spans="5:5">
      <c r="E895" s="66"/>
    </row>
    <row r="897" spans="5:5">
      <c r="E897" s="66"/>
    </row>
    <row r="899" spans="5:5">
      <c r="E899" s="66"/>
    </row>
    <row r="901" spans="5:5">
      <c r="E901" s="66"/>
    </row>
    <row r="903" spans="5:5">
      <c r="E903" s="66"/>
    </row>
    <row r="905" spans="5:5">
      <c r="E905" s="66"/>
    </row>
    <row r="907" spans="5:5">
      <c r="E907" s="66"/>
    </row>
    <row r="909" spans="5:5">
      <c r="E909" s="66"/>
    </row>
    <row r="911" spans="5:5">
      <c r="E911" s="66"/>
    </row>
    <row r="913" spans="5:5">
      <c r="E913" s="66"/>
    </row>
    <row r="915" spans="5:5">
      <c r="E915" s="66"/>
    </row>
    <row r="917" spans="5:5">
      <c r="E917" s="66"/>
    </row>
    <row r="919" spans="5:5">
      <c r="E919" s="66"/>
    </row>
    <row r="921" spans="5:5">
      <c r="E921" s="66"/>
    </row>
    <row r="923" spans="5:5">
      <c r="E923" s="66"/>
    </row>
    <row r="925" spans="5:5">
      <c r="E925" s="66"/>
    </row>
    <row r="927" spans="5:5">
      <c r="E927" s="66"/>
    </row>
    <row r="929" spans="5:5">
      <c r="E929" s="66"/>
    </row>
    <row r="931" spans="5:5">
      <c r="E931" s="66"/>
    </row>
    <row r="933" spans="5:5">
      <c r="E933" s="66"/>
    </row>
    <row r="935" spans="5:5">
      <c r="E935" s="66"/>
    </row>
    <row r="937" spans="5:5">
      <c r="E937" s="66"/>
    </row>
    <row r="939" spans="5:5">
      <c r="E939" s="66"/>
    </row>
    <row r="941" spans="5:5">
      <c r="E941" s="66"/>
    </row>
    <row r="943" spans="5:5">
      <c r="E943" s="66"/>
    </row>
    <row r="945" spans="5:5">
      <c r="E945" s="66"/>
    </row>
    <row r="947" spans="5:5">
      <c r="E947" s="66"/>
    </row>
    <row r="949" spans="5:5">
      <c r="E949" s="66"/>
    </row>
    <row r="951" spans="5:5">
      <c r="E951" s="66"/>
    </row>
    <row r="953" spans="5:5">
      <c r="E953" s="66"/>
    </row>
    <row r="955" spans="5:5">
      <c r="E955" s="66"/>
    </row>
    <row r="957" spans="5:5">
      <c r="E957" s="66"/>
    </row>
    <row r="959" spans="5:5">
      <c r="E959" s="66"/>
    </row>
    <row r="961" spans="5:5">
      <c r="E961" s="66"/>
    </row>
    <row r="963" spans="5:5">
      <c r="E963" s="66"/>
    </row>
    <row r="965" spans="5:5">
      <c r="E965" s="66"/>
    </row>
    <row r="967" spans="5:5">
      <c r="E967" s="66"/>
    </row>
    <row r="969" spans="5:5">
      <c r="E969" s="66"/>
    </row>
    <row r="971" spans="5:5">
      <c r="E971" s="66"/>
    </row>
    <row r="973" spans="5:5">
      <c r="E973" s="66"/>
    </row>
    <row r="975" spans="5:5">
      <c r="E975" s="66"/>
    </row>
    <row r="977" spans="5:5">
      <c r="E977" s="66"/>
    </row>
    <row r="979" spans="5:5">
      <c r="E979" s="66"/>
    </row>
    <row r="981" spans="5:5">
      <c r="E981" s="66"/>
    </row>
    <row r="983" spans="5:5">
      <c r="E983" s="66"/>
    </row>
    <row r="985" spans="5:5">
      <c r="E985" s="66"/>
    </row>
    <row r="987" spans="5:5">
      <c r="E987" s="66"/>
    </row>
    <row r="989" spans="5:5">
      <c r="E989" s="66"/>
    </row>
    <row r="991" spans="5:5">
      <c r="E991" s="66"/>
    </row>
    <row r="993" spans="5:5">
      <c r="E993" s="66"/>
    </row>
    <row r="995" spans="5:5">
      <c r="E995" s="66"/>
    </row>
    <row r="997" spans="5:5">
      <c r="E997" s="66"/>
    </row>
    <row r="999" spans="5:5">
      <c r="E999" s="66"/>
    </row>
    <row r="1001" spans="5:5">
      <c r="E1001" s="66"/>
    </row>
    <row r="1003" spans="5:5">
      <c r="E1003" s="66"/>
    </row>
    <row r="1005" spans="5:5">
      <c r="E1005" s="66"/>
    </row>
    <row r="1007" spans="5:5">
      <c r="E1007" s="66"/>
    </row>
    <row r="1009" spans="5:5">
      <c r="E1009" s="66"/>
    </row>
    <row r="1011" spans="5:5">
      <c r="E1011" s="66"/>
    </row>
    <row r="1013" spans="5:5">
      <c r="E1013" s="66"/>
    </row>
    <row r="1015" spans="5:5">
      <c r="E1015" s="66"/>
    </row>
    <row r="1017" spans="5:5">
      <c r="E1017" s="66"/>
    </row>
    <row r="1019" spans="5:5">
      <c r="E1019" s="66"/>
    </row>
    <row r="1021" spans="5:5">
      <c r="E1021" s="66"/>
    </row>
    <row r="1023" spans="5:5">
      <c r="E1023" s="66"/>
    </row>
    <row r="1025" spans="5:5">
      <c r="E1025" s="66"/>
    </row>
    <row r="1027" spans="5:5">
      <c r="E1027" s="66"/>
    </row>
    <row r="1029" spans="5:5">
      <c r="E1029" s="66"/>
    </row>
    <row r="1031" spans="5:5">
      <c r="E1031" s="66"/>
    </row>
    <row r="1033" spans="5:5">
      <c r="E1033" s="66"/>
    </row>
    <row r="1035" spans="5:5">
      <c r="E1035" s="66"/>
    </row>
    <row r="1037" spans="5:5">
      <c r="E1037" s="66"/>
    </row>
    <row r="1039" spans="5:5">
      <c r="E1039" s="66"/>
    </row>
    <row r="1041" spans="5:5">
      <c r="E1041" s="66"/>
    </row>
    <row r="1043" spans="5:5">
      <c r="E1043" s="66"/>
    </row>
    <row r="1045" spans="5:5">
      <c r="E1045" s="66"/>
    </row>
    <row r="1047" spans="5:5">
      <c r="E1047" s="66"/>
    </row>
    <row r="1049" spans="5:5">
      <c r="E1049" s="66"/>
    </row>
    <row r="1051" spans="5:5">
      <c r="E1051" s="66"/>
    </row>
    <row r="1053" spans="5:5">
      <c r="E1053" s="66"/>
    </row>
    <row r="1055" spans="5:5">
      <c r="E1055" s="66"/>
    </row>
    <row r="1057" spans="5:5">
      <c r="E1057" s="66"/>
    </row>
    <row r="1059" spans="5:5">
      <c r="E1059" s="66"/>
    </row>
    <row r="1061" spans="5:5">
      <c r="E1061" s="66"/>
    </row>
    <row r="1063" spans="5:5">
      <c r="E1063" s="66"/>
    </row>
    <row r="1065" spans="5:5">
      <c r="E1065" s="66"/>
    </row>
    <row r="1067" spans="5:5">
      <c r="E1067" s="66"/>
    </row>
    <row r="1069" spans="5:5">
      <c r="E1069" s="66"/>
    </row>
    <row r="1071" spans="5:5">
      <c r="E1071" s="66"/>
    </row>
    <row r="1073" spans="5:5">
      <c r="E1073" s="66"/>
    </row>
    <row r="1075" spans="5:5">
      <c r="E1075" s="66"/>
    </row>
    <row r="1077" spans="5:5">
      <c r="E1077" s="66"/>
    </row>
    <row r="1079" spans="5:5">
      <c r="E1079" s="66"/>
    </row>
    <row r="1081" spans="5:5">
      <c r="E1081" s="66"/>
    </row>
    <row r="1083" spans="5:5">
      <c r="E1083" s="66"/>
    </row>
    <row r="1085" spans="5:5">
      <c r="E1085" s="66"/>
    </row>
    <row r="1087" spans="5:5">
      <c r="E1087" s="66"/>
    </row>
    <row r="1089" spans="5:5">
      <c r="E1089" s="66"/>
    </row>
    <row r="1091" spans="5:5">
      <c r="E1091" s="66"/>
    </row>
    <row r="1093" spans="5:5">
      <c r="E1093" s="66"/>
    </row>
    <row r="1095" spans="5:5">
      <c r="E1095" s="66"/>
    </row>
    <row r="1097" spans="5:5">
      <c r="E1097" s="66"/>
    </row>
    <row r="1099" spans="5:5">
      <c r="E1099" s="66"/>
    </row>
    <row r="1101" spans="5:5">
      <c r="E1101" s="66"/>
    </row>
    <row r="1103" spans="5:5">
      <c r="E1103" s="66"/>
    </row>
    <row r="1105" spans="5:5">
      <c r="E1105" s="66"/>
    </row>
    <row r="1107" spans="5:5">
      <c r="E1107" s="66"/>
    </row>
    <row r="1109" spans="5:5">
      <c r="E1109" s="66"/>
    </row>
    <row r="1111" spans="5:5">
      <c r="E1111" s="66"/>
    </row>
    <row r="1113" spans="5:5">
      <c r="E1113" s="66"/>
    </row>
    <row r="1115" spans="5:5">
      <c r="E1115" s="66"/>
    </row>
    <row r="1117" spans="5:5">
      <c r="E1117" s="66"/>
    </row>
    <row r="1119" spans="5:5">
      <c r="E1119" s="66"/>
    </row>
    <row r="1121" spans="5:5">
      <c r="E1121" s="66"/>
    </row>
    <row r="1123" spans="5:5">
      <c r="E1123" s="66"/>
    </row>
    <row r="1125" spans="5:5">
      <c r="E1125" s="66"/>
    </row>
    <row r="1127" spans="5:5">
      <c r="E1127" s="66"/>
    </row>
    <row r="1129" spans="5:5">
      <c r="E1129" s="66"/>
    </row>
    <row r="1131" spans="5:5">
      <c r="E1131" s="66"/>
    </row>
    <row r="1133" spans="5:5">
      <c r="E1133" s="66"/>
    </row>
    <row r="1135" spans="5:5">
      <c r="E1135" s="66"/>
    </row>
    <row r="1137" spans="5:5">
      <c r="E1137" s="66"/>
    </row>
    <row r="1139" spans="5:5">
      <c r="E1139" s="66"/>
    </row>
    <row r="1141" spans="5:5">
      <c r="E1141" s="66"/>
    </row>
    <row r="1143" spans="5:5">
      <c r="E1143" s="66"/>
    </row>
    <row r="1145" spans="5:5">
      <c r="E1145" s="66"/>
    </row>
    <row r="1147" spans="5:5">
      <c r="E1147" s="66"/>
    </row>
    <row r="1149" spans="5:5">
      <c r="E1149" s="66"/>
    </row>
    <row r="1151" spans="5:5">
      <c r="E1151" s="66"/>
    </row>
    <row r="1153" spans="5:5">
      <c r="E1153" s="66"/>
    </row>
    <row r="1155" spans="5:5">
      <c r="E1155" s="66"/>
    </row>
    <row r="1157" spans="5:5">
      <c r="E1157" s="66"/>
    </row>
    <row r="1159" spans="5:5">
      <c r="E1159" s="66"/>
    </row>
    <row r="1161" spans="5:5">
      <c r="E1161" s="66"/>
    </row>
    <row r="1163" spans="5:5">
      <c r="E1163" s="66"/>
    </row>
    <row r="1165" spans="5:5">
      <c r="E1165" s="66"/>
    </row>
    <row r="1167" spans="5:5">
      <c r="E1167" s="66"/>
    </row>
    <row r="1169" spans="5:5">
      <c r="E1169" s="66"/>
    </row>
    <row r="1171" spans="5:5">
      <c r="E1171" s="66"/>
    </row>
    <row r="1173" spans="5:5">
      <c r="E1173" s="66"/>
    </row>
    <row r="1175" spans="5:5">
      <c r="E1175" s="66"/>
    </row>
    <row r="1177" spans="5:5">
      <c r="E1177" s="66"/>
    </row>
    <row r="1179" spans="5:5">
      <c r="E1179" s="66"/>
    </row>
    <row r="1181" spans="5:5">
      <c r="E1181" s="66"/>
    </row>
    <row r="1183" spans="5:5">
      <c r="E1183" s="66"/>
    </row>
    <row r="1185" spans="5:5">
      <c r="E1185" s="66"/>
    </row>
    <row r="1187" spans="5:5">
      <c r="E1187" s="66"/>
    </row>
    <row r="1189" spans="5:5">
      <c r="E1189" s="66"/>
    </row>
    <row r="1191" spans="5:5">
      <c r="E1191" s="66"/>
    </row>
    <row r="1193" spans="5:5">
      <c r="E1193" s="66"/>
    </row>
    <row r="1195" spans="5:5">
      <c r="E1195" s="66"/>
    </row>
    <row r="1197" spans="5:5">
      <c r="E1197" s="66"/>
    </row>
    <row r="1199" spans="5:5">
      <c r="E1199" s="66"/>
    </row>
    <row r="1201" spans="5:5">
      <c r="E1201" s="66"/>
    </row>
    <row r="1203" spans="5:5">
      <c r="E1203" s="66"/>
    </row>
    <row r="1205" spans="5:5">
      <c r="E1205" s="66"/>
    </row>
    <row r="1207" spans="5:5">
      <c r="E1207" s="66"/>
    </row>
    <row r="1209" spans="5:5">
      <c r="E1209" s="66"/>
    </row>
    <row r="1211" spans="5:5">
      <c r="E1211" s="66"/>
    </row>
    <row r="1213" spans="5:5">
      <c r="E1213" s="66"/>
    </row>
    <row r="1215" spans="5:5">
      <c r="E1215" s="66"/>
    </row>
    <row r="1217" spans="5:5">
      <c r="E1217" s="66"/>
    </row>
    <row r="1219" spans="5:5">
      <c r="E1219" s="66"/>
    </row>
    <row r="1221" spans="5:5">
      <c r="E1221" s="66"/>
    </row>
    <row r="1223" spans="5:5">
      <c r="E1223" s="66"/>
    </row>
    <row r="1225" spans="5:5">
      <c r="E1225" s="66"/>
    </row>
    <row r="1227" spans="5:5">
      <c r="E1227" s="66"/>
    </row>
    <row r="1229" spans="5:5">
      <c r="E1229" s="66"/>
    </row>
    <row r="1231" spans="5:5">
      <c r="E1231" s="66"/>
    </row>
    <row r="1233" spans="5:5">
      <c r="E1233" s="66"/>
    </row>
    <row r="1235" spans="5:5">
      <c r="E1235" s="66"/>
    </row>
    <row r="1237" spans="5:5">
      <c r="E1237" s="66"/>
    </row>
    <row r="1239" spans="5:5">
      <c r="E1239" s="66"/>
    </row>
    <row r="1241" spans="5:5">
      <c r="E1241" s="66"/>
    </row>
    <row r="1243" spans="5:5">
      <c r="E1243" s="66"/>
    </row>
    <row r="1245" spans="5:5">
      <c r="E1245" s="66"/>
    </row>
    <row r="1247" spans="5:5">
      <c r="E1247" s="66"/>
    </row>
    <row r="1249" spans="5:5">
      <c r="E1249" s="66"/>
    </row>
    <row r="1251" spans="5:5">
      <c r="E1251" s="66"/>
    </row>
    <row r="1253" spans="5:5">
      <c r="E1253" s="66"/>
    </row>
    <row r="1255" spans="5:5">
      <c r="E1255" s="66"/>
    </row>
    <row r="1257" spans="5:5">
      <c r="E1257" s="66"/>
    </row>
    <row r="1259" spans="5:5">
      <c r="E1259" s="66"/>
    </row>
    <row r="1261" spans="5:5">
      <c r="E1261" s="66"/>
    </row>
    <row r="1263" spans="5:5">
      <c r="E1263" s="66"/>
    </row>
    <row r="1265" spans="5:5">
      <c r="E1265" s="66"/>
    </row>
    <row r="1267" spans="5:5">
      <c r="E1267" s="66"/>
    </row>
    <row r="1269" spans="5:5">
      <c r="E1269" s="66"/>
    </row>
    <row r="1271" spans="5:5">
      <c r="E1271" s="66"/>
    </row>
    <row r="1273" spans="5:5">
      <c r="E1273" s="66"/>
    </row>
    <row r="1275" spans="5:5">
      <c r="E1275" s="66"/>
    </row>
    <row r="1277" spans="5:5">
      <c r="E1277" s="66"/>
    </row>
    <row r="1279" spans="5:5">
      <c r="E1279" s="66"/>
    </row>
    <row r="1281" spans="5:5">
      <c r="E1281" s="66"/>
    </row>
    <row r="1283" spans="5:5">
      <c r="E1283" s="66"/>
    </row>
    <row r="1285" spans="5:5">
      <c r="E1285" s="66"/>
    </row>
    <row r="1287" spans="5:5">
      <c r="E1287" s="66"/>
    </row>
    <row r="1289" spans="5:5">
      <c r="E1289" s="66"/>
    </row>
    <row r="1291" spans="5:5">
      <c r="E1291" s="66"/>
    </row>
    <row r="1293" spans="5:5">
      <c r="E1293" s="66"/>
    </row>
    <row r="1295" spans="5:5">
      <c r="E1295" s="66"/>
    </row>
    <row r="1297" spans="5:5">
      <c r="E1297" s="66"/>
    </row>
    <row r="1299" spans="5:5">
      <c r="E1299" s="66"/>
    </row>
    <row r="1301" spans="5:5">
      <c r="E1301" s="66"/>
    </row>
    <row r="1303" spans="5:5">
      <c r="E1303" s="66"/>
    </row>
  </sheetData>
  <sheetProtection password="CC00" sheet="1" objects="1" scenarios="1" formatCells="0" formatColumns="0" formatRows="0" autoFilter="0"/>
  <autoFilter ref="F8:F551">
    <filterColumn colId="0">
      <customFilters>
        <customFilter operator="notEqual" val=" "/>
      </customFilters>
    </filterColumn>
  </autoFilter>
  <customSheetViews>
    <customSheetView guid="{F77B74DC-DE20-4605-B804-D27752F8345D}" showGridLines="0" showRowCol="0" showAutoFilter="1">
      <selection activeCell="G10" sqref="G10"/>
      <pageMargins left="0.31496062992125984" right="0.31496062992125984" top="0" bottom="0" header="0.31496062992125984" footer="0.31496062992125984"/>
      <printOptions horizontalCentered="1"/>
      <pageSetup paperSize="5" scale="90" orientation="portrait" r:id="rId1"/>
      <autoFilter ref="A6:F10">
        <filterColumn colId="5"/>
      </autoFilter>
    </customSheetView>
    <customSheetView guid="{F196A750-E29F-4D1A-A097-16DE0AA15269}" showGridLines="0" showRowCol="0">
      <selection activeCell="G10" sqref="G10"/>
      <pageMargins left="0.31496062992125984" right="0.31496062992125984" top="0" bottom="0" header="0.31496062992125984" footer="0.31496062992125984"/>
      <printOptions horizontalCentered="1"/>
      <pageSetup paperSize="5" scale="90" orientation="portrait" r:id="rId2"/>
    </customSheetView>
  </customSheetViews>
  <mergeCells count="11">
    <mergeCell ref="A515:C515"/>
    <mergeCell ref="A516:C516"/>
    <mergeCell ref="A4:B4"/>
    <mergeCell ref="A3:B3"/>
    <mergeCell ref="A5:B5"/>
    <mergeCell ref="A6:B6"/>
    <mergeCell ref="F7:F8"/>
    <mergeCell ref="A7:B7"/>
    <mergeCell ref="D7:E7"/>
    <mergeCell ref="A1:E1"/>
    <mergeCell ref="A513:E513"/>
  </mergeCells>
  <dataValidations count="1">
    <dataValidation type="list" allowBlank="1" showInputMessage="1" showErrorMessage="1" sqref="G8">
      <formula1>Info!$J$2:$J$16</formula1>
    </dataValidation>
  </dataValidations>
  <printOptions horizontalCentered="1"/>
  <pageMargins left="0.31496062992125984" right="0.31496062992125984" top="0.19685039370078741" bottom="0.39370078740157483" header="0.31496062992125984" footer="0.31496062992125984"/>
  <pageSetup paperSize="5" scale="90" orientation="portrait" r:id="rId3"/>
  <rowBreaks count="1" manualBreakCount="1">
    <brk id="517" max="16383" man="1"/>
  </rowBreaks>
  <drawing r:id="rId4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1"/>
  <dimension ref="A1:G118"/>
  <sheetViews>
    <sheetView zoomScaleNormal="100" workbookViewId="0">
      <selection activeCell="F1" sqref="F1"/>
    </sheetView>
  </sheetViews>
  <sheetFormatPr defaultRowHeight="15"/>
  <cols>
    <col min="1" max="1" width="6" style="405" customWidth="1"/>
    <col min="2" max="2" width="15.85546875" style="405" customWidth="1"/>
    <col min="3" max="3" width="43.42578125" style="405" customWidth="1"/>
    <col min="4" max="4" width="29.140625" style="405" customWidth="1"/>
    <col min="5" max="5" width="8.28515625" style="405" customWidth="1"/>
    <col min="6" max="6" width="14.28515625" style="405" customWidth="1"/>
    <col min="7" max="16384" width="9.140625" style="405"/>
  </cols>
  <sheetData>
    <row r="1" spans="1:6" s="47" customFormat="1" ht="18">
      <c r="A1" s="753" t="s">
        <v>42</v>
      </c>
      <c r="B1" s="753"/>
      <c r="C1" s="753"/>
      <c r="D1" s="753"/>
    </row>
    <row r="2" spans="1:6" s="47" customFormat="1" ht="8.25" customHeight="1">
      <c r="A2" s="375"/>
      <c r="B2" s="375"/>
      <c r="C2" s="375"/>
      <c r="D2" s="375"/>
    </row>
    <row r="3" spans="1:6" s="47" customFormat="1" ht="18">
      <c r="A3" s="765" t="s">
        <v>4225</v>
      </c>
      <c r="B3" s="765"/>
      <c r="C3" s="374">
        <f>Info!E20</f>
        <v>3470</v>
      </c>
      <c r="D3" s="375"/>
    </row>
    <row r="4" spans="1:6" s="47" customFormat="1" ht="24.75" customHeight="1">
      <c r="A4" s="766" t="s">
        <v>4224</v>
      </c>
      <c r="B4" s="766"/>
      <c r="C4" s="385" t="str">
        <f>Info!E19</f>
        <v>Syndicate Bank, Udayagiri</v>
      </c>
      <c r="D4" s="68"/>
      <c r="F4" s="392" t="b">
        <f ca="1">EXACT(D25,'APTC-47'!H53)</f>
        <v>1</v>
      </c>
    </row>
    <row r="5" spans="1:6" s="47" customFormat="1" ht="17.25" customHeight="1">
      <c r="A5" s="766" t="str">
        <f>'BA-I'!A5</f>
        <v xml:space="preserve">DDO Code: </v>
      </c>
      <c r="B5" s="766"/>
      <c r="C5" s="386" t="str">
        <f>Info!E16</f>
        <v>08120308028</v>
      </c>
      <c r="D5" s="66"/>
      <c r="E5" s="771" t="s">
        <v>4217</v>
      </c>
    </row>
    <row r="6" spans="1:6" s="47" customFormat="1" ht="31.5" customHeight="1">
      <c r="A6" s="765" t="str">
        <f>'BA-I'!A6</f>
        <v>DDO Designation:</v>
      </c>
      <c r="B6" s="765"/>
      <c r="C6" s="374" t="str">
        <f>'BA-I'!C6</f>
        <v>Mandal Educational Officer, Mandal Parishad Udayagiri</v>
      </c>
      <c r="D6" s="68"/>
      <c r="E6" s="771"/>
    </row>
    <row r="7" spans="1:6" s="47" customFormat="1" ht="20.25" customHeight="1">
      <c r="A7" s="765" t="str">
        <f>'BA-I'!A7</f>
        <v>DDO Phone No:</v>
      </c>
      <c r="B7" s="765"/>
      <c r="C7" s="374" t="str">
        <f>'BA-I'!C7</f>
        <v>_________</v>
      </c>
      <c r="D7" s="66"/>
      <c r="E7" s="771"/>
    </row>
    <row r="8" spans="1:6" s="47" customFormat="1" ht="8.25" customHeight="1">
      <c r="A8" s="58"/>
      <c r="D8" s="68"/>
    </row>
    <row r="9" spans="1:6" s="47" customFormat="1" ht="22.5" customHeight="1">
      <c r="A9" s="389" t="s">
        <v>35</v>
      </c>
      <c r="B9" s="388" t="s">
        <v>9</v>
      </c>
      <c r="C9" s="389" t="s">
        <v>4218</v>
      </c>
      <c r="D9" s="389" t="s">
        <v>43</v>
      </c>
      <c r="E9" s="400">
        <v>1</v>
      </c>
    </row>
    <row r="10" spans="1:6" s="47" customFormat="1" ht="20.100000000000001" customHeight="1">
      <c r="A10" s="388">
        <f ca="1">IF(D10=0,"",SUM($E$10:E10))</f>
        <v>1</v>
      </c>
      <c r="B10" s="394">
        <f ca="1">IF(D10=0,"",Info!K2)</f>
        <v>4828</v>
      </c>
      <c r="C10" s="393" t="str">
        <f ca="1">IF(D10=0,"",Info!J2)</f>
        <v>State Bank Of India (SBI) ADB , Atmakur</v>
      </c>
      <c r="D10" s="394">
        <f ca="1">SUMIF(Main!$T$4:$U$503,Info!K2,Main!$U$4:$U$503)</f>
        <v>14000</v>
      </c>
      <c r="E10" s="402">
        <f t="shared" ref="E10:E24" ca="1" si="0">IF(D10=0,"",1)</f>
        <v>1</v>
      </c>
    </row>
    <row r="11" spans="1:6" s="47" customFormat="1" ht="20.100000000000001" hidden="1" customHeight="1">
      <c r="A11" s="388" t="str">
        <f ca="1">IF(D11=0,"",SUM($E$10:E11))</f>
        <v/>
      </c>
      <c r="B11" s="394" t="str">
        <f ca="1">IF(D11=0,"",Info!K3)</f>
        <v/>
      </c>
      <c r="C11" s="393" t="str">
        <f ca="1">IF(D11=0,"",Info!J3)</f>
        <v/>
      </c>
      <c r="D11" s="394">
        <f ca="1">SUMIF(Main!$T$4:$U$503,Info!K3,Main!$U$4:$U$503)</f>
        <v>0</v>
      </c>
      <c r="E11" s="402" t="str">
        <f t="shared" ca="1" si="0"/>
        <v/>
      </c>
    </row>
    <row r="12" spans="1:6" s="47" customFormat="1" ht="20.100000000000001" customHeight="1">
      <c r="A12" s="388">
        <f ca="1">IF(D12=0,"",SUM($E$10:E12))</f>
        <v>2</v>
      </c>
      <c r="B12" s="394" t="str">
        <f ca="1">IF(D12=0,"",Info!K4)</f>
        <v>0843</v>
      </c>
      <c r="C12" s="393" t="str">
        <f ca="1">IF(D12=0,"",Info!J4)</f>
        <v>State Bank Of India (SBI), Gudur</v>
      </c>
      <c r="D12" s="394">
        <f ca="1">SUMIF(Main!$T$4:$U$503,Info!K4,Main!$U$4:$U$503)</f>
        <v>10000</v>
      </c>
      <c r="E12" s="402">
        <f t="shared" ca="1" si="0"/>
        <v>1</v>
      </c>
    </row>
    <row r="13" spans="1:6" s="47" customFormat="1" ht="20.100000000000001" hidden="1" customHeight="1">
      <c r="A13" s="388" t="str">
        <f ca="1">IF(D13=0,"",SUM($E$10:E13))</f>
        <v/>
      </c>
      <c r="B13" s="394" t="str">
        <f ca="1">IF(D13=0,"",Info!K5)</f>
        <v/>
      </c>
      <c r="C13" s="393" t="str">
        <f ca="1">IF(D13=0,"",Info!J5)</f>
        <v/>
      </c>
      <c r="D13" s="394">
        <f ca="1">SUMIF(Main!$T$4:$U$503,Info!K5,Main!$U$4:$U$503)</f>
        <v>0</v>
      </c>
      <c r="E13" s="402" t="str">
        <f t="shared" ca="1" si="0"/>
        <v/>
      </c>
    </row>
    <row r="14" spans="1:6" s="47" customFormat="1" ht="20.100000000000001" hidden="1" customHeight="1">
      <c r="A14" s="388" t="str">
        <f ca="1">IF(D14=0,"",SUM($E$10:E14))</f>
        <v/>
      </c>
      <c r="B14" s="394" t="str">
        <f ca="1">IF(D14=0,"",Info!K6)</f>
        <v/>
      </c>
      <c r="C14" s="393" t="str">
        <f ca="1">IF(D14=0,"",Info!J6)</f>
        <v/>
      </c>
      <c r="D14" s="394">
        <f ca="1">SUMIF(Main!$T$4:$U$503,Info!K6,Main!$U$4:$U$503)</f>
        <v>0</v>
      </c>
      <c r="E14" s="402" t="str">
        <f t="shared" ca="1" si="0"/>
        <v/>
      </c>
    </row>
    <row r="15" spans="1:6" s="47" customFormat="1" ht="20.100000000000001" hidden="1" customHeight="1">
      <c r="A15" s="388" t="str">
        <f ca="1">IF(D15=0,"",SUM($E$10:E15))</f>
        <v/>
      </c>
      <c r="B15" s="394" t="str">
        <f ca="1">IF(D15=0,"",Info!K7)</f>
        <v/>
      </c>
      <c r="C15" s="393" t="str">
        <f ca="1">IF(D15=0,"",Info!J7)</f>
        <v/>
      </c>
      <c r="D15" s="394">
        <f ca="1">SUMIF(Main!$T$4:$U$503,Info!K7,Main!$U$4:$U$503)</f>
        <v>0</v>
      </c>
      <c r="E15" s="402" t="str">
        <f t="shared" ca="1" si="0"/>
        <v/>
      </c>
    </row>
    <row r="16" spans="1:6" s="47" customFormat="1" ht="20.100000000000001" hidden="1" customHeight="1">
      <c r="A16" s="388" t="str">
        <f ca="1">IF(D16=0,"",SUM($E$10:E16))</f>
        <v/>
      </c>
      <c r="B16" s="394" t="str">
        <f ca="1">IF(D16=0,"",Info!K8)</f>
        <v/>
      </c>
      <c r="C16" s="393" t="str">
        <f ca="1">IF(D16=0,"",Info!J8)</f>
        <v/>
      </c>
      <c r="D16" s="394">
        <f ca="1">SUMIF(Main!$T$4:$U$503,Info!K8,Main!$U$4:$U$503)</f>
        <v>0</v>
      </c>
      <c r="E16" s="402" t="str">
        <f t="shared" ca="1" si="0"/>
        <v/>
      </c>
    </row>
    <row r="17" spans="1:7" s="47" customFormat="1" ht="20.100000000000001" customHeight="1">
      <c r="A17" s="388">
        <f ca="1">IF(D17=0,"",SUM($E$10:E17))</f>
        <v>3</v>
      </c>
      <c r="B17" s="394" t="str">
        <f ca="1">IF(D17=0,"",Info!K9)</f>
        <v>0887</v>
      </c>
      <c r="C17" s="393" t="str">
        <f ca="1">IF(D17=0,"",Info!J9)</f>
        <v>State Bank Of India (SBI), Nellore</v>
      </c>
      <c r="D17" s="394">
        <f ca="1">SUMIF(Main!$T$4:$U$503,Info!K9,Main!$U$4:$U$503)</f>
        <v>332000</v>
      </c>
      <c r="E17" s="402">
        <f t="shared" ca="1" si="0"/>
        <v>1</v>
      </c>
    </row>
    <row r="18" spans="1:7" s="47" customFormat="1" ht="20.100000000000001" hidden="1" customHeight="1">
      <c r="A18" s="388" t="str">
        <f ca="1">IF(D18=0,"",SUM($E$10:E18))</f>
        <v/>
      </c>
      <c r="B18" s="394" t="str">
        <f ca="1">IF(D18=0,"",Info!K10)</f>
        <v/>
      </c>
      <c r="C18" s="393" t="str">
        <f ca="1">IF(D18=0,"",Info!J10)</f>
        <v/>
      </c>
      <c r="D18" s="394">
        <f ca="1">SUMIF(Main!$T$4:$U$503,Info!K10,Main!$U$4:$U$503)</f>
        <v>0</v>
      </c>
      <c r="E18" s="402" t="str">
        <f t="shared" ca="1" si="0"/>
        <v/>
      </c>
    </row>
    <row r="19" spans="1:7" s="47" customFormat="1" ht="20.100000000000001" customHeight="1">
      <c r="A19" s="388">
        <f ca="1">IF(D19=0,"",SUM($E$10:E19))</f>
        <v>4</v>
      </c>
      <c r="B19" s="394">
        <f ca="1">IF(D19=0,"",Info!K11)</f>
        <v>3468</v>
      </c>
      <c r="C19" s="393" t="str">
        <f ca="1">IF(D19=0,"",Info!J11)</f>
        <v>Syndicate Bank, Rapur</v>
      </c>
      <c r="D19" s="394">
        <f ca="1">SUMIF(Main!$T$4:$U$503,Info!K11,Main!$U$4:$U$503)</f>
        <v>11000</v>
      </c>
      <c r="E19" s="402">
        <f t="shared" ca="1" si="0"/>
        <v>1</v>
      </c>
    </row>
    <row r="20" spans="1:7" s="47" customFormat="1" ht="20.100000000000001" hidden="1" customHeight="1">
      <c r="A20" s="388" t="str">
        <f ca="1">IF(D20=0,"",SUM($E$10:E20))</f>
        <v/>
      </c>
      <c r="B20" s="394" t="str">
        <f ca="1">IF(D20=0,"",Info!K12)</f>
        <v/>
      </c>
      <c r="C20" s="393" t="str">
        <f ca="1">IF(D20=0,"",Info!J12)</f>
        <v/>
      </c>
      <c r="D20" s="394">
        <f ca="1">SUMIF(Main!$T$4:$U$503,Info!K12,Main!$U$4:$U$503)</f>
        <v>0</v>
      </c>
      <c r="E20" s="402" t="str">
        <f t="shared" ca="1" si="0"/>
        <v/>
      </c>
    </row>
    <row r="21" spans="1:7" s="47" customFormat="1" ht="20.100000000000001" customHeight="1">
      <c r="A21" s="388">
        <f ca="1">IF(D21=0,"",SUM($E$10:E21))</f>
        <v>5</v>
      </c>
      <c r="B21" s="394">
        <f ca="1">IF(D21=0,"",Info!K13)</f>
        <v>3470</v>
      </c>
      <c r="C21" s="393" t="str">
        <f ca="1">IF(D21=0,"",Info!J13)</f>
        <v>Syndicate Bank, Udayagiri</v>
      </c>
      <c r="D21" s="394">
        <f ca="1">SUMIF(Main!$T$4:$U$503,Info!K13,Main!$U$4:$U$503)</f>
        <v>2000</v>
      </c>
      <c r="E21" s="402">
        <f t="shared" ca="1" si="0"/>
        <v>1</v>
      </c>
    </row>
    <row r="22" spans="1:7" s="47" customFormat="1" ht="20.100000000000001" hidden="1" customHeight="1">
      <c r="A22" s="388" t="str">
        <f ca="1">IF(D22=0,"",SUM($E$10:E22))</f>
        <v/>
      </c>
      <c r="B22" s="394" t="str">
        <f ca="1">IF(D22=0,"",Info!K14)</f>
        <v/>
      </c>
      <c r="C22" s="393" t="str">
        <f ca="1">IF(D22=0,"",Info!J14)</f>
        <v/>
      </c>
      <c r="D22" s="394">
        <f ca="1">SUMIF(Main!$T$4:$U$503,Info!K14,Main!$U$4:$U$503)</f>
        <v>0</v>
      </c>
      <c r="E22" s="402" t="str">
        <f t="shared" ca="1" si="0"/>
        <v/>
      </c>
    </row>
    <row r="23" spans="1:7" s="47" customFormat="1" ht="20.100000000000001" customHeight="1">
      <c r="A23" s="388">
        <f ca="1">IF(D23=0,"",SUM($E$10:E23))</f>
        <v>6</v>
      </c>
      <c r="B23" s="394">
        <f ca="1">IF(D23=0,"",Info!K15)</f>
        <v>2811</v>
      </c>
      <c r="C23" s="393" t="str">
        <f ca="1">IF(D23=0,"",Info!J15)</f>
        <v>State Bank Of India (SBI), Vidyanagar (Vakadu)</v>
      </c>
      <c r="D23" s="394">
        <f ca="1">SUMIF(Main!$T$4:$U$503,Info!K15,Main!$U$4:$U$503)</f>
        <v>1000</v>
      </c>
      <c r="E23" s="402">
        <f t="shared" ca="1" si="0"/>
        <v>1</v>
      </c>
    </row>
    <row r="24" spans="1:7" s="47" customFormat="1" ht="20.100000000000001" customHeight="1">
      <c r="A24" s="388">
        <f ca="1">IF(D24=0,"",SUM($E$10:E24))</f>
        <v>7</v>
      </c>
      <c r="B24" s="394">
        <f ca="1">IF(D24=0,"",Info!K16)</f>
        <v>3177</v>
      </c>
      <c r="C24" s="393" t="str">
        <f ca="1">IF(D24=0,"",Info!J16)</f>
        <v>State Bank Of India (SBI) ADB , Vinjamur</v>
      </c>
      <c r="D24" s="394">
        <f ca="1">SUMIF(Main!$T$4:$U$503,Info!K16,Main!$U$4:$U$503)</f>
        <v>1000</v>
      </c>
      <c r="E24" s="402">
        <f t="shared" ca="1" si="0"/>
        <v>1</v>
      </c>
    </row>
    <row r="25" spans="1:7" s="47" customFormat="1" ht="20.100000000000001" customHeight="1">
      <c r="A25" s="372"/>
      <c r="B25" s="767" t="s">
        <v>4252</v>
      </c>
      <c r="C25" s="767"/>
      <c r="D25" s="394">
        <f ca="1">SUBTOTAL(109,D10:D24)</f>
        <v>371000</v>
      </c>
      <c r="E25" s="402">
        <v>1</v>
      </c>
      <c r="G25" s="390"/>
    </row>
    <row r="26" spans="1:7" s="47" customFormat="1">
      <c r="A26" s="58"/>
      <c r="D26" s="66"/>
      <c r="E26" s="402">
        <v>1</v>
      </c>
    </row>
    <row r="27" spans="1:7" s="47" customFormat="1">
      <c r="A27" s="755" t="str">
        <f>UPPER(CONCATENATE("Rupees : ",Info!W66," Only "))</f>
        <v xml:space="preserve">RUPEES : THREE  LAKHS  AND SEVENTY ONE THOUSAND   ONLY </v>
      </c>
      <c r="B27" s="755"/>
      <c r="C27" s="755"/>
      <c r="D27" s="755"/>
      <c r="E27" s="402">
        <v>1</v>
      </c>
    </row>
    <row r="28" spans="1:7" s="47" customFormat="1">
      <c r="A28" s="58"/>
      <c r="D28" s="66"/>
      <c r="E28" s="402">
        <v>1</v>
      </c>
    </row>
    <row r="29" spans="1:7" s="47" customFormat="1">
      <c r="A29" s="58"/>
      <c r="D29" s="68"/>
      <c r="E29" s="402">
        <v>1</v>
      </c>
    </row>
    <row r="30" spans="1:7" s="47" customFormat="1">
      <c r="A30" s="58"/>
      <c r="D30" s="66"/>
      <c r="E30" s="402">
        <v>1</v>
      </c>
    </row>
    <row r="31" spans="1:7" s="47" customFormat="1" ht="15" customHeight="1">
      <c r="B31" s="396" t="str">
        <f>'BA-I'!A515</f>
        <v>Mandal Educational Officer</v>
      </c>
      <c r="C31" s="395"/>
      <c r="D31" s="68"/>
      <c r="E31" s="402">
        <v>1</v>
      </c>
    </row>
    <row r="32" spans="1:7" s="47" customFormat="1" ht="12.75" customHeight="1">
      <c r="B32" s="397" t="str">
        <f>'BA-I'!A516</f>
        <v>Mandal Parishad Udayagiri</v>
      </c>
      <c r="C32" s="395"/>
      <c r="D32" s="66"/>
      <c r="E32" s="402">
        <v>1</v>
      </c>
    </row>
    <row r="33" spans="1:6" s="47" customFormat="1" ht="12" hidden="1" customHeight="1">
      <c r="A33" s="373"/>
      <c r="B33" s="373"/>
      <c r="C33" s="373"/>
      <c r="D33" s="373"/>
      <c r="E33" s="402"/>
    </row>
    <row r="34" spans="1:6" s="47" customFormat="1">
      <c r="B34" s="50"/>
      <c r="C34" s="50"/>
      <c r="D34" s="68"/>
      <c r="E34" s="402">
        <v>1</v>
      </c>
    </row>
    <row r="35" spans="1:6" s="47" customFormat="1">
      <c r="B35" s="50"/>
      <c r="C35" s="50"/>
      <c r="D35" s="68"/>
      <c r="E35" s="402">
        <v>1</v>
      </c>
    </row>
    <row r="36" spans="1:6" s="47" customFormat="1" ht="18">
      <c r="A36" s="764" t="s">
        <v>4226</v>
      </c>
      <c r="B36" s="753"/>
      <c r="C36" s="753"/>
      <c r="D36" s="753"/>
      <c r="E36" s="402">
        <v>1</v>
      </c>
      <c r="F36" s="398"/>
    </row>
    <row r="37" spans="1:6" s="47" customFormat="1" ht="8.25" customHeight="1">
      <c r="A37" s="375"/>
      <c r="B37" s="375"/>
      <c r="C37" s="375"/>
      <c r="D37" s="375"/>
      <c r="E37" s="402">
        <v>1</v>
      </c>
      <c r="F37" s="398"/>
    </row>
    <row r="38" spans="1:6" s="47" customFormat="1" ht="18">
      <c r="A38" s="765" t="str">
        <f>A3</f>
        <v>Bank Code:</v>
      </c>
      <c r="B38" s="765"/>
      <c r="C38" s="374">
        <f>C3</f>
        <v>3470</v>
      </c>
      <c r="D38" s="375"/>
      <c r="E38" s="402">
        <v>1</v>
      </c>
      <c r="F38" s="398"/>
    </row>
    <row r="39" spans="1:6" s="47" customFormat="1" ht="24.75" customHeight="1">
      <c r="A39" s="765" t="str">
        <f t="shared" ref="A39:A42" si="1">A4</f>
        <v>Name of the NPB :</v>
      </c>
      <c r="B39" s="765"/>
      <c r="C39" s="374" t="str">
        <f t="shared" ref="C39:C42" si="2">C4</f>
        <v>Syndicate Bank, Udayagiri</v>
      </c>
      <c r="D39" s="68"/>
      <c r="E39" s="402">
        <v>1</v>
      </c>
      <c r="F39" s="399"/>
    </row>
    <row r="40" spans="1:6" s="47" customFormat="1" ht="17.25" customHeight="1">
      <c r="A40" s="765" t="str">
        <f t="shared" si="1"/>
        <v xml:space="preserve">DDO Code: </v>
      </c>
      <c r="B40" s="765"/>
      <c r="C40" s="374" t="str">
        <f t="shared" si="2"/>
        <v>08120308028</v>
      </c>
      <c r="D40" s="66"/>
      <c r="E40" s="402">
        <v>1</v>
      </c>
      <c r="F40" s="398"/>
    </row>
    <row r="41" spans="1:6" s="47" customFormat="1" ht="31.5" customHeight="1">
      <c r="A41" s="765" t="str">
        <f t="shared" si="1"/>
        <v>DDO Designation:</v>
      </c>
      <c r="B41" s="765"/>
      <c r="C41" s="374" t="str">
        <f t="shared" si="2"/>
        <v>Mandal Educational Officer, Mandal Parishad Udayagiri</v>
      </c>
      <c r="D41" s="68"/>
      <c r="E41" s="402">
        <v>1</v>
      </c>
      <c r="F41" s="398"/>
    </row>
    <row r="42" spans="1:6" s="47" customFormat="1" ht="20.25" customHeight="1">
      <c r="A42" s="765" t="str">
        <f t="shared" si="1"/>
        <v>DDO Phone No:</v>
      </c>
      <c r="B42" s="765"/>
      <c r="C42" s="374" t="str">
        <f t="shared" si="2"/>
        <v>_________</v>
      </c>
      <c r="D42" s="66"/>
      <c r="E42" s="402">
        <v>1</v>
      </c>
    </row>
    <row r="43" spans="1:6" s="47" customFormat="1" ht="36" customHeight="1">
      <c r="A43" s="389" t="s">
        <v>35</v>
      </c>
      <c r="B43" s="388" t="s">
        <v>9</v>
      </c>
      <c r="C43" s="389" t="s">
        <v>4218</v>
      </c>
      <c r="D43" s="389" t="s">
        <v>43</v>
      </c>
      <c r="E43" s="402">
        <v>1</v>
      </c>
    </row>
    <row r="44" spans="1:6" s="47" customFormat="1" ht="30" customHeight="1">
      <c r="A44" s="388">
        <v>1</v>
      </c>
      <c r="B44" s="388">
        <f>Info!E20</f>
        <v>3470</v>
      </c>
      <c r="C44" s="388" t="str">
        <f>Info!E19</f>
        <v>Syndicate Bank, Udayagiri</v>
      </c>
      <c r="D44" s="69">
        <f ca="1">D25</f>
        <v>371000</v>
      </c>
      <c r="E44" s="402">
        <v>1</v>
      </c>
    </row>
    <row r="45" spans="1:6" s="47" customFormat="1" ht="18.75" customHeight="1">
      <c r="A45" s="768" t="s">
        <v>4191</v>
      </c>
      <c r="B45" s="769"/>
      <c r="C45" s="770"/>
      <c r="D45" s="401">
        <f ca="1">D44</f>
        <v>371000</v>
      </c>
      <c r="E45" s="402">
        <v>1</v>
      </c>
    </row>
    <row r="46" spans="1:6" s="47" customFormat="1">
      <c r="B46" s="50"/>
      <c r="C46" s="50"/>
      <c r="D46" s="66"/>
      <c r="E46" s="402">
        <v>1</v>
      </c>
    </row>
    <row r="47" spans="1:6" s="47" customFormat="1">
      <c r="A47" s="755" t="str">
        <f>A27</f>
        <v xml:space="preserve">RUPEES : THREE  LAKHS  AND SEVENTY ONE THOUSAND   ONLY </v>
      </c>
      <c r="B47" s="755"/>
      <c r="C47" s="755"/>
      <c r="D47" s="755"/>
      <c r="E47" s="402">
        <v>1</v>
      </c>
    </row>
    <row r="48" spans="1:6" s="47" customFormat="1">
      <c r="A48" s="58"/>
      <c r="D48" s="66"/>
      <c r="E48" s="402">
        <v>1</v>
      </c>
    </row>
    <row r="49" spans="1:5" s="47" customFormat="1">
      <c r="A49" s="58"/>
      <c r="D49" s="68"/>
      <c r="E49" s="402">
        <v>1</v>
      </c>
    </row>
    <row r="50" spans="1:5" s="47" customFormat="1">
      <c r="A50" s="58"/>
      <c r="D50" s="66"/>
      <c r="E50" s="402">
        <v>1</v>
      </c>
    </row>
    <row r="51" spans="1:5" s="47" customFormat="1" ht="15" customHeight="1">
      <c r="A51" s="395"/>
      <c r="B51" s="396" t="str">
        <f>B31</f>
        <v>Mandal Educational Officer</v>
      </c>
      <c r="C51" s="395"/>
      <c r="D51" s="68"/>
      <c r="E51" s="402">
        <v>1</v>
      </c>
    </row>
    <row r="52" spans="1:5" s="47" customFormat="1" ht="25.5" customHeight="1">
      <c r="A52" s="395"/>
      <c r="B52" s="397" t="str">
        <f>B32</f>
        <v>Mandal Parishad Udayagiri</v>
      </c>
      <c r="C52" s="395"/>
      <c r="D52" s="66"/>
      <c r="E52" s="402">
        <v>1</v>
      </c>
    </row>
    <row r="53" spans="1:5" s="47" customFormat="1">
      <c r="B53" s="50"/>
      <c r="C53" s="50"/>
      <c r="D53" s="68"/>
      <c r="E53" s="402">
        <v>1</v>
      </c>
    </row>
    <row r="54" spans="1:5" s="47" customFormat="1">
      <c r="B54" s="50"/>
      <c r="C54" s="50"/>
      <c r="D54" s="66"/>
      <c r="E54" s="402">
        <v>1</v>
      </c>
    </row>
    <row r="55" spans="1:5" s="47" customFormat="1">
      <c r="B55" s="50"/>
      <c r="C55" s="50"/>
      <c r="D55" s="68"/>
      <c r="E55" s="402"/>
    </row>
    <row r="56" spans="1:5" s="47" customFormat="1">
      <c r="B56" s="50"/>
      <c r="C56" s="50"/>
      <c r="D56" s="66"/>
      <c r="E56" s="402"/>
    </row>
    <row r="57" spans="1:5" s="47" customFormat="1">
      <c r="B57" s="50"/>
      <c r="C57" s="50"/>
      <c r="D57" s="68"/>
      <c r="E57" s="402"/>
    </row>
    <row r="58" spans="1:5" s="47" customFormat="1">
      <c r="B58" s="50"/>
      <c r="C58" s="50"/>
      <c r="D58" s="66"/>
      <c r="E58" s="402"/>
    </row>
    <row r="59" spans="1:5" s="47" customFormat="1">
      <c r="B59" s="50"/>
      <c r="C59" s="50"/>
      <c r="D59" s="68"/>
      <c r="E59" s="402"/>
    </row>
    <row r="60" spans="1:5" s="47" customFormat="1">
      <c r="B60" s="50"/>
      <c r="C60" s="50"/>
      <c r="D60" s="66"/>
      <c r="E60" s="402"/>
    </row>
    <row r="61" spans="1:5" s="47" customFormat="1">
      <c r="B61" s="50"/>
      <c r="C61" s="50"/>
      <c r="D61" s="68"/>
      <c r="E61" s="402"/>
    </row>
    <row r="62" spans="1:5" s="47" customFormat="1">
      <c r="B62" s="50"/>
      <c r="C62" s="50"/>
      <c r="D62" s="66"/>
      <c r="E62" s="402"/>
    </row>
    <row r="63" spans="1:5" s="47" customFormat="1">
      <c r="B63" s="50"/>
      <c r="C63" s="50"/>
      <c r="D63" s="68"/>
      <c r="E63" s="402"/>
    </row>
    <row r="64" spans="1:5" s="47" customFormat="1">
      <c r="B64" s="50"/>
      <c r="C64" s="50"/>
      <c r="D64" s="66"/>
      <c r="E64" s="402"/>
    </row>
    <row r="65" spans="2:5" s="47" customFormat="1">
      <c r="B65" s="50"/>
      <c r="C65" s="50"/>
      <c r="D65" s="68"/>
      <c r="E65" s="402"/>
    </row>
    <row r="66" spans="2:5" s="47" customFormat="1">
      <c r="B66" s="50"/>
      <c r="C66" s="50"/>
      <c r="D66" s="66"/>
      <c r="E66" s="402"/>
    </row>
    <row r="67" spans="2:5" s="47" customFormat="1">
      <c r="B67" s="50"/>
      <c r="C67" s="50"/>
      <c r="D67" s="68"/>
      <c r="E67" s="402"/>
    </row>
    <row r="68" spans="2:5" s="47" customFormat="1">
      <c r="B68" s="50"/>
      <c r="C68" s="50"/>
      <c r="D68" s="66"/>
      <c r="E68" s="402"/>
    </row>
    <row r="69" spans="2:5" s="47" customFormat="1">
      <c r="B69" s="50"/>
      <c r="C69" s="50"/>
      <c r="D69" s="68"/>
      <c r="E69" s="402"/>
    </row>
    <row r="70" spans="2:5" s="47" customFormat="1">
      <c r="B70" s="50"/>
      <c r="C70" s="50"/>
      <c r="D70" s="66"/>
      <c r="E70" s="402"/>
    </row>
    <row r="71" spans="2:5" s="47" customFormat="1">
      <c r="B71" s="50"/>
      <c r="C71" s="50"/>
      <c r="D71" s="68"/>
      <c r="E71" s="402"/>
    </row>
    <row r="72" spans="2:5" s="47" customFormat="1">
      <c r="B72" s="50"/>
      <c r="C72" s="50"/>
      <c r="D72" s="66"/>
      <c r="E72" s="402"/>
    </row>
    <row r="73" spans="2:5" s="47" customFormat="1">
      <c r="B73" s="50"/>
      <c r="C73" s="50"/>
      <c r="D73" s="68"/>
      <c r="E73" s="402"/>
    </row>
    <row r="74" spans="2:5" s="47" customFormat="1">
      <c r="B74" s="50"/>
      <c r="C74" s="50"/>
      <c r="D74" s="66"/>
      <c r="E74" s="402"/>
    </row>
    <row r="75" spans="2:5" s="47" customFormat="1">
      <c r="B75" s="50"/>
      <c r="C75" s="50"/>
      <c r="D75" s="68"/>
      <c r="E75" s="402"/>
    </row>
    <row r="76" spans="2:5" s="47" customFormat="1">
      <c r="B76" s="50"/>
      <c r="C76" s="50"/>
      <c r="D76" s="66"/>
      <c r="E76" s="402"/>
    </row>
    <row r="77" spans="2:5" s="47" customFormat="1">
      <c r="B77" s="50"/>
      <c r="C77" s="50"/>
      <c r="D77" s="68"/>
      <c r="E77" s="402"/>
    </row>
    <row r="78" spans="2:5" s="47" customFormat="1">
      <c r="B78" s="50"/>
      <c r="C78" s="50"/>
      <c r="D78" s="66"/>
      <c r="E78" s="402"/>
    </row>
    <row r="79" spans="2:5" s="47" customFormat="1">
      <c r="B79" s="50"/>
      <c r="C79" s="50"/>
      <c r="D79" s="68"/>
      <c r="E79" s="402"/>
    </row>
    <row r="80" spans="2:5" s="47" customFormat="1">
      <c r="B80" s="50"/>
      <c r="C80" s="50"/>
      <c r="D80" s="66"/>
      <c r="E80" s="402"/>
    </row>
    <row r="81" spans="2:5" s="47" customFormat="1">
      <c r="B81" s="50"/>
      <c r="C81" s="50"/>
      <c r="D81" s="68"/>
      <c r="E81" s="402"/>
    </row>
    <row r="82" spans="2:5" s="47" customFormat="1">
      <c r="B82" s="50"/>
      <c r="C82" s="50"/>
      <c r="D82" s="66"/>
      <c r="E82" s="402"/>
    </row>
    <row r="83" spans="2:5" s="47" customFormat="1">
      <c r="B83" s="50"/>
      <c r="C83" s="50"/>
      <c r="D83" s="68"/>
      <c r="E83" s="402"/>
    </row>
    <row r="84" spans="2:5" s="47" customFormat="1">
      <c r="B84" s="50"/>
      <c r="C84" s="50"/>
      <c r="D84" s="66"/>
      <c r="E84" s="402"/>
    </row>
    <row r="85" spans="2:5" s="47" customFormat="1">
      <c r="B85" s="50"/>
      <c r="C85" s="50"/>
      <c r="D85" s="68"/>
    </row>
    <row r="86" spans="2:5" s="47" customFormat="1">
      <c r="B86" s="50"/>
      <c r="C86" s="50"/>
      <c r="D86" s="66"/>
    </row>
    <row r="87" spans="2:5" s="47" customFormat="1">
      <c r="B87" s="50"/>
      <c r="C87" s="50"/>
      <c r="D87" s="68"/>
    </row>
    <row r="88" spans="2:5" s="47" customFormat="1">
      <c r="B88" s="50"/>
      <c r="C88" s="50"/>
      <c r="D88" s="66"/>
    </row>
    <row r="89" spans="2:5" s="47" customFormat="1">
      <c r="B89" s="50"/>
      <c r="C89" s="50"/>
      <c r="D89" s="68"/>
    </row>
    <row r="90" spans="2:5" s="47" customFormat="1">
      <c r="B90" s="50"/>
      <c r="C90" s="50"/>
      <c r="D90" s="66"/>
    </row>
    <row r="91" spans="2:5" s="47" customFormat="1">
      <c r="B91" s="50"/>
      <c r="C91" s="50"/>
      <c r="D91" s="68"/>
    </row>
    <row r="92" spans="2:5" s="47" customFormat="1">
      <c r="B92" s="50"/>
      <c r="C92" s="50"/>
      <c r="D92" s="66"/>
    </row>
    <row r="93" spans="2:5" s="47" customFormat="1">
      <c r="B93" s="50"/>
      <c r="C93" s="50"/>
      <c r="D93" s="68"/>
    </row>
    <row r="94" spans="2:5" s="47" customFormat="1">
      <c r="B94" s="50"/>
      <c r="C94" s="50"/>
      <c r="D94" s="66"/>
    </row>
    <row r="95" spans="2:5" s="47" customFormat="1">
      <c r="B95" s="50"/>
      <c r="C95" s="50"/>
      <c r="D95" s="68"/>
    </row>
    <row r="96" spans="2:5" s="47" customFormat="1">
      <c r="B96" s="50"/>
      <c r="C96" s="50"/>
      <c r="D96" s="66"/>
    </row>
    <row r="97" spans="2:4" s="47" customFormat="1">
      <c r="B97" s="50"/>
      <c r="C97" s="50"/>
      <c r="D97" s="68"/>
    </row>
    <row r="98" spans="2:4" s="47" customFormat="1">
      <c r="B98" s="50"/>
      <c r="C98" s="50"/>
      <c r="D98" s="66"/>
    </row>
    <row r="99" spans="2:4" s="47" customFormat="1">
      <c r="B99" s="50"/>
      <c r="C99" s="50"/>
      <c r="D99" s="68"/>
    </row>
    <row r="100" spans="2:4" s="47" customFormat="1">
      <c r="B100" s="50"/>
      <c r="C100" s="50"/>
      <c r="D100" s="66"/>
    </row>
    <row r="101" spans="2:4" s="47" customFormat="1">
      <c r="B101" s="50"/>
      <c r="C101" s="50"/>
      <c r="D101" s="68"/>
    </row>
    <row r="102" spans="2:4" s="47" customFormat="1">
      <c r="B102" s="50"/>
      <c r="C102" s="50"/>
      <c r="D102" s="66"/>
    </row>
    <row r="103" spans="2:4" s="47" customFormat="1">
      <c r="B103" s="50"/>
      <c r="C103" s="50"/>
      <c r="D103" s="68"/>
    </row>
    <row r="104" spans="2:4" s="47" customFormat="1">
      <c r="B104" s="50"/>
      <c r="C104" s="50"/>
      <c r="D104" s="66"/>
    </row>
    <row r="105" spans="2:4" s="47" customFormat="1">
      <c r="B105" s="50"/>
      <c r="C105" s="50"/>
      <c r="D105" s="68"/>
    </row>
    <row r="106" spans="2:4" s="47" customFormat="1">
      <c r="B106" s="50"/>
      <c r="C106" s="50"/>
      <c r="D106" s="66"/>
    </row>
    <row r="107" spans="2:4" s="47" customFormat="1">
      <c r="B107" s="50"/>
      <c r="C107" s="50"/>
      <c r="D107" s="68"/>
    </row>
    <row r="108" spans="2:4" s="47" customFormat="1">
      <c r="B108" s="50"/>
      <c r="C108" s="50"/>
      <c r="D108" s="66"/>
    </row>
    <row r="109" spans="2:4" s="47" customFormat="1">
      <c r="B109" s="50"/>
      <c r="C109" s="50"/>
      <c r="D109" s="68"/>
    </row>
    <row r="110" spans="2:4" s="47" customFormat="1">
      <c r="B110" s="50"/>
      <c r="C110" s="50"/>
      <c r="D110" s="66"/>
    </row>
    <row r="111" spans="2:4" s="47" customFormat="1">
      <c r="B111" s="50"/>
      <c r="C111" s="50"/>
      <c r="D111" s="68"/>
    </row>
    <row r="112" spans="2:4" s="47" customFormat="1">
      <c r="B112" s="50"/>
      <c r="C112" s="50"/>
      <c r="D112" s="66"/>
    </row>
    <row r="113" spans="2:4" s="47" customFormat="1">
      <c r="B113" s="50"/>
      <c r="C113" s="50"/>
      <c r="D113" s="68"/>
    </row>
    <row r="114" spans="2:4" s="47" customFormat="1">
      <c r="B114" s="50"/>
      <c r="C114" s="50"/>
      <c r="D114" s="66"/>
    </row>
    <row r="115" spans="2:4" s="47" customFormat="1">
      <c r="B115" s="50"/>
      <c r="C115" s="50"/>
      <c r="D115" s="68"/>
    </row>
    <row r="116" spans="2:4" s="47" customFormat="1">
      <c r="B116" s="50"/>
      <c r="C116" s="50"/>
      <c r="D116" s="66"/>
    </row>
    <row r="117" spans="2:4" s="47" customFormat="1">
      <c r="B117" s="50"/>
      <c r="C117" s="50"/>
      <c r="D117" s="68"/>
    </row>
    <row r="118" spans="2:4" s="47" customFormat="1">
      <c r="B118" s="50"/>
      <c r="C118" s="50"/>
      <c r="D118" s="66"/>
    </row>
  </sheetData>
  <sheetProtection password="CC00" sheet="1" objects="1" scenarios="1" formatCells="0" formatColumns="0" formatRows="0" autoFilter="0"/>
  <autoFilter ref="E9:E54">
    <filterColumn colId="0">
      <customFilters>
        <customFilter operator="notEqual" val=" "/>
      </customFilters>
    </filterColumn>
  </autoFilter>
  <mergeCells count="17">
    <mergeCell ref="A42:B42"/>
    <mergeCell ref="A47:D47"/>
    <mergeCell ref="A45:C45"/>
    <mergeCell ref="E5:E7"/>
    <mergeCell ref="A27:D27"/>
    <mergeCell ref="A41:B41"/>
    <mergeCell ref="A1:D1"/>
    <mergeCell ref="A36:D36"/>
    <mergeCell ref="A38:B38"/>
    <mergeCell ref="A39:B39"/>
    <mergeCell ref="A40:B40"/>
    <mergeCell ref="A5:B5"/>
    <mergeCell ref="A6:B6"/>
    <mergeCell ref="A7:B7"/>
    <mergeCell ref="A3:B3"/>
    <mergeCell ref="A4:B4"/>
    <mergeCell ref="B25:C25"/>
  </mergeCells>
  <conditionalFormatting sqref="D10:D25">
    <cfRule type="cellIs" dxfId="0" priority="1" operator="equal">
      <formula>0</formula>
    </cfRule>
  </conditionalFormatting>
  <pageMargins left="0.51181102362204722" right="0.51181102362204722" top="0.55118110236220474" bottom="0.55118110236220474" header="0.31496062992125984" footer="0.31496062992125984"/>
  <pageSetup paperSize="5" scale="95" orientation="portrait" verticalDpi="0" r:id="rId1"/>
  <rowBreaks count="1" manualBreakCount="1">
    <brk id="34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showGridLines="0" view="pageBreakPreview" zoomScale="106" zoomScaleSheetLayoutView="106" workbookViewId="0">
      <selection activeCell="F59" sqref="F59"/>
    </sheetView>
  </sheetViews>
  <sheetFormatPr defaultRowHeight="15"/>
  <sheetData/>
  <sheetProtection password="CDC0" sheet="1" objects="1" scenarios="1"/>
  <pageMargins left="0.7" right="0.7" top="0.75" bottom="0.75" header="0.3" footer="0.3"/>
  <pageSetup paperSize="9" orientation="portrait" verticalDpi="0" r:id="rId1"/>
  <legacyDrawing r:id="rId2"/>
  <oleObjects>
    <oleObject progId="Word.Document.8" shapeId="54273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367"/>
  <sheetViews>
    <sheetView topLeftCell="A7" zoomScaleNormal="100" workbookViewId="0">
      <selection activeCell="E9" sqref="E9"/>
    </sheetView>
  </sheetViews>
  <sheetFormatPr defaultRowHeight="15"/>
  <cols>
    <col min="1" max="1" width="6.140625" style="286" customWidth="1"/>
    <col min="2" max="3" width="13.28515625" style="286" customWidth="1"/>
    <col min="4" max="4" width="11" style="286" customWidth="1"/>
    <col min="5" max="5" width="36.28515625" style="286" customWidth="1"/>
    <col min="6" max="6" width="11.85546875" style="286" customWidth="1"/>
    <col min="7" max="16384" width="9.140625" style="286"/>
  </cols>
  <sheetData>
    <row r="1" spans="1:6" ht="52.5" customHeight="1">
      <c r="A1" s="542" t="s">
        <v>3825</v>
      </c>
      <c r="B1" s="542"/>
      <c r="C1" s="542"/>
      <c r="D1" s="542"/>
      <c r="E1" s="542"/>
      <c r="F1" s="542"/>
    </row>
    <row r="2" spans="1:6">
      <c r="A2" s="286" t="s">
        <v>144</v>
      </c>
      <c r="B2" s="286" t="s">
        <v>3</v>
      </c>
      <c r="C2" s="286" t="s">
        <v>2796</v>
      </c>
      <c r="D2" s="286" t="s">
        <v>2795</v>
      </c>
      <c r="E2" s="286" t="s">
        <v>3824</v>
      </c>
      <c r="F2" s="286" t="s">
        <v>9</v>
      </c>
    </row>
    <row r="3" spans="1:6">
      <c r="A3" s="286">
        <v>1</v>
      </c>
      <c r="B3" s="286" t="s">
        <v>464</v>
      </c>
      <c r="C3" s="286" t="s">
        <v>464</v>
      </c>
      <c r="D3" s="286" t="s">
        <v>2800</v>
      </c>
      <c r="E3" s="289"/>
      <c r="F3" s="289"/>
    </row>
    <row r="4" spans="1:6">
      <c r="A4" s="286">
        <v>2</v>
      </c>
      <c r="B4" s="286" t="s">
        <v>464</v>
      </c>
      <c r="C4" s="286" t="s">
        <v>464</v>
      </c>
      <c r="D4" s="286" t="s">
        <v>2803</v>
      </c>
      <c r="E4" s="289"/>
      <c r="F4" s="289"/>
    </row>
    <row r="5" spans="1:6">
      <c r="A5" s="286">
        <v>3</v>
      </c>
      <c r="B5" s="286" t="s">
        <v>464</v>
      </c>
      <c r="C5" s="286" t="s">
        <v>3826</v>
      </c>
      <c r="D5" s="286" t="s">
        <v>2805</v>
      </c>
      <c r="E5" s="289"/>
      <c r="F5" s="289"/>
    </row>
    <row r="6" spans="1:6">
      <c r="A6" s="286">
        <v>4</v>
      </c>
      <c r="B6" s="286" t="s">
        <v>464</v>
      </c>
      <c r="C6" s="286" t="s">
        <v>3827</v>
      </c>
      <c r="D6" s="286" t="s">
        <v>2808</v>
      </c>
      <c r="E6" s="289"/>
      <c r="F6" s="289"/>
    </row>
    <row r="7" spans="1:6">
      <c r="A7" s="286">
        <v>5</v>
      </c>
      <c r="B7" s="286" t="s">
        <v>464</v>
      </c>
      <c r="C7" s="286" t="s">
        <v>3828</v>
      </c>
      <c r="D7" s="286" t="s">
        <v>2811</v>
      </c>
      <c r="E7" s="289"/>
      <c r="F7" s="289"/>
    </row>
    <row r="8" spans="1:6">
      <c r="A8" s="286">
        <v>6</v>
      </c>
      <c r="B8" s="286" t="s">
        <v>464</v>
      </c>
      <c r="C8" s="286" t="s">
        <v>3829</v>
      </c>
      <c r="D8" s="286" t="s">
        <v>2814</v>
      </c>
      <c r="E8" s="289"/>
      <c r="F8" s="289"/>
    </row>
    <row r="9" spans="1:6">
      <c r="A9" s="286">
        <v>7</v>
      </c>
      <c r="B9" s="286" t="s">
        <v>464</v>
      </c>
      <c r="C9" s="286" t="s">
        <v>3830</v>
      </c>
      <c r="D9" s="286" t="s">
        <v>2817</v>
      </c>
      <c r="E9" s="289"/>
      <c r="F9" s="289"/>
    </row>
    <row r="10" spans="1:6">
      <c r="A10" s="286">
        <v>8</v>
      </c>
      <c r="B10" s="286" t="s">
        <v>464</v>
      </c>
      <c r="C10" s="286" t="s">
        <v>3831</v>
      </c>
      <c r="D10" s="286" t="s">
        <v>2820</v>
      </c>
      <c r="E10" s="289"/>
      <c r="F10" s="289"/>
    </row>
    <row r="11" spans="1:6">
      <c r="A11" s="286">
        <v>9</v>
      </c>
      <c r="B11" s="286" t="s">
        <v>464</v>
      </c>
      <c r="C11" s="286" t="s">
        <v>3832</v>
      </c>
      <c r="D11" s="286" t="s">
        <v>2823</v>
      </c>
      <c r="E11" s="289"/>
      <c r="F11" s="289"/>
    </row>
    <row r="12" spans="1:6">
      <c r="A12" s="286">
        <v>10</v>
      </c>
      <c r="B12" s="286" t="s">
        <v>464</v>
      </c>
      <c r="C12" s="286" t="s">
        <v>3833</v>
      </c>
      <c r="D12" s="286" t="s">
        <v>2826</v>
      </c>
      <c r="E12" s="289"/>
      <c r="F12" s="289"/>
    </row>
    <row r="13" spans="1:6">
      <c r="A13" s="286">
        <v>11</v>
      </c>
      <c r="B13" s="286" t="s">
        <v>464</v>
      </c>
      <c r="C13" s="286" t="s">
        <v>3834</v>
      </c>
      <c r="D13" s="286" t="s">
        <v>2829</v>
      </c>
      <c r="E13" s="289"/>
      <c r="F13" s="289"/>
    </row>
    <row r="14" spans="1:6">
      <c r="A14" s="286">
        <v>12</v>
      </c>
      <c r="B14" s="286" t="s">
        <v>464</v>
      </c>
      <c r="C14" s="286" t="s">
        <v>3835</v>
      </c>
      <c r="D14" s="286" t="s">
        <v>2832</v>
      </c>
      <c r="E14" s="289"/>
      <c r="F14" s="289"/>
    </row>
    <row r="15" spans="1:6">
      <c r="A15" s="286">
        <v>13</v>
      </c>
      <c r="B15" s="286" t="s">
        <v>464</v>
      </c>
      <c r="C15" s="286" t="s">
        <v>3836</v>
      </c>
      <c r="D15" s="286" t="s">
        <v>2835</v>
      </c>
      <c r="E15" s="289"/>
      <c r="F15" s="289"/>
    </row>
    <row r="16" spans="1:6">
      <c r="A16" s="286">
        <v>14</v>
      </c>
      <c r="B16" s="286" t="s">
        <v>464</v>
      </c>
      <c r="C16" s="286" t="s">
        <v>3837</v>
      </c>
      <c r="D16" s="286" t="s">
        <v>2838</v>
      </c>
      <c r="E16" s="289"/>
      <c r="F16" s="289"/>
    </row>
    <row r="17" spans="1:6">
      <c r="A17" s="286">
        <v>15</v>
      </c>
      <c r="B17" s="286" t="s">
        <v>464</v>
      </c>
      <c r="C17" s="286" t="s">
        <v>3838</v>
      </c>
      <c r="D17" s="286" t="s">
        <v>2841</v>
      </c>
      <c r="E17" s="289"/>
      <c r="F17" s="289"/>
    </row>
    <row r="18" spans="1:6">
      <c r="A18" s="286">
        <v>16</v>
      </c>
      <c r="B18" s="286" t="s">
        <v>464</v>
      </c>
      <c r="C18" s="286" t="s">
        <v>3839</v>
      </c>
      <c r="D18" s="286" t="s">
        <v>2844</v>
      </c>
      <c r="E18" s="289"/>
      <c r="F18" s="289"/>
    </row>
    <row r="19" spans="1:6">
      <c r="A19" s="286">
        <v>17</v>
      </c>
      <c r="B19" s="286" t="s">
        <v>473</v>
      </c>
      <c r="C19" s="286" t="s">
        <v>473</v>
      </c>
      <c r="D19" s="286" t="s">
        <v>2847</v>
      </c>
      <c r="E19" s="289"/>
      <c r="F19" s="289"/>
    </row>
    <row r="20" spans="1:6">
      <c r="A20" s="286">
        <v>18</v>
      </c>
      <c r="B20" s="286" t="s">
        <v>473</v>
      </c>
      <c r="C20" s="286" t="s">
        <v>473</v>
      </c>
      <c r="D20" s="286" t="s">
        <v>2850</v>
      </c>
      <c r="E20" s="289"/>
      <c r="F20" s="289"/>
    </row>
    <row r="21" spans="1:6">
      <c r="A21" s="286">
        <v>19</v>
      </c>
      <c r="B21" s="286" t="s">
        <v>473</v>
      </c>
      <c r="C21" s="286" t="s">
        <v>473</v>
      </c>
      <c r="D21" s="286" t="s">
        <v>2852</v>
      </c>
      <c r="E21" s="289"/>
      <c r="F21" s="289"/>
    </row>
    <row r="22" spans="1:6">
      <c r="A22" s="286">
        <v>20</v>
      </c>
      <c r="B22" s="286" t="s">
        <v>473</v>
      </c>
      <c r="C22" s="286" t="s">
        <v>556</v>
      </c>
      <c r="D22" s="286" t="s">
        <v>2854</v>
      </c>
      <c r="E22" s="289"/>
      <c r="F22" s="289"/>
    </row>
    <row r="23" spans="1:6">
      <c r="A23" s="286">
        <v>21</v>
      </c>
      <c r="B23" s="286" t="s">
        <v>473</v>
      </c>
      <c r="C23" s="286" t="s">
        <v>559</v>
      </c>
      <c r="D23" s="286" t="s">
        <v>2857</v>
      </c>
      <c r="E23" s="289"/>
      <c r="F23" s="289"/>
    </row>
    <row r="24" spans="1:6">
      <c r="A24" s="286">
        <v>22</v>
      </c>
      <c r="B24" s="286" t="s">
        <v>473</v>
      </c>
      <c r="C24" s="286" t="s">
        <v>563</v>
      </c>
      <c r="D24" s="286" t="s">
        <v>2860</v>
      </c>
      <c r="E24" s="289"/>
      <c r="F24" s="289"/>
    </row>
    <row r="25" spans="1:6">
      <c r="A25" s="286">
        <v>23</v>
      </c>
      <c r="B25" s="286" t="s">
        <v>473</v>
      </c>
      <c r="C25" s="286" t="s">
        <v>564</v>
      </c>
      <c r="D25" s="286" t="s">
        <v>2863</v>
      </c>
      <c r="E25" s="289"/>
      <c r="F25" s="289"/>
    </row>
    <row r="26" spans="1:6">
      <c r="A26" s="286">
        <v>24</v>
      </c>
      <c r="B26" s="286" t="s">
        <v>473</v>
      </c>
      <c r="C26" s="286" t="s">
        <v>565</v>
      </c>
      <c r="D26" s="286" t="s">
        <v>2866</v>
      </c>
      <c r="E26" s="289"/>
      <c r="F26" s="289"/>
    </row>
    <row r="27" spans="1:6">
      <c r="A27" s="286">
        <v>25</v>
      </c>
      <c r="B27" s="286" t="s">
        <v>473</v>
      </c>
      <c r="C27" s="286" t="s">
        <v>566</v>
      </c>
      <c r="D27" s="286" t="s">
        <v>2869</v>
      </c>
      <c r="E27" s="289"/>
      <c r="F27" s="289"/>
    </row>
    <row r="28" spans="1:6">
      <c r="A28" s="286">
        <v>26</v>
      </c>
      <c r="B28" s="286" t="s">
        <v>473</v>
      </c>
      <c r="C28" s="286" t="s">
        <v>567</v>
      </c>
      <c r="D28" s="286" t="s">
        <v>2872</v>
      </c>
      <c r="E28" s="289"/>
      <c r="F28" s="289"/>
    </row>
    <row r="29" spans="1:6">
      <c r="A29" s="286">
        <v>27</v>
      </c>
      <c r="B29" s="286" t="s">
        <v>473</v>
      </c>
      <c r="C29" s="286" t="s">
        <v>569</v>
      </c>
      <c r="D29" s="286" t="s">
        <v>2875</v>
      </c>
      <c r="E29" s="289"/>
      <c r="F29" s="289"/>
    </row>
    <row r="30" spans="1:6">
      <c r="A30" s="286">
        <v>28</v>
      </c>
      <c r="B30" s="286" t="s">
        <v>473</v>
      </c>
      <c r="C30" s="286" t="s">
        <v>570</v>
      </c>
      <c r="D30" s="286" t="s">
        <v>2878</v>
      </c>
      <c r="E30" s="289"/>
      <c r="F30" s="289"/>
    </row>
    <row r="31" spans="1:6">
      <c r="A31" s="286">
        <v>29</v>
      </c>
      <c r="B31" s="286" t="s">
        <v>473</v>
      </c>
      <c r="C31" s="286" t="s">
        <v>575</v>
      </c>
      <c r="D31" s="286" t="s">
        <v>2881</v>
      </c>
      <c r="E31" s="289"/>
      <c r="F31" s="289"/>
    </row>
    <row r="32" spans="1:6">
      <c r="A32" s="286">
        <v>30</v>
      </c>
      <c r="B32" s="286" t="s">
        <v>473</v>
      </c>
      <c r="C32" s="286" t="s">
        <v>3840</v>
      </c>
      <c r="D32" s="286" t="s">
        <v>2884</v>
      </c>
      <c r="E32" s="289"/>
      <c r="F32" s="289"/>
    </row>
    <row r="33" spans="1:6">
      <c r="A33" s="286">
        <v>31</v>
      </c>
      <c r="B33" s="286" t="s">
        <v>473</v>
      </c>
      <c r="C33" s="286" t="s">
        <v>593</v>
      </c>
      <c r="D33" s="286" t="s">
        <v>2887</v>
      </c>
      <c r="E33" s="289"/>
      <c r="F33" s="289"/>
    </row>
    <row r="34" spans="1:6">
      <c r="A34" s="286">
        <v>32</v>
      </c>
      <c r="B34" s="286" t="s">
        <v>473</v>
      </c>
      <c r="C34" s="286" t="s">
        <v>598</v>
      </c>
      <c r="D34" s="286" t="s">
        <v>2890</v>
      </c>
      <c r="E34" s="289"/>
      <c r="F34" s="289"/>
    </row>
    <row r="35" spans="1:6">
      <c r="A35" s="286">
        <v>33</v>
      </c>
      <c r="B35" s="286" t="s">
        <v>473</v>
      </c>
      <c r="C35" s="286" t="s">
        <v>3841</v>
      </c>
      <c r="D35" s="286" t="s">
        <v>2893</v>
      </c>
      <c r="E35" s="289"/>
      <c r="F35" s="289"/>
    </row>
    <row r="36" spans="1:6">
      <c r="A36" s="286">
        <v>34</v>
      </c>
      <c r="B36" s="286" t="s">
        <v>473</v>
      </c>
      <c r="C36" s="286" t="s">
        <v>605</v>
      </c>
      <c r="D36" s="286" t="s">
        <v>2896</v>
      </c>
      <c r="E36" s="289"/>
      <c r="F36" s="289"/>
    </row>
    <row r="37" spans="1:6">
      <c r="A37" s="286">
        <v>35</v>
      </c>
      <c r="B37" s="286" t="s">
        <v>475</v>
      </c>
      <c r="C37" s="286" t="s">
        <v>3842</v>
      </c>
      <c r="D37" s="286" t="s">
        <v>2899</v>
      </c>
      <c r="E37" s="289"/>
      <c r="F37" s="289"/>
    </row>
    <row r="38" spans="1:6">
      <c r="A38" s="286">
        <v>36</v>
      </c>
      <c r="B38" s="286" t="s">
        <v>475</v>
      </c>
      <c r="C38" s="286" t="s">
        <v>3843</v>
      </c>
      <c r="D38" s="286" t="s">
        <v>2902</v>
      </c>
      <c r="E38" s="289"/>
      <c r="F38" s="289"/>
    </row>
    <row r="39" spans="1:6">
      <c r="A39" s="286">
        <v>37</v>
      </c>
      <c r="B39" s="286" t="s">
        <v>475</v>
      </c>
      <c r="C39" s="286" t="s">
        <v>475</v>
      </c>
      <c r="D39" s="286" t="s">
        <v>2905</v>
      </c>
      <c r="E39" s="289"/>
      <c r="F39" s="289"/>
    </row>
    <row r="40" spans="1:6">
      <c r="A40" s="286">
        <v>38</v>
      </c>
      <c r="B40" s="286" t="s">
        <v>475</v>
      </c>
      <c r="C40" s="286" t="s">
        <v>475</v>
      </c>
      <c r="D40" s="286" t="s">
        <v>2908</v>
      </c>
      <c r="E40" s="289"/>
      <c r="F40" s="289"/>
    </row>
    <row r="41" spans="1:6">
      <c r="A41" s="286">
        <v>39</v>
      </c>
      <c r="B41" s="286" t="s">
        <v>475</v>
      </c>
      <c r="C41" s="286" t="s">
        <v>475</v>
      </c>
      <c r="D41" s="286" t="s">
        <v>2910</v>
      </c>
      <c r="E41" s="289"/>
      <c r="F41" s="289"/>
    </row>
    <row r="42" spans="1:6">
      <c r="A42" s="286">
        <v>40</v>
      </c>
      <c r="B42" s="286" t="s">
        <v>475</v>
      </c>
      <c r="C42" s="286" t="s">
        <v>3844</v>
      </c>
      <c r="D42" s="286" t="s">
        <v>2912</v>
      </c>
      <c r="E42" s="289"/>
      <c r="F42" s="289"/>
    </row>
    <row r="43" spans="1:6">
      <c r="A43" s="286">
        <v>41</v>
      </c>
      <c r="B43" s="286" t="s">
        <v>475</v>
      </c>
      <c r="C43" s="286" t="s">
        <v>3845</v>
      </c>
      <c r="D43" s="286" t="s">
        <v>2915</v>
      </c>
      <c r="E43" s="289"/>
      <c r="F43" s="289"/>
    </row>
    <row r="44" spans="1:6">
      <c r="A44" s="286">
        <v>42</v>
      </c>
      <c r="B44" s="286" t="s">
        <v>475</v>
      </c>
      <c r="C44" s="286" t="s">
        <v>3846</v>
      </c>
      <c r="D44" s="286" t="s">
        <v>2918</v>
      </c>
      <c r="E44" s="289"/>
      <c r="F44" s="289"/>
    </row>
    <row r="45" spans="1:6">
      <c r="A45" s="286">
        <v>43</v>
      </c>
      <c r="B45" s="286" t="s">
        <v>475</v>
      </c>
      <c r="C45" s="286" t="s">
        <v>3847</v>
      </c>
      <c r="D45" s="286" t="s">
        <v>2921</v>
      </c>
      <c r="E45" s="289"/>
      <c r="F45" s="289"/>
    </row>
    <row r="46" spans="1:6">
      <c r="A46" s="286">
        <v>44</v>
      </c>
      <c r="B46" s="286" t="s">
        <v>475</v>
      </c>
      <c r="C46" s="286" t="s">
        <v>3848</v>
      </c>
      <c r="D46" s="286" t="s">
        <v>2924</v>
      </c>
      <c r="E46" s="289"/>
      <c r="F46" s="289"/>
    </row>
    <row r="47" spans="1:6">
      <c r="A47" s="286">
        <v>45</v>
      </c>
      <c r="B47" s="286" t="s">
        <v>475</v>
      </c>
      <c r="C47" s="286" t="s">
        <v>3849</v>
      </c>
      <c r="D47" s="286" t="s">
        <v>2927</v>
      </c>
      <c r="E47" s="289"/>
      <c r="F47" s="289"/>
    </row>
    <row r="48" spans="1:6">
      <c r="A48" s="286">
        <v>46</v>
      </c>
      <c r="B48" s="286" t="s">
        <v>475</v>
      </c>
      <c r="C48" s="286" t="s">
        <v>3850</v>
      </c>
      <c r="D48" s="286" t="s">
        <v>2930</v>
      </c>
      <c r="E48" s="289"/>
      <c r="F48" s="289"/>
    </row>
    <row r="49" spans="1:6">
      <c r="A49" s="286">
        <v>47</v>
      </c>
      <c r="B49" s="286" t="s">
        <v>475</v>
      </c>
      <c r="C49" s="286" t="s">
        <v>3851</v>
      </c>
      <c r="D49" s="286" t="s">
        <v>2933</v>
      </c>
      <c r="E49" s="289"/>
      <c r="F49" s="289"/>
    </row>
    <row r="50" spans="1:6">
      <c r="A50" s="286">
        <v>48</v>
      </c>
      <c r="B50" s="286" t="s">
        <v>475</v>
      </c>
      <c r="C50" s="286" t="s">
        <v>3852</v>
      </c>
      <c r="D50" s="286" t="s">
        <v>2936</v>
      </c>
      <c r="E50" s="289"/>
      <c r="F50" s="289"/>
    </row>
    <row r="51" spans="1:6">
      <c r="A51" s="286">
        <v>49</v>
      </c>
      <c r="B51" s="286" t="s">
        <v>475</v>
      </c>
      <c r="C51" s="286" t="s">
        <v>3853</v>
      </c>
      <c r="D51" s="286" t="s">
        <v>2939</v>
      </c>
      <c r="E51" s="289"/>
      <c r="F51" s="289"/>
    </row>
    <row r="52" spans="1:6">
      <c r="A52" s="286">
        <v>50</v>
      </c>
      <c r="B52" s="286" t="s">
        <v>475</v>
      </c>
      <c r="C52" s="286" t="s">
        <v>3854</v>
      </c>
      <c r="D52" s="286" t="s">
        <v>2942</v>
      </c>
      <c r="E52" s="289"/>
      <c r="F52" s="289"/>
    </row>
    <row r="53" spans="1:6">
      <c r="A53" s="286">
        <v>51</v>
      </c>
      <c r="B53" s="286" t="s">
        <v>475</v>
      </c>
      <c r="C53" s="286" t="s">
        <v>3855</v>
      </c>
      <c r="D53" s="286" t="s">
        <v>2945</v>
      </c>
      <c r="E53" s="289"/>
      <c r="F53" s="289"/>
    </row>
    <row r="54" spans="1:6">
      <c r="A54" s="286">
        <v>52</v>
      </c>
      <c r="B54" s="286" t="s">
        <v>475</v>
      </c>
      <c r="C54" s="286" t="s">
        <v>3856</v>
      </c>
      <c r="D54" s="286" t="s">
        <v>2948</v>
      </c>
      <c r="E54" s="289"/>
      <c r="F54" s="289"/>
    </row>
    <row r="55" spans="1:6">
      <c r="A55" s="286">
        <v>53</v>
      </c>
      <c r="B55" s="286" t="s">
        <v>475</v>
      </c>
      <c r="C55" s="286" t="s">
        <v>3856</v>
      </c>
      <c r="D55" s="286" t="s">
        <v>2951</v>
      </c>
      <c r="E55" s="289"/>
      <c r="F55" s="289"/>
    </row>
    <row r="56" spans="1:6">
      <c r="A56" s="286">
        <v>54</v>
      </c>
      <c r="B56" s="286" t="s">
        <v>475</v>
      </c>
      <c r="C56" s="286" t="s">
        <v>3857</v>
      </c>
      <c r="D56" s="286" t="s">
        <v>2953</v>
      </c>
      <c r="E56" s="289"/>
      <c r="F56" s="289"/>
    </row>
    <row r="57" spans="1:6">
      <c r="A57" s="286">
        <v>55</v>
      </c>
      <c r="B57" s="286" t="s">
        <v>477</v>
      </c>
      <c r="C57" s="286" t="s">
        <v>3858</v>
      </c>
      <c r="D57" s="286" t="s">
        <v>2956</v>
      </c>
      <c r="E57" s="289"/>
      <c r="F57" s="289"/>
    </row>
    <row r="58" spans="1:6">
      <c r="A58" s="286">
        <v>56</v>
      </c>
      <c r="B58" s="286" t="s">
        <v>477</v>
      </c>
      <c r="C58" s="286" t="s">
        <v>3859</v>
      </c>
      <c r="D58" s="286" t="s">
        <v>2959</v>
      </c>
      <c r="E58" s="289"/>
      <c r="F58" s="289"/>
    </row>
    <row r="59" spans="1:6">
      <c r="A59" s="286">
        <v>57</v>
      </c>
      <c r="B59" s="286" t="s">
        <v>477</v>
      </c>
      <c r="C59" s="286" t="s">
        <v>3860</v>
      </c>
      <c r="D59" s="286" t="s">
        <v>2962</v>
      </c>
      <c r="E59" s="289"/>
      <c r="F59" s="289"/>
    </row>
    <row r="60" spans="1:6">
      <c r="A60" s="286">
        <v>58</v>
      </c>
      <c r="B60" s="286" t="s">
        <v>477</v>
      </c>
      <c r="C60" s="286" t="s">
        <v>3861</v>
      </c>
      <c r="D60" s="286" t="s">
        <v>2965</v>
      </c>
      <c r="E60" s="289"/>
      <c r="F60" s="289"/>
    </row>
    <row r="61" spans="1:6">
      <c r="A61" s="286">
        <v>59</v>
      </c>
      <c r="B61" s="286" t="s">
        <v>477</v>
      </c>
      <c r="C61" s="286" t="s">
        <v>477</v>
      </c>
      <c r="D61" s="286" t="s">
        <v>2968</v>
      </c>
      <c r="E61" s="289"/>
      <c r="F61" s="289"/>
    </row>
    <row r="62" spans="1:6">
      <c r="A62" s="286">
        <v>60</v>
      </c>
      <c r="B62" s="286" t="s">
        <v>477</v>
      </c>
      <c r="C62" s="286" t="s">
        <v>3862</v>
      </c>
      <c r="D62" s="286" t="s">
        <v>2971</v>
      </c>
      <c r="E62" s="289"/>
      <c r="F62" s="289"/>
    </row>
    <row r="63" spans="1:6">
      <c r="A63" s="286">
        <v>61</v>
      </c>
      <c r="B63" s="286" t="s">
        <v>477</v>
      </c>
      <c r="C63" s="286" t="s">
        <v>3863</v>
      </c>
      <c r="D63" s="286" t="s">
        <v>2974</v>
      </c>
      <c r="E63" s="289"/>
      <c r="F63" s="289"/>
    </row>
    <row r="64" spans="1:6">
      <c r="A64" s="286">
        <v>62</v>
      </c>
      <c r="B64" s="286" t="s">
        <v>477</v>
      </c>
      <c r="C64" s="286" t="s">
        <v>3864</v>
      </c>
      <c r="D64" s="286" t="s">
        <v>2977</v>
      </c>
      <c r="E64" s="289"/>
      <c r="F64" s="289"/>
    </row>
    <row r="65" spans="1:6">
      <c r="A65" s="286">
        <v>63</v>
      </c>
      <c r="B65" s="286" t="s">
        <v>477</v>
      </c>
      <c r="C65" s="286" t="s">
        <v>3865</v>
      </c>
      <c r="D65" s="286" t="s">
        <v>2980</v>
      </c>
      <c r="E65" s="289"/>
      <c r="F65" s="289"/>
    </row>
    <row r="66" spans="1:6">
      <c r="A66" s="286">
        <v>64</v>
      </c>
      <c r="B66" s="286" t="s">
        <v>477</v>
      </c>
      <c r="C66" s="286" t="s">
        <v>3866</v>
      </c>
      <c r="D66" s="286" t="s">
        <v>2983</v>
      </c>
      <c r="E66" s="289"/>
      <c r="F66" s="289"/>
    </row>
    <row r="67" spans="1:6">
      <c r="A67" s="286">
        <v>65</v>
      </c>
      <c r="B67" s="286" t="s">
        <v>477</v>
      </c>
      <c r="C67" s="286" t="s">
        <v>3867</v>
      </c>
      <c r="D67" s="286" t="s">
        <v>2986</v>
      </c>
      <c r="E67" s="289"/>
      <c r="F67" s="289"/>
    </row>
    <row r="68" spans="1:6">
      <c r="A68" s="286">
        <v>66</v>
      </c>
      <c r="B68" s="286" t="s">
        <v>477</v>
      </c>
      <c r="C68" s="286" t="s">
        <v>3868</v>
      </c>
      <c r="D68" s="286" t="s">
        <v>2989</v>
      </c>
      <c r="E68" s="289"/>
      <c r="F68" s="289"/>
    </row>
    <row r="69" spans="1:6">
      <c r="A69" s="286">
        <v>67</v>
      </c>
      <c r="B69" s="286" t="s">
        <v>477</v>
      </c>
      <c r="C69" s="286" t="s">
        <v>3869</v>
      </c>
      <c r="D69" s="286" t="s">
        <v>2992</v>
      </c>
      <c r="E69" s="289"/>
      <c r="F69" s="289"/>
    </row>
    <row r="70" spans="1:6">
      <c r="A70" s="286">
        <v>68</v>
      </c>
      <c r="B70" s="286" t="s">
        <v>477</v>
      </c>
      <c r="C70" s="286" t="s">
        <v>779</v>
      </c>
      <c r="D70" s="286" t="s">
        <v>2995</v>
      </c>
      <c r="E70" s="289"/>
      <c r="F70" s="289"/>
    </row>
    <row r="71" spans="1:6">
      <c r="A71" s="286">
        <v>69</v>
      </c>
      <c r="B71" s="286" t="s">
        <v>477</v>
      </c>
      <c r="C71" s="286" t="s">
        <v>3870</v>
      </c>
      <c r="D71" s="286" t="s">
        <v>2998</v>
      </c>
      <c r="E71" s="289"/>
      <c r="F71" s="289"/>
    </row>
    <row r="72" spans="1:6">
      <c r="A72" s="286">
        <v>70</v>
      </c>
      <c r="B72" s="286" t="s">
        <v>477</v>
      </c>
      <c r="C72" s="286" t="s">
        <v>3871</v>
      </c>
      <c r="D72" s="286" t="s">
        <v>3001</v>
      </c>
      <c r="E72" s="289"/>
      <c r="F72" s="289"/>
    </row>
    <row r="73" spans="1:6">
      <c r="A73" s="286">
        <v>71</v>
      </c>
      <c r="B73" s="286" t="s">
        <v>477</v>
      </c>
      <c r="C73" s="286" t="s">
        <v>3872</v>
      </c>
      <c r="D73" s="286" t="s">
        <v>3004</v>
      </c>
      <c r="E73" s="289"/>
      <c r="F73" s="289"/>
    </row>
    <row r="74" spans="1:6">
      <c r="A74" s="286">
        <v>72</v>
      </c>
      <c r="B74" s="286" t="s">
        <v>477</v>
      </c>
      <c r="C74" s="286" t="s">
        <v>3873</v>
      </c>
      <c r="D74" s="286" t="s">
        <v>3007</v>
      </c>
      <c r="E74" s="289"/>
      <c r="F74" s="289"/>
    </row>
    <row r="75" spans="1:6">
      <c r="A75" s="286">
        <v>73</v>
      </c>
      <c r="B75" s="286" t="s">
        <v>477</v>
      </c>
      <c r="C75" s="286" t="s">
        <v>3874</v>
      </c>
      <c r="D75" s="286" t="s">
        <v>3010</v>
      </c>
      <c r="E75" s="289"/>
      <c r="F75" s="289"/>
    </row>
    <row r="76" spans="1:6">
      <c r="A76" s="286">
        <v>74</v>
      </c>
      <c r="B76" s="286" t="s">
        <v>477</v>
      </c>
      <c r="C76" s="286" t="s">
        <v>3875</v>
      </c>
      <c r="D76" s="286" t="s">
        <v>3013</v>
      </c>
      <c r="E76" s="289"/>
      <c r="F76" s="289"/>
    </row>
    <row r="77" spans="1:6">
      <c r="A77" s="286">
        <v>75</v>
      </c>
      <c r="B77" s="286" t="s">
        <v>479</v>
      </c>
      <c r="C77" s="286" t="s">
        <v>742</v>
      </c>
      <c r="D77" s="286" t="s">
        <v>3016</v>
      </c>
      <c r="E77" s="289"/>
      <c r="F77" s="289"/>
    </row>
    <row r="78" spans="1:6">
      <c r="A78" s="286">
        <v>76</v>
      </c>
      <c r="B78" s="286" t="s">
        <v>479</v>
      </c>
      <c r="C78" s="286" t="s">
        <v>748</v>
      </c>
      <c r="D78" s="286" t="s">
        <v>3019</v>
      </c>
      <c r="E78" s="289"/>
      <c r="F78" s="289"/>
    </row>
    <row r="79" spans="1:6">
      <c r="A79" s="286">
        <v>77</v>
      </c>
      <c r="B79" s="286" t="s">
        <v>479</v>
      </c>
      <c r="C79" s="286" t="s">
        <v>3876</v>
      </c>
      <c r="D79" s="286" t="s">
        <v>3022</v>
      </c>
      <c r="E79" s="289"/>
      <c r="F79" s="289"/>
    </row>
    <row r="80" spans="1:6">
      <c r="A80" s="286">
        <v>78</v>
      </c>
      <c r="B80" s="286" t="s">
        <v>479</v>
      </c>
      <c r="C80" s="286" t="s">
        <v>479</v>
      </c>
      <c r="D80" s="286" t="s">
        <v>3025</v>
      </c>
      <c r="E80" s="289"/>
      <c r="F80" s="289"/>
    </row>
    <row r="81" spans="1:6">
      <c r="A81" s="286">
        <v>79</v>
      </c>
      <c r="B81" s="286" t="s">
        <v>479</v>
      </c>
      <c r="C81" s="286" t="s">
        <v>479</v>
      </c>
      <c r="D81" s="286" t="s">
        <v>3028</v>
      </c>
      <c r="E81" s="289"/>
      <c r="F81" s="289"/>
    </row>
    <row r="82" spans="1:6">
      <c r="A82" s="286">
        <v>80</v>
      </c>
      <c r="B82" s="286" t="s">
        <v>479</v>
      </c>
      <c r="C82" s="286" t="s">
        <v>3877</v>
      </c>
      <c r="D82" s="286" t="s">
        <v>3030</v>
      </c>
      <c r="E82" s="289"/>
      <c r="F82" s="289"/>
    </row>
    <row r="83" spans="1:6">
      <c r="A83" s="286">
        <v>81</v>
      </c>
      <c r="B83" s="286" t="s">
        <v>479</v>
      </c>
      <c r="C83" s="286" t="s">
        <v>3878</v>
      </c>
      <c r="D83" s="286" t="s">
        <v>3033</v>
      </c>
      <c r="E83" s="289"/>
      <c r="F83" s="289"/>
    </row>
    <row r="84" spans="1:6">
      <c r="A84" s="286">
        <v>82</v>
      </c>
      <c r="B84" s="286" t="s">
        <v>479</v>
      </c>
      <c r="C84" s="286" t="s">
        <v>762</v>
      </c>
      <c r="D84" s="286" t="s">
        <v>3036</v>
      </c>
      <c r="E84" s="289"/>
      <c r="F84" s="289"/>
    </row>
    <row r="85" spans="1:6">
      <c r="A85" s="286">
        <v>83</v>
      </c>
      <c r="B85" s="286" t="s">
        <v>479</v>
      </c>
      <c r="C85" s="286" t="s">
        <v>763</v>
      </c>
      <c r="D85" s="286" t="s">
        <v>3039</v>
      </c>
      <c r="E85" s="289"/>
      <c r="F85" s="289"/>
    </row>
    <row r="86" spans="1:6">
      <c r="A86" s="286">
        <v>84</v>
      </c>
      <c r="B86" s="286" t="s">
        <v>479</v>
      </c>
      <c r="C86" s="286" t="s">
        <v>767</v>
      </c>
      <c r="D86" s="286" t="s">
        <v>3042</v>
      </c>
      <c r="E86" s="289"/>
      <c r="F86" s="289"/>
    </row>
    <row r="87" spans="1:6">
      <c r="A87" s="286">
        <v>85</v>
      </c>
      <c r="B87" s="286" t="s">
        <v>479</v>
      </c>
      <c r="C87" s="286" t="s">
        <v>3879</v>
      </c>
      <c r="D87" s="286" t="s">
        <v>3045</v>
      </c>
      <c r="E87" s="289"/>
      <c r="F87" s="289"/>
    </row>
    <row r="88" spans="1:6">
      <c r="A88" s="286">
        <v>86</v>
      </c>
      <c r="B88" s="286" t="s">
        <v>479</v>
      </c>
      <c r="C88" s="286" t="s">
        <v>3880</v>
      </c>
      <c r="D88" s="286" t="s">
        <v>3048</v>
      </c>
      <c r="E88" s="289"/>
      <c r="F88" s="289"/>
    </row>
    <row r="89" spans="1:6">
      <c r="A89" s="286">
        <v>87</v>
      </c>
      <c r="B89" s="286" t="s">
        <v>479</v>
      </c>
      <c r="C89" s="286" t="s">
        <v>773</v>
      </c>
      <c r="D89" s="286" t="s">
        <v>3051</v>
      </c>
      <c r="E89" s="289"/>
      <c r="F89" s="289"/>
    </row>
    <row r="90" spans="1:6">
      <c r="A90" s="286">
        <v>88</v>
      </c>
      <c r="B90" s="286" t="s">
        <v>479</v>
      </c>
      <c r="C90" s="286" t="s">
        <v>776</v>
      </c>
      <c r="D90" s="286" t="s">
        <v>3054</v>
      </c>
      <c r="E90" s="289"/>
      <c r="F90" s="289"/>
    </row>
    <row r="91" spans="1:6">
      <c r="A91" s="286">
        <v>89</v>
      </c>
      <c r="B91" s="286" t="s">
        <v>479</v>
      </c>
      <c r="C91" s="286" t="s">
        <v>3881</v>
      </c>
      <c r="D91" s="286" t="s">
        <v>3057</v>
      </c>
      <c r="E91" s="289"/>
      <c r="F91" s="289"/>
    </row>
    <row r="92" spans="1:6">
      <c r="A92" s="286">
        <v>90</v>
      </c>
      <c r="B92" s="286" t="s">
        <v>479</v>
      </c>
      <c r="C92" s="286" t="s">
        <v>780</v>
      </c>
      <c r="D92" s="286" t="s">
        <v>3060</v>
      </c>
      <c r="E92" s="289"/>
      <c r="F92" s="289"/>
    </row>
    <row r="93" spans="1:6">
      <c r="A93" s="286">
        <v>91</v>
      </c>
      <c r="B93" s="286" t="s">
        <v>479</v>
      </c>
      <c r="C93" s="286" t="s">
        <v>782</v>
      </c>
      <c r="D93" s="286" t="s">
        <v>3063</v>
      </c>
      <c r="E93" s="289"/>
      <c r="F93" s="289"/>
    </row>
    <row r="94" spans="1:6">
      <c r="A94" s="286">
        <v>92</v>
      </c>
      <c r="B94" s="286" t="s">
        <v>479</v>
      </c>
      <c r="C94" s="286" t="s">
        <v>3882</v>
      </c>
      <c r="D94" s="286" t="s">
        <v>3066</v>
      </c>
      <c r="E94" s="289"/>
      <c r="F94" s="289"/>
    </row>
    <row r="95" spans="1:6">
      <c r="A95" s="286">
        <v>93</v>
      </c>
      <c r="B95" s="286" t="s">
        <v>479</v>
      </c>
      <c r="C95" s="286" t="s">
        <v>787</v>
      </c>
      <c r="D95" s="286" t="s">
        <v>3069</v>
      </c>
      <c r="E95" s="289"/>
      <c r="F95" s="289"/>
    </row>
    <row r="96" spans="1:6">
      <c r="A96" s="286">
        <v>94</v>
      </c>
      <c r="B96" s="286" t="s">
        <v>479</v>
      </c>
      <c r="C96" s="286" t="s">
        <v>794</v>
      </c>
      <c r="D96" s="286" t="s">
        <v>3072</v>
      </c>
      <c r="E96" s="289"/>
      <c r="F96" s="289"/>
    </row>
    <row r="97" spans="1:6">
      <c r="A97" s="286">
        <v>95</v>
      </c>
      <c r="B97" s="286" t="s">
        <v>481</v>
      </c>
      <c r="C97" s="286" t="s">
        <v>481</v>
      </c>
      <c r="D97" s="286" t="s">
        <v>3075</v>
      </c>
      <c r="E97" s="289"/>
      <c r="F97" s="289"/>
    </row>
    <row r="98" spans="1:6">
      <c r="A98" s="286">
        <v>96</v>
      </c>
      <c r="B98" s="286" t="s">
        <v>481</v>
      </c>
      <c r="C98" s="286" t="s">
        <v>481</v>
      </c>
      <c r="D98" s="286" t="s">
        <v>3078</v>
      </c>
      <c r="E98" s="289"/>
      <c r="F98" s="289"/>
    </row>
    <row r="99" spans="1:6">
      <c r="A99" s="286">
        <v>97</v>
      </c>
      <c r="B99" s="286" t="s">
        <v>481</v>
      </c>
      <c r="C99" s="286" t="s">
        <v>481</v>
      </c>
      <c r="D99" s="286" t="s">
        <v>3080</v>
      </c>
      <c r="E99" s="289"/>
      <c r="F99" s="289"/>
    </row>
    <row r="100" spans="1:6">
      <c r="A100" s="286">
        <v>98</v>
      </c>
      <c r="B100" s="286" t="s">
        <v>481</v>
      </c>
      <c r="C100" s="286" t="s">
        <v>481</v>
      </c>
      <c r="D100" s="286" t="s">
        <v>3082</v>
      </c>
      <c r="E100" s="289"/>
      <c r="F100" s="289"/>
    </row>
    <row r="101" spans="1:6">
      <c r="A101" s="286">
        <v>99</v>
      </c>
      <c r="B101" s="286" t="s">
        <v>481</v>
      </c>
      <c r="C101" s="286" t="s">
        <v>481</v>
      </c>
      <c r="D101" s="286" t="s">
        <v>2025</v>
      </c>
      <c r="E101" s="289"/>
      <c r="F101" s="289"/>
    </row>
    <row r="102" spans="1:6">
      <c r="A102" s="286">
        <v>100</v>
      </c>
      <c r="B102" s="286" t="s">
        <v>481</v>
      </c>
      <c r="C102" s="286" t="s">
        <v>481</v>
      </c>
      <c r="D102" s="286" t="s">
        <v>3085</v>
      </c>
      <c r="E102" s="289"/>
      <c r="F102" s="289"/>
    </row>
    <row r="103" spans="1:6">
      <c r="A103" s="286">
        <v>101</v>
      </c>
      <c r="B103" s="286" t="s">
        <v>481</v>
      </c>
      <c r="C103" s="286" t="s">
        <v>3883</v>
      </c>
      <c r="D103" s="286" t="s">
        <v>3087</v>
      </c>
      <c r="E103" s="289"/>
      <c r="F103" s="289"/>
    </row>
    <row r="104" spans="1:6">
      <c r="A104" s="286">
        <v>102</v>
      </c>
      <c r="B104" s="286" t="s">
        <v>481</v>
      </c>
      <c r="C104" s="286" t="s">
        <v>3884</v>
      </c>
      <c r="D104" s="286" t="s">
        <v>3091</v>
      </c>
      <c r="E104" s="289"/>
      <c r="F104" s="289"/>
    </row>
    <row r="105" spans="1:6">
      <c r="A105" s="286">
        <v>103</v>
      </c>
      <c r="B105" s="286" t="s">
        <v>481</v>
      </c>
      <c r="C105" s="286" t="s">
        <v>3885</v>
      </c>
      <c r="D105" s="286" t="s">
        <v>3094</v>
      </c>
      <c r="E105" s="289"/>
      <c r="F105" s="289"/>
    </row>
    <row r="106" spans="1:6">
      <c r="A106" s="286">
        <v>104</v>
      </c>
      <c r="B106" s="286" t="s">
        <v>481</v>
      </c>
      <c r="C106" s="286" t="s">
        <v>3886</v>
      </c>
      <c r="D106" s="286" t="s">
        <v>1960</v>
      </c>
      <c r="E106" s="289"/>
      <c r="F106" s="289"/>
    </row>
    <row r="107" spans="1:6">
      <c r="A107" s="286">
        <v>105</v>
      </c>
      <c r="B107" s="286" t="s">
        <v>483</v>
      </c>
      <c r="C107" s="286" t="s">
        <v>3887</v>
      </c>
      <c r="D107" s="286" t="s">
        <v>3099</v>
      </c>
      <c r="E107" s="289"/>
      <c r="F107" s="289"/>
    </row>
    <row r="108" spans="1:6">
      <c r="A108" s="286">
        <v>106</v>
      </c>
      <c r="B108" s="286" t="s">
        <v>483</v>
      </c>
      <c r="C108" s="286" t="s">
        <v>3888</v>
      </c>
      <c r="D108" s="286" t="s">
        <v>3102</v>
      </c>
      <c r="E108" s="289"/>
      <c r="F108" s="289"/>
    </row>
    <row r="109" spans="1:6">
      <c r="A109" s="286">
        <v>107</v>
      </c>
      <c r="B109" s="286" t="s">
        <v>483</v>
      </c>
      <c r="C109" s="286" t="s">
        <v>3889</v>
      </c>
      <c r="D109" s="286" t="s">
        <v>3105</v>
      </c>
      <c r="E109" s="289"/>
      <c r="F109" s="289"/>
    </row>
    <row r="110" spans="1:6">
      <c r="A110" s="286">
        <v>108</v>
      </c>
      <c r="B110" s="286" t="s">
        <v>483</v>
      </c>
      <c r="C110" s="286" t="s">
        <v>3890</v>
      </c>
      <c r="D110" s="286" t="s">
        <v>3108</v>
      </c>
      <c r="E110" s="289"/>
      <c r="F110" s="289"/>
    </row>
    <row r="111" spans="1:6">
      <c r="A111" s="286">
        <v>109</v>
      </c>
      <c r="B111" s="286" t="s">
        <v>483</v>
      </c>
      <c r="C111" s="286" t="s">
        <v>3891</v>
      </c>
      <c r="D111" s="286" t="s">
        <v>3111</v>
      </c>
      <c r="E111" s="289"/>
      <c r="F111" s="289"/>
    </row>
    <row r="112" spans="1:6">
      <c r="A112" s="286">
        <v>110</v>
      </c>
      <c r="B112" s="286" t="s">
        <v>483</v>
      </c>
      <c r="C112" s="286" t="s">
        <v>3892</v>
      </c>
      <c r="D112" s="286" t="s">
        <v>3114</v>
      </c>
      <c r="E112" s="289"/>
      <c r="F112" s="289"/>
    </row>
    <row r="113" spans="1:6">
      <c r="A113" s="286">
        <v>111</v>
      </c>
      <c r="B113" s="286" t="s">
        <v>483</v>
      </c>
      <c r="C113" s="286" t="s">
        <v>483</v>
      </c>
      <c r="D113" s="286" t="s">
        <v>3117</v>
      </c>
      <c r="E113" s="289"/>
      <c r="F113" s="289"/>
    </row>
    <row r="114" spans="1:6">
      <c r="A114" s="286">
        <v>112</v>
      </c>
      <c r="B114" s="286" t="s">
        <v>483</v>
      </c>
      <c r="C114" s="286" t="s">
        <v>483</v>
      </c>
      <c r="D114" s="286" t="s">
        <v>3120</v>
      </c>
      <c r="E114" s="289"/>
      <c r="F114" s="289"/>
    </row>
    <row r="115" spans="1:6">
      <c r="A115" s="286">
        <v>113</v>
      </c>
      <c r="B115" s="286" t="s">
        <v>483</v>
      </c>
      <c r="C115" s="286" t="s">
        <v>483</v>
      </c>
      <c r="D115" s="286" t="s">
        <v>3122</v>
      </c>
      <c r="E115" s="289"/>
      <c r="F115" s="289"/>
    </row>
    <row r="116" spans="1:6">
      <c r="A116" s="286">
        <v>114</v>
      </c>
      <c r="B116" s="286" t="s">
        <v>483</v>
      </c>
      <c r="C116" s="286" t="s">
        <v>3893</v>
      </c>
      <c r="D116" s="286" t="s">
        <v>3124</v>
      </c>
      <c r="E116" s="289"/>
      <c r="F116" s="289"/>
    </row>
    <row r="117" spans="1:6">
      <c r="A117" s="286">
        <v>115</v>
      </c>
      <c r="B117" s="286" t="s">
        <v>483</v>
      </c>
      <c r="C117" s="286" t="s">
        <v>3894</v>
      </c>
      <c r="D117" s="286" t="s">
        <v>3127</v>
      </c>
      <c r="E117" s="289"/>
      <c r="F117" s="289"/>
    </row>
    <row r="118" spans="1:6">
      <c r="A118" s="286">
        <v>116</v>
      </c>
      <c r="B118" s="286" t="s">
        <v>483</v>
      </c>
      <c r="C118" s="286" t="s">
        <v>3895</v>
      </c>
      <c r="D118" s="286" t="s">
        <v>3130</v>
      </c>
      <c r="E118" s="289"/>
      <c r="F118" s="289"/>
    </row>
    <row r="119" spans="1:6">
      <c r="A119" s="286">
        <v>117</v>
      </c>
      <c r="B119" s="286" t="s">
        <v>483</v>
      </c>
      <c r="C119" s="286" t="s">
        <v>3896</v>
      </c>
      <c r="D119" s="286" t="s">
        <v>3133</v>
      </c>
      <c r="E119" s="289"/>
      <c r="F119" s="289"/>
    </row>
    <row r="120" spans="1:6">
      <c r="A120" s="286">
        <v>118</v>
      </c>
      <c r="B120" s="286" t="s">
        <v>483</v>
      </c>
      <c r="C120" s="286" t="s">
        <v>3897</v>
      </c>
      <c r="D120" s="286" t="s">
        <v>3136</v>
      </c>
      <c r="E120" s="289"/>
      <c r="F120" s="289"/>
    </row>
    <row r="121" spans="1:6">
      <c r="A121" s="286">
        <v>119</v>
      </c>
      <c r="B121" s="286" t="s">
        <v>483</v>
      </c>
      <c r="C121" s="286" t="s">
        <v>3898</v>
      </c>
      <c r="D121" s="286" t="s">
        <v>3139</v>
      </c>
      <c r="E121" s="289"/>
      <c r="F121" s="289"/>
    </row>
    <row r="122" spans="1:6">
      <c r="A122" s="286">
        <v>120</v>
      </c>
      <c r="B122" s="286" t="s">
        <v>483</v>
      </c>
      <c r="C122" s="286" t="s">
        <v>3899</v>
      </c>
      <c r="D122" s="286" t="s">
        <v>3142</v>
      </c>
      <c r="E122" s="289"/>
      <c r="F122" s="289"/>
    </row>
    <row r="123" spans="1:6">
      <c r="A123" s="286">
        <v>121</v>
      </c>
      <c r="B123" s="286" t="s">
        <v>483</v>
      </c>
      <c r="C123" s="286" t="s">
        <v>3900</v>
      </c>
      <c r="D123" s="286" t="s">
        <v>3145</v>
      </c>
      <c r="E123" s="289"/>
      <c r="F123" s="289"/>
    </row>
    <row r="124" spans="1:6">
      <c r="A124" s="286">
        <v>122</v>
      </c>
      <c r="B124" s="286" t="s">
        <v>483</v>
      </c>
      <c r="C124" s="286" t="s">
        <v>3901</v>
      </c>
      <c r="D124" s="286" t="s">
        <v>3148</v>
      </c>
      <c r="E124" s="289"/>
      <c r="F124" s="289"/>
    </row>
    <row r="125" spans="1:6">
      <c r="A125" s="286">
        <v>123</v>
      </c>
      <c r="B125" s="286" t="s">
        <v>485</v>
      </c>
      <c r="C125" s="286" t="s">
        <v>3902</v>
      </c>
      <c r="D125" s="286" t="s">
        <v>3151</v>
      </c>
      <c r="E125" s="289"/>
      <c r="F125" s="289"/>
    </row>
    <row r="126" spans="1:6">
      <c r="A126" s="286">
        <v>124</v>
      </c>
      <c r="B126" s="286" t="s">
        <v>485</v>
      </c>
      <c r="C126" s="286" t="s">
        <v>3903</v>
      </c>
      <c r="D126" s="286" t="s">
        <v>3154</v>
      </c>
      <c r="E126" s="289"/>
      <c r="F126" s="289"/>
    </row>
    <row r="127" spans="1:6">
      <c r="A127" s="286">
        <v>125</v>
      </c>
      <c r="B127" s="286" t="s">
        <v>485</v>
      </c>
      <c r="C127" s="286" t="s">
        <v>3904</v>
      </c>
      <c r="D127" s="286" t="s">
        <v>3157</v>
      </c>
      <c r="E127" s="289"/>
      <c r="F127" s="289"/>
    </row>
    <row r="128" spans="1:6">
      <c r="A128" s="286">
        <v>126</v>
      </c>
      <c r="B128" s="286" t="s">
        <v>485</v>
      </c>
      <c r="C128" s="286" t="s">
        <v>485</v>
      </c>
      <c r="D128" s="286" t="s">
        <v>3160</v>
      </c>
      <c r="E128" s="289"/>
      <c r="F128" s="289"/>
    </row>
    <row r="129" spans="1:6">
      <c r="A129" s="286">
        <v>127</v>
      </c>
      <c r="B129" s="286" t="s">
        <v>485</v>
      </c>
      <c r="C129" s="286" t="s">
        <v>485</v>
      </c>
      <c r="D129" s="286" t="s">
        <v>3163</v>
      </c>
      <c r="E129" s="289"/>
      <c r="F129" s="289"/>
    </row>
    <row r="130" spans="1:6">
      <c r="A130" s="286">
        <v>128</v>
      </c>
      <c r="B130" s="286" t="s">
        <v>485</v>
      </c>
      <c r="C130" s="286" t="s">
        <v>3905</v>
      </c>
      <c r="D130" s="286" t="s">
        <v>3165</v>
      </c>
      <c r="E130" s="289"/>
      <c r="F130" s="289"/>
    </row>
    <row r="131" spans="1:6">
      <c r="A131" s="286">
        <v>129</v>
      </c>
      <c r="B131" s="286" t="s">
        <v>485</v>
      </c>
      <c r="C131" s="286" t="s">
        <v>3906</v>
      </c>
      <c r="D131" s="286" t="s">
        <v>3168</v>
      </c>
      <c r="E131" s="289"/>
      <c r="F131" s="289"/>
    </row>
    <row r="132" spans="1:6">
      <c r="A132" s="286">
        <v>130</v>
      </c>
      <c r="B132" s="286" t="s">
        <v>485</v>
      </c>
      <c r="C132" s="286" t="s">
        <v>3907</v>
      </c>
      <c r="D132" s="286" t="s">
        <v>3171</v>
      </c>
      <c r="E132" s="289"/>
      <c r="F132" s="289"/>
    </row>
    <row r="133" spans="1:6">
      <c r="A133" s="286">
        <v>131</v>
      </c>
      <c r="B133" s="286" t="s">
        <v>485</v>
      </c>
      <c r="C133" s="286" t="s">
        <v>3908</v>
      </c>
      <c r="D133" s="286" t="s">
        <v>3174</v>
      </c>
      <c r="E133" s="289"/>
      <c r="F133" s="289"/>
    </row>
    <row r="134" spans="1:6">
      <c r="A134" s="286">
        <v>132</v>
      </c>
      <c r="B134" s="286" t="s">
        <v>485</v>
      </c>
      <c r="C134" s="286" t="s">
        <v>3909</v>
      </c>
      <c r="D134" s="286" t="s">
        <v>3177</v>
      </c>
      <c r="E134" s="289"/>
      <c r="F134" s="289"/>
    </row>
    <row r="135" spans="1:6">
      <c r="A135" s="286">
        <v>133</v>
      </c>
      <c r="B135" s="286" t="s">
        <v>485</v>
      </c>
      <c r="C135" s="286" t="s">
        <v>3910</v>
      </c>
      <c r="D135" s="286" t="s">
        <v>3180</v>
      </c>
      <c r="E135" s="289"/>
      <c r="F135" s="289"/>
    </row>
    <row r="136" spans="1:6">
      <c r="A136" s="286">
        <v>134</v>
      </c>
      <c r="B136" s="286" t="s">
        <v>487</v>
      </c>
      <c r="C136" s="286" t="s">
        <v>3911</v>
      </c>
      <c r="D136" s="286" t="s">
        <v>3183</v>
      </c>
      <c r="E136" s="289"/>
      <c r="F136" s="289"/>
    </row>
    <row r="137" spans="1:6">
      <c r="A137" s="286">
        <v>135</v>
      </c>
      <c r="B137" s="286" t="s">
        <v>487</v>
      </c>
      <c r="C137" s="286" t="s">
        <v>3912</v>
      </c>
      <c r="D137" s="286" t="s">
        <v>3186</v>
      </c>
      <c r="E137" s="289"/>
      <c r="F137" s="289"/>
    </row>
    <row r="138" spans="1:6">
      <c r="A138" s="286">
        <v>136</v>
      </c>
      <c r="B138" s="286" t="s">
        <v>487</v>
      </c>
      <c r="C138" s="286" t="s">
        <v>3913</v>
      </c>
      <c r="D138" s="286" t="s">
        <v>3189</v>
      </c>
      <c r="E138" s="289"/>
      <c r="F138" s="289"/>
    </row>
    <row r="139" spans="1:6">
      <c r="A139" s="286">
        <v>137</v>
      </c>
      <c r="B139" s="286" t="s">
        <v>487</v>
      </c>
      <c r="C139" s="286" t="s">
        <v>3914</v>
      </c>
      <c r="D139" s="286" t="s">
        <v>3192</v>
      </c>
      <c r="E139" s="289"/>
      <c r="F139" s="289"/>
    </row>
    <row r="140" spans="1:6">
      <c r="A140" s="286">
        <v>138</v>
      </c>
      <c r="B140" s="286" t="s">
        <v>487</v>
      </c>
      <c r="C140" s="286" t="s">
        <v>3915</v>
      </c>
      <c r="D140" s="286" t="s">
        <v>3195</v>
      </c>
      <c r="E140" s="289"/>
      <c r="F140" s="289"/>
    </row>
    <row r="141" spans="1:6">
      <c r="A141" s="286">
        <v>139</v>
      </c>
      <c r="B141" s="286" t="s">
        <v>487</v>
      </c>
      <c r="C141" s="286" t="s">
        <v>3916</v>
      </c>
      <c r="D141" s="286" t="s">
        <v>3198</v>
      </c>
      <c r="E141" s="289"/>
      <c r="F141" s="289"/>
    </row>
    <row r="142" spans="1:6">
      <c r="A142" s="286">
        <v>140</v>
      </c>
      <c r="B142" s="286" t="s">
        <v>487</v>
      </c>
      <c r="C142" s="286" t="s">
        <v>3917</v>
      </c>
      <c r="D142" s="286" t="s">
        <v>3201</v>
      </c>
      <c r="E142" s="289"/>
      <c r="F142" s="289"/>
    </row>
    <row r="143" spans="1:6">
      <c r="A143" s="286">
        <v>141</v>
      </c>
      <c r="B143" s="286" t="s">
        <v>487</v>
      </c>
      <c r="C143" s="286" t="s">
        <v>3918</v>
      </c>
      <c r="D143" s="286" t="s">
        <v>3204</v>
      </c>
      <c r="E143" s="289"/>
      <c r="F143" s="289"/>
    </row>
    <row r="144" spans="1:6">
      <c r="A144" s="286">
        <v>142</v>
      </c>
      <c r="B144" s="286" t="s">
        <v>487</v>
      </c>
      <c r="C144" s="286" t="s">
        <v>487</v>
      </c>
      <c r="D144" s="286" t="s">
        <v>3207</v>
      </c>
      <c r="E144" s="289"/>
      <c r="F144" s="289"/>
    </row>
    <row r="145" spans="1:6">
      <c r="A145" s="286">
        <v>143</v>
      </c>
      <c r="B145" s="286" t="s">
        <v>487</v>
      </c>
      <c r="C145" s="286" t="s">
        <v>3919</v>
      </c>
      <c r="D145" s="286" t="s">
        <v>3210</v>
      </c>
      <c r="E145" s="289"/>
      <c r="F145" s="289"/>
    </row>
    <row r="146" spans="1:6">
      <c r="A146" s="286">
        <v>144</v>
      </c>
      <c r="B146" s="286" t="s">
        <v>487</v>
      </c>
      <c r="C146" s="286" t="s">
        <v>3920</v>
      </c>
      <c r="D146" s="286" t="s">
        <v>3213</v>
      </c>
      <c r="E146" s="289"/>
      <c r="F146" s="289"/>
    </row>
    <row r="147" spans="1:6">
      <c r="A147" s="286">
        <v>145</v>
      </c>
      <c r="B147" s="286" t="s">
        <v>487</v>
      </c>
      <c r="C147" s="286" t="s">
        <v>3921</v>
      </c>
      <c r="D147" s="286" t="s">
        <v>3216</v>
      </c>
      <c r="E147" s="289"/>
      <c r="F147" s="289"/>
    </row>
    <row r="148" spans="1:6">
      <c r="A148" s="286">
        <v>146</v>
      </c>
      <c r="B148" s="286" t="s">
        <v>487</v>
      </c>
      <c r="C148" s="286" t="s">
        <v>3922</v>
      </c>
      <c r="D148" s="286" t="s">
        <v>3219</v>
      </c>
      <c r="E148" s="289"/>
      <c r="F148" s="289"/>
    </row>
    <row r="149" spans="1:6">
      <c r="A149" s="286">
        <v>147</v>
      </c>
      <c r="B149" s="286" t="s">
        <v>487</v>
      </c>
      <c r="C149" s="286" t="s">
        <v>3923</v>
      </c>
      <c r="D149" s="286" t="s">
        <v>3222</v>
      </c>
      <c r="E149" s="289"/>
      <c r="F149" s="289"/>
    </row>
    <row r="150" spans="1:6">
      <c r="A150" s="286">
        <v>148</v>
      </c>
      <c r="B150" s="286" t="s">
        <v>487</v>
      </c>
      <c r="C150" s="286" t="s">
        <v>3924</v>
      </c>
      <c r="D150" s="286" t="s">
        <v>3225</v>
      </c>
      <c r="E150" s="289"/>
      <c r="F150" s="289"/>
    </row>
    <row r="151" spans="1:6">
      <c r="A151" s="286">
        <v>149</v>
      </c>
      <c r="B151" s="286" t="s">
        <v>487</v>
      </c>
      <c r="C151" s="286" t="s">
        <v>3925</v>
      </c>
      <c r="D151" s="286" t="s">
        <v>3228</v>
      </c>
      <c r="E151" s="289"/>
      <c r="F151" s="289"/>
    </row>
    <row r="152" spans="1:6">
      <c r="A152" s="286">
        <v>150</v>
      </c>
      <c r="B152" s="286" t="s">
        <v>487</v>
      </c>
      <c r="C152" s="286" t="s">
        <v>3926</v>
      </c>
      <c r="D152" s="286" t="s">
        <v>3231</v>
      </c>
      <c r="E152" s="289"/>
      <c r="F152" s="289"/>
    </row>
    <row r="153" spans="1:6">
      <c r="A153" s="286">
        <v>151</v>
      </c>
      <c r="B153" s="286" t="s">
        <v>487</v>
      </c>
      <c r="C153" s="286" t="s">
        <v>3927</v>
      </c>
      <c r="D153" s="286" t="s">
        <v>3234</v>
      </c>
      <c r="E153" s="289"/>
      <c r="F153" s="289"/>
    </row>
    <row r="154" spans="1:6">
      <c r="A154" s="286">
        <v>152</v>
      </c>
      <c r="B154" s="286" t="s">
        <v>487</v>
      </c>
      <c r="C154" s="286" t="s">
        <v>3928</v>
      </c>
      <c r="D154" s="286" t="s">
        <v>3237</v>
      </c>
      <c r="E154" s="289"/>
      <c r="F154" s="289"/>
    </row>
    <row r="155" spans="1:6">
      <c r="A155" s="286">
        <v>153</v>
      </c>
      <c r="B155" s="286" t="s">
        <v>487</v>
      </c>
      <c r="C155" s="286" t="s">
        <v>3929</v>
      </c>
      <c r="D155" s="286" t="s">
        <v>3240</v>
      </c>
      <c r="E155" s="289"/>
      <c r="F155" s="289"/>
    </row>
    <row r="156" spans="1:6">
      <c r="A156" s="286">
        <v>154</v>
      </c>
      <c r="B156" s="286" t="s">
        <v>489</v>
      </c>
      <c r="C156" s="286" t="s">
        <v>3930</v>
      </c>
      <c r="D156" s="286" t="s">
        <v>3243</v>
      </c>
      <c r="E156" s="289"/>
      <c r="F156" s="289"/>
    </row>
    <row r="157" spans="1:6">
      <c r="A157" s="286">
        <v>155</v>
      </c>
      <c r="B157" s="286" t="s">
        <v>489</v>
      </c>
      <c r="C157" s="286" t="s">
        <v>3931</v>
      </c>
      <c r="D157" s="286" t="s">
        <v>3246</v>
      </c>
      <c r="E157" s="289"/>
      <c r="F157" s="289"/>
    </row>
    <row r="158" spans="1:6">
      <c r="A158" s="286">
        <v>156</v>
      </c>
      <c r="B158" s="286" t="s">
        <v>489</v>
      </c>
      <c r="C158" s="286" t="s">
        <v>3932</v>
      </c>
      <c r="D158" s="286" t="s">
        <v>3249</v>
      </c>
      <c r="E158" s="289"/>
      <c r="F158" s="289"/>
    </row>
    <row r="159" spans="1:6">
      <c r="A159" s="286">
        <v>157</v>
      </c>
      <c r="B159" s="286" t="s">
        <v>489</v>
      </c>
      <c r="C159" s="286" t="s">
        <v>244</v>
      </c>
      <c r="D159" s="286" t="s">
        <v>3252</v>
      </c>
      <c r="E159" s="289"/>
      <c r="F159" s="289"/>
    </row>
    <row r="160" spans="1:6">
      <c r="A160" s="286">
        <v>158</v>
      </c>
      <c r="B160" s="286" t="s">
        <v>489</v>
      </c>
      <c r="C160" s="286" t="s">
        <v>3933</v>
      </c>
      <c r="D160" s="286" t="s">
        <v>3255</v>
      </c>
      <c r="E160" s="289"/>
      <c r="F160" s="289"/>
    </row>
    <row r="161" spans="1:6">
      <c r="A161" s="286">
        <v>159</v>
      </c>
      <c r="B161" s="286" t="s">
        <v>489</v>
      </c>
      <c r="C161" s="286" t="s">
        <v>3934</v>
      </c>
      <c r="D161" s="286" t="s">
        <v>3258</v>
      </c>
      <c r="E161" s="289"/>
      <c r="F161" s="289"/>
    </row>
    <row r="162" spans="1:6">
      <c r="A162" s="286">
        <v>160</v>
      </c>
      <c r="B162" s="286" t="s">
        <v>489</v>
      </c>
      <c r="C162" s="286" t="s">
        <v>3935</v>
      </c>
      <c r="D162" s="286" t="s">
        <v>3261</v>
      </c>
      <c r="E162" s="289"/>
      <c r="F162" s="289"/>
    </row>
    <row r="163" spans="1:6">
      <c r="A163" s="286">
        <v>161</v>
      </c>
      <c r="B163" s="286" t="s">
        <v>489</v>
      </c>
      <c r="C163" s="286" t="s">
        <v>3936</v>
      </c>
      <c r="D163" s="286" t="s">
        <v>3264</v>
      </c>
      <c r="E163" s="289"/>
      <c r="F163" s="289"/>
    </row>
    <row r="164" spans="1:6">
      <c r="A164" s="286">
        <v>162</v>
      </c>
      <c r="B164" s="286" t="s">
        <v>489</v>
      </c>
      <c r="C164" s="286" t="s">
        <v>489</v>
      </c>
      <c r="D164" s="286" t="s">
        <v>3267</v>
      </c>
      <c r="E164" s="289"/>
      <c r="F164" s="289"/>
    </row>
    <row r="165" spans="1:6">
      <c r="A165" s="286">
        <v>163</v>
      </c>
      <c r="B165" s="286" t="s">
        <v>489</v>
      </c>
      <c r="C165" s="286" t="s">
        <v>489</v>
      </c>
      <c r="D165" s="286" t="s">
        <v>3270</v>
      </c>
      <c r="E165" s="289"/>
      <c r="F165" s="289"/>
    </row>
    <row r="166" spans="1:6">
      <c r="A166" s="286">
        <v>164</v>
      </c>
      <c r="B166" s="286" t="s">
        <v>489</v>
      </c>
      <c r="C166" s="286" t="s">
        <v>489</v>
      </c>
      <c r="D166" s="286" t="s">
        <v>3272</v>
      </c>
      <c r="E166" s="289"/>
      <c r="F166" s="289"/>
    </row>
    <row r="167" spans="1:6">
      <c r="A167" s="286">
        <v>165</v>
      </c>
      <c r="B167" s="286" t="s">
        <v>489</v>
      </c>
      <c r="C167" s="286" t="s">
        <v>3937</v>
      </c>
      <c r="D167" s="286" t="s">
        <v>3274</v>
      </c>
      <c r="E167" s="289"/>
      <c r="F167" s="289"/>
    </row>
    <row r="168" spans="1:6">
      <c r="A168" s="286">
        <v>166</v>
      </c>
      <c r="B168" s="286" t="s">
        <v>489</v>
      </c>
      <c r="C168" s="286" t="s">
        <v>3938</v>
      </c>
      <c r="D168" s="286" t="s">
        <v>3277</v>
      </c>
      <c r="E168" s="289"/>
      <c r="F168" s="289"/>
    </row>
    <row r="169" spans="1:6">
      <c r="A169" s="286">
        <v>167</v>
      </c>
      <c r="B169" s="286" t="s">
        <v>489</v>
      </c>
      <c r="C169" s="286" t="s">
        <v>3938</v>
      </c>
      <c r="D169" s="286" t="s">
        <v>3280</v>
      </c>
      <c r="E169" s="289"/>
      <c r="F169" s="289"/>
    </row>
    <row r="170" spans="1:6">
      <c r="A170" s="286">
        <v>168</v>
      </c>
      <c r="B170" s="286" t="s">
        <v>489</v>
      </c>
      <c r="C170" s="286" t="s">
        <v>3939</v>
      </c>
      <c r="D170" s="286" t="s">
        <v>3282</v>
      </c>
      <c r="E170" s="289"/>
      <c r="F170" s="289"/>
    </row>
    <row r="171" spans="1:6">
      <c r="A171" s="286">
        <v>169</v>
      </c>
      <c r="B171" s="286" t="s">
        <v>489</v>
      </c>
      <c r="C171" s="286" t="s">
        <v>3940</v>
      </c>
      <c r="D171" s="286" t="s">
        <v>3285</v>
      </c>
      <c r="E171" s="289"/>
      <c r="F171" s="289"/>
    </row>
    <row r="172" spans="1:6">
      <c r="A172" s="286">
        <v>170</v>
      </c>
      <c r="B172" s="286" t="s">
        <v>489</v>
      </c>
      <c r="C172" s="286" t="s">
        <v>3941</v>
      </c>
      <c r="D172" s="286" t="s">
        <v>3288</v>
      </c>
      <c r="E172" s="289"/>
      <c r="F172" s="289"/>
    </row>
    <row r="173" spans="1:6">
      <c r="A173" s="286">
        <v>171</v>
      </c>
      <c r="B173" s="286" t="s">
        <v>491</v>
      </c>
      <c r="C173" s="286" t="s">
        <v>3942</v>
      </c>
      <c r="D173" s="286" t="s">
        <v>3291</v>
      </c>
      <c r="E173" s="289"/>
      <c r="F173" s="289"/>
    </row>
    <row r="174" spans="1:6">
      <c r="A174" s="286">
        <v>172</v>
      </c>
      <c r="B174" s="286" t="s">
        <v>491</v>
      </c>
      <c r="C174" s="286" t="s">
        <v>3943</v>
      </c>
      <c r="D174" s="286" t="s">
        <v>3294</v>
      </c>
      <c r="E174" s="289"/>
      <c r="F174" s="289"/>
    </row>
    <row r="175" spans="1:6">
      <c r="A175" s="286">
        <v>173</v>
      </c>
      <c r="B175" s="286" t="s">
        <v>491</v>
      </c>
      <c r="C175" s="286" t="s">
        <v>244</v>
      </c>
      <c r="D175" s="286" t="s">
        <v>3297</v>
      </c>
      <c r="E175" s="289"/>
      <c r="F175" s="289"/>
    </row>
    <row r="176" spans="1:6">
      <c r="A176" s="286">
        <v>174</v>
      </c>
      <c r="B176" s="286" t="s">
        <v>491</v>
      </c>
      <c r="C176" s="286" t="s">
        <v>3944</v>
      </c>
      <c r="D176" s="286" t="s">
        <v>3299</v>
      </c>
      <c r="E176" s="289"/>
      <c r="F176" s="289"/>
    </row>
    <row r="177" spans="1:6">
      <c r="A177" s="286">
        <v>175</v>
      </c>
      <c r="B177" s="286" t="s">
        <v>491</v>
      </c>
      <c r="C177" s="286" t="s">
        <v>3944</v>
      </c>
      <c r="D177" s="286" t="s">
        <v>3302</v>
      </c>
      <c r="E177" s="289"/>
      <c r="F177" s="289"/>
    </row>
    <row r="178" spans="1:6">
      <c r="A178" s="286">
        <v>176</v>
      </c>
      <c r="B178" s="286" t="s">
        <v>491</v>
      </c>
      <c r="C178" s="286" t="s">
        <v>3945</v>
      </c>
      <c r="D178" s="286" t="s">
        <v>3304</v>
      </c>
      <c r="E178" s="289"/>
      <c r="F178" s="289"/>
    </row>
    <row r="179" spans="1:6">
      <c r="A179" s="286">
        <v>177</v>
      </c>
      <c r="B179" s="286" t="s">
        <v>491</v>
      </c>
      <c r="C179" s="286" t="s">
        <v>3946</v>
      </c>
      <c r="D179" s="286" t="s">
        <v>3307</v>
      </c>
      <c r="E179" s="289"/>
      <c r="F179" s="289"/>
    </row>
    <row r="180" spans="1:6">
      <c r="A180" s="286">
        <v>178</v>
      </c>
      <c r="B180" s="286" t="s">
        <v>491</v>
      </c>
      <c r="C180" s="286" t="s">
        <v>3947</v>
      </c>
      <c r="D180" s="286" t="s">
        <v>3310</v>
      </c>
      <c r="E180" s="289"/>
      <c r="F180" s="289"/>
    </row>
    <row r="181" spans="1:6">
      <c r="A181" s="286">
        <v>179</v>
      </c>
      <c r="B181" s="286" t="s">
        <v>491</v>
      </c>
      <c r="C181" s="286" t="s">
        <v>3948</v>
      </c>
      <c r="D181" s="286" t="s">
        <v>3313</v>
      </c>
      <c r="E181" s="289"/>
      <c r="F181" s="289"/>
    </row>
    <row r="182" spans="1:6">
      <c r="A182" s="286">
        <v>180</v>
      </c>
      <c r="B182" s="286" t="s">
        <v>491</v>
      </c>
      <c r="C182" s="286" t="s">
        <v>3949</v>
      </c>
      <c r="D182" s="286" t="s">
        <v>3316</v>
      </c>
      <c r="E182" s="289"/>
      <c r="F182" s="289"/>
    </row>
    <row r="183" spans="1:6">
      <c r="A183" s="286">
        <v>181</v>
      </c>
      <c r="B183" s="286" t="s">
        <v>491</v>
      </c>
      <c r="C183" s="286" t="s">
        <v>3950</v>
      </c>
      <c r="D183" s="286" t="s">
        <v>3319</v>
      </c>
      <c r="E183" s="289"/>
      <c r="F183" s="289"/>
    </row>
    <row r="184" spans="1:6">
      <c r="A184" s="286">
        <v>182</v>
      </c>
      <c r="B184" s="286" t="s">
        <v>491</v>
      </c>
      <c r="C184" s="286" t="s">
        <v>3951</v>
      </c>
      <c r="D184" s="286" t="s">
        <v>3322</v>
      </c>
      <c r="E184" s="289"/>
      <c r="F184" s="289"/>
    </row>
    <row r="185" spans="1:6">
      <c r="A185" s="286">
        <v>183</v>
      </c>
      <c r="B185" s="286" t="s">
        <v>491</v>
      </c>
      <c r="C185" s="286" t="s">
        <v>3952</v>
      </c>
      <c r="D185" s="286" t="s">
        <v>3325</v>
      </c>
      <c r="E185" s="289"/>
      <c r="F185" s="289"/>
    </row>
    <row r="186" spans="1:6">
      <c r="A186" s="286">
        <v>184</v>
      </c>
      <c r="B186" s="286" t="s">
        <v>491</v>
      </c>
      <c r="C186" s="286" t="s">
        <v>3953</v>
      </c>
      <c r="D186" s="286" t="s">
        <v>3328</v>
      </c>
      <c r="E186" s="289"/>
      <c r="F186" s="289"/>
    </row>
    <row r="187" spans="1:6">
      <c r="A187" s="286">
        <v>185</v>
      </c>
      <c r="B187" s="286" t="s">
        <v>491</v>
      </c>
      <c r="C187" s="286" t="s">
        <v>3954</v>
      </c>
      <c r="D187" s="286" t="s">
        <v>3331</v>
      </c>
      <c r="E187" s="289"/>
      <c r="F187" s="289"/>
    </row>
    <row r="188" spans="1:6">
      <c r="A188" s="286">
        <v>186</v>
      </c>
      <c r="B188" s="286" t="s">
        <v>491</v>
      </c>
      <c r="C188" s="286" t="s">
        <v>3955</v>
      </c>
      <c r="D188" s="286" t="s">
        <v>3334</v>
      </c>
      <c r="E188" s="289"/>
      <c r="F188" s="289"/>
    </row>
    <row r="189" spans="1:6">
      <c r="A189" s="286">
        <v>187</v>
      </c>
      <c r="B189" s="286" t="s">
        <v>491</v>
      </c>
      <c r="C189" s="286" t="s">
        <v>3956</v>
      </c>
      <c r="D189" s="286" t="s">
        <v>3337</v>
      </c>
      <c r="E189" s="289"/>
      <c r="F189" s="289"/>
    </row>
    <row r="190" spans="1:6">
      <c r="A190" s="286">
        <v>188</v>
      </c>
      <c r="B190" s="286" t="s">
        <v>493</v>
      </c>
      <c r="C190" s="286" t="s">
        <v>3957</v>
      </c>
      <c r="D190" s="286" t="s">
        <v>3340</v>
      </c>
      <c r="E190" s="289"/>
      <c r="F190" s="289"/>
    </row>
    <row r="191" spans="1:6">
      <c r="A191" s="286">
        <v>189</v>
      </c>
      <c r="B191" s="286" t="s">
        <v>493</v>
      </c>
      <c r="C191" s="286" t="s">
        <v>3958</v>
      </c>
      <c r="D191" s="286" t="s">
        <v>3343</v>
      </c>
      <c r="E191" s="289"/>
      <c r="F191" s="289"/>
    </row>
    <row r="192" spans="1:6">
      <c r="A192" s="286">
        <v>190</v>
      </c>
      <c r="B192" s="286" t="s">
        <v>493</v>
      </c>
      <c r="C192" s="286" t="s">
        <v>3959</v>
      </c>
      <c r="D192" s="286" t="s">
        <v>3346</v>
      </c>
      <c r="E192" s="289"/>
      <c r="F192" s="289"/>
    </row>
    <row r="193" spans="1:6">
      <c r="A193" s="286">
        <v>191</v>
      </c>
      <c r="B193" s="286" t="s">
        <v>493</v>
      </c>
      <c r="C193" s="286" t="s">
        <v>493</v>
      </c>
      <c r="D193" s="286" t="s">
        <v>3349</v>
      </c>
      <c r="E193" s="289"/>
      <c r="F193" s="289"/>
    </row>
    <row r="194" spans="1:6">
      <c r="A194" s="286">
        <v>192</v>
      </c>
      <c r="B194" s="286" t="s">
        <v>493</v>
      </c>
      <c r="C194" s="286" t="s">
        <v>493</v>
      </c>
      <c r="D194" s="286" t="s">
        <v>3352</v>
      </c>
      <c r="E194" s="289"/>
      <c r="F194" s="289"/>
    </row>
    <row r="195" spans="1:6">
      <c r="A195" s="286">
        <v>193</v>
      </c>
      <c r="B195" s="286" t="s">
        <v>493</v>
      </c>
      <c r="C195" s="286" t="s">
        <v>493</v>
      </c>
      <c r="D195" s="286" t="s">
        <v>3354</v>
      </c>
      <c r="E195" s="289"/>
      <c r="F195" s="289"/>
    </row>
    <row r="196" spans="1:6">
      <c r="A196" s="286">
        <v>194</v>
      </c>
      <c r="B196" s="286" t="s">
        <v>493</v>
      </c>
      <c r="C196" s="286" t="s">
        <v>3960</v>
      </c>
      <c r="D196" s="286" t="s">
        <v>3356</v>
      </c>
      <c r="E196" s="289"/>
      <c r="F196" s="289"/>
    </row>
    <row r="197" spans="1:6">
      <c r="A197" s="286">
        <v>195</v>
      </c>
      <c r="B197" s="286" t="s">
        <v>493</v>
      </c>
      <c r="C197" s="286" t="s">
        <v>3961</v>
      </c>
      <c r="D197" s="286" t="s">
        <v>3359</v>
      </c>
      <c r="E197" s="289"/>
      <c r="F197" s="289"/>
    </row>
    <row r="198" spans="1:6">
      <c r="A198" s="286">
        <v>196</v>
      </c>
      <c r="B198" s="286" t="s">
        <v>493</v>
      </c>
      <c r="C198" s="286" t="s">
        <v>3962</v>
      </c>
      <c r="D198" s="286" t="s">
        <v>3362</v>
      </c>
      <c r="E198" s="289"/>
      <c r="F198" s="289"/>
    </row>
    <row r="199" spans="1:6">
      <c r="A199" s="286">
        <v>197</v>
      </c>
      <c r="B199" s="286" t="s">
        <v>493</v>
      </c>
      <c r="C199" s="286" t="s">
        <v>3963</v>
      </c>
      <c r="D199" s="286" t="s">
        <v>3365</v>
      </c>
      <c r="E199" s="289"/>
      <c r="F199" s="289"/>
    </row>
    <row r="200" spans="1:6">
      <c r="A200" s="286">
        <v>198</v>
      </c>
      <c r="B200" s="286" t="s">
        <v>493</v>
      </c>
      <c r="C200" s="286" t="s">
        <v>3964</v>
      </c>
      <c r="D200" s="286" t="s">
        <v>3368</v>
      </c>
      <c r="E200" s="289"/>
      <c r="F200" s="289"/>
    </row>
    <row r="201" spans="1:6">
      <c r="A201" s="286">
        <v>199</v>
      </c>
      <c r="B201" s="286" t="s">
        <v>493</v>
      </c>
      <c r="C201" s="286" t="s">
        <v>3965</v>
      </c>
      <c r="D201" s="286" t="s">
        <v>3371</v>
      </c>
      <c r="E201" s="289"/>
      <c r="F201" s="289"/>
    </row>
    <row r="202" spans="1:6">
      <c r="A202" s="286">
        <v>200</v>
      </c>
      <c r="B202" s="286" t="s">
        <v>493</v>
      </c>
      <c r="C202" s="286" t="s">
        <v>3966</v>
      </c>
      <c r="D202" s="286" t="s">
        <v>3374</v>
      </c>
      <c r="E202" s="289"/>
      <c r="F202" s="289"/>
    </row>
    <row r="203" spans="1:6">
      <c r="A203" s="286">
        <v>201</v>
      </c>
      <c r="B203" s="286" t="s">
        <v>493</v>
      </c>
      <c r="C203" s="286" t="s">
        <v>3967</v>
      </c>
      <c r="D203" s="286" t="s">
        <v>3377</v>
      </c>
      <c r="E203" s="289"/>
      <c r="F203" s="289"/>
    </row>
    <row r="204" spans="1:6">
      <c r="A204" s="286">
        <v>202</v>
      </c>
      <c r="B204" s="286" t="s">
        <v>495</v>
      </c>
      <c r="C204" s="286" t="s">
        <v>3968</v>
      </c>
      <c r="D204" s="286" t="s">
        <v>3380</v>
      </c>
      <c r="E204" s="289"/>
      <c r="F204" s="289"/>
    </row>
    <row r="205" spans="1:6">
      <c r="A205" s="286">
        <v>203</v>
      </c>
      <c r="B205" s="286" t="s">
        <v>495</v>
      </c>
      <c r="C205" s="286" t="s">
        <v>3969</v>
      </c>
      <c r="D205" s="286" t="s">
        <v>3383</v>
      </c>
      <c r="E205" s="289"/>
      <c r="F205" s="289"/>
    </row>
    <row r="206" spans="1:6">
      <c r="A206" s="286">
        <v>204</v>
      </c>
      <c r="B206" s="286" t="s">
        <v>495</v>
      </c>
      <c r="C206" s="286" t="s">
        <v>3970</v>
      </c>
      <c r="D206" s="286" t="s">
        <v>3386</v>
      </c>
      <c r="E206" s="289"/>
      <c r="F206" s="289"/>
    </row>
    <row r="207" spans="1:6">
      <c r="A207" s="286">
        <v>205</v>
      </c>
      <c r="B207" s="286" t="s">
        <v>495</v>
      </c>
      <c r="C207" s="286" t="s">
        <v>3971</v>
      </c>
      <c r="D207" s="286" t="s">
        <v>3389</v>
      </c>
      <c r="E207" s="289"/>
      <c r="F207" s="289"/>
    </row>
    <row r="208" spans="1:6">
      <c r="A208" s="286">
        <v>206</v>
      </c>
      <c r="B208" s="286" t="s">
        <v>495</v>
      </c>
      <c r="C208" s="286" t="s">
        <v>3972</v>
      </c>
      <c r="D208" s="286" t="s">
        <v>3392</v>
      </c>
      <c r="E208" s="289"/>
      <c r="F208" s="289"/>
    </row>
    <row r="209" spans="1:6">
      <c r="A209" s="286">
        <v>207</v>
      </c>
      <c r="B209" s="286" t="s">
        <v>495</v>
      </c>
      <c r="C209" s="286" t="s">
        <v>3973</v>
      </c>
      <c r="D209" s="286" t="s">
        <v>3395</v>
      </c>
      <c r="E209" s="289"/>
      <c r="F209" s="289"/>
    </row>
    <row r="210" spans="1:6">
      <c r="A210" s="286">
        <v>208</v>
      </c>
      <c r="B210" s="286" t="s">
        <v>495</v>
      </c>
      <c r="C210" s="286" t="s">
        <v>3974</v>
      </c>
      <c r="D210" s="286" t="s">
        <v>3398</v>
      </c>
      <c r="E210" s="289"/>
      <c r="F210" s="289"/>
    </row>
    <row r="211" spans="1:6">
      <c r="A211" s="286">
        <v>209</v>
      </c>
      <c r="B211" s="286" t="s">
        <v>495</v>
      </c>
      <c r="C211" s="286" t="s">
        <v>3975</v>
      </c>
      <c r="D211" s="286" t="s">
        <v>3401</v>
      </c>
      <c r="E211" s="289"/>
      <c r="F211" s="289"/>
    </row>
    <row r="212" spans="1:6">
      <c r="A212" s="286">
        <v>210</v>
      </c>
      <c r="B212" s="286" t="s">
        <v>495</v>
      </c>
      <c r="C212" s="286" t="s">
        <v>3976</v>
      </c>
      <c r="D212" s="286" t="s">
        <v>3404</v>
      </c>
      <c r="E212" s="289"/>
      <c r="F212" s="289"/>
    </row>
    <row r="213" spans="1:6">
      <c r="A213" s="286">
        <v>211</v>
      </c>
      <c r="B213" s="286" t="s">
        <v>495</v>
      </c>
      <c r="C213" s="286" t="s">
        <v>495</v>
      </c>
      <c r="D213" s="286" t="s">
        <v>3407</v>
      </c>
      <c r="E213" s="289"/>
      <c r="F213" s="289"/>
    </row>
    <row r="214" spans="1:6">
      <c r="A214" s="286">
        <v>212</v>
      </c>
      <c r="B214" s="286" t="s">
        <v>495</v>
      </c>
      <c r="C214" s="286" t="s">
        <v>495</v>
      </c>
      <c r="D214" s="286" t="s">
        <v>3410</v>
      </c>
      <c r="E214" s="289"/>
      <c r="F214" s="289"/>
    </row>
    <row r="215" spans="1:6">
      <c r="A215" s="286">
        <v>213</v>
      </c>
      <c r="B215" s="286" t="s">
        <v>495</v>
      </c>
      <c r="C215" s="286" t="s">
        <v>495</v>
      </c>
      <c r="D215" s="286" t="s">
        <v>3412</v>
      </c>
      <c r="E215" s="289"/>
      <c r="F215" s="289"/>
    </row>
    <row r="216" spans="1:6">
      <c r="A216" s="286">
        <v>214</v>
      </c>
      <c r="B216" s="286" t="s">
        <v>495</v>
      </c>
      <c r="C216" s="286" t="s">
        <v>495</v>
      </c>
      <c r="D216" s="286" t="s">
        <v>3414</v>
      </c>
      <c r="E216" s="289"/>
      <c r="F216" s="289"/>
    </row>
    <row r="217" spans="1:6">
      <c r="A217" s="286">
        <v>215</v>
      </c>
      <c r="B217" s="286" t="s">
        <v>495</v>
      </c>
      <c r="C217" s="286" t="s">
        <v>3977</v>
      </c>
      <c r="D217" s="286" t="s">
        <v>3416</v>
      </c>
      <c r="E217" s="289"/>
      <c r="F217" s="289"/>
    </row>
    <row r="218" spans="1:6">
      <c r="A218" s="286">
        <v>216</v>
      </c>
      <c r="B218" s="286" t="s">
        <v>495</v>
      </c>
      <c r="C218" s="286" t="s">
        <v>3978</v>
      </c>
      <c r="D218" s="286" t="s">
        <v>3419</v>
      </c>
      <c r="E218" s="289"/>
      <c r="F218" s="289"/>
    </row>
    <row r="219" spans="1:6">
      <c r="A219" s="286">
        <v>217</v>
      </c>
      <c r="B219" s="286" t="s">
        <v>495</v>
      </c>
      <c r="C219" s="286" t="s">
        <v>3979</v>
      </c>
      <c r="D219" s="286" t="s">
        <v>3422</v>
      </c>
      <c r="E219" s="289"/>
      <c r="F219" s="289"/>
    </row>
    <row r="220" spans="1:6">
      <c r="A220" s="286">
        <v>218</v>
      </c>
      <c r="B220" s="286" t="s">
        <v>495</v>
      </c>
      <c r="C220" s="286" t="s">
        <v>3980</v>
      </c>
      <c r="D220" s="286" t="s">
        <v>3425</v>
      </c>
      <c r="E220" s="289"/>
      <c r="F220" s="289"/>
    </row>
    <row r="221" spans="1:6">
      <c r="A221" s="286">
        <v>219</v>
      </c>
      <c r="B221" s="286" t="s">
        <v>497</v>
      </c>
      <c r="C221" s="286" t="s">
        <v>3981</v>
      </c>
      <c r="D221" s="286" t="s">
        <v>3428</v>
      </c>
      <c r="E221" s="289"/>
      <c r="F221" s="289"/>
    </row>
    <row r="222" spans="1:6">
      <c r="A222" s="286">
        <v>220</v>
      </c>
      <c r="B222" s="286" t="s">
        <v>497</v>
      </c>
      <c r="C222" s="286" t="s">
        <v>3982</v>
      </c>
      <c r="D222" s="286" t="s">
        <v>3431</v>
      </c>
      <c r="E222" s="289"/>
      <c r="F222" s="289"/>
    </row>
    <row r="223" spans="1:6">
      <c r="A223" s="286">
        <v>221</v>
      </c>
      <c r="B223" s="286" t="s">
        <v>497</v>
      </c>
      <c r="C223" s="286" t="s">
        <v>3983</v>
      </c>
      <c r="D223" s="286" t="s">
        <v>3434</v>
      </c>
      <c r="E223" s="289"/>
      <c r="F223" s="289"/>
    </row>
    <row r="224" spans="1:6">
      <c r="A224" s="286">
        <v>222</v>
      </c>
      <c r="B224" s="286" t="s">
        <v>497</v>
      </c>
      <c r="C224" s="286" t="s">
        <v>3984</v>
      </c>
      <c r="D224" s="286" t="s">
        <v>3437</v>
      </c>
      <c r="E224" s="289"/>
      <c r="F224" s="289"/>
    </row>
    <row r="225" spans="1:6">
      <c r="A225" s="286">
        <v>223</v>
      </c>
      <c r="B225" s="286" t="s">
        <v>497</v>
      </c>
      <c r="C225" s="286" t="s">
        <v>3985</v>
      </c>
      <c r="D225" s="286" t="s">
        <v>3440</v>
      </c>
      <c r="E225" s="289"/>
      <c r="F225" s="289"/>
    </row>
    <row r="226" spans="1:6">
      <c r="A226" s="286">
        <v>224</v>
      </c>
      <c r="B226" s="286" t="s">
        <v>497</v>
      </c>
      <c r="C226" s="286" t="s">
        <v>3986</v>
      </c>
      <c r="D226" s="286" t="s">
        <v>3443</v>
      </c>
      <c r="E226" s="289"/>
      <c r="F226" s="289"/>
    </row>
    <row r="227" spans="1:6">
      <c r="A227" s="286">
        <v>225</v>
      </c>
      <c r="B227" s="286" t="s">
        <v>497</v>
      </c>
      <c r="C227" s="286" t="s">
        <v>497</v>
      </c>
      <c r="D227" s="286" t="s">
        <v>3446</v>
      </c>
      <c r="E227" s="289"/>
      <c r="F227" s="289"/>
    </row>
    <row r="228" spans="1:6">
      <c r="A228" s="286">
        <v>226</v>
      </c>
      <c r="B228" s="286" t="s">
        <v>497</v>
      </c>
      <c r="C228" s="286" t="s">
        <v>497</v>
      </c>
      <c r="D228" s="286" t="s">
        <v>3449</v>
      </c>
      <c r="E228" s="289"/>
      <c r="F228" s="289"/>
    </row>
    <row r="229" spans="1:6">
      <c r="A229" s="286">
        <v>227</v>
      </c>
      <c r="B229" s="286" t="s">
        <v>497</v>
      </c>
      <c r="C229" s="286" t="s">
        <v>497</v>
      </c>
      <c r="D229" s="286" t="s">
        <v>3451</v>
      </c>
      <c r="E229" s="289"/>
      <c r="F229" s="289"/>
    </row>
    <row r="230" spans="1:6">
      <c r="A230" s="286">
        <v>228</v>
      </c>
      <c r="B230" s="286" t="s">
        <v>497</v>
      </c>
      <c r="C230" s="286" t="s">
        <v>3987</v>
      </c>
      <c r="D230" s="286" t="s">
        <v>3453</v>
      </c>
      <c r="E230" s="289"/>
      <c r="F230" s="289"/>
    </row>
    <row r="231" spans="1:6">
      <c r="A231" s="286">
        <v>229</v>
      </c>
      <c r="B231" s="286" t="s">
        <v>497</v>
      </c>
      <c r="C231" s="286" t="s">
        <v>3988</v>
      </c>
      <c r="D231" s="286" t="s">
        <v>2769</v>
      </c>
      <c r="E231" s="289"/>
      <c r="F231" s="289"/>
    </row>
    <row r="232" spans="1:6">
      <c r="A232" s="286">
        <v>230</v>
      </c>
      <c r="B232" s="286" t="s">
        <v>499</v>
      </c>
      <c r="C232" s="286" t="s">
        <v>1214</v>
      </c>
      <c r="D232" s="286" t="s">
        <v>3458</v>
      </c>
      <c r="E232" s="289"/>
      <c r="F232" s="289"/>
    </row>
    <row r="233" spans="1:6">
      <c r="A233" s="286">
        <v>231</v>
      </c>
      <c r="B233" s="286" t="s">
        <v>499</v>
      </c>
      <c r="C233" s="286" t="s">
        <v>1221</v>
      </c>
      <c r="D233" s="286" t="s">
        <v>3461</v>
      </c>
      <c r="E233" s="289"/>
      <c r="F233" s="289"/>
    </row>
    <row r="234" spans="1:6">
      <c r="A234" s="286">
        <v>232</v>
      </c>
      <c r="B234" s="286" t="s">
        <v>499</v>
      </c>
      <c r="C234" s="286" t="s">
        <v>1222</v>
      </c>
      <c r="D234" s="286" t="s">
        <v>3464</v>
      </c>
      <c r="E234" s="289"/>
      <c r="F234" s="289"/>
    </row>
    <row r="235" spans="1:6">
      <c r="A235" s="286">
        <v>233</v>
      </c>
      <c r="B235" s="286" t="s">
        <v>499</v>
      </c>
      <c r="C235" s="286" t="s">
        <v>1223</v>
      </c>
      <c r="D235" s="286" t="s">
        <v>3467</v>
      </c>
      <c r="E235" s="289"/>
      <c r="F235" s="289"/>
    </row>
    <row r="236" spans="1:6">
      <c r="A236" s="286">
        <v>234</v>
      </c>
      <c r="B236" s="286" t="s">
        <v>499</v>
      </c>
      <c r="C236" s="286" t="s">
        <v>3989</v>
      </c>
      <c r="D236" s="286" t="s">
        <v>3470</v>
      </c>
      <c r="E236" s="289"/>
      <c r="F236" s="289"/>
    </row>
    <row r="237" spans="1:6">
      <c r="A237" s="286">
        <v>235</v>
      </c>
      <c r="B237" s="286" t="s">
        <v>499</v>
      </c>
      <c r="C237" s="286" t="s">
        <v>1231</v>
      </c>
      <c r="D237" s="286" t="s">
        <v>1600</v>
      </c>
      <c r="E237" s="289"/>
      <c r="F237" s="289"/>
    </row>
    <row r="238" spans="1:6">
      <c r="A238" s="286">
        <v>236</v>
      </c>
      <c r="B238" s="286" t="s">
        <v>499</v>
      </c>
      <c r="C238" s="286" t="s">
        <v>1232</v>
      </c>
      <c r="D238" s="286" t="s">
        <v>3475</v>
      </c>
      <c r="E238" s="289"/>
      <c r="F238" s="289"/>
    </row>
    <row r="239" spans="1:6">
      <c r="A239" s="286">
        <v>237</v>
      </c>
      <c r="B239" s="286" t="s">
        <v>499</v>
      </c>
      <c r="C239" s="286" t="s">
        <v>1242</v>
      </c>
      <c r="D239" s="286" t="s">
        <v>3478</v>
      </c>
      <c r="E239" s="289"/>
      <c r="F239" s="289"/>
    </row>
    <row r="240" spans="1:6">
      <c r="A240" s="286">
        <v>238</v>
      </c>
      <c r="B240" s="286" t="s">
        <v>499</v>
      </c>
      <c r="C240" s="286" t="s">
        <v>1244</v>
      </c>
      <c r="D240" s="286" t="s">
        <v>3481</v>
      </c>
      <c r="E240" s="289"/>
      <c r="F240" s="289"/>
    </row>
    <row r="241" spans="1:6">
      <c r="A241" s="286">
        <v>239</v>
      </c>
      <c r="B241" s="286" t="s">
        <v>499</v>
      </c>
      <c r="C241" s="286" t="s">
        <v>1247</v>
      </c>
      <c r="D241" s="286" t="s">
        <v>3484</v>
      </c>
      <c r="E241" s="289"/>
      <c r="F241" s="289"/>
    </row>
    <row r="242" spans="1:6">
      <c r="A242" s="286">
        <v>240</v>
      </c>
      <c r="B242" s="286" t="s">
        <v>499</v>
      </c>
      <c r="C242" s="286" t="s">
        <v>1252</v>
      </c>
      <c r="D242" s="286" t="s">
        <v>3487</v>
      </c>
      <c r="E242" s="289"/>
      <c r="F242" s="289"/>
    </row>
    <row r="243" spans="1:6">
      <c r="A243" s="286">
        <v>241</v>
      </c>
      <c r="B243" s="286" t="s">
        <v>499</v>
      </c>
      <c r="C243" s="286" t="s">
        <v>499</v>
      </c>
      <c r="D243" s="286" t="s">
        <v>3490</v>
      </c>
      <c r="E243" s="289"/>
      <c r="F243" s="289"/>
    </row>
    <row r="244" spans="1:6">
      <c r="A244" s="286">
        <v>242</v>
      </c>
      <c r="B244" s="286" t="s">
        <v>499</v>
      </c>
      <c r="C244" s="286" t="s">
        <v>499</v>
      </c>
      <c r="D244" s="286" t="s">
        <v>3493</v>
      </c>
      <c r="E244" s="289"/>
      <c r="F244" s="289"/>
    </row>
    <row r="245" spans="1:6">
      <c r="A245" s="286">
        <v>243</v>
      </c>
      <c r="B245" s="286" t="s">
        <v>499</v>
      </c>
      <c r="C245" s="286" t="s">
        <v>1268</v>
      </c>
      <c r="D245" s="286" t="s">
        <v>3495</v>
      </c>
      <c r="E245" s="289"/>
      <c r="F245" s="289"/>
    </row>
    <row r="246" spans="1:6">
      <c r="A246" s="286">
        <v>244</v>
      </c>
      <c r="B246" s="286" t="s">
        <v>501</v>
      </c>
      <c r="C246" s="286" t="s">
        <v>3990</v>
      </c>
      <c r="D246" s="286" t="s">
        <v>3498</v>
      </c>
      <c r="E246" s="289"/>
      <c r="F246" s="289"/>
    </row>
    <row r="247" spans="1:6">
      <c r="A247" s="286">
        <v>245</v>
      </c>
      <c r="B247" s="286" t="s">
        <v>501</v>
      </c>
      <c r="C247" s="286" t="s">
        <v>3991</v>
      </c>
      <c r="D247" s="286" t="s">
        <v>3501</v>
      </c>
      <c r="E247" s="289"/>
      <c r="F247" s="289"/>
    </row>
    <row r="248" spans="1:6">
      <c r="A248" s="286">
        <v>246</v>
      </c>
      <c r="B248" s="286" t="s">
        <v>501</v>
      </c>
      <c r="C248" s="286" t="s">
        <v>3992</v>
      </c>
      <c r="D248" s="286" t="s">
        <v>3504</v>
      </c>
      <c r="E248" s="289"/>
      <c r="F248" s="289"/>
    </row>
    <row r="249" spans="1:6">
      <c r="A249" s="286">
        <v>247</v>
      </c>
      <c r="B249" s="286" t="s">
        <v>501</v>
      </c>
      <c r="C249" s="286" t="s">
        <v>3993</v>
      </c>
      <c r="D249" s="286" t="s">
        <v>3507</v>
      </c>
      <c r="E249" s="289"/>
      <c r="F249" s="289"/>
    </row>
    <row r="250" spans="1:6">
      <c r="A250" s="286">
        <v>248</v>
      </c>
      <c r="B250" s="286" t="s">
        <v>501</v>
      </c>
      <c r="C250" s="286" t="s">
        <v>3994</v>
      </c>
      <c r="D250" s="286" t="s">
        <v>3510</v>
      </c>
      <c r="E250" s="289"/>
      <c r="F250" s="289"/>
    </row>
    <row r="251" spans="1:6">
      <c r="A251" s="286">
        <v>249</v>
      </c>
      <c r="B251" s="286" t="s">
        <v>501</v>
      </c>
      <c r="C251" s="286" t="s">
        <v>3995</v>
      </c>
      <c r="D251" s="286" t="s">
        <v>3513</v>
      </c>
      <c r="E251" s="289"/>
      <c r="F251" s="289"/>
    </row>
    <row r="252" spans="1:6">
      <c r="A252" s="286">
        <v>250</v>
      </c>
      <c r="B252" s="286" t="s">
        <v>501</v>
      </c>
      <c r="C252" s="286" t="s">
        <v>3996</v>
      </c>
      <c r="D252" s="286" t="s">
        <v>3516</v>
      </c>
      <c r="E252" s="289"/>
      <c r="F252" s="289"/>
    </row>
    <row r="253" spans="1:6">
      <c r="A253" s="286">
        <v>251</v>
      </c>
      <c r="B253" s="286" t="s">
        <v>501</v>
      </c>
      <c r="C253" s="286" t="s">
        <v>3997</v>
      </c>
      <c r="D253" s="286" t="s">
        <v>3519</v>
      </c>
      <c r="E253" s="289"/>
      <c r="F253" s="289"/>
    </row>
    <row r="254" spans="1:6">
      <c r="A254" s="286">
        <v>252</v>
      </c>
      <c r="B254" s="286" t="s">
        <v>501</v>
      </c>
      <c r="C254" s="286" t="s">
        <v>3997</v>
      </c>
      <c r="D254" s="286" t="s">
        <v>3522</v>
      </c>
      <c r="E254" s="289"/>
      <c r="F254" s="289"/>
    </row>
    <row r="255" spans="1:6">
      <c r="A255" s="286">
        <v>253</v>
      </c>
      <c r="B255" s="286" t="s">
        <v>501</v>
      </c>
      <c r="C255" s="286" t="s">
        <v>3997</v>
      </c>
      <c r="D255" s="286" t="s">
        <v>3524</v>
      </c>
      <c r="E255" s="289"/>
      <c r="F255" s="289"/>
    </row>
    <row r="256" spans="1:6">
      <c r="A256" s="286">
        <v>254</v>
      </c>
      <c r="B256" s="286" t="s">
        <v>501</v>
      </c>
      <c r="C256" s="286" t="s">
        <v>3998</v>
      </c>
      <c r="D256" s="286" t="s">
        <v>3526</v>
      </c>
      <c r="E256" s="289"/>
      <c r="F256" s="289"/>
    </row>
    <row r="257" spans="1:6">
      <c r="A257" s="286">
        <v>255</v>
      </c>
      <c r="B257" s="286" t="s">
        <v>501</v>
      </c>
      <c r="C257" s="286" t="s">
        <v>3999</v>
      </c>
      <c r="D257" s="286" t="s">
        <v>3529</v>
      </c>
      <c r="E257" s="289"/>
      <c r="F257" s="289"/>
    </row>
    <row r="258" spans="1:6">
      <c r="A258" s="286">
        <v>256</v>
      </c>
      <c r="B258" s="286" t="s">
        <v>503</v>
      </c>
      <c r="C258" s="286" t="s">
        <v>244</v>
      </c>
      <c r="D258" s="286" t="s">
        <v>286</v>
      </c>
      <c r="E258" s="287" t="s">
        <v>305</v>
      </c>
      <c r="F258" s="288">
        <v>4828</v>
      </c>
    </row>
    <row r="259" spans="1:6">
      <c r="A259" s="286">
        <v>257</v>
      </c>
      <c r="B259" s="286" t="s">
        <v>503</v>
      </c>
      <c r="C259" s="286" t="s">
        <v>4000</v>
      </c>
      <c r="D259" s="286" t="s">
        <v>287</v>
      </c>
      <c r="E259" s="287" t="s">
        <v>306</v>
      </c>
      <c r="F259" s="288">
        <v>3472</v>
      </c>
    </row>
    <row r="260" spans="1:6">
      <c r="A260" s="286">
        <v>258</v>
      </c>
      <c r="B260" s="286" t="s">
        <v>503</v>
      </c>
      <c r="C260" s="286" t="s">
        <v>254</v>
      </c>
      <c r="D260" s="286" t="s">
        <v>288</v>
      </c>
      <c r="E260" s="287" t="s">
        <v>307</v>
      </c>
      <c r="F260" s="288" t="s">
        <v>300</v>
      </c>
    </row>
    <row r="261" spans="1:6">
      <c r="A261" s="286">
        <v>259</v>
      </c>
      <c r="B261" s="286" t="s">
        <v>503</v>
      </c>
      <c r="C261" s="286" t="s">
        <v>4001</v>
      </c>
      <c r="D261" s="286" t="s">
        <v>289</v>
      </c>
      <c r="E261" s="287" t="s">
        <v>308</v>
      </c>
      <c r="F261" s="288">
        <v>3353</v>
      </c>
    </row>
    <row r="262" spans="1:6">
      <c r="A262" s="286">
        <v>260</v>
      </c>
      <c r="B262" s="286" t="s">
        <v>503</v>
      </c>
      <c r="C262" s="286" t="s">
        <v>259</v>
      </c>
      <c r="D262" s="286" t="s">
        <v>290</v>
      </c>
      <c r="E262" s="287" t="s">
        <v>309</v>
      </c>
      <c r="F262" s="288" t="s">
        <v>301</v>
      </c>
    </row>
    <row r="263" spans="1:6">
      <c r="A263" s="286">
        <v>261</v>
      </c>
      <c r="B263" s="286" t="s">
        <v>503</v>
      </c>
      <c r="C263" s="286" t="s">
        <v>263</v>
      </c>
      <c r="D263" s="286" t="s">
        <v>291</v>
      </c>
      <c r="E263" s="287" t="s">
        <v>310</v>
      </c>
      <c r="F263" s="288" t="s">
        <v>302</v>
      </c>
    </row>
    <row r="264" spans="1:6">
      <c r="A264" s="286">
        <v>262</v>
      </c>
      <c r="B264" s="286" t="s">
        <v>503</v>
      </c>
      <c r="C264" s="286" t="s">
        <v>267</v>
      </c>
      <c r="D264" s="286" t="s">
        <v>292</v>
      </c>
      <c r="E264" s="287" t="s">
        <v>311</v>
      </c>
      <c r="F264" s="288">
        <v>5917</v>
      </c>
    </row>
    <row r="265" spans="1:6">
      <c r="A265" s="286">
        <v>263</v>
      </c>
      <c r="B265" s="286" t="s">
        <v>503</v>
      </c>
      <c r="C265" s="286" t="s">
        <v>26</v>
      </c>
      <c r="D265" s="286" t="s">
        <v>27</v>
      </c>
      <c r="E265" s="287" t="s">
        <v>312</v>
      </c>
      <c r="F265" s="288" t="s">
        <v>28</v>
      </c>
    </row>
    <row r="266" spans="1:6">
      <c r="A266" s="286">
        <v>264</v>
      </c>
      <c r="B266" s="286" t="s">
        <v>503</v>
      </c>
      <c r="C266" s="286" t="s">
        <v>26</v>
      </c>
      <c r="D266" s="286" t="s">
        <v>3547</v>
      </c>
      <c r="E266" s="287" t="s">
        <v>312</v>
      </c>
      <c r="F266" s="288" t="s">
        <v>28</v>
      </c>
    </row>
    <row r="267" spans="1:6">
      <c r="A267" s="286">
        <v>265</v>
      </c>
      <c r="B267" s="286" t="s">
        <v>503</v>
      </c>
      <c r="C267" s="286" t="s">
        <v>285</v>
      </c>
      <c r="D267" s="286" t="s">
        <v>293</v>
      </c>
      <c r="E267" s="287" t="s">
        <v>313</v>
      </c>
      <c r="F267" s="288">
        <v>6052</v>
      </c>
    </row>
    <row r="268" spans="1:6">
      <c r="A268" s="286">
        <v>266</v>
      </c>
      <c r="B268" s="286" t="s">
        <v>503</v>
      </c>
      <c r="C268" s="286" t="s">
        <v>271</v>
      </c>
      <c r="D268" s="286" t="s">
        <v>294</v>
      </c>
      <c r="E268" s="287" t="s">
        <v>314</v>
      </c>
      <c r="F268" s="288">
        <v>3468</v>
      </c>
    </row>
    <row r="269" spans="1:6">
      <c r="A269" s="286">
        <v>267</v>
      </c>
      <c r="B269" s="286" t="s">
        <v>503</v>
      </c>
      <c r="C269" s="286" t="s">
        <v>4002</v>
      </c>
      <c r="D269" s="286" t="s">
        <v>300</v>
      </c>
      <c r="E269" s="287" t="s">
        <v>312</v>
      </c>
      <c r="F269" s="288" t="s">
        <v>28</v>
      </c>
    </row>
    <row r="270" spans="1:6">
      <c r="A270" s="286">
        <v>268</v>
      </c>
      <c r="B270" s="286" t="s">
        <v>503</v>
      </c>
      <c r="C270" s="286" t="s">
        <v>274</v>
      </c>
      <c r="D270" s="286" t="s">
        <v>295</v>
      </c>
      <c r="E270" s="287" t="s">
        <v>315</v>
      </c>
      <c r="F270" s="288" t="s">
        <v>303</v>
      </c>
    </row>
    <row r="271" spans="1:6">
      <c r="A271" s="286">
        <v>269</v>
      </c>
      <c r="B271" s="286" t="s">
        <v>503</v>
      </c>
      <c r="C271" s="286" t="s">
        <v>4003</v>
      </c>
      <c r="D271" s="286" t="s">
        <v>3557</v>
      </c>
      <c r="E271" s="287" t="s">
        <v>312</v>
      </c>
      <c r="F271" s="288" t="s">
        <v>28</v>
      </c>
    </row>
    <row r="272" spans="1:6">
      <c r="A272" s="286">
        <v>270</v>
      </c>
      <c r="B272" s="286" t="s">
        <v>503</v>
      </c>
      <c r="C272" s="286" t="s">
        <v>278</v>
      </c>
      <c r="D272" s="286" t="s">
        <v>296</v>
      </c>
      <c r="E272" s="287" t="s">
        <v>316</v>
      </c>
      <c r="F272" s="288">
        <v>3470</v>
      </c>
    </row>
    <row r="273" spans="1:6">
      <c r="A273" s="286">
        <v>271</v>
      </c>
      <c r="B273" s="286" t="s">
        <v>503</v>
      </c>
      <c r="C273" s="286" t="s">
        <v>279</v>
      </c>
      <c r="D273" s="286" t="s">
        <v>298</v>
      </c>
      <c r="E273" s="287" t="s">
        <v>318</v>
      </c>
      <c r="F273" s="288">
        <v>2811</v>
      </c>
    </row>
    <row r="274" spans="1:6">
      <c r="A274" s="286">
        <v>272</v>
      </c>
      <c r="B274" s="286" t="s">
        <v>503</v>
      </c>
      <c r="C274" s="286" t="s">
        <v>282</v>
      </c>
      <c r="D274" s="286" t="s">
        <v>297</v>
      </c>
      <c r="E274" s="287" t="s">
        <v>317</v>
      </c>
      <c r="F274" s="288" t="s">
        <v>304</v>
      </c>
    </row>
    <row r="275" spans="1:6">
      <c r="A275" s="286">
        <v>273</v>
      </c>
      <c r="B275" s="286" t="s">
        <v>503</v>
      </c>
      <c r="C275" s="286" t="s">
        <v>4004</v>
      </c>
      <c r="D275" s="286" t="s">
        <v>299</v>
      </c>
      <c r="E275" s="287" t="s">
        <v>319</v>
      </c>
      <c r="F275" s="288">
        <v>3177</v>
      </c>
    </row>
    <row r="276" spans="1:6">
      <c r="A276" s="286">
        <v>274</v>
      </c>
      <c r="B276" s="286" t="s">
        <v>505</v>
      </c>
      <c r="C276" s="286" t="s">
        <v>1304</v>
      </c>
      <c r="D276" s="286" t="s">
        <v>3568</v>
      </c>
      <c r="E276" s="289"/>
      <c r="F276" s="289"/>
    </row>
    <row r="277" spans="1:6">
      <c r="A277" s="286">
        <v>275</v>
      </c>
      <c r="B277" s="286" t="s">
        <v>505</v>
      </c>
      <c r="C277" s="286" t="s">
        <v>4005</v>
      </c>
      <c r="D277" s="286" t="s">
        <v>3571</v>
      </c>
      <c r="E277" s="289"/>
      <c r="F277" s="289"/>
    </row>
    <row r="278" spans="1:6">
      <c r="A278" s="286">
        <v>276</v>
      </c>
      <c r="B278" s="286" t="s">
        <v>505</v>
      </c>
      <c r="C278" s="286" t="s">
        <v>4006</v>
      </c>
      <c r="D278" s="286" t="s">
        <v>3574</v>
      </c>
      <c r="E278" s="289"/>
      <c r="F278" s="289"/>
    </row>
    <row r="279" spans="1:6">
      <c r="A279" s="286">
        <v>277</v>
      </c>
      <c r="B279" s="286" t="s">
        <v>505</v>
      </c>
      <c r="C279" s="286" t="s">
        <v>4007</v>
      </c>
      <c r="D279" s="286" t="s">
        <v>3577</v>
      </c>
      <c r="E279" s="289"/>
      <c r="F279" s="289"/>
    </row>
    <row r="280" spans="1:6">
      <c r="A280" s="286">
        <v>278</v>
      </c>
      <c r="B280" s="286" t="s">
        <v>505</v>
      </c>
      <c r="C280" s="286" t="s">
        <v>4008</v>
      </c>
      <c r="D280" s="286" t="s">
        <v>3580</v>
      </c>
      <c r="E280" s="289"/>
      <c r="F280" s="289"/>
    </row>
    <row r="281" spans="1:6">
      <c r="A281" s="286">
        <v>279</v>
      </c>
      <c r="B281" s="286" t="s">
        <v>505</v>
      </c>
      <c r="C281" s="286" t="s">
        <v>1322</v>
      </c>
      <c r="D281" s="286" t="s">
        <v>3583</v>
      </c>
      <c r="E281" s="289"/>
      <c r="F281" s="289"/>
    </row>
    <row r="282" spans="1:6">
      <c r="A282" s="286">
        <v>280</v>
      </c>
      <c r="B282" s="286" t="s">
        <v>505</v>
      </c>
      <c r="C282" s="286" t="s">
        <v>1323</v>
      </c>
      <c r="D282" s="286" t="s">
        <v>3586</v>
      </c>
      <c r="E282" s="289"/>
      <c r="F282" s="289"/>
    </row>
    <row r="283" spans="1:6">
      <c r="A283" s="286">
        <v>281</v>
      </c>
      <c r="B283" s="286" t="s">
        <v>505</v>
      </c>
      <c r="C283" s="286" t="s">
        <v>1324</v>
      </c>
      <c r="D283" s="286" t="s">
        <v>3589</v>
      </c>
      <c r="E283" s="289"/>
      <c r="F283" s="289"/>
    </row>
    <row r="284" spans="1:6">
      <c r="A284" s="286">
        <v>282</v>
      </c>
      <c r="B284" s="286" t="s">
        <v>505</v>
      </c>
      <c r="C284" s="286" t="s">
        <v>1326</v>
      </c>
      <c r="D284" s="286" t="s">
        <v>3592</v>
      </c>
      <c r="E284" s="289"/>
      <c r="F284" s="289"/>
    </row>
    <row r="285" spans="1:6">
      <c r="A285" s="286">
        <v>283</v>
      </c>
      <c r="B285" s="286" t="s">
        <v>505</v>
      </c>
      <c r="C285" s="286" t="s">
        <v>1327</v>
      </c>
      <c r="D285" s="286" t="s">
        <v>3595</v>
      </c>
      <c r="E285" s="289"/>
      <c r="F285" s="289"/>
    </row>
    <row r="286" spans="1:6">
      <c r="A286" s="286">
        <v>284</v>
      </c>
      <c r="B286" s="286" t="s">
        <v>505</v>
      </c>
      <c r="C286" s="286" t="s">
        <v>1335</v>
      </c>
      <c r="D286" s="286" t="s">
        <v>3598</v>
      </c>
      <c r="E286" s="289"/>
      <c r="F286" s="289"/>
    </row>
    <row r="287" spans="1:6">
      <c r="A287" s="286">
        <v>285</v>
      </c>
      <c r="B287" s="286" t="s">
        <v>505</v>
      </c>
      <c r="C287" s="286" t="s">
        <v>505</v>
      </c>
      <c r="D287" s="286" t="s">
        <v>3601</v>
      </c>
      <c r="E287" s="289"/>
      <c r="F287" s="289"/>
    </row>
    <row r="288" spans="1:6">
      <c r="A288" s="286">
        <v>286</v>
      </c>
      <c r="B288" s="286" t="s">
        <v>505</v>
      </c>
      <c r="C288" s="286" t="s">
        <v>505</v>
      </c>
      <c r="D288" s="286" t="s">
        <v>3604</v>
      </c>
      <c r="E288" s="289"/>
      <c r="F288" s="289"/>
    </row>
    <row r="289" spans="1:6">
      <c r="A289" s="286">
        <v>287</v>
      </c>
      <c r="B289" s="286" t="s">
        <v>505</v>
      </c>
      <c r="C289" s="286" t="s">
        <v>505</v>
      </c>
      <c r="D289" s="286" t="s">
        <v>3606</v>
      </c>
      <c r="E289" s="289"/>
      <c r="F289" s="289"/>
    </row>
    <row r="290" spans="1:6">
      <c r="A290" s="286">
        <v>288</v>
      </c>
      <c r="B290" s="286" t="s">
        <v>505</v>
      </c>
      <c r="C290" s="286" t="s">
        <v>1336</v>
      </c>
      <c r="D290" s="286" t="s">
        <v>3608</v>
      </c>
      <c r="E290" s="289"/>
      <c r="F290" s="289"/>
    </row>
    <row r="291" spans="1:6">
      <c r="A291" s="286">
        <v>289</v>
      </c>
      <c r="B291" s="286" t="s">
        <v>507</v>
      </c>
      <c r="C291" s="286" t="s">
        <v>4009</v>
      </c>
      <c r="D291" s="286" t="s">
        <v>3611</v>
      </c>
      <c r="E291" s="289"/>
      <c r="F291" s="289"/>
    </row>
    <row r="292" spans="1:6">
      <c r="A292" s="286">
        <v>290</v>
      </c>
      <c r="B292" s="286" t="s">
        <v>507</v>
      </c>
      <c r="C292" s="286" t="s">
        <v>4010</v>
      </c>
      <c r="D292" s="286" t="s">
        <v>3614</v>
      </c>
      <c r="E292" s="289"/>
      <c r="F292" s="289"/>
    </row>
    <row r="293" spans="1:6">
      <c r="A293" s="286">
        <v>291</v>
      </c>
      <c r="B293" s="286" t="s">
        <v>507</v>
      </c>
      <c r="C293" s="286" t="s">
        <v>4011</v>
      </c>
      <c r="D293" s="286" t="s">
        <v>3617</v>
      </c>
      <c r="E293" s="289"/>
      <c r="F293" s="289"/>
    </row>
    <row r="294" spans="1:6">
      <c r="A294" s="286">
        <v>292</v>
      </c>
      <c r="B294" s="286" t="s">
        <v>507</v>
      </c>
      <c r="C294" s="286" t="s">
        <v>4012</v>
      </c>
      <c r="D294" s="286" t="s">
        <v>3620</v>
      </c>
      <c r="E294" s="289"/>
      <c r="F294" s="289"/>
    </row>
    <row r="295" spans="1:6">
      <c r="A295" s="286">
        <v>293</v>
      </c>
      <c r="B295" s="286" t="s">
        <v>507</v>
      </c>
      <c r="C295" s="286" t="s">
        <v>4013</v>
      </c>
      <c r="D295" s="286" t="s">
        <v>3623</v>
      </c>
      <c r="E295" s="289"/>
      <c r="F295" s="289"/>
    </row>
    <row r="296" spans="1:6">
      <c r="A296" s="286">
        <v>294</v>
      </c>
      <c r="B296" s="286" t="s">
        <v>507</v>
      </c>
      <c r="C296" s="286" t="s">
        <v>4014</v>
      </c>
      <c r="D296" s="286" t="s">
        <v>3626</v>
      </c>
      <c r="E296" s="289"/>
      <c r="F296" s="289"/>
    </row>
    <row r="297" spans="1:6">
      <c r="A297" s="286">
        <v>295</v>
      </c>
      <c r="B297" s="286" t="s">
        <v>507</v>
      </c>
      <c r="C297" s="286" t="s">
        <v>4015</v>
      </c>
      <c r="D297" s="286" t="s">
        <v>3629</v>
      </c>
      <c r="E297" s="289"/>
      <c r="F297" s="289"/>
    </row>
    <row r="298" spans="1:6">
      <c r="A298" s="286">
        <v>296</v>
      </c>
      <c r="B298" s="286" t="s">
        <v>507</v>
      </c>
      <c r="C298" s="286" t="s">
        <v>4016</v>
      </c>
      <c r="D298" s="286" t="s">
        <v>3632</v>
      </c>
      <c r="E298" s="289"/>
      <c r="F298" s="289"/>
    </row>
    <row r="299" spans="1:6">
      <c r="A299" s="286">
        <v>297</v>
      </c>
      <c r="B299" s="286" t="s">
        <v>507</v>
      </c>
      <c r="C299" s="286" t="s">
        <v>4017</v>
      </c>
      <c r="D299" s="286" t="s">
        <v>3635</v>
      </c>
      <c r="E299" s="289"/>
      <c r="F299" s="289"/>
    </row>
    <row r="300" spans="1:6">
      <c r="A300" s="286">
        <v>298</v>
      </c>
      <c r="B300" s="286" t="s">
        <v>507</v>
      </c>
      <c r="C300" s="286" t="s">
        <v>4018</v>
      </c>
      <c r="D300" s="286" t="s">
        <v>3638</v>
      </c>
      <c r="E300" s="289"/>
      <c r="F300" s="289"/>
    </row>
    <row r="301" spans="1:6">
      <c r="A301" s="286">
        <v>299</v>
      </c>
      <c r="B301" s="286" t="s">
        <v>507</v>
      </c>
      <c r="C301" s="286" t="s">
        <v>4019</v>
      </c>
      <c r="D301" s="286" t="s">
        <v>3641</v>
      </c>
      <c r="E301" s="289"/>
      <c r="F301" s="289"/>
    </row>
    <row r="302" spans="1:6">
      <c r="A302" s="286">
        <v>300</v>
      </c>
      <c r="B302" s="286" t="s">
        <v>507</v>
      </c>
      <c r="C302" s="286" t="s">
        <v>4020</v>
      </c>
      <c r="D302" s="286" t="s">
        <v>3644</v>
      </c>
      <c r="E302" s="289"/>
      <c r="F302" s="289"/>
    </row>
    <row r="303" spans="1:6">
      <c r="A303" s="286">
        <v>301</v>
      </c>
      <c r="B303" s="286" t="s">
        <v>507</v>
      </c>
      <c r="C303" s="286" t="s">
        <v>507</v>
      </c>
      <c r="D303" s="286" t="s">
        <v>3647</v>
      </c>
      <c r="E303" s="289"/>
      <c r="F303" s="289"/>
    </row>
    <row r="304" spans="1:6">
      <c r="A304" s="286">
        <v>302</v>
      </c>
      <c r="B304" s="286" t="s">
        <v>507</v>
      </c>
      <c r="C304" s="286" t="s">
        <v>507</v>
      </c>
      <c r="D304" s="286" t="s">
        <v>3650</v>
      </c>
      <c r="E304" s="289"/>
      <c r="F304" s="289"/>
    </row>
    <row r="305" spans="1:6">
      <c r="A305" s="286">
        <v>303</v>
      </c>
      <c r="B305" s="286" t="s">
        <v>507</v>
      </c>
      <c r="C305" s="286" t="s">
        <v>507</v>
      </c>
      <c r="D305" s="286" t="s">
        <v>3652</v>
      </c>
      <c r="E305" s="289"/>
      <c r="F305" s="289"/>
    </row>
    <row r="306" spans="1:6">
      <c r="A306" s="286">
        <v>304</v>
      </c>
      <c r="B306" s="286" t="s">
        <v>509</v>
      </c>
      <c r="C306" s="286" t="s">
        <v>4021</v>
      </c>
      <c r="D306" s="286" t="s">
        <v>1603</v>
      </c>
      <c r="E306" s="289"/>
      <c r="F306" s="289"/>
    </row>
    <row r="307" spans="1:6">
      <c r="A307" s="286">
        <v>305</v>
      </c>
      <c r="B307" s="286" t="s">
        <v>509</v>
      </c>
      <c r="C307" s="286" t="s">
        <v>1386</v>
      </c>
      <c r="D307" s="286" t="s">
        <v>2431</v>
      </c>
      <c r="E307" s="289"/>
      <c r="F307" s="289"/>
    </row>
    <row r="308" spans="1:6">
      <c r="A308" s="286">
        <v>306</v>
      </c>
      <c r="B308" s="286" t="s">
        <v>509</v>
      </c>
      <c r="C308" s="286" t="s">
        <v>4022</v>
      </c>
      <c r="D308" s="286" t="s">
        <v>2416</v>
      </c>
      <c r="E308" s="289"/>
      <c r="F308" s="289"/>
    </row>
    <row r="309" spans="1:6">
      <c r="A309" s="286">
        <v>307</v>
      </c>
      <c r="B309" s="286" t="s">
        <v>509</v>
      </c>
      <c r="C309" s="286" t="s">
        <v>1391</v>
      </c>
      <c r="D309" s="286" t="s">
        <v>2398</v>
      </c>
      <c r="E309" s="289"/>
      <c r="F309" s="289"/>
    </row>
    <row r="310" spans="1:6">
      <c r="A310" s="286">
        <v>308</v>
      </c>
      <c r="B310" s="286" t="s">
        <v>509</v>
      </c>
      <c r="C310" s="286" t="s">
        <v>1400</v>
      </c>
      <c r="D310" s="286" t="s">
        <v>3662</v>
      </c>
      <c r="E310" s="289"/>
      <c r="F310" s="289"/>
    </row>
    <row r="311" spans="1:6">
      <c r="A311" s="286">
        <v>309</v>
      </c>
      <c r="B311" s="286" t="s">
        <v>509</v>
      </c>
      <c r="C311" s="286" t="s">
        <v>1401</v>
      </c>
      <c r="D311" s="286" t="s">
        <v>3665</v>
      </c>
      <c r="E311" s="289"/>
      <c r="F311" s="289"/>
    </row>
    <row r="312" spans="1:6">
      <c r="A312" s="286">
        <v>310</v>
      </c>
      <c r="B312" s="286" t="s">
        <v>509</v>
      </c>
      <c r="C312" s="286" t="s">
        <v>1406</v>
      </c>
      <c r="D312" s="286" t="s">
        <v>3668</v>
      </c>
      <c r="E312" s="289"/>
      <c r="F312" s="289"/>
    </row>
    <row r="313" spans="1:6">
      <c r="A313" s="286">
        <v>311</v>
      </c>
      <c r="B313" s="286" t="s">
        <v>509</v>
      </c>
      <c r="C313" s="286" t="s">
        <v>1408</v>
      </c>
      <c r="D313" s="286" t="s">
        <v>3671</v>
      </c>
      <c r="E313" s="289"/>
      <c r="F313" s="289"/>
    </row>
    <row r="314" spans="1:6">
      <c r="A314" s="286">
        <v>312</v>
      </c>
      <c r="B314" s="286" t="s">
        <v>509</v>
      </c>
      <c r="C314" s="286" t="s">
        <v>4023</v>
      </c>
      <c r="D314" s="286" t="s">
        <v>2319</v>
      </c>
      <c r="E314" s="289"/>
      <c r="F314" s="289"/>
    </row>
    <row r="315" spans="1:6">
      <c r="A315" s="286">
        <v>313</v>
      </c>
      <c r="B315" s="286" t="s">
        <v>509</v>
      </c>
      <c r="C315" s="286" t="s">
        <v>1413</v>
      </c>
      <c r="D315" s="286" t="s">
        <v>2295</v>
      </c>
      <c r="E315" s="289"/>
      <c r="F315" s="289"/>
    </row>
    <row r="316" spans="1:6">
      <c r="A316" s="286">
        <v>314</v>
      </c>
      <c r="B316" s="286" t="s">
        <v>509</v>
      </c>
      <c r="C316" s="286" t="s">
        <v>1414</v>
      </c>
      <c r="D316" s="286" t="s">
        <v>3678</v>
      </c>
      <c r="E316" s="289"/>
      <c r="F316" s="289"/>
    </row>
    <row r="317" spans="1:6">
      <c r="A317" s="286">
        <v>315</v>
      </c>
      <c r="B317" s="286" t="s">
        <v>509</v>
      </c>
      <c r="C317" s="286" t="s">
        <v>4024</v>
      </c>
      <c r="D317" s="286" t="s">
        <v>3681</v>
      </c>
      <c r="E317" s="289"/>
      <c r="F317" s="289"/>
    </row>
    <row r="318" spans="1:6">
      <c r="A318" s="286">
        <v>316</v>
      </c>
      <c r="B318" s="286" t="s">
        <v>509</v>
      </c>
      <c r="C318" s="286" t="s">
        <v>4025</v>
      </c>
      <c r="D318" s="286" t="s">
        <v>3684</v>
      </c>
      <c r="E318" s="289"/>
      <c r="F318" s="289"/>
    </row>
    <row r="319" spans="1:6">
      <c r="A319" s="286">
        <v>317</v>
      </c>
      <c r="B319" s="286" t="s">
        <v>509</v>
      </c>
      <c r="C319" s="286" t="s">
        <v>4025</v>
      </c>
      <c r="D319" s="286" t="s">
        <v>3687</v>
      </c>
      <c r="E319" s="289"/>
      <c r="F319" s="289"/>
    </row>
    <row r="320" spans="1:6">
      <c r="A320" s="286">
        <v>318</v>
      </c>
      <c r="B320" s="286" t="s">
        <v>509</v>
      </c>
      <c r="C320" s="286" t="s">
        <v>509</v>
      </c>
      <c r="D320" s="286" t="s">
        <v>3689</v>
      </c>
      <c r="E320" s="289"/>
      <c r="F320" s="289"/>
    </row>
    <row r="321" spans="1:6">
      <c r="A321" s="286">
        <v>319</v>
      </c>
      <c r="B321" s="286" t="s">
        <v>511</v>
      </c>
      <c r="C321" s="286" t="s">
        <v>4026</v>
      </c>
      <c r="D321" s="286" t="s">
        <v>3692</v>
      </c>
      <c r="E321" s="289"/>
      <c r="F321" s="289"/>
    </row>
    <row r="322" spans="1:6">
      <c r="A322" s="286">
        <v>320</v>
      </c>
      <c r="B322" s="286" t="s">
        <v>511</v>
      </c>
      <c r="C322" s="286" t="s">
        <v>4027</v>
      </c>
      <c r="D322" s="286" t="s">
        <v>3695</v>
      </c>
      <c r="E322" s="289"/>
      <c r="F322" s="289"/>
    </row>
    <row r="323" spans="1:6">
      <c r="A323" s="286">
        <v>321</v>
      </c>
      <c r="B323" s="286" t="s">
        <v>511</v>
      </c>
      <c r="C323" s="286" t="s">
        <v>4028</v>
      </c>
      <c r="D323" s="286" t="s">
        <v>3698</v>
      </c>
      <c r="E323" s="289"/>
      <c r="F323" s="289"/>
    </row>
    <row r="324" spans="1:6">
      <c r="A324" s="286">
        <v>322</v>
      </c>
      <c r="B324" s="286" t="s">
        <v>511</v>
      </c>
      <c r="C324" s="286" t="s">
        <v>254</v>
      </c>
      <c r="D324" s="286" t="s">
        <v>3701</v>
      </c>
      <c r="E324" s="289"/>
      <c r="F324" s="289"/>
    </row>
    <row r="325" spans="1:6">
      <c r="A325" s="286">
        <v>323</v>
      </c>
      <c r="B325" s="286" t="s">
        <v>511</v>
      </c>
      <c r="C325" s="286" t="s">
        <v>4029</v>
      </c>
      <c r="D325" s="286" t="s">
        <v>3703</v>
      </c>
      <c r="E325" s="289"/>
      <c r="F325" s="289"/>
    </row>
    <row r="326" spans="1:6">
      <c r="A326" s="286">
        <v>324</v>
      </c>
      <c r="B326" s="286" t="s">
        <v>511</v>
      </c>
      <c r="C326" s="286" t="s">
        <v>4030</v>
      </c>
      <c r="D326" s="286" t="s">
        <v>3706</v>
      </c>
      <c r="E326" s="289"/>
      <c r="F326" s="289"/>
    </row>
    <row r="327" spans="1:6">
      <c r="A327" s="286">
        <v>325</v>
      </c>
      <c r="B327" s="286" t="s">
        <v>511</v>
      </c>
      <c r="C327" s="286" t="s">
        <v>4031</v>
      </c>
      <c r="D327" s="286" t="s">
        <v>3709</v>
      </c>
      <c r="E327" s="289"/>
      <c r="F327" s="289"/>
    </row>
    <row r="328" spans="1:6">
      <c r="A328" s="286">
        <v>326</v>
      </c>
      <c r="B328" s="286" t="s">
        <v>511</v>
      </c>
      <c r="C328" s="286" t="s">
        <v>4032</v>
      </c>
      <c r="D328" s="286" t="s">
        <v>3712</v>
      </c>
      <c r="E328" s="289"/>
      <c r="F328" s="289"/>
    </row>
    <row r="329" spans="1:6">
      <c r="A329" s="286">
        <v>327</v>
      </c>
      <c r="B329" s="286" t="s">
        <v>511</v>
      </c>
      <c r="C329" s="286" t="s">
        <v>4033</v>
      </c>
      <c r="D329" s="286" t="s">
        <v>3715</v>
      </c>
      <c r="E329" s="289"/>
      <c r="F329" s="289"/>
    </row>
    <row r="330" spans="1:6">
      <c r="A330" s="286">
        <v>328</v>
      </c>
      <c r="B330" s="286" t="s">
        <v>511</v>
      </c>
      <c r="C330" s="286" t="s">
        <v>4034</v>
      </c>
      <c r="D330" s="286" t="s">
        <v>3718</v>
      </c>
      <c r="E330" s="289"/>
      <c r="F330" s="289"/>
    </row>
    <row r="331" spans="1:6">
      <c r="A331" s="286">
        <v>329</v>
      </c>
      <c r="B331" s="286" t="s">
        <v>511</v>
      </c>
      <c r="C331" s="286" t="s">
        <v>4035</v>
      </c>
      <c r="D331" s="286" t="s">
        <v>3721</v>
      </c>
      <c r="E331" s="289"/>
      <c r="F331" s="289"/>
    </row>
    <row r="332" spans="1:6">
      <c r="A332" s="286">
        <v>330</v>
      </c>
      <c r="B332" s="286" t="s">
        <v>511</v>
      </c>
      <c r="C332" s="286" t="s">
        <v>511</v>
      </c>
      <c r="D332" s="286" t="s">
        <v>3724</v>
      </c>
      <c r="E332" s="289"/>
      <c r="F332" s="289"/>
    </row>
    <row r="333" spans="1:6">
      <c r="A333" s="286">
        <v>331</v>
      </c>
      <c r="B333" s="286" t="s">
        <v>511</v>
      </c>
      <c r="C333" s="286" t="s">
        <v>511</v>
      </c>
      <c r="D333" s="286" t="s">
        <v>3727</v>
      </c>
      <c r="E333" s="289"/>
      <c r="F333" s="289"/>
    </row>
    <row r="334" spans="1:6">
      <c r="A334" s="286">
        <v>332</v>
      </c>
      <c r="B334" s="286" t="s">
        <v>511</v>
      </c>
      <c r="C334" s="286" t="s">
        <v>511</v>
      </c>
      <c r="D334" s="286" t="s">
        <v>3729</v>
      </c>
      <c r="E334" s="289"/>
      <c r="F334" s="289"/>
    </row>
    <row r="335" spans="1:6">
      <c r="A335" s="286">
        <v>333</v>
      </c>
      <c r="B335" s="286" t="s">
        <v>511</v>
      </c>
      <c r="C335" s="286" t="s">
        <v>511</v>
      </c>
      <c r="D335" s="286" t="s">
        <v>3731</v>
      </c>
      <c r="E335" s="289"/>
      <c r="F335" s="289"/>
    </row>
    <row r="336" spans="1:6">
      <c r="A336" s="286">
        <v>334</v>
      </c>
      <c r="B336" s="286" t="s">
        <v>511</v>
      </c>
      <c r="C336" s="286" t="s">
        <v>4036</v>
      </c>
      <c r="D336" s="286" t="s">
        <v>3733</v>
      </c>
      <c r="E336" s="289"/>
      <c r="F336" s="289"/>
    </row>
    <row r="337" spans="1:6">
      <c r="A337" s="286">
        <v>335</v>
      </c>
      <c r="B337" s="286" t="s">
        <v>513</v>
      </c>
      <c r="C337" s="286" t="s">
        <v>4037</v>
      </c>
      <c r="D337" s="286" t="s">
        <v>3736</v>
      </c>
      <c r="E337" s="289"/>
      <c r="F337" s="289"/>
    </row>
    <row r="338" spans="1:6">
      <c r="A338" s="286">
        <v>336</v>
      </c>
      <c r="B338" s="286" t="s">
        <v>513</v>
      </c>
      <c r="C338" s="286" t="s">
        <v>4038</v>
      </c>
      <c r="D338" s="286" t="s">
        <v>3739</v>
      </c>
      <c r="E338" s="289"/>
      <c r="F338" s="289"/>
    </row>
    <row r="339" spans="1:6">
      <c r="A339" s="286">
        <v>337</v>
      </c>
      <c r="B339" s="286" t="s">
        <v>513</v>
      </c>
      <c r="C339" s="286" t="s">
        <v>4039</v>
      </c>
      <c r="D339" s="286" t="s">
        <v>3742</v>
      </c>
      <c r="E339" s="289"/>
      <c r="F339" s="289"/>
    </row>
    <row r="340" spans="1:6">
      <c r="A340" s="286">
        <v>338</v>
      </c>
      <c r="B340" s="286" t="s">
        <v>513</v>
      </c>
      <c r="C340" s="286" t="s">
        <v>4040</v>
      </c>
      <c r="D340" s="286" t="s">
        <v>3745</v>
      </c>
      <c r="E340" s="289"/>
      <c r="F340" s="289"/>
    </row>
    <row r="341" spans="1:6">
      <c r="A341" s="286">
        <v>339</v>
      </c>
      <c r="B341" s="286" t="s">
        <v>513</v>
      </c>
      <c r="C341" s="286" t="s">
        <v>4041</v>
      </c>
      <c r="D341" s="286" t="s">
        <v>3748</v>
      </c>
      <c r="E341" s="289"/>
      <c r="F341" s="289"/>
    </row>
    <row r="342" spans="1:6">
      <c r="A342" s="286">
        <v>340</v>
      </c>
      <c r="B342" s="286" t="s">
        <v>513</v>
      </c>
      <c r="C342" s="286" t="s">
        <v>4042</v>
      </c>
      <c r="D342" s="286" t="s">
        <v>3751</v>
      </c>
      <c r="E342" s="289"/>
      <c r="F342" s="289"/>
    </row>
    <row r="343" spans="1:6">
      <c r="A343" s="286">
        <v>341</v>
      </c>
      <c r="B343" s="286" t="s">
        <v>513</v>
      </c>
      <c r="C343" s="286" t="s">
        <v>4043</v>
      </c>
      <c r="D343" s="286" t="s">
        <v>3754</v>
      </c>
      <c r="E343" s="289"/>
      <c r="F343" s="289"/>
    </row>
    <row r="344" spans="1:6">
      <c r="A344" s="286">
        <v>342</v>
      </c>
      <c r="B344" s="286" t="s">
        <v>513</v>
      </c>
      <c r="C344" s="286" t="s">
        <v>4044</v>
      </c>
      <c r="D344" s="286" t="s">
        <v>3757</v>
      </c>
      <c r="E344" s="289"/>
      <c r="F344" s="289"/>
    </row>
    <row r="345" spans="1:6">
      <c r="A345" s="286">
        <v>343</v>
      </c>
      <c r="B345" s="286" t="s">
        <v>513</v>
      </c>
      <c r="C345" s="286" t="s">
        <v>3961</v>
      </c>
      <c r="D345" s="286" t="s">
        <v>3760</v>
      </c>
      <c r="E345" s="289"/>
      <c r="F345" s="289"/>
    </row>
    <row r="346" spans="1:6">
      <c r="A346" s="286">
        <v>344</v>
      </c>
      <c r="B346" s="286" t="s">
        <v>513</v>
      </c>
      <c r="C346" s="286" t="s">
        <v>4045</v>
      </c>
      <c r="D346" s="286" t="s">
        <v>3762</v>
      </c>
      <c r="E346" s="289"/>
      <c r="F346" s="289"/>
    </row>
    <row r="347" spans="1:6">
      <c r="A347" s="286">
        <v>345</v>
      </c>
      <c r="B347" s="286" t="s">
        <v>513</v>
      </c>
      <c r="C347" s="286" t="s">
        <v>4046</v>
      </c>
      <c r="D347" s="286" t="s">
        <v>3765</v>
      </c>
      <c r="E347" s="289"/>
      <c r="F347" s="289"/>
    </row>
    <row r="348" spans="1:6">
      <c r="A348" s="286">
        <v>346</v>
      </c>
      <c r="B348" s="286" t="s">
        <v>513</v>
      </c>
      <c r="C348" s="286" t="s">
        <v>4047</v>
      </c>
      <c r="D348" s="286" t="s">
        <v>3768</v>
      </c>
      <c r="E348" s="289"/>
      <c r="F348" s="289"/>
    </row>
    <row r="349" spans="1:6">
      <c r="A349" s="286">
        <v>347</v>
      </c>
      <c r="B349" s="286" t="s">
        <v>513</v>
      </c>
      <c r="C349" s="286" t="s">
        <v>4048</v>
      </c>
      <c r="D349" s="286" t="s">
        <v>3771</v>
      </c>
      <c r="E349" s="289"/>
      <c r="F349" s="289"/>
    </row>
    <row r="350" spans="1:6">
      <c r="A350" s="286">
        <v>348</v>
      </c>
      <c r="B350" s="286" t="s">
        <v>513</v>
      </c>
      <c r="C350" s="286" t="s">
        <v>4049</v>
      </c>
      <c r="D350" s="286" t="s">
        <v>3774</v>
      </c>
      <c r="E350" s="289"/>
      <c r="F350" s="289"/>
    </row>
    <row r="351" spans="1:6">
      <c r="A351" s="286">
        <v>349</v>
      </c>
      <c r="B351" s="286" t="s">
        <v>513</v>
      </c>
      <c r="C351" s="286" t="s">
        <v>4050</v>
      </c>
      <c r="D351" s="286" t="s">
        <v>3777</v>
      </c>
      <c r="E351" s="289"/>
      <c r="F351" s="289"/>
    </row>
    <row r="352" spans="1:6">
      <c r="A352" s="286">
        <v>350</v>
      </c>
      <c r="B352" s="286" t="s">
        <v>513</v>
      </c>
      <c r="C352" s="286" t="s">
        <v>513</v>
      </c>
      <c r="D352" s="286" t="s">
        <v>3780</v>
      </c>
      <c r="E352" s="289"/>
      <c r="F352" s="289"/>
    </row>
    <row r="353" spans="1:6">
      <c r="A353" s="286">
        <v>351</v>
      </c>
      <c r="B353" s="286" t="s">
        <v>515</v>
      </c>
      <c r="C353" s="286" t="s">
        <v>4051</v>
      </c>
      <c r="D353" s="286" t="s">
        <v>3783</v>
      </c>
      <c r="E353" s="289"/>
      <c r="F353" s="289"/>
    </row>
    <row r="354" spans="1:6">
      <c r="A354" s="286">
        <v>352</v>
      </c>
      <c r="B354" s="286" t="s">
        <v>515</v>
      </c>
      <c r="C354" s="286" t="s">
        <v>4052</v>
      </c>
      <c r="D354" s="286" t="s">
        <v>3786</v>
      </c>
      <c r="E354" s="289"/>
      <c r="F354" s="289"/>
    </row>
    <row r="355" spans="1:6">
      <c r="A355" s="286">
        <v>353</v>
      </c>
      <c r="B355" s="286" t="s">
        <v>515</v>
      </c>
      <c r="C355" s="286" t="s">
        <v>4053</v>
      </c>
      <c r="D355" s="286" t="s">
        <v>3789</v>
      </c>
      <c r="E355" s="289"/>
      <c r="F355" s="289"/>
    </row>
    <row r="356" spans="1:6">
      <c r="A356" s="286">
        <v>354</v>
      </c>
      <c r="B356" s="286" t="s">
        <v>515</v>
      </c>
      <c r="C356" s="286" t="s">
        <v>4053</v>
      </c>
      <c r="D356" s="286" t="s">
        <v>3792</v>
      </c>
      <c r="E356" s="289"/>
      <c r="F356" s="289"/>
    </row>
    <row r="357" spans="1:6">
      <c r="A357" s="286">
        <v>355</v>
      </c>
      <c r="B357" s="286" t="s">
        <v>515</v>
      </c>
      <c r="C357" s="286" t="s">
        <v>4053</v>
      </c>
      <c r="D357" s="286" t="s">
        <v>3794</v>
      </c>
      <c r="E357" s="289"/>
      <c r="F357" s="289"/>
    </row>
    <row r="358" spans="1:6">
      <c r="A358" s="286">
        <v>356</v>
      </c>
      <c r="B358" s="286" t="s">
        <v>515</v>
      </c>
      <c r="C358" s="286" t="s">
        <v>4053</v>
      </c>
      <c r="D358" s="286" t="s">
        <v>3796</v>
      </c>
      <c r="E358" s="289"/>
      <c r="F358" s="289"/>
    </row>
    <row r="359" spans="1:6">
      <c r="A359" s="286">
        <v>357</v>
      </c>
      <c r="B359" s="286" t="s">
        <v>515</v>
      </c>
      <c r="C359" s="286" t="s">
        <v>4054</v>
      </c>
      <c r="D359" s="286" t="s">
        <v>3798</v>
      </c>
      <c r="E359" s="289"/>
      <c r="F359" s="289"/>
    </row>
    <row r="360" spans="1:6">
      <c r="A360" s="286">
        <v>358</v>
      </c>
      <c r="B360" s="286" t="s">
        <v>515</v>
      </c>
      <c r="C360" s="286" t="s">
        <v>4055</v>
      </c>
      <c r="D360" s="286" t="s">
        <v>3801</v>
      </c>
      <c r="E360" s="289"/>
      <c r="F360" s="289"/>
    </row>
    <row r="361" spans="1:6">
      <c r="A361" s="286">
        <v>359</v>
      </c>
      <c r="B361" s="286" t="s">
        <v>515</v>
      </c>
      <c r="C361" s="286" t="s">
        <v>4056</v>
      </c>
      <c r="D361" s="286" t="s">
        <v>3804</v>
      </c>
      <c r="E361" s="289"/>
      <c r="F361" s="289"/>
    </row>
    <row r="362" spans="1:6">
      <c r="A362" s="286">
        <v>360</v>
      </c>
      <c r="B362" s="286" t="s">
        <v>515</v>
      </c>
      <c r="C362" s="286" t="s">
        <v>4057</v>
      </c>
      <c r="D362" s="286" t="s">
        <v>3807</v>
      </c>
      <c r="E362" s="289"/>
      <c r="F362" s="289"/>
    </row>
    <row r="363" spans="1:6">
      <c r="A363" s="286">
        <v>361</v>
      </c>
      <c r="B363" s="286" t="s">
        <v>515</v>
      </c>
      <c r="C363" s="286" t="s">
        <v>4058</v>
      </c>
      <c r="D363" s="286" t="s">
        <v>3810</v>
      </c>
      <c r="E363" s="289"/>
      <c r="F363" s="289"/>
    </row>
    <row r="364" spans="1:6">
      <c r="A364" s="286">
        <v>362</v>
      </c>
      <c r="B364" s="286" t="s">
        <v>515</v>
      </c>
      <c r="C364" s="286" t="s">
        <v>4059</v>
      </c>
      <c r="D364" s="286" t="s">
        <v>3813</v>
      </c>
      <c r="E364" s="289"/>
      <c r="F364" s="289"/>
    </row>
    <row r="365" spans="1:6">
      <c r="A365" s="286">
        <v>363</v>
      </c>
      <c r="B365" s="286" t="s">
        <v>515</v>
      </c>
      <c r="C365" s="286" t="s">
        <v>4060</v>
      </c>
      <c r="D365" s="286" t="s">
        <v>3816</v>
      </c>
      <c r="E365" s="289"/>
      <c r="F365" s="289"/>
    </row>
    <row r="366" spans="1:6">
      <c r="A366" s="286">
        <v>364</v>
      </c>
      <c r="B366" s="286" t="s">
        <v>515</v>
      </c>
      <c r="C366" s="286" t="s">
        <v>4061</v>
      </c>
      <c r="D366" s="286" t="s">
        <v>3819</v>
      </c>
      <c r="E366" s="289"/>
      <c r="F366" s="289"/>
    </row>
    <row r="367" spans="1:6">
      <c r="A367" s="286">
        <v>365</v>
      </c>
      <c r="B367" s="286" t="s">
        <v>515</v>
      </c>
      <c r="C367" s="286" t="s">
        <v>4062</v>
      </c>
      <c r="D367" s="286" t="s">
        <v>3822</v>
      </c>
      <c r="E367" s="289"/>
      <c r="F367" s="289"/>
    </row>
  </sheetData>
  <sheetProtection password="EDEA" sheet="1" objects="1" scenarios="1" formatCells="0" autoFilter="0"/>
  <autoFilter ref="A2:F367"/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CY1509"/>
  <sheetViews>
    <sheetView zoomScaleNormal="100" workbookViewId="0">
      <selection activeCell="K8" sqref="K8"/>
    </sheetView>
  </sheetViews>
  <sheetFormatPr defaultColWidth="9.140625" defaultRowHeight="15"/>
  <cols>
    <col min="1" max="1" width="5.7109375" style="120" customWidth="1"/>
    <col min="2" max="2" width="4.28515625" style="134" customWidth="1"/>
    <col min="3" max="3" width="29.7109375" style="120" customWidth="1"/>
    <col min="4" max="4" width="1.140625" style="120" customWidth="1"/>
    <col min="5" max="5" width="15" style="120" customWidth="1"/>
    <col min="6" max="6" width="23.5703125" style="120" customWidth="1"/>
    <col min="7" max="7" width="33.5703125" style="120" customWidth="1"/>
    <col min="8" max="8" width="8.140625" style="120" customWidth="1"/>
    <col min="9" max="9" width="1.42578125" style="234" customWidth="1"/>
    <col min="10" max="10" width="41.5703125" style="227" customWidth="1"/>
    <col min="11" max="11" width="11" style="120" customWidth="1"/>
    <col min="12" max="12" width="12.85546875" style="142" customWidth="1"/>
    <col min="13" max="13" width="12.28515625" style="142" customWidth="1"/>
    <col min="14" max="14" width="9.140625" style="120"/>
    <col min="15" max="15" width="10.140625" style="120" customWidth="1"/>
    <col min="16" max="16" width="10.5703125" style="120" bestFit="1" customWidth="1"/>
    <col min="17" max="17" width="10.7109375" style="120" bestFit="1" customWidth="1"/>
    <col min="18" max="18" width="9.140625" style="120"/>
    <col min="19" max="19" width="10.5703125" style="120" customWidth="1"/>
    <col min="20" max="21" width="9.140625" style="120"/>
    <col min="22" max="22" width="11.85546875" style="120" bestFit="1" customWidth="1"/>
    <col min="23" max="23" width="12.5703125" style="120" customWidth="1"/>
    <col min="24" max="24" width="13.5703125" style="120" customWidth="1"/>
    <col min="25" max="28" width="9.140625" style="120"/>
    <col min="29" max="29" width="11.7109375" style="120" customWidth="1"/>
    <col min="30" max="30" width="10.5703125" style="142" customWidth="1"/>
    <col min="31" max="31" width="9.85546875" style="142" customWidth="1"/>
    <col min="32" max="32" width="10.5703125" style="142" customWidth="1"/>
    <col min="33" max="35" width="9.140625" style="142"/>
    <col min="36" max="58" width="9.140625" style="120"/>
    <col min="59" max="92" width="0" style="120" hidden="1" customWidth="1"/>
    <col min="93" max="93" width="18.28515625" style="120" hidden="1" customWidth="1"/>
    <col min="94" max="101" width="0" style="120" hidden="1" customWidth="1"/>
    <col min="102" max="102" width="12.7109375" style="120" hidden="1" customWidth="1"/>
    <col min="103" max="103" width="17.5703125" style="120" hidden="1" customWidth="1"/>
    <col min="104" max="123" width="0" style="120" hidden="1" customWidth="1"/>
    <col min="124" max="16384" width="9.140625" style="120"/>
  </cols>
  <sheetData>
    <row r="1" spans="1:103" ht="23.25" customHeight="1" thickBot="1">
      <c r="A1" s="576" t="s">
        <v>4253</v>
      </c>
      <c r="B1" s="577"/>
      <c r="C1" s="577"/>
      <c r="D1" s="577"/>
      <c r="E1" s="577"/>
      <c r="F1" s="577"/>
      <c r="G1" s="577"/>
      <c r="H1" s="577"/>
      <c r="I1" s="224"/>
      <c r="J1" s="447" t="s">
        <v>4251</v>
      </c>
      <c r="R1" s="225"/>
      <c r="BL1" s="235"/>
      <c r="BM1" s="235"/>
      <c r="BN1" s="571" t="s">
        <v>2790</v>
      </c>
      <c r="BO1" s="572"/>
      <c r="BP1" s="571" t="s">
        <v>2789</v>
      </c>
      <c r="BQ1" s="572"/>
      <c r="BR1" s="571" t="s">
        <v>2788</v>
      </c>
      <c r="BS1" s="572"/>
      <c r="BT1" s="571" t="s">
        <v>2787</v>
      </c>
      <c r="BU1" s="572"/>
      <c r="BV1" s="571" t="s">
        <v>2786</v>
      </c>
      <c r="BW1" s="572"/>
      <c r="BX1" s="235"/>
      <c r="BY1"/>
      <c r="BZ1"/>
      <c r="CA1"/>
      <c r="CB1"/>
      <c r="CC1"/>
      <c r="CD1"/>
      <c r="CE1"/>
      <c r="CL1" s="120" t="s">
        <v>2796</v>
      </c>
      <c r="CM1" s="283" t="str">
        <f>PROPER(VLOOKUP(F17,CS2:CU366,3,FALSE))</f>
        <v>Udayagiri</v>
      </c>
      <c r="CN1" s="120" t="s">
        <v>3</v>
      </c>
      <c r="CO1" s="280" t="str">
        <f>E12</f>
        <v>Sri Pottisreeramulu Nellore</v>
      </c>
      <c r="CP1" s="120">
        <v>1</v>
      </c>
      <c r="CQ1" s="235" t="s">
        <v>2793</v>
      </c>
      <c r="CR1" t="s">
        <v>3</v>
      </c>
      <c r="CS1" t="s">
        <v>2794</v>
      </c>
      <c r="CT1" t="s">
        <v>2795</v>
      </c>
      <c r="CU1" t="s">
        <v>2796</v>
      </c>
      <c r="CV1" s="235" t="s">
        <v>2797</v>
      </c>
      <c r="CW1" s="235" t="s">
        <v>2798</v>
      </c>
      <c r="CX1" s="120" t="s">
        <v>9</v>
      </c>
      <c r="CY1" s="120" t="s">
        <v>3824</v>
      </c>
    </row>
    <row r="2" spans="1:103" ht="25.5" customHeight="1" thickTop="1">
      <c r="A2" s="555" t="str">
        <f>A1</f>
        <v>Welcome To UTF</v>
      </c>
      <c r="B2" s="558" t="s">
        <v>152</v>
      </c>
      <c r="C2" s="559"/>
      <c r="D2" s="559"/>
      <c r="E2" s="559"/>
      <c r="F2" s="559"/>
      <c r="G2" s="560"/>
      <c r="H2" s="578" t="str">
        <f>A1</f>
        <v>Welcome To UTF</v>
      </c>
      <c r="I2" s="226"/>
      <c r="J2" s="438" t="s">
        <v>305</v>
      </c>
      <c r="K2" s="436">
        <v>4828</v>
      </c>
      <c r="L2" s="416" t="s">
        <v>4210</v>
      </c>
      <c r="M2" s="142" t="s">
        <v>4131</v>
      </c>
      <c r="Q2" s="213"/>
      <c r="R2" s="227"/>
      <c r="BK2" s="120">
        <v>1</v>
      </c>
      <c r="BL2" s="235" t="s">
        <v>2785</v>
      </c>
      <c r="BM2" s="235" t="s">
        <v>2784</v>
      </c>
      <c r="BN2" s="255" t="s">
        <v>2783</v>
      </c>
      <c r="BO2" s="254" t="s">
        <v>2782</v>
      </c>
      <c r="BP2" s="255" t="s">
        <v>2783</v>
      </c>
      <c r="BQ2" s="254" t="s">
        <v>2782</v>
      </c>
      <c r="BR2" s="255" t="s">
        <v>2783</v>
      </c>
      <c r="BS2" s="254" t="s">
        <v>2782</v>
      </c>
      <c r="BT2" s="256" t="s">
        <v>2783</v>
      </c>
      <c r="BU2" s="254" t="s">
        <v>2782</v>
      </c>
      <c r="BV2" s="255" t="s">
        <v>2783</v>
      </c>
      <c r="BW2" s="254" t="s">
        <v>2782</v>
      </c>
      <c r="BX2" s="235"/>
      <c r="BY2" t="s">
        <v>2781</v>
      </c>
      <c r="BZ2" t="s">
        <v>2780</v>
      </c>
      <c r="CA2" t="s">
        <v>2779</v>
      </c>
      <c r="CB2" t="s">
        <v>2778</v>
      </c>
      <c r="CC2" t="s">
        <v>2777</v>
      </c>
      <c r="CD2" s="248" t="str">
        <f>BN1</f>
        <v>Major Head</v>
      </c>
      <c r="CE2" s="257" t="str">
        <f>IF(ISNA(CF8),"",VLOOKUP(CF8,Info!BM3:BW1013,2,FALSE))</f>
        <v>2202</v>
      </c>
      <c r="CF2" t="str">
        <f>IF(ISNA(CF8),"",VLOOKUP(CF8,Info!BM3:BW1013,3,FALSE))</f>
        <v>General Education</v>
      </c>
      <c r="CL2"/>
      <c r="CM2" s="177" t="s">
        <v>25</v>
      </c>
      <c r="CN2" s="120">
        <v>2</v>
      </c>
      <c r="CO2" s="120" t="str">
        <f>IF(ISNA(VLOOKUP(CN2,$CP$2:$CS$366,4,FALSE)),"",VLOOKUP(CN2,$CP$2:$CS$366,4,FALSE))</f>
        <v>0804- ATMAKUR</v>
      </c>
      <c r="CP2">
        <f t="shared" ref="CP2:CP65" si="0">IF(EXACT($CO$1,CR2),CP1+1,1)</f>
        <v>1</v>
      </c>
      <c r="CQ2">
        <v>1</v>
      </c>
      <c r="CR2" t="s">
        <v>464</v>
      </c>
      <c r="CS2" t="s">
        <v>2799</v>
      </c>
      <c r="CT2" t="s">
        <v>2800</v>
      </c>
      <c r="CU2" t="s">
        <v>2801</v>
      </c>
      <c r="CV2" t="s">
        <v>1675</v>
      </c>
      <c r="CW2" t="s">
        <v>1604</v>
      </c>
      <c r="CX2" s="282"/>
      <c r="CY2" s="282"/>
    </row>
    <row r="3" spans="1:103" ht="20.100000000000001" customHeight="1">
      <c r="A3" s="555"/>
      <c r="B3" s="549" t="s">
        <v>153</v>
      </c>
      <c r="C3" s="259" t="s">
        <v>0</v>
      </c>
      <c r="D3" s="259" t="s">
        <v>23</v>
      </c>
      <c r="E3" s="544" t="s">
        <v>320</v>
      </c>
      <c r="F3" s="544"/>
      <c r="G3" s="277" t="s">
        <v>4247</v>
      </c>
      <c r="H3" s="578"/>
      <c r="I3" s="132"/>
      <c r="J3" s="438" t="s">
        <v>306</v>
      </c>
      <c r="K3" s="437">
        <v>3472</v>
      </c>
      <c r="L3" s="416" t="s">
        <v>164</v>
      </c>
      <c r="M3" s="417"/>
      <c r="BH3" s="120" t="s">
        <v>4063</v>
      </c>
      <c r="BI3" s="120">
        <v>2</v>
      </c>
      <c r="BJ3" s="120" t="str">
        <f>IF(ISNA(VLOOKUP(BI3,$BK$3:$BM$1013,2,FALSE)),"",VLOOKUP(BI3,$BK$3:$BM$1013,2,FALSE))</f>
        <v>2202-01-101-00-04</v>
      </c>
      <c r="BK3" s="120">
        <f>IF(EXACT($E$25,BN3),BK2+1,1)</f>
        <v>1</v>
      </c>
      <c r="BL3" s="235" t="str">
        <f t="shared" ref="BL3:BL66" si="1">CONCATENATE(BN3,"-",BP3,"-",BR3,"-",BT3,"-",BV3)</f>
        <v>2011-02-101-00-04</v>
      </c>
      <c r="BM3" s="235">
        <v>1</v>
      </c>
      <c r="BN3" s="250" t="s">
        <v>2769</v>
      </c>
      <c r="BO3" s="249" t="s">
        <v>2768</v>
      </c>
      <c r="BP3" s="250" t="s">
        <v>29</v>
      </c>
      <c r="BQ3" s="253" t="s">
        <v>2767</v>
      </c>
      <c r="BR3" s="250" t="s">
        <v>1617</v>
      </c>
      <c r="BS3" s="252" t="s">
        <v>2775</v>
      </c>
      <c r="BT3" s="245" t="s">
        <v>1642</v>
      </c>
      <c r="BU3" s="251"/>
      <c r="BV3" s="250" t="s">
        <v>327</v>
      </c>
      <c r="BW3" s="249" t="s">
        <v>2776</v>
      </c>
      <c r="BX3" s="235"/>
      <c r="BY3" t="s">
        <v>2769</v>
      </c>
      <c r="BZ3" t="s">
        <v>1604</v>
      </c>
      <c r="CA3" t="s">
        <v>1610</v>
      </c>
      <c r="CB3" t="s">
        <v>326</v>
      </c>
      <c r="CC3" t="s">
        <v>1604</v>
      </c>
      <c r="CD3" s="248" t="str">
        <f>BP1</f>
        <v>Sub-Major Head</v>
      </c>
      <c r="CE3" s="257" t="str">
        <f>IF(ISNA(CF8),"",VLOOKUP(CF8,Info!BM3:BW1013,4,FALSE))</f>
        <v>01</v>
      </c>
      <c r="CF3" t="str">
        <f>IF(ISNA(CF8),"",IF(Info!CE3="00","",VLOOKUP(CF8,Info!BM3:BW1013,5,FALSE)))</f>
        <v>Elementary Education</v>
      </c>
      <c r="CL3"/>
      <c r="CM3" s="177" t="s">
        <v>323</v>
      </c>
      <c r="CN3" s="120">
        <f>IF(CN2="","",IF(CN2=MIN(CN2+1,MAX(CP3:CP1013)),"",MIN(CN2+1,MAX(CP3:CP1013))))</f>
        <v>3</v>
      </c>
      <c r="CO3" s="120" t="str">
        <f>IF(ISNA(VLOOKUP(CN3,$CP$2:$CS$366,4,FALSE)),"",VLOOKUP(CN3,$CP$2:$CS$366,4,FALSE))</f>
        <v>0809- BUCHIREDDYPALEM</v>
      </c>
      <c r="CP3">
        <f t="shared" si="0"/>
        <v>1</v>
      </c>
      <c r="CQ3">
        <v>1</v>
      </c>
      <c r="CR3" t="s">
        <v>464</v>
      </c>
      <c r="CS3" t="s">
        <v>2802</v>
      </c>
      <c r="CT3" t="s">
        <v>2803</v>
      </c>
      <c r="CU3" t="s">
        <v>2801</v>
      </c>
      <c r="CV3" t="s">
        <v>1675</v>
      </c>
      <c r="CW3" t="s">
        <v>29</v>
      </c>
      <c r="CX3" s="282"/>
      <c r="CY3" s="282"/>
    </row>
    <row r="4" spans="1:103" ht="20.25" customHeight="1">
      <c r="A4" s="555"/>
      <c r="B4" s="550"/>
      <c r="C4" s="259" t="s">
        <v>1</v>
      </c>
      <c r="D4" s="259" t="s">
        <v>23</v>
      </c>
      <c r="E4" s="573" t="s">
        <v>4248</v>
      </c>
      <c r="F4" s="574"/>
      <c r="G4" s="575"/>
      <c r="H4" s="578"/>
      <c r="I4" s="132"/>
      <c r="J4" s="438" t="s">
        <v>307</v>
      </c>
      <c r="K4" s="436" t="s">
        <v>300</v>
      </c>
      <c r="L4" s="416" t="s">
        <v>165</v>
      </c>
      <c r="M4" s="418" t="s">
        <v>4211</v>
      </c>
      <c r="BH4" s="120" t="s">
        <v>4064</v>
      </c>
      <c r="BI4" s="120">
        <f>IF(BI3="","",IF(BI3=MIN(BI3+1,MAX(BK4:BK1014)),"",MIN(BI3+1,MAX(BK4:BK1014))))</f>
        <v>3</v>
      </c>
      <c r="BJ4" s="120" t="str">
        <f>IF(ISNA(VLOOKUP(BI4,$BK$3:$BM$1013,2,FALSE)),"",VLOOKUP(BI4,$BK$3:$BM$1013,2,FALSE))</f>
        <v>2202-01-102-00-04</v>
      </c>
      <c r="BK4" s="120">
        <f t="shared" ref="BK4:BK67" si="2">IF(EXACT($E$25,BN4),BK3+1,1)</f>
        <v>1</v>
      </c>
      <c r="BL4" s="235" t="str">
        <f t="shared" si="1"/>
        <v>2011-02-101-00-05</v>
      </c>
      <c r="BM4" s="235">
        <v>2</v>
      </c>
      <c r="BN4" s="242" t="s">
        <v>2769</v>
      </c>
      <c r="BO4" s="241" t="s">
        <v>2768</v>
      </c>
      <c r="BP4" s="242" t="s">
        <v>29</v>
      </c>
      <c r="BQ4" s="243" t="s">
        <v>2767</v>
      </c>
      <c r="BR4" s="242" t="s">
        <v>1617</v>
      </c>
      <c r="BS4" s="246" t="s">
        <v>2775</v>
      </c>
      <c r="BT4" s="245" t="s">
        <v>1642</v>
      </c>
      <c r="BU4" s="244"/>
      <c r="BV4" s="242" t="s">
        <v>328</v>
      </c>
      <c r="BW4" s="241" t="s">
        <v>2772</v>
      </c>
      <c r="BX4" s="235"/>
      <c r="BY4" t="s">
        <v>2757</v>
      </c>
      <c r="BZ4" t="s">
        <v>29</v>
      </c>
      <c r="CA4" t="s">
        <v>1967</v>
      </c>
      <c r="CB4" t="s">
        <v>329</v>
      </c>
      <c r="CC4" t="s">
        <v>29</v>
      </c>
      <c r="CD4" s="248" t="str">
        <f>BR1</f>
        <v>Minor Head</v>
      </c>
      <c r="CE4" s="257" t="str">
        <f>IF(ISNA(CF8),"",VLOOKUP(CF8,Info!BM3:BW1013,6,FALSE))</f>
        <v>103</v>
      </c>
      <c r="CF4" t="str">
        <f>IF(ISNA(CF8),"",VLOOKUP(CF8,Info!BM3:BW1013,7,FALSE))</f>
        <v>Assistance to Local Bodies for Primary Education</v>
      </c>
      <c r="CL4"/>
      <c r="CM4"/>
      <c r="CN4" s="120">
        <f t="shared" ref="CN4:CN30" si="3">IF(CN3="","",IF(CN3=MIN(CN3+1,MAX(CP4:CP1014)),"",MIN(CN3+1,MAX(CP4:CP1014))))</f>
        <v>4</v>
      </c>
      <c r="CO4" s="120" t="str">
        <f t="shared" ref="CO4:CO30" si="4">IF(ISNA(VLOOKUP(CN4,$CP$2:$CS$366,4,FALSE)),"",VLOOKUP(CN4,$CP$2:$CS$366,4,FALSE))</f>
        <v>0803- GUDUR</v>
      </c>
      <c r="CP4">
        <f t="shared" si="0"/>
        <v>1</v>
      </c>
      <c r="CQ4">
        <v>1</v>
      </c>
      <c r="CR4" t="s">
        <v>464</v>
      </c>
      <c r="CS4" t="s">
        <v>2804</v>
      </c>
      <c r="CT4" t="s">
        <v>2805</v>
      </c>
      <c r="CU4" t="s">
        <v>2806</v>
      </c>
      <c r="CV4" t="s">
        <v>1675</v>
      </c>
      <c r="CW4" t="s">
        <v>326</v>
      </c>
      <c r="CX4" s="282"/>
      <c r="CY4" s="282"/>
    </row>
    <row r="5" spans="1:103" ht="20.100000000000001" customHeight="1">
      <c r="A5" s="555"/>
      <c r="B5" s="550"/>
      <c r="C5" s="259" t="s">
        <v>3</v>
      </c>
      <c r="D5" s="259" t="s">
        <v>23</v>
      </c>
      <c r="E5" s="544" t="s">
        <v>503</v>
      </c>
      <c r="F5" s="544"/>
      <c r="G5" s="564" t="s">
        <v>4263</v>
      </c>
      <c r="H5" s="578"/>
      <c r="I5" s="229"/>
      <c r="J5" s="438" t="s">
        <v>308</v>
      </c>
      <c r="K5" s="436">
        <v>3353</v>
      </c>
      <c r="L5" s="416" t="s">
        <v>166</v>
      </c>
      <c r="M5" s="417" t="s">
        <v>4212</v>
      </c>
      <c r="N5" s="228"/>
      <c r="O5" s="228"/>
      <c r="BH5" s="120" t="s">
        <v>461</v>
      </c>
      <c r="BI5" s="120">
        <f t="shared" ref="BI5:BI68" si="5">IF(BI4="","",IF(BI4=MIN(BI4+1,MAX(BK5:BK1015)),"",MIN(BI4+1,MAX(BK5:BK1015))))</f>
        <v>4</v>
      </c>
      <c r="BJ5" s="120" t="str">
        <f t="shared" ref="BJ5:BJ68" si="6">IF(ISNA(VLOOKUP(BI5,$BK$3:$BM$1013,2,FALSE)),"",VLOOKUP(BI5,$BK$3:$BM$1013,2,FALSE))</f>
        <v>2202-01-103-00-04</v>
      </c>
      <c r="BK5" s="120">
        <f t="shared" si="2"/>
        <v>1</v>
      </c>
      <c r="BL5" s="235" t="str">
        <f t="shared" si="1"/>
        <v>2011-02-102-00-03</v>
      </c>
      <c r="BM5" s="235">
        <v>3</v>
      </c>
      <c r="BN5" s="242" t="s">
        <v>2769</v>
      </c>
      <c r="BO5" s="241" t="s">
        <v>2768</v>
      </c>
      <c r="BP5" s="242" t="s">
        <v>29</v>
      </c>
      <c r="BQ5" s="243" t="s">
        <v>2767</v>
      </c>
      <c r="BR5" s="242" t="s">
        <v>1795</v>
      </c>
      <c r="BS5" s="246" t="s">
        <v>2714</v>
      </c>
      <c r="BT5" s="245" t="s">
        <v>1642</v>
      </c>
      <c r="BU5" s="244"/>
      <c r="BV5" s="242" t="s">
        <v>326</v>
      </c>
      <c r="BW5" s="241" t="s">
        <v>2774</v>
      </c>
      <c r="BX5" s="235"/>
      <c r="BY5" t="s">
        <v>2754</v>
      </c>
      <c r="BZ5" t="s">
        <v>326</v>
      </c>
      <c r="CA5" t="s">
        <v>2322</v>
      </c>
      <c r="CB5" t="s">
        <v>330</v>
      </c>
      <c r="CC5" t="s">
        <v>326</v>
      </c>
      <c r="CD5" s="248" t="str">
        <f>BT1</f>
        <v>Group Sub Head</v>
      </c>
      <c r="CE5" s="257" t="str">
        <f>IF(ISNA(CF8),"",VLOOKUP(CF8,Info!BM3:BW1013,8,FALSE))</f>
        <v>00</v>
      </c>
      <c r="CF5" t="str">
        <f>IF(ISNA(CF8),"",IF(Info!CE5="00","",VLOOKUP(CF8,Info!BM3:BW1013,9,FALSE)))</f>
        <v/>
      </c>
      <c r="CL5"/>
      <c r="CM5"/>
      <c r="CN5" s="120">
        <f t="shared" si="3"/>
        <v>5</v>
      </c>
      <c r="CO5" s="120" t="str">
        <f t="shared" si="4"/>
        <v>0815- INDUKURPETA</v>
      </c>
      <c r="CP5">
        <f t="shared" si="0"/>
        <v>1</v>
      </c>
      <c r="CQ5">
        <v>1</v>
      </c>
      <c r="CR5" t="s">
        <v>464</v>
      </c>
      <c r="CS5" t="s">
        <v>2807</v>
      </c>
      <c r="CT5" t="s">
        <v>2808</v>
      </c>
      <c r="CU5" t="s">
        <v>2809</v>
      </c>
      <c r="CV5" t="s">
        <v>1675</v>
      </c>
      <c r="CW5" t="s">
        <v>327</v>
      </c>
      <c r="CX5" s="282"/>
      <c r="CY5" s="282"/>
    </row>
    <row r="6" spans="1:103" ht="20.100000000000001" customHeight="1">
      <c r="A6" s="555"/>
      <c r="B6" s="550"/>
      <c r="C6" s="259" t="s">
        <v>2</v>
      </c>
      <c r="D6" s="259" t="s">
        <v>23</v>
      </c>
      <c r="E6" s="544" t="s">
        <v>278</v>
      </c>
      <c r="F6" s="544"/>
      <c r="G6" s="565"/>
      <c r="H6" s="578"/>
      <c r="I6" s="229"/>
      <c r="J6" s="438" t="s">
        <v>309</v>
      </c>
      <c r="K6" s="436" t="s">
        <v>301</v>
      </c>
      <c r="L6" s="416" t="s">
        <v>167</v>
      </c>
      <c r="M6" s="419" t="s">
        <v>4213</v>
      </c>
      <c r="N6" s="228"/>
      <c r="O6" s="228"/>
      <c r="BH6" s="120" t="s">
        <v>4065</v>
      </c>
      <c r="BI6" s="120">
        <f t="shared" si="5"/>
        <v>5</v>
      </c>
      <c r="BJ6" s="120" t="str">
        <f t="shared" si="6"/>
        <v>2202-01-103-00-05</v>
      </c>
      <c r="BK6" s="120">
        <f t="shared" si="2"/>
        <v>1</v>
      </c>
      <c r="BL6" s="235" t="str">
        <f t="shared" si="1"/>
        <v>2011-02-102-00-04</v>
      </c>
      <c r="BM6" s="235">
        <v>4</v>
      </c>
      <c r="BN6" s="242" t="s">
        <v>2769</v>
      </c>
      <c r="BO6" s="241" t="s">
        <v>2768</v>
      </c>
      <c r="BP6" s="242" t="s">
        <v>29</v>
      </c>
      <c r="BQ6" s="243" t="s">
        <v>2767</v>
      </c>
      <c r="BR6" s="242" t="s">
        <v>1795</v>
      </c>
      <c r="BS6" s="246" t="s">
        <v>2714</v>
      </c>
      <c r="BT6" s="245" t="s">
        <v>1642</v>
      </c>
      <c r="BU6" s="244"/>
      <c r="BV6" s="242" t="s">
        <v>327</v>
      </c>
      <c r="BW6" s="241" t="s">
        <v>2773</v>
      </c>
      <c r="BX6" s="235"/>
      <c r="BY6" t="s">
        <v>2720</v>
      </c>
      <c r="BZ6" t="s">
        <v>327</v>
      </c>
      <c r="CA6" t="s">
        <v>1946</v>
      </c>
      <c r="CB6" t="s">
        <v>331</v>
      </c>
      <c r="CC6" t="s">
        <v>327</v>
      </c>
      <c r="CD6" s="248" t="str">
        <f>BV1</f>
        <v>Subhead</v>
      </c>
      <c r="CE6" s="257" t="str">
        <f>IF(ISNA(CF8),"",VLOOKUP(CF8,Info!BM3:BW1013,10,FALSE))</f>
        <v>05</v>
      </c>
      <c r="CF6" t="str">
        <f>IF(ISNA(CF8),"",VLOOKUP(CF8,Info!BM3:BW1013,11,FALSE))</f>
        <v>Teaching Grants to Mandal Praja Parishads</v>
      </c>
      <c r="CL6"/>
      <c r="CM6"/>
      <c r="CN6" s="120">
        <f t="shared" si="3"/>
        <v>6</v>
      </c>
      <c r="CO6" s="120" t="str">
        <f t="shared" si="4"/>
        <v>0805- KAVALI</v>
      </c>
      <c r="CP6">
        <f t="shared" si="0"/>
        <v>1</v>
      </c>
      <c r="CQ6">
        <v>1</v>
      </c>
      <c r="CR6" t="s">
        <v>464</v>
      </c>
      <c r="CS6" t="s">
        <v>2810</v>
      </c>
      <c r="CT6" t="s">
        <v>2811</v>
      </c>
      <c r="CU6" t="s">
        <v>2812</v>
      </c>
      <c r="CV6" t="s">
        <v>1675</v>
      </c>
      <c r="CW6" t="s">
        <v>328</v>
      </c>
      <c r="CX6" s="282"/>
      <c r="CY6" s="282"/>
    </row>
    <row r="7" spans="1:103" ht="20.100000000000001" customHeight="1">
      <c r="A7" s="555"/>
      <c r="B7" s="550"/>
      <c r="C7" s="259" t="s">
        <v>4</v>
      </c>
      <c r="D7" s="259" t="s">
        <v>23</v>
      </c>
      <c r="E7" s="545" t="s">
        <v>4249</v>
      </c>
      <c r="F7" s="544"/>
      <c r="G7" s="566"/>
      <c r="H7" s="578"/>
      <c r="I7" s="230"/>
      <c r="J7" s="438" t="s">
        <v>310</v>
      </c>
      <c r="K7" s="436" t="s">
        <v>302</v>
      </c>
      <c r="L7" s="416" t="s">
        <v>168</v>
      </c>
      <c r="M7" s="419" t="s">
        <v>4172</v>
      </c>
      <c r="N7" s="228"/>
      <c r="O7" s="228"/>
      <c r="P7" s="228"/>
      <c r="BH7" s="120" t="s">
        <v>4066</v>
      </c>
      <c r="BI7" s="120">
        <f t="shared" si="5"/>
        <v>6</v>
      </c>
      <c r="BJ7" s="120" t="str">
        <f t="shared" si="6"/>
        <v>2202-01-107-10-11</v>
      </c>
      <c r="BK7" s="120">
        <f t="shared" si="2"/>
        <v>1</v>
      </c>
      <c r="BL7" s="235" t="str">
        <f t="shared" si="1"/>
        <v>2011-02-102-00-05</v>
      </c>
      <c r="BM7" s="235">
        <v>5</v>
      </c>
      <c r="BN7" s="242" t="s">
        <v>2769</v>
      </c>
      <c r="BO7" s="241" t="s">
        <v>2768</v>
      </c>
      <c r="BP7" s="242" t="s">
        <v>29</v>
      </c>
      <c r="BQ7" s="243" t="s">
        <v>2767</v>
      </c>
      <c r="BR7" s="242" t="s">
        <v>1795</v>
      </c>
      <c r="BS7" s="246" t="s">
        <v>2714</v>
      </c>
      <c r="BT7" s="245" t="s">
        <v>1642</v>
      </c>
      <c r="BU7" s="244"/>
      <c r="BV7" s="242" t="s">
        <v>328</v>
      </c>
      <c r="BW7" s="241" t="s">
        <v>2772</v>
      </c>
      <c r="BX7" s="235"/>
      <c r="BY7" t="s">
        <v>2711</v>
      </c>
      <c r="BZ7" t="s">
        <v>328</v>
      </c>
      <c r="CA7" t="s">
        <v>2274</v>
      </c>
      <c r="CB7" t="s">
        <v>1679</v>
      </c>
      <c r="CC7" t="s">
        <v>328</v>
      </c>
      <c r="CD7"/>
      <c r="CE7"/>
      <c r="CF7"/>
      <c r="CL7"/>
      <c r="CM7"/>
      <c r="CN7" s="120">
        <f t="shared" si="3"/>
        <v>7</v>
      </c>
      <c r="CO7" s="120" t="str">
        <f t="shared" si="4"/>
        <v>0806- KOVUR</v>
      </c>
      <c r="CP7">
        <f t="shared" si="0"/>
        <v>1</v>
      </c>
      <c r="CQ7">
        <v>1</v>
      </c>
      <c r="CR7" t="s">
        <v>464</v>
      </c>
      <c r="CS7" t="s">
        <v>2813</v>
      </c>
      <c r="CT7" t="s">
        <v>2814</v>
      </c>
      <c r="CU7" t="s">
        <v>2815</v>
      </c>
      <c r="CV7" t="s">
        <v>1675</v>
      </c>
      <c r="CW7" t="s">
        <v>329</v>
      </c>
      <c r="CX7" s="282"/>
      <c r="CY7" s="282"/>
    </row>
    <row r="8" spans="1:103" ht="20.100000000000001" customHeight="1">
      <c r="A8" s="555"/>
      <c r="B8" s="550"/>
      <c r="C8" s="259" t="s">
        <v>1592</v>
      </c>
      <c r="D8" s="259" t="s">
        <v>23</v>
      </c>
      <c r="E8" s="276" t="s">
        <v>20</v>
      </c>
      <c r="F8" s="267" t="s">
        <v>458</v>
      </c>
      <c r="G8" s="580" t="s">
        <v>1586</v>
      </c>
      <c r="H8" s="578"/>
      <c r="I8" s="231"/>
      <c r="J8" s="438" t="s">
        <v>311</v>
      </c>
      <c r="K8" s="436">
        <v>5917</v>
      </c>
      <c r="L8" s="416" t="s">
        <v>169</v>
      </c>
      <c r="M8" s="419" t="s">
        <v>4214</v>
      </c>
      <c r="N8" s="228"/>
      <c r="O8" s="232"/>
      <c r="P8" s="228"/>
      <c r="BH8" s="120" t="s">
        <v>4067</v>
      </c>
      <c r="BI8" s="120">
        <f t="shared" si="5"/>
        <v>7</v>
      </c>
      <c r="BJ8" s="120" t="str">
        <f t="shared" si="6"/>
        <v>2202-01-800-00-05</v>
      </c>
      <c r="BK8" s="120">
        <f t="shared" si="2"/>
        <v>1</v>
      </c>
      <c r="BL8" s="235" t="str">
        <f t="shared" si="1"/>
        <v>2011-02-103-00-04</v>
      </c>
      <c r="BM8" s="235">
        <v>6</v>
      </c>
      <c r="BN8" s="242" t="s">
        <v>2769</v>
      </c>
      <c r="BO8" s="241" t="s">
        <v>2768</v>
      </c>
      <c r="BP8" s="242" t="s">
        <v>29</v>
      </c>
      <c r="BQ8" s="243" t="s">
        <v>2767</v>
      </c>
      <c r="BR8" s="242" t="s">
        <v>1605</v>
      </c>
      <c r="BS8" s="246" t="s">
        <v>2771</v>
      </c>
      <c r="BT8" s="245" t="s">
        <v>1642</v>
      </c>
      <c r="BU8" s="244"/>
      <c r="BV8" s="242" t="s">
        <v>327</v>
      </c>
      <c r="BW8" s="241" t="s">
        <v>2770</v>
      </c>
      <c r="BX8" s="235"/>
      <c r="BY8" t="s">
        <v>2700</v>
      </c>
      <c r="BZ8" t="s">
        <v>329</v>
      </c>
      <c r="CA8" t="s">
        <v>1813</v>
      </c>
      <c r="CB8" t="s">
        <v>1608</v>
      </c>
      <c r="CC8" t="s">
        <v>329</v>
      </c>
      <c r="CD8"/>
      <c r="CE8" s="247" t="str">
        <f>F25</f>
        <v>2202-01-103-00-05</v>
      </c>
      <c r="CF8" s="247">
        <f>VLOOKUP(Info!CE8,Info!BL3:BW1013,2,FALSE)</f>
        <v>166</v>
      </c>
      <c r="CL8"/>
      <c r="CM8"/>
      <c r="CN8" s="120">
        <f t="shared" si="3"/>
        <v>8</v>
      </c>
      <c r="CO8" s="120" t="str">
        <f t="shared" si="4"/>
        <v>0813- NAIDUPETA</v>
      </c>
      <c r="CP8">
        <f t="shared" si="0"/>
        <v>1</v>
      </c>
      <c r="CQ8">
        <v>1</v>
      </c>
      <c r="CR8" t="s">
        <v>464</v>
      </c>
      <c r="CS8" t="s">
        <v>2816</v>
      </c>
      <c r="CT8" t="s">
        <v>2817</v>
      </c>
      <c r="CU8" t="s">
        <v>2818</v>
      </c>
      <c r="CV8" t="s">
        <v>1675</v>
      </c>
      <c r="CW8" t="s">
        <v>330</v>
      </c>
      <c r="CX8" s="282"/>
      <c r="CY8" s="282"/>
    </row>
    <row r="9" spans="1:103" ht="20.100000000000001" customHeight="1">
      <c r="A9" s="555"/>
      <c r="B9" s="551"/>
      <c r="C9" s="260" t="s">
        <v>208</v>
      </c>
      <c r="D9" s="259" t="s">
        <v>23</v>
      </c>
      <c r="E9" s="276" t="s">
        <v>21</v>
      </c>
      <c r="F9" s="267" t="s">
        <v>1597</v>
      </c>
      <c r="G9" s="581"/>
      <c r="H9" s="578"/>
      <c r="I9" s="230"/>
      <c r="J9" s="438" t="s">
        <v>312</v>
      </c>
      <c r="K9" s="436" t="s">
        <v>28</v>
      </c>
      <c r="L9" s="416" t="s">
        <v>170</v>
      </c>
      <c r="M9" s="419" t="s">
        <v>4215</v>
      </c>
      <c r="N9" s="228"/>
      <c r="O9" s="232"/>
      <c r="P9" s="228"/>
      <c r="BH9" s="120" t="s">
        <v>4068</v>
      </c>
      <c r="BI9" s="120">
        <f t="shared" si="5"/>
        <v>8</v>
      </c>
      <c r="BJ9" s="120" t="str">
        <f t="shared" si="6"/>
        <v>2202-01-800-00-10</v>
      </c>
      <c r="BK9" s="120">
        <f t="shared" si="2"/>
        <v>1</v>
      </c>
      <c r="BL9" s="235" t="str">
        <f t="shared" si="1"/>
        <v>2011-02-104-00-04</v>
      </c>
      <c r="BM9" s="235">
        <v>7</v>
      </c>
      <c r="BN9" s="242" t="s">
        <v>2769</v>
      </c>
      <c r="BO9" s="241" t="s">
        <v>2768</v>
      </c>
      <c r="BP9" s="242" t="s">
        <v>29</v>
      </c>
      <c r="BQ9" s="243" t="s">
        <v>2767</v>
      </c>
      <c r="BR9" s="242" t="s">
        <v>1731</v>
      </c>
      <c r="BS9" s="246" t="s">
        <v>2766</v>
      </c>
      <c r="BT9" s="245" t="s">
        <v>1642</v>
      </c>
      <c r="BU9" s="244"/>
      <c r="BV9" s="242" t="s">
        <v>327</v>
      </c>
      <c r="BW9" s="241" t="s">
        <v>2766</v>
      </c>
      <c r="BX9" s="235"/>
      <c r="BY9" t="s">
        <v>2697</v>
      </c>
      <c r="BZ9" t="s">
        <v>331</v>
      </c>
      <c r="CA9" t="s">
        <v>1804</v>
      </c>
      <c r="CB9" s="237" t="s">
        <v>1642</v>
      </c>
      <c r="CC9" t="s">
        <v>330</v>
      </c>
      <c r="CD9"/>
      <c r="CE9" t="str">
        <f>CONCATENATE(CE2,"-",CE3,"-",CE4,"-",CE5,"-",CE6)</f>
        <v>2202-01-103-00-05</v>
      </c>
      <c r="CL9"/>
      <c r="CM9"/>
      <c r="CN9" s="120">
        <f t="shared" si="3"/>
        <v>9</v>
      </c>
      <c r="CO9" s="120" t="str">
        <f t="shared" si="4"/>
        <v>0801- NELLORE</v>
      </c>
      <c r="CP9">
        <f t="shared" si="0"/>
        <v>1</v>
      </c>
      <c r="CQ9">
        <v>1</v>
      </c>
      <c r="CR9" t="s">
        <v>464</v>
      </c>
      <c r="CS9" t="s">
        <v>2819</v>
      </c>
      <c r="CT9" t="s">
        <v>2820</v>
      </c>
      <c r="CU9" t="s">
        <v>2821</v>
      </c>
      <c r="CV9" t="s">
        <v>1675</v>
      </c>
      <c r="CW9" t="s">
        <v>331</v>
      </c>
      <c r="CX9" s="282"/>
      <c r="CY9" s="282"/>
    </row>
    <row r="10" spans="1:103" ht="20.100000000000001" customHeight="1">
      <c r="A10" s="555"/>
      <c r="B10" s="549" t="s">
        <v>154</v>
      </c>
      <c r="C10" s="259" t="s">
        <v>159</v>
      </c>
      <c r="D10" s="259" t="s">
        <v>160</v>
      </c>
      <c r="E10" s="544" t="str">
        <f>E3</f>
        <v>Mandal Educational Officer</v>
      </c>
      <c r="F10" s="544"/>
      <c r="G10" s="277" t="s">
        <v>1599</v>
      </c>
      <c r="H10" s="578"/>
      <c r="I10" s="132"/>
      <c r="J10" s="438" t="s">
        <v>313</v>
      </c>
      <c r="K10" s="436">
        <v>6052</v>
      </c>
      <c r="L10" s="416" t="s">
        <v>171</v>
      </c>
      <c r="M10" s="419" t="s">
        <v>32</v>
      </c>
      <c r="BH10" s="120" t="s">
        <v>4069</v>
      </c>
      <c r="BI10" s="120">
        <f t="shared" si="5"/>
        <v>9</v>
      </c>
      <c r="BJ10" s="120" t="str">
        <f t="shared" si="6"/>
        <v>2202-01-800-00-75</v>
      </c>
      <c r="BK10" s="120">
        <f t="shared" si="2"/>
        <v>1</v>
      </c>
      <c r="BL10" s="235" t="str">
        <f t="shared" si="1"/>
        <v>2011-02-104-00-73</v>
      </c>
      <c r="BM10" s="235">
        <v>8</v>
      </c>
      <c r="BN10" s="242" t="s">
        <v>2769</v>
      </c>
      <c r="BO10" s="241" t="s">
        <v>2768</v>
      </c>
      <c r="BP10" s="242" t="s">
        <v>29</v>
      </c>
      <c r="BQ10" s="243" t="s">
        <v>2767</v>
      </c>
      <c r="BR10" s="242" t="s">
        <v>1731</v>
      </c>
      <c r="BS10" s="246" t="s">
        <v>2766</v>
      </c>
      <c r="BT10" s="245" t="s">
        <v>1642</v>
      </c>
      <c r="BU10" s="244"/>
      <c r="BV10" s="242" t="s">
        <v>2704</v>
      </c>
      <c r="BW10" s="241" t="s">
        <v>2765</v>
      </c>
      <c r="BX10" s="235"/>
      <c r="BY10" t="s">
        <v>2693</v>
      </c>
      <c r="BZ10" t="s">
        <v>1847</v>
      </c>
      <c r="CA10" t="s">
        <v>2652</v>
      </c>
      <c r="CB10"/>
      <c r="CC10" t="s">
        <v>331</v>
      </c>
      <c r="CD10"/>
      <c r="CE10"/>
      <c r="CL10"/>
      <c r="CM10"/>
      <c r="CN10" s="120">
        <f t="shared" si="3"/>
        <v>10</v>
      </c>
      <c r="CO10" s="120" t="str">
        <f t="shared" si="4"/>
        <v>0802- NELLORE</v>
      </c>
      <c r="CP10">
        <f t="shared" si="0"/>
        <v>1</v>
      </c>
      <c r="CQ10">
        <v>1</v>
      </c>
      <c r="CR10" t="s">
        <v>464</v>
      </c>
      <c r="CS10" t="s">
        <v>2822</v>
      </c>
      <c r="CT10" t="s">
        <v>2823</v>
      </c>
      <c r="CU10" t="s">
        <v>2824</v>
      </c>
      <c r="CV10" t="s">
        <v>1675</v>
      </c>
      <c r="CW10" t="s">
        <v>1681</v>
      </c>
      <c r="CX10" s="282"/>
      <c r="CY10" s="282"/>
    </row>
    <row r="11" spans="1:103" ht="17.25" customHeight="1">
      <c r="A11" s="555"/>
      <c r="B11" s="550"/>
      <c r="C11" s="259" t="s">
        <v>1</v>
      </c>
      <c r="D11" s="259" t="s">
        <v>23</v>
      </c>
      <c r="E11" s="579" t="str">
        <f>E4</f>
        <v>Mandal Parishad Udayagiri</v>
      </c>
      <c r="F11" s="579"/>
      <c r="G11" s="434"/>
      <c r="H11" s="578"/>
      <c r="I11" s="132"/>
      <c r="J11" s="438" t="s">
        <v>314</v>
      </c>
      <c r="K11" s="437">
        <v>3468</v>
      </c>
      <c r="L11" s="416" t="s">
        <v>172</v>
      </c>
      <c r="M11" s="419" t="s">
        <v>4228</v>
      </c>
      <c r="BH11" s="120" t="s">
        <v>4070</v>
      </c>
      <c r="BI11" s="120">
        <f t="shared" si="5"/>
        <v>10</v>
      </c>
      <c r="BJ11" s="120" t="str">
        <f t="shared" si="6"/>
        <v>2202-01-800-10-15</v>
      </c>
      <c r="BK11" s="120">
        <f t="shared" si="2"/>
        <v>1</v>
      </c>
      <c r="BL11" s="235" t="str">
        <f t="shared" si="1"/>
        <v>2012-03-090-00-04</v>
      </c>
      <c r="BM11" s="235">
        <v>9</v>
      </c>
      <c r="BN11" s="242" t="s">
        <v>2757</v>
      </c>
      <c r="BO11" s="241" t="s">
        <v>2756</v>
      </c>
      <c r="BP11" s="242" t="s">
        <v>326</v>
      </c>
      <c r="BQ11" s="243" t="s">
        <v>2756</v>
      </c>
      <c r="BR11" s="242" t="s">
        <v>1813</v>
      </c>
      <c r="BS11" s="246" t="s">
        <v>1812</v>
      </c>
      <c r="BT11" s="245" t="s">
        <v>1642</v>
      </c>
      <c r="BU11" s="244"/>
      <c r="BV11" s="242" t="s">
        <v>327</v>
      </c>
      <c r="BW11" s="241" t="s">
        <v>2764</v>
      </c>
      <c r="BX11" s="235"/>
      <c r="BY11" t="s">
        <v>2686</v>
      </c>
      <c r="BZ11" t="s">
        <v>1611</v>
      </c>
      <c r="CA11" t="s">
        <v>2641</v>
      </c>
      <c r="CB11"/>
      <c r="CC11" t="s">
        <v>1681</v>
      </c>
      <c r="CD11"/>
      <c r="CE11"/>
      <c r="CL11"/>
      <c r="CM11"/>
      <c r="CN11" s="120">
        <f t="shared" si="3"/>
        <v>11</v>
      </c>
      <c r="CO11" s="120" t="str">
        <f t="shared" si="4"/>
        <v>0812- PODALAKUR</v>
      </c>
      <c r="CP11">
        <f t="shared" si="0"/>
        <v>1</v>
      </c>
      <c r="CQ11">
        <v>1</v>
      </c>
      <c r="CR11" t="s">
        <v>464</v>
      </c>
      <c r="CS11" t="s">
        <v>2825</v>
      </c>
      <c r="CT11" t="s">
        <v>2826</v>
      </c>
      <c r="CU11" t="s">
        <v>2827</v>
      </c>
      <c r="CV11" t="s">
        <v>1675</v>
      </c>
      <c r="CW11" t="s">
        <v>1679</v>
      </c>
      <c r="CX11" s="282"/>
      <c r="CY11" s="282"/>
    </row>
    <row r="12" spans="1:103" ht="20.100000000000001" customHeight="1">
      <c r="A12" s="555"/>
      <c r="B12" s="550"/>
      <c r="C12" s="297" t="s">
        <v>4181</v>
      </c>
      <c r="D12" s="259" t="s">
        <v>23</v>
      </c>
      <c r="E12" s="544" t="str">
        <f>E5</f>
        <v>Sri Pottisreeramulu Nellore</v>
      </c>
      <c r="F12" s="544"/>
      <c r="G12" s="435" t="str">
        <f>E6</f>
        <v>Udayagiri</v>
      </c>
      <c r="H12" s="578"/>
      <c r="I12" s="132"/>
      <c r="J12" s="438" t="s">
        <v>315</v>
      </c>
      <c r="K12" s="437" t="s">
        <v>303</v>
      </c>
      <c r="L12" s="416" t="s">
        <v>173</v>
      </c>
      <c r="M12" s="419" t="s">
        <v>4229</v>
      </c>
      <c r="BH12" s="120" t="s">
        <v>4071</v>
      </c>
      <c r="BI12" s="120">
        <f t="shared" si="5"/>
        <v>11</v>
      </c>
      <c r="BJ12" s="120" t="str">
        <f t="shared" si="6"/>
        <v>2202-01-800-10-16</v>
      </c>
      <c r="BK12" s="120">
        <f t="shared" si="2"/>
        <v>1</v>
      </c>
      <c r="BL12" s="235" t="str">
        <f t="shared" si="1"/>
        <v>2012-03-101-00-04</v>
      </c>
      <c r="BM12" s="235">
        <v>10</v>
      </c>
      <c r="BN12" s="242" t="s">
        <v>2757</v>
      </c>
      <c r="BO12" s="241" t="s">
        <v>2756</v>
      </c>
      <c r="BP12" s="242" t="s">
        <v>326</v>
      </c>
      <c r="BQ12" s="243" t="s">
        <v>2756</v>
      </c>
      <c r="BR12" s="242" t="s">
        <v>1617</v>
      </c>
      <c r="BS12" s="246" t="s">
        <v>2763</v>
      </c>
      <c r="BT12" s="245" t="s">
        <v>1642</v>
      </c>
      <c r="BU12" s="244"/>
      <c r="BV12" s="242" t="s">
        <v>327</v>
      </c>
      <c r="BW12" s="241" t="s">
        <v>2762</v>
      </c>
      <c r="BX12" s="235"/>
      <c r="BY12" t="s">
        <v>2683</v>
      </c>
      <c r="BZ12" s="237" t="s">
        <v>1642</v>
      </c>
      <c r="CA12" t="s">
        <v>2637</v>
      </c>
      <c r="CB12"/>
      <c r="CC12" t="s">
        <v>1679</v>
      </c>
      <c r="CD12"/>
      <c r="CE12"/>
      <c r="CL12"/>
      <c r="CM12" s="237"/>
      <c r="CN12" s="120">
        <f t="shared" si="3"/>
        <v>12</v>
      </c>
      <c r="CO12" s="120" t="str">
        <f t="shared" si="4"/>
        <v>0814- RAPUR</v>
      </c>
      <c r="CP12">
        <f t="shared" si="0"/>
        <v>1</v>
      </c>
      <c r="CQ12">
        <v>1</v>
      </c>
      <c r="CR12" t="s">
        <v>464</v>
      </c>
      <c r="CS12" t="s">
        <v>2828</v>
      </c>
      <c r="CT12" t="s">
        <v>2829</v>
      </c>
      <c r="CU12" t="s">
        <v>2830</v>
      </c>
      <c r="CV12" t="s">
        <v>1675</v>
      </c>
      <c r="CW12" t="s">
        <v>1608</v>
      </c>
      <c r="CX12" s="282"/>
      <c r="CY12" s="282"/>
    </row>
    <row r="13" spans="1:103" ht="20.100000000000001" customHeight="1">
      <c r="A13" s="555"/>
      <c r="B13" s="550"/>
      <c r="C13" s="259" t="s">
        <v>149</v>
      </c>
      <c r="D13" s="259" t="s">
        <v>23</v>
      </c>
      <c r="E13" s="544" t="s">
        <v>459</v>
      </c>
      <c r="F13" s="544"/>
      <c r="G13" s="273" t="s">
        <v>1595</v>
      </c>
      <c r="H13" s="578"/>
      <c r="I13" s="132"/>
      <c r="J13" s="438" t="s">
        <v>316</v>
      </c>
      <c r="K13" s="437">
        <v>3470</v>
      </c>
      <c r="L13" s="416" t="s">
        <v>174</v>
      </c>
      <c r="M13" s="419" t="s">
        <v>4230</v>
      </c>
      <c r="BH13" s="120" t="s">
        <v>4072</v>
      </c>
      <c r="BI13" s="120">
        <f t="shared" si="5"/>
        <v>12</v>
      </c>
      <c r="BJ13" s="120" t="str">
        <f t="shared" si="6"/>
        <v>2202-01-800-10-29</v>
      </c>
      <c r="BK13" s="120">
        <f t="shared" si="2"/>
        <v>1</v>
      </c>
      <c r="BL13" s="235" t="str">
        <f t="shared" si="1"/>
        <v>2012-03-103-00-04</v>
      </c>
      <c r="BM13" s="235">
        <v>11</v>
      </c>
      <c r="BN13" s="242" t="s">
        <v>2757</v>
      </c>
      <c r="BO13" s="241" t="s">
        <v>2756</v>
      </c>
      <c r="BP13" s="242" t="s">
        <v>326</v>
      </c>
      <c r="BQ13" s="243" t="s">
        <v>2756</v>
      </c>
      <c r="BR13" s="242" t="s">
        <v>1605</v>
      </c>
      <c r="BS13" s="246" t="s">
        <v>2761</v>
      </c>
      <c r="BT13" s="245" t="s">
        <v>1642</v>
      </c>
      <c r="BU13" s="244"/>
      <c r="BV13" s="242" t="s">
        <v>327</v>
      </c>
      <c r="BW13" s="241" t="s">
        <v>2760</v>
      </c>
      <c r="BX13" s="235"/>
      <c r="BY13" t="s">
        <v>2681</v>
      </c>
      <c r="BZ13"/>
      <c r="CA13" t="s">
        <v>2635</v>
      </c>
      <c r="CB13"/>
      <c r="CC13" t="s">
        <v>1608</v>
      </c>
      <c r="CD13"/>
      <c r="CE13"/>
      <c r="CL13"/>
      <c r="CM13"/>
      <c r="CN13" s="120">
        <f t="shared" si="3"/>
        <v>13</v>
      </c>
      <c r="CO13" s="120" t="str">
        <f t="shared" si="4"/>
        <v>0843-SP NELLORE</v>
      </c>
      <c r="CP13">
        <f t="shared" si="0"/>
        <v>1</v>
      </c>
      <c r="CQ13">
        <v>1</v>
      </c>
      <c r="CR13" t="s">
        <v>464</v>
      </c>
      <c r="CS13" t="s">
        <v>2831</v>
      </c>
      <c r="CT13" t="s">
        <v>2832</v>
      </c>
      <c r="CU13" t="s">
        <v>2833</v>
      </c>
      <c r="CV13" t="s">
        <v>1675</v>
      </c>
      <c r="CW13" t="s">
        <v>1639</v>
      </c>
      <c r="CX13" s="282"/>
      <c r="CY13" s="282"/>
    </row>
    <row r="14" spans="1:103" ht="18.600000000000001" customHeight="1">
      <c r="A14" s="555"/>
      <c r="B14" s="550"/>
      <c r="C14" s="259" t="s">
        <v>38</v>
      </c>
      <c r="D14" s="259" t="s">
        <v>23</v>
      </c>
      <c r="E14" s="544" t="s">
        <v>460</v>
      </c>
      <c r="F14" s="544"/>
      <c r="G14" s="274" t="s">
        <v>156</v>
      </c>
      <c r="H14" s="578"/>
      <c r="I14" s="132"/>
      <c r="J14" s="438" t="s">
        <v>317</v>
      </c>
      <c r="K14" s="437" t="s">
        <v>304</v>
      </c>
      <c r="L14" s="416" t="s">
        <v>175</v>
      </c>
      <c r="M14" s="419" t="s">
        <v>4231</v>
      </c>
      <c r="BH14" s="120" t="s">
        <v>4073</v>
      </c>
      <c r="BI14" s="120">
        <f t="shared" si="5"/>
        <v>13</v>
      </c>
      <c r="BJ14" s="120" t="str">
        <f t="shared" si="6"/>
        <v>2202-01-800-11-36</v>
      </c>
      <c r="BK14" s="120">
        <f t="shared" si="2"/>
        <v>1</v>
      </c>
      <c r="BL14" s="235" t="str">
        <f t="shared" si="1"/>
        <v>2012-03-105-00-04</v>
      </c>
      <c r="BM14" s="235">
        <v>12</v>
      </c>
      <c r="BN14" s="242" t="s">
        <v>2757</v>
      </c>
      <c r="BO14" s="241" t="s">
        <v>2756</v>
      </c>
      <c r="BP14" s="242" t="s">
        <v>326</v>
      </c>
      <c r="BQ14" s="243" t="s">
        <v>2756</v>
      </c>
      <c r="BR14" s="242" t="s">
        <v>1891</v>
      </c>
      <c r="BS14" s="246" t="s">
        <v>2759</v>
      </c>
      <c r="BT14" s="245" t="s">
        <v>1642</v>
      </c>
      <c r="BU14" s="244"/>
      <c r="BV14" s="242" t="s">
        <v>327</v>
      </c>
      <c r="BW14" s="241" t="s">
        <v>2758</v>
      </c>
      <c r="BX14" s="235"/>
      <c r="BY14" t="s">
        <v>2678</v>
      </c>
      <c r="BZ14"/>
      <c r="CA14" t="s">
        <v>2632</v>
      </c>
      <c r="CB14"/>
      <c r="CC14" t="s">
        <v>1639</v>
      </c>
      <c r="CD14"/>
      <c r="CE14"/>
      <c r="CL14"/>
      <c r="CM14"/>
      <c r="CN14" s="120">
        <f t="shared" si="3"/>
        <v>14</v>
      </c>
      <c r="CO14" s="120" t="str">
        <f t="shared" si="4"/>
        <v>0808- SULLURPETA</v>
      </c>
      <c r="CP14">
        <f t="shared" si="0"/>
        <v>1</v>
      </c>
      <c r="CQ14">
        <v>1</v>
      </c>
      <c r="CR14" t="s">
        <v>464</v>
      </c>
      <c r="CS14" t="s">
        <v>2834</v>
      </c>
      <c r="CT14" t="s">
        <v>2835</v>
      </c>
      <c r="CU14" t="s">
        <v>2836</v>
      </c>
      <c r="CV14" t="s">
        <v>1675</v>
      </c>
      <c r="CW14" t="s">
        <v>1707</v>
      </c>
      <c r="CX14" s="282"/>
      <c r="CY14" s="282"/>
    </row>
    <row r="15" spans="1:103" ht="20.100000000000001" customHeight="1">
      <c r="A15" s="555"/>
      <c r="B15" s="551"/>
      <c r="C15" s="259" t="s">
        <v>161</v>
      </c>
      <c r="D15" s="259" t="s">
        <v>23</v>
      </c>
      <c r="E15" s="544" t="s">
        <v>457</v>
      </c>
      <c r="F15" s="544"/>
      <c r="G15" s="274" t="s">
        <v>1593</v>
      </c>
      <c r="H15" s="578"/>
      <c r="I15" s="132"/>
      <c r="J15" s="438" t="s">
        <v>318</v>
      </c>
      <c r="K15" s="436">
        <v>2811</v>
      </c>
      <c r="L15" s="416" t="s">
        <v>176</v>
      </c>
      <c r="M15" s="419" t="s">
        <v>4232</v>
      </c>
      <c r="BH15" s="120" t="s">
        <v>4074</v>
      </c>
      <c r="BI15" s="120">
        <f t="shared" si="5"/>
        <v>14</v>
      </c>
      <c r="BJ15" s="120" t="str">
        <f t="shared" si="6"/>
        <v>2202-02-001-00-04</v>
      </c>
      <c r="BK15" s="120">
        <f t="shared" si="2"/>
        <v>1</v>
      </c>
      <c r="BL15" s="235" t="str">
        <f t="shared" si="1"/>
        <v>2012-03-800-00-07</v>
      </c>
      <c r="BM15" s="235">
        <v>13</v>
      </c>
      <c r="BN15" s="242" t="s">
        <v>2757</v>
      </c>
      <c r="BO15" s="241" t="s">
        <v>2756</v>
      </c>
      <c r="BP15" s="242" t="s">
        <v>326</v>
      </c>
      <c r="BQ15" s="243" t="s">
        <v>2756</v>
      </c>
      <c r="BR15" s="242" t="s">
        <v>1649</v>
      </c>
      <c r="BS15" s="246" t="s">
        <v>1648</v>
      </c>
      <c r="BT15" s="245" t="s">
        <v>1642</v>
      </c>
      <c r="BU15" s="244"/>
      <c r="BV15" s="242" t="s">
        <v>330</v>
      </c>
      <c r="BW15" s="241" t="s">
        <v>2755</v>
      </c>
      <c r="BX15" s="235"/>
      <c r="BY15" t="s">
        <v>2675</v>
      </c>
      <c r="BZ15"/>
      <c r="CA15" t="s">
        <v>2627</v>
      </c>
      <c r="CB15"/>
      <c r="CC15" t="s">
        <v>1675</v>
      </c>
      <c r="CD15"/>
      <c r="CE15"/>
      <c r="CL15"/>
      <c r="CM15"/>
      <c r="CN15" s="120">
        <f t="shared" si="3"/>
        <v>15</v>
      </c>
      <c r="CO15" s="120" t="str">
        <f t="shared" si="4"/>
        <v>0842-TGP NELLORE</v>
      </c>
      <c r="CP15">
        <f t="shared" si="0"/>
        <v>1</v>
      </c>
      <c r="CQ15">
        <v>1</v>
      </c>
      <c r="CR15" t="s">
        <v>464</v>
      </c>
      <c r="CS15" t="s">
        <v>2837</v>
      </c>
      <c r="CT15" t="s">
        <v>2838</v>
      </c>
      <c r="CU15" t="s">
        <v>2839</v>
      </c>
      <c r="CV15" t="s">
        <v>1675</v>
      </c>
      <c r="CW15" t="s">
        <v>1675</v>
      </c>
      <c r="CX15" s="282"/>
      <c r="CY15" s="282"/>
    </row>
    <row r="16" spans="1:103" ht="20.100000000000001" customHeight="1">
      <c r="A16" s="555"/>
      <c r="B16" s="549" t="s">
        <v>155</v>
      </c>
      <c r="C16" s="259" t="s">
        <v>6</v>
      </c>
      <c r="D16" s="259" t="s">
        <v>23</v>
      </c>
      <c r="E16" s="546" t="s">
        <v>2792</v>
      </c>
      <c r="F16" s="546"/>
      <c r="G16" s="274" t="s">
        <v>1594</v>
      </c>
      <c r="H16" s="578"/>
      <c r="I16" s="132"/>
      <c r="J16" s="438" t="s">
        <v>319</v>
      </c>
      <c r="K16" s="436">
        <v>3177</v>
      </c>
      <c r="L16" s="416" t="s">
        <v>177</v>
      </c>
      <c r="M16" s="419" t="s">
        <v>4233</v>
      </c>
      <c r="BH16" s="120" t="s">
        <v>4075</v>
      </c>
      <c r="BI16" s="120">
        <f t="shared" si="5"/>
        <v>15</v>
      </c>
      <c r="BJ16" s="120" t="str">
        <f t="shared" si="6"/>
        <v>2202-02-004-00-04</v>
      </c>
      <c r="BK16" s="120">
        <f t="shared" si="2"/>
        <v>1</v>
      </c>
      <c r="BL16" s="235" t="str">
        <f t="shared" si="1"/>
        <v>2013-00-101-00-04</v>
      </c>
      <c r="BM16" s="235">
        <v>14</v>
      </c>
      <c r="BN16" s="242" t="s">
        <v>2754</v>
      </c>
      <c r="BO16" s="241" t="s">
        <v>2753</v>
      </c>
      <c r="BP16" s="242" t="s">
        <v>1642</v>
      </c>
      <c r="BQ16" s="243"/>
      <c r="BR16" s="242" t="s">
        <v>1617</v>
      </c>
      <c r="BS16" s="246" t="s">
        <v>2752</v>
      </c>
      <c r="BT16" s="245" t="s">
        <v>1642</v>
      </c>
      <c r="BU16" s="244"/>
      <c r="BV16" s="242" t="s">
        <v>327</v>
      </c>
      <c r="BW16" s="241" t="s">
        <v>2752</v>
      </c>
      <c r="BX16" s="235"/>
      <c r="BY16" t="s">
        <v>2655</v>
      </c>
      <c r="BZ16"/>
      <c r="CA16" t="s">
        <v>1617</v>
      </c>
      <c r="CB16"/>
      <c r="CC16" t="s">
        <v>1919</v>
      </c>
      <c r="CD16"/>
      <c r="CE16"/>
      <c r="CL16"/>
      <c r="CM16"/>
      <c r="CN16" s="120">
        <f t="shared" si="3"/>
        <v>16</v>
      </c>
      <c r="CO16" s="120" t="str">
        <f t="shared" si="4"/>
        <v>0807- UDAYAGIRI</v>
      </c>
      <c r="CP16">
        <f t="shared" si="0"/>
        <v>1</v>
      </c>
      <c r="CQ16">
        <v>1</v>
      </c>
      <c r="CR16" t="s">
        <v>464</v>
      </c>
      <c r="CS16" t="s">
        <v>2840</v>
      </c>
      <c r="CT16" t="s">
        <v>2841</v>
      </c>
      <c r="CU16" t="s">
        <v>2842</v>
      </c>
      <c r="CV16" t="s">
        <v>1675</v>
      </c>
      <c r="CW16" t="s">
        <v>1919</v>
      </c>
      <c r="CX16" s="282"/>
      <c r="CY16" s="282"/>
    </row>
    <row r="17" spans="1:103" ht="20.100000000000001" customHeight="1">
      <c r="A17" s="555"/>
      <c r="B17" s="550"/>
      <c r="C17" s="259" t="s">
        <v>7</v>
      </c>
      <c r="D17" s="259" t="s">
        <v>23</v>
      </c>
      <c r="E17" s="285" t="str">
        <f>IF(VLOOKUP(F17,CS2:CW366,5,FALSE)="01",CM2,CM3)</f>
        <v>Sub- Treasury</v>
      </c>
      <c r="F17" s="284" t="s">
        <v>3559</v>
      </c>
      <c r="G17" s="275" t="s">
        <v>1596</v>
      </c>
      <c r="H17" s="578"/>
      <c r="I17" s="132"/>
      <c r="J17" s="439" t="s">
        <v>4209</v>
      </c>
      <c r="K17" s="281"/>
      <c r="L17" s="416" t="s">
        <v>178</v>
      </c>
      <c r="M17" s="419" t="s">
        <v>4234</v>
      </c>
      <c r="BH17" s="120" t="s">
        <v>4076</v>
      </c>
      <c r="BI17" s="120">
        <f t="shared" si="5"/>
        <v>16</v>
      </c>
      <c r="BJ17" s="120" t="str">
        <f t="shared" si="6"/>
        <v>2202-02-004-06-04</v>
      </c>
      <c r="BK17" s="120">
        <f t="shared" si="2"/>
        <v>1</v>
      </c>
      <c r="BL17" s="235" t="str">
        <f t="shared" si="1"/>
        <v>2014-00-102-00-04</v>
      </c>
      <c r="BM17" s="235">
        <v>15</v>
      </c>
      <c r="BN17" s="242" t="s">
        <v>2720</v>
      </c>
      <c r="BO17" s="241" t="s">
        <v>2719</v>
      </c>
      <c r="BP17" s="242" t="s">
        <v>1642</v>
      </c>
      <c r="BQ17" s="243"/>
      <c r="BR17" s="242" t="s">
        <v>1795</v>
      </c>
      <c r="BS17" s="246" t="s">
        <v>2751</v>
      </c>
      <c r="BT17" s="245" t="s">
        <v>1642</v>
      </c>
      <c r="BU17" s="244"/>
      <c r="BV17" s="242" t="s">
        <v>327</v>
      </c>
      <c r="BW17" s="241" t="s">
        <v>2750</v>
      </c>
      <c r="BX17" s="235"/>
      <c r="BY17" t="s">
        <v>2643</v>
      </c>
      <c r="BZ17"/>
      <c r="CA17" t="s">
        <v>1795</v>
      </c>
      <c r="CB17"/>
      <c r="CC17" t="s">
        <v>1766</v>
      </c>
      <c r="CD17"/>
      <c r="CE17"/>
      <c r="CL17"/>
      <c r="CM17"/>
      <c r="CN17" s="120">
        <f t="shared" si="3"/>
        <v>17</v>
      </c>
      <c r="CO17" s="120" t="str">
        <f t="shared" si="4"/>
        <v>0816- VAKADU</v>
      </c>
      <c r="CP17">
        <f t="shared" si="0"/>
        <v>1</v>
      </c>
      <c r="CQ17">
        <v>1</v>
      </c>
      <c r="CR17" t="s">
        <v>464</v>
      </c>
      <c r="CS17" t="s">
        <v>2843</v>
      </c>
      <c r="CT17" t="s">
        <v>2844</v>
      </c>
      <c r="CU17" t="s">
        <v>2845</v>
      </c>
      <c r="CV17" t="s">
        <v>1675</v>
      </c>
      <c r="CW17" t="s">
        <v>1766</v>
      </c>
      <c r="CX17" s="282"/>
      <c r="CY17" s="282"/>
    </row>
    <row r="18" spans="1:103" ht="20.100000000000001" customHeight="1">
      <c r="A18" s="555"/>
      <c r="B18" s="550"/>
      <c r="C18" s="259" t="s">
        <v>16</v>
      </c>
      <c r="D18" s="259" t="s">
        <v>23</v>
      </c>
      <c r="E18" s="552" t="str">
        <f>VLOOKUP(F17,CS2:CU366,2,FALSE)</f>
        <v>0807</v>
      </c>
      <c r="F18" s="552"/>
      <c r="G18" s="433"/>
      <c r="H18" s="578"/>
      <c r="I18" s="132"/>
      <c r="J18" s="414" t="s">
        <v>4235</v>
      </c>
      <c r="K18" s="281"/>
      <c r="L18" s="416" t="s">
        <v>179</v>
      </c>
      <c r="M18" s="419"/>
      <c r="BH18" s="120" t="s">
        <v>4077</v>
      </c>
      <c r="BI18" s="120">
        <f t="shared" si="5"/>
        <v>17</v>
      </c>
      <c r="BJ18" s="120" t="str">
        <f t="shared" si="6"/>
        <v>2202-02-004-10-04</v>
      </c>
      <c r="BK18" s="120">
        <f t="shared" si="2"/>
        <v>1</v>
      </c>
      <c r="BL18" s="235" t="str">
        <f t="shared" si="1"/>
        <v>2014-00-103-00-04</v>
      </c>
      <c r="BM18" s="235">
        <v>16</v>
      </c>
      <c r="BN18" s="242" t="s">
        <v>2720</v>
      </c>
      <c r="BO18" s="241" t="s">
        <v>2719</v>
      </c>
      <c r="BP18" s="242" t="s">
        <v>1642</v>
      </c>
      <c r="BQ18" s="243"/>
      <c r="BR18" s="242" t="s">
        <v>1605</v>
      </c>
      <c r="BS18" s="246" t="s">
        <v>2748</v>
      </c>
      <c r="BT18" s="245" t="s">
        <v>1642</v>
      </c>
      <c r="BU18" s="244"/>
      <c r="BV18" s="242" t="s">
        <v>327</v>
      </c>
      <c r="BW18" s="241" t="s">
        <v>2749</v>
      </c>
      <c r="BX18" s="235"/>
      <c r="BY18" t="s">
        <v>2629</v>
      </c>
      <c r="BZ18"/>
      <c r="CA18" t="s">
        <v>1605</v>
      </c>
      <c r="CB18"/>
      <c r="CC18" t="s">
        <v>1828</v>
      </c>
      <c r="CD18"/>
      <c r="CE18"/>
      <c r="CL18"/>
      <c r="CM18"/>
      <c r="CN18" s="120">
        <f t="shared" si="3"/>
        <v>18</v>
      </c>
      <c r="CO18" s="120" t="str">
        <f t="shared" si="4"/>
        <v>0810- VENKATAGIRI</v>
      </c>
      <c r="CP18">
        <f t="shared" si="0"/>
        <v>1</v>
      </c>
      <c r="CQ18">
        <v>2</v>
      </c>
      <c r="CR18" t="s">
        <v>473</v>
      </c>
      <c r="CS18" t="s">
        <v>2846</v>
      </c>
      <c r="CT18" t="s">
        <v>2847</v>
      </c>
      <c r="CU18" t="s">
        <v>2848</v>
      </c>
      <c r="CV18" t="s">
        <v>1679</v>
      </c>
      <c r="CW18" t="s">
        <v>1604</v>
      </c>
      <c r="CX18" s="282"/>
      <c r="CY18" s="282"/>
    </row>
    <row r="19" spans="1:103" ht="20.100000000000001" customHeight="1">
      <c r="A19" s="555"/>
      <c r="B19" s="550"/>
      <c r="C19" s="259" t="s">
        <v>8</v>
      </c>
      <c r="D19" s="259" t="s">
        <v>23</v>
      </c>
      <c r="E19" s="552" t="str">
        <f>IF(VLOOKUP(F17,CS2:CY366,7,FALSE)=0,G19,VLOOKUP(F17,CS2:CY366,7,FALSE))</f>
        <v>Syndicate Bank, Udayagiri</v>
      </c>
      <c r="F19" s="552"/>
      <c r="G19" s="278" t="s">
        <v>1601</v>
      </c>
      <c r="H19" s="578"/>
      <c r="I19" s="132"/>
      <c r="J19" s="414" t="s">
        <v>4236</v>
      </c>
      <c r="K19" s="281"/>
      <c r="L19" s="416" t="s">
        <v>180</v>
      </c>
      <c r="M19" s="419"/>
      <c r="BH19" s="120" t="s">
        <v>4078</v>
      </c>
      <c r="BI19" s="120">
        <f t="shared" si="5"/>
        <v>18</v>
      </c>
      <c r="BJ19" s="120" t="str">
        <f t="shared" si="6"/>
        <v>2202-02-101-00-03</v>
      </c>
      <c r="BK19" s="120">
        <f t="shared" si="2"/>
        <v>1</v>
      </c>
      <c r="BL19" s="235" t="str">
        <f t="shared" si="1"/>
        <v>2014-00-103-00-05</v>
      </c>
      <c r="BM19" s="235">
        <v>17</v>
      </c>
      <c r="BN19" s="242" t="s">
        <v>2720</v>
      </c>
      <c r="BO19" s="241" t="s">
        <v>2719</v>
      </c>
      <c r="BP19" s="242" t="s">
        <v>1642</v>
      </c>
      <c r="BQ19" s="243"/>
      <c r="BR19" s="242" t="s">
        <v>1605</v>
      </c>
      <c r="BS19" s="246" t="s">
        <v>2748</v>
      </c>
      <c r="BT19" s="245" t="s">
        <v>1642</v>
      </c>
      <c r="BU19" s="244"/>
      <c r="BV19" s="242" t="s">
        <v>328</v>
      </c>
      <c r="BW19" s="241" t="s">
        <v>2747</v>
      </c>
      <c r="BX19" s="235"/>
      <c r="BY19" t="s">
        <v>2598</v>
      </c>
      <c r="BZ19"/>
      <c r="CA19" t="s">
        <v>1731</v>
      </c>
      <c r="CB19"/>
      <c r="CC19" t="s">
        <v>1673</v>
      </c>
      <c r="CD19"/>
      <c r="CE19"/>
      <c r="CL19"/>
      <c r="CM19"/>
      <c r="CN19" s="120">
        <f t="shared" si="3"/>
        <v>19</v>
      </c>
      <c r="CO19" s="120" t="str">
        <f t="shared" si="4"/>
        <v>0811- VINJAMURU</v>
      </c>
      <c r="CP19">
        <f t="shared" si="0"/>
        <v>1</v>
      </c>
      <c r="CQ19">
        <v>2</v>
      </c>
      <c r="CR19" t="s">
        <v>473</v>
      </c>
      <c r="CS19" t="s">
        <v>2849</v>
      </c>
      <c r="CT19" t="s">
        <v>2850</v>
      </c>
      <c r="CU19" t="s">
        <v>2848</v>
      </c>
      <c r="CV19" t="s">
        <v>1679</v>
      </c>
      <c r="CW19" t="s">
        <v>29</v>
      </c>
      <c r="CX19" s="282"/>
      <c r="CY19" s="282"/>
    </row>
    <row r="20" spans="1:103" ht="20.100000000000001" customHeight="1">
      <c r="A20" s="555"/>
      <c r="B20" s="550"/>
      <c r="C20" s="259" t="s">
        <v>9</v>
      </c>
      <c r="D20" s="259" t="s">
        <v>23</v>
      </c>
      <c r="E20" s="552">
        <f>IF(VLOOKUP(F17,CS2:CY366,6,FALSE)=0,G20,VLOOKUP(F17,CS2:CY366,6,FALSE))</f>
        <v>3470</v>
      </c>
      <c r="F20" s="552"/>
      <c r="G20" s="278" t="s">
        <v>1602</v>
      </c>
      <c r="H20" s="578"/>
      <c r="I20" s="132"/>
      <c r="J20" s="440" t="s">
        <v>4237</v>
      </c>
      <c r="K20" s="281"/>
      <c r="L20" s="416" t="s">
        <v>181</v>
      </c>
      <c r="M20" s="419"/>
      <c r="BH20" s="120" t="s">
        <v>4079</v>
      </c>
      <c r="BI20" s="120">
        <f t="shared" si="5"/>
        <v>19</v>
      </c>
      <c r="BJ20" s="120" t="str">
        <f t="shared" si="6"/>
        <v>2202-02-105-00-04</v>
      </c>
      <c r="BK20" s="120">
        <f t="shared" si="2"/>
        <v>1</v>
      </c>
      <c r="BL20" s="235" t="str">
        <f t="shared" si="1"/>
        <v>2014-00-105-00-04</v>
      </c>
      <c r="BM20" s="235">
        <v>18</v>
      </c>
      <c r="BN20" s="242" t="s">
        <v>2720</v>
      </c>
      <c r="BO20" s="241" t="s">
        <v>2719</v>
      </c>
      <c r="BP20" s="242" t="s">
        <v>1642</v>
      </c>
      <c r="BQ20" s="243"/>
      <c r="BR20" s="242" t="s">
        <v>1891</v>
      </c>
      <c r="BS20" s="246" t="s">
        <v>2744</v>
      </c>
      <c r="BT20" s="245" t="s">
        <v>1642</v>
      </c>
      <c r="BU20" s="244"/>
      <c r="BV20" s="242" t="s">
        <v>327</v>
      </c>
      <c r="BW20" s="241" t="s">
        <v>2746</v>
      </c>
      <c r="BX20" s="235"/>
      <c r="BY20" t="s">
        <v>2592</v>
      </c>
      <c r="BZ20"/>
      <c r="CA20" t="s">
        <v>1891</v>
      </c>
      <c r="CB20"/>
      <c r="CC20" t="s">
        <v>1671</v>
      </c>
      <c r="CD20"/>
      <c r="CE20"/>
      <c r="CL20"/>
      <c r="CM20"/>
      <c r="CN20" s="120" t="str">
        <f t="shared" si="3"/>
        <v/>
      </c>
      <c r="CO20" s="120" t="str">
        <f t="shared" si="4"/>
        <v/>
      </c>
      <c r="CP20">
        <f t="shared" si="0"/>
        <v>1</v>
      </c>
      <c r="CQ20">
        <v>2</v>
      </c>
      <c r="CR20" t="s">
        <v>473</v>
      </c>
      <c r="CS20" t="s">
        <v>2851</v>
      </c>
      <c r="CT20" t="s">
        <v>2852</v>
      </c>
      <c r="CU20" t="s">
        <v>2848</v>
      </c>
      <c r="CV20" t="s">
        <v>1679</v>
      </c>
      <c r="CW20" t="s">
        <v>1707</v>
      </c>
      <c r="CX20" s="282"/>
      <c r="CY20" s="282"/>
    </row>
    <row r="21" spans="1:103" ht="20.100000000000001" customHeight="1">
      <c r="A21" s="555"/>
      <c r="B21" s="550"/>
      <c r="C21" s="259" t="s">
        <v>22</v>
      </c>
      <c r="D21" s="259" t="s">
        <v>23</v>
      </c>
      <c r="E21" s="546" t="s">
        <v>348</v>
      </c>
      <c r="F21" s="546"/>
      <c r="G21" s="291" t="s">
        <v>4101</v>
      </c>
      <c r="H21" s="578"/>
      <c r="I21" s="132"/>
      <c r="J21" s="440" t="s">
        <v>1593</v>
      </c>
      <c r="K21" s="165"/>
      <c r="L21" s="416" t="s">
        <v>182</v>
      </c>
      <c r="M21" s="419"/>
      <c r="BH21" s="120" t="s">
        <v>4080</v>
      </c>
      <c r="BI21" s="120">
        <f t="shared" si="5"/>
        <v>20</v>
      </c>
      <c r="BJ21" s="120" t="str">
        <f t="shared" si="6"/>
        <v>2202-02-105-00-09</v>
      </c>
      <c r="BK21" s="120">
        <f t="shared" si="2"/>
        <v>1</v>
      </c>
      <c r="BL21" s="235" t="str">
        <f t="shared" si="1"/>
        <v>2014-00-105-00-05</v>
      </c>
      <c r="BM21" s="235">
        <v>19</v>
      </c>
      <c r="BN21" s="242" t="s">
        <v>2720</v>
      </c>
      <c r="BO21" s="241" t="s">
        <v>2719</v>
      </c>
      <c r="BP21" s="242" t="s">
        <v>1642</v>
      </c>
      <c r="BQ21" s="243"/>
      <c r="BR21" s="242" t="s">
        <v>1891</v>
      </c>
      <c r="BS21" s="246" t="s">
        <v>2744</v>
      </c>
      <c r="BT21" s="245" t="s">
        <v>1642</v>
      </c>
      <c r="BU21" s="244"/>
      <c r="BV21" s="242" t="s">
        <v>328</v>
      </c>
      <c r="BW21" s="241" t="s">
        <v>2745</v>
      </c>
      <c r="BX21" s="235"/>
      <c r="BY21" t="s">
        <v>2589</v>
      </c>
      <c r="BZ21"/>
      <c r="CA21" t="s">
        <v>1759</v>
      </c>
      <c r="CB21"/>
      <c r="CC21" t="s">
        <v>1669</v>
      </c>
      <c r="CD21"/>
      <c r="CE21"/>
      <c r="CL21"/>
      <c r="CM21"/>
      <c r="CN21" s="120" t="str">
        <f t="shared" si="3"/>
        <v/>
      </c>
      <c r="CO21" s="120" t="str">
        <f t="shared" si="4"/>
        <v/>
      </c>
      <c r="CP21">
        <f t="shared" si="0"/>
        <v>1</v>
      </c>
      <c r="CQ21">
        <v>2</v>
      </c>
      <c r="CR21" t="s">
        <v>473</v>
      </c>
      <c r="CS21" t="s">
        <v>2853</v>
      </c>
      <c r="CT21" t="s">
        <v>2854</v>
      </c>
      <c r="CU21" t="s">
        <v>2855</v>
      </c>
      <c r="CV21" t="s">
        <v>1679</v>
      </c>
      <c r="CW21" t="s">
        <v>326</v>
      </c>
      <c r="CX21" s="282"/>
      <c r="CY21" s="282"/>
    </row>
    <row r="22" spans="1:103" ht="33" customHeight="1">
      <c r="A22" s="555"/>
      <c r="B22" s="550"/>
      <c r="C22" s="297" t="s">
        <v>4123</v>
      </c>
      <c r="D22" s="259" t="s">
        <v>23</v>
      </c>
      <c r="E22" s="295" t="s">
        <v>4065</v>
      </c>
      <c r="F22" s="432"/>
      <c r="G22" s="528" t="s">
        <v>4275</v>
      </c>
      <c r="H22" s="578"/>
      <c r="I22" s="132"/>
      <c r="J22" s="440" t="s">
        <v>4238</v>
      </c>
      <c r="L22" s="416" t="s">
        <v>183</v>
      </c>
      <c r="M22" s="419"/>
      <c r="BH22" s="120" t="s">
        <v>4081</v>
      </c>
      <c r="BI22" s="120">
        <f t="shared" si="5"/>
        <v>21</v>
      </c>
      <c r="BJ22" s="120" t="str">
        <f t="shared" si="6"/>
        <v>2202-02-106-00-05</v>
      </c>
      <c r="BK22" s="120">
        <f t="shared" si="2"/>
        <v>1</v>
      </c>
      <c r="BL22" s="235" t="str">
        <f t="shared" si="1"/>
        <v>2014-00-105-00-06</v>
      </c>
      <c r="BM22" s="235">
        <v>20</v>
      </c>
      <c r="BN22" s="242" t="s">
        <v>2720</v>
      </c>
      <c r="BO22" s="241" t="s">
        <v>2719</v>
      </c>
      <c r="BP22" s="242" t="s">
        <v>1642</v>
      </c>
      <c r="BQ22" s="243"/>
      <c r="BR22" s="242" t="s">
        <v>1891</v>
      </c>
      <c r="BS22" s="246" t="s">
        <v>2744</v>
      </c>
      <c r="BT22" s="245" t="s">
        <v>1642</v>
      </c>
      <c r="BU22" s="244"/>
      <c r="BV22" s="242" t="s">
        <v>329</v>
      </c>
      <c r="BW22" s="241" t="s">
        <v>2743</v>
      </c>
      <c r="BX22" s="235"/>
      <c r="BY22" t="s">
        <v>2584</v>
      </c>
      <c r="BZ22"/>
      <c r="CA22" t="s">
        <v>1886</v>
      </c>
      <c r="CB22"/>
      <c r="CC22" t="s">
        <v>1667</v>
      </c>
      <c r="CD22"/>
      <c r="CE22"/>
      <c r="CL22"/>
      <c r="CM22"/>
      <c r="CN22" s="120" t="str">
        <f t="shared" si="3"/>
        <v/>
      </c>
      <c r="CO22" s="120" t="str">
        <f t="shared" si="4"/>
        <v/>
      </c>
      <c r="CP22">
        <f t="shared" si="0"/>
        <v>1</v>
      </c>
      <c r="CQ22">
        <v>2</v>
      </c>
      <c r="CR22" t="s">
        <v>473</v>
      </c>
      <c r="CS22" t="s">
        <v>2856</v>
      </c>
      <c r="CT22" t="s">
        <v>2857</v>
      </c>
      <c r="CU22" t="s">
        <v>2858</v>
      </c>
      <c r="CV22" t="s">
        <v>1679</v>
      </c>
      <c r="CW22" t="s">
        <v>327</v>
      </c>
      <c r="CX22" s="282"/>
      <c r="CY22" s="282"/>
    </row>
    <row r="23" spans="1:103" ht="20.100000000000001" customHeight="1">
      <c r="A23" s="555"/>
      <c r="B23" s="550"/>
      <c r="C23" s="259" t="s">
        <v>147</v>
      </c>
      <c r="D23" s="259"/>
      <c r="E23" s="270" t="s">
        <v>233</v>
      </c>
      <c r="F23" s="271">
        <v>2012</v>
      </c>
      <c r="G23" s="261"/>
      <c r="H23" s="578"/>
      <c r="I23" s="132"/>
      <c r="J23" s="440" t="s">
        <v>4239</v>
      </c>
      <c r="L23" s="416" t="s">
        <v>184</v>
      </c>
      <c r="M23" s="419"/>
      <c r="BH23" s="120" t="s">
        <v>4082</v>
      </c>
      <c r="BI23" s="120">
        <f t="shared" si="5"/>
        <v>22</v>
      </c>
      <c r="BJ23" s="120" t="str">
        <f t="shared" si="6"/>
        <v>2202-02-108-00-04</v>
      </c>
      <c r="BK23" s="120">
        <f t="shared" si="2"/>
        <v>1</v>
      </c>
      <c r="BL23" s="235" t="str">
        <f t="shared" si="1"/>
        <v>2014-00-106-00-04</v>
      </c>
      <c r="BM23" s="235">
        <v>21</v>
      </c>
      <c r="BN23" s="242" t="s">
        <v>2720</v>
      </c>
      <c r="BO23" s="241" t="s">
        <v>2719</v>
      </c>
      <c r="BP23" s="242" t="s">
        <v>1642</v>
      </c>
      <c r="BQ23" s="243"/>
      <c r="BR23" s="242" t="s">
        <v>1759</v>
      </c>
      <c r="BS23" s="246" t="s">
        <v>2742</v>
      </c>
      <c r="BT23" s="245" t="s">
        <v>1642</v>
      </c>
      <c r="BU23" s="244"/>
      <c r="BV23" s="242" t="s">
        <v>327</v>
      </c>
      <c r="BW23" s="241" t="s">
        <v>2742</v>
      </c>
      <c r="BX23" s="235"/>
      <c r="BY23" t="s">
        <v>2559</v>
      </c>
      <c r="BZ23"/>
      <c r="CA23" t="s">
        <v>1997</v>
      </c>
      <c r="CB23"/>
      <c r="CC23" t="s">
        <v>1665</v>
      </c>
      <c r="CD23"/>
      <c r="CE23"/>
      <c r="CL23"/>
      <c r="CM23"/>
      <c r="CN23" s="120" t="str">
        <f t="shared" si="3"/>
        <v/>
      </c>
      <c r="CO23" s="120" t="str">
        <f t="shared" si="4"/>
        <v/>
      </c>
      <c r="CP23">
        <f t="shared" si="0"/>
        <v>1</v>
      </c>
      <c r="CQ23">
        <v>2</v>
      </c>
      <c r="CR23" t="s">
        <v>473</v>
      </c>
      <c r="CS23" t="s">
        <v>2859</v>
      </c>
      <c r="CT23" t="s">
        <v>2860</v>
      </c>
      <c r="CU23" t="s">
        <v>2861</v>
      </c>
      <c r="CV23" t="s">
        <v>1679</v>
      </c>
      <c r="CW23" t="s">
        <v>328</v>
      </c>
      <c r="CX23" s="282"/>
      <c r="CY23" s="282"/>
    </row>
    <row r="24" spans="1:103" ht="20.100000000000001" customHeight="1">
      <c r="A24" s="555"/>
      <c r="B24" s="551"/>
      <c r="C24" s="259" t="s">
        <v>146</v>
      </c>
      <c r="D24" s="259"/>
      <c r="E24" s="267" t="s">
        <v>211</v>
      </c>
      <c r="F24" s="269" t="s">
        <v>151</v>
      </c>
      <c r="G24" s="268" t="s">
        <v>458</v>
      </c>
      <c r="H24" s="578"/>
      <c r="I24" s="132"/>
      <c r="J24" s="440" t="s">
        <v>4240</v>
      </c>
      <c r="L24" s="416" t="s">
        <v>185</v>
      </c>
      <c r="M24" s="419"/>
      <c r="BH24" s="120" t="s">
        <v>4083</v>
      </c>
      <c r="BI24" s="120">
        <f t="shared" si="5"/>
        <v>23</v>
      </c>
      <c r="BJ24" s="120" t="str">
        <f t="shared" si="6"/>
        <v>2202-02-109-00-04</v>
      </c>
      <c r="BK24" s="120">
        <f t="shared" si="2"/>
        <v>1</v>
      </c>
      <c r="BL24" s="235" t="str">
        <f t="shared" si="1"/>
        <v>2014-00-108-00-04</v>
      </c>
      <c r="BM24" s="235">
        <v>22</v>
      </c>
      <c r="BN24" s="242" t="s">
        <v>2720</v>
      </c>
      <c r="BO24" s="241" t="s">
        <v>2719</v>
      </c>
      <c r="BP24" s="242" t="s">
        <v>1642</v>
      </c>
      <c r="BQ24" s="243"/>
      <c r="BR24" s="242" t="s">
        <v>1997</v>
      </c>
      <c r="BS24" s="246" t="s">
        <v>2738</v>
      </c>
      <c r="BT24" s="245" t="s">
        <v>1642</v>
      </c>
      <c r="BU24" s="244"/>
      <c r="BV24" s="242" t="s">
        <v>327</v>
      </c>
      <c r="BW24" s="241" t="s">
        <v>2741</v>
      </c>
      <c r="BX24" s="235"/>
      <c r="BY24" t="s">
        <v>2556</v>
      </c>
      <c r="BZ24"/>
      <c r="CA24" t="s">
        <v>2065</v>
      </c>
      <c r="CB24"/>
      <c r="CC24" t="s">
        <v>1821</v>
      </c>
      <c r="CD24"/>
      <c r="CE24"/>
      <c r="CL24"/>
      <c r="CM24"/>
      <c r="CN24" s="120" t="str">
        <f t="shared" si="3"/>
        <v/>
      </c>
      <c r="CO24" s="120" t="str">
        <f t="shared" si="4"/>
        <v/>
      </c>
      <c r="CP24">
        <f t="shared" si="0"/>
        <v>1</v>
      </c>
      <c r="CQ24">
        <v>2</v>
      </c>
      <c r="CR24" t="s">
        <v>473</v>
      </c>
      <c r="CS24" t="s">
        <v>2862</v>
      </c>
      <c r="CT24" t="s">
        <v>2863</v>
      </c>
      <c r="CU24" t="s">
        <v>2864</v>
      </c>
      <c r="CV24" t="s">
        <v>1679</v>
      </c>
      <c r="CW24" t="s">
        <v>329</v>
      </c>
      <c r="CX24" s="282"/>
      <c r="CY24" s="282"/>
    </row>
    <row r="25" spans="1:103" ht="20.100000000000001" customHeight="1">
      <c r="A25" s="555"/>
      <c r="B25" s="549" t="s">
        <v>55</v>
      </c>
      <c r="C25" s="259" t="s">
        <v>2791</v>
      </c>
      <c r="D25" s="259" t="s">
        <v>23</v>
      </c>
      <c r="E25" s="258" t="s">
        <v>1603</v>
      </c>
      <c r="F25" s="272" t="s">
        <v>4250</v>
      </c>
      <c r="G25" s="279" t="str">
        <f>CF2</f>
        <v>General Education</v>
      </c>
      <c r="H25" s="578"/>
      <c r="I25" s="132"/>
      <c r="J25" s="440" t="s">
        <v>4241</v>
      </c>
      <c r="L25" s="416" t="s">
        <v>186</v>
      </c>
      <c r="M25" s="419"/>
      <c r="BH25" s="120" t="s">
        <v>4084</v>
      </c>
      <c r="BI25" s="120">
        <f t="shared" si="5"/>
        <v>24</v>
      </c>
      <c r="BJ25" s="120" t="str">
        <f t="shared" si="6"/>
        <v>2202-02-110-00-04</v>
      </c>
      <c r="BK25" s="120">
        <f t="shared" si="2"/>
        <v>1</v>
      </c>
      <c r="BL25" s="235" t="str">
        <f t="shared" si="1"/>
        <v>2014-00-108-00-05</v>
      </c>
      <c r="BM25" s="235">
        <v>23</v>
      </c>
      <c r="BN25" s="242" t="s">
        <v>2720</v>
      </c>
      <c r="BO25" s="241" t="s">
        <v>2719</v>
      </c>
      <c r="BP25" s="242" t="s">
        <v>1642</v>
      </c>
      <c r="BQ25" s="243"/>
      <c r="BR25" s="242" t="s">
        <v>1997</v>
      </c>
      <c r="BS25" s="246" t="s">
        <v>2738</v>
      </c>
      <c r="BT25" s="245" t="s">
        <v>1642</v>
      </c>
      <c r="BU25" s="244"/>
      <c r="BV25" s="242" t="s">
        <v>328</v>
      </c>
      <c r="BW25" s="241" t="s">
        <v>2740</v>
      </c>
      <c r="BX25" s="235"/>
      <c r="BY25" t="s">
        <v>1603</v>
      </c>
      <c r="BZ25"/>
      <c r="CA25" t="s">
        <v>1729</v>
      </c>
      <c r="CB25"/>
      <c r="CC25" t="s">
        <v>2340</v>
      </c>
      <c r="CD25"/>
      <c r="CE25"/>
      <c r="CL25"/>
      <c r="CM25"/>
      <c r="CN25" s="120" t="str">
        <f t="shared" si="3"/>
        <v/>
      </c>
      <c r="CO25" s="120" t="str">
        <f t="shared" si="4"/>
        <v/>
      </c>
      <c r="CP25">
        <f t="shared" si="0"/>
        <v>1</v>
      </c>
      <c r="CQ25">
        <v>2</v>
      </c>
      <c r="CR25" t="s">
        <v>473</v>
      </c>
      <c r="CS25" t="s">
        <v>2865</v>
      </c>
      <c r="CT25" t="s">
        <v>2866</v>
      </c>
      <c r="CU25" t="s">
        <v>2867</v>
      </c>
      <c r="CV25" t="s">
        <v>1679</v>
      </c>
      <c r="CW25" t="s">
        <v>330</v>
      </c>
      <c r="CX25" s="282"/>
      <c r="CY25" s="282"/>
    </row>
    <row r="26" spans="1:103" ht="20.100000000000001" customHeight="1">
      <c r="A26" s="555"/>
      <c r="B26" s="550"/>
      <c r="C26" s="259" t="s">
        <v>11</v>
      </c>
      <c r="D26" s="259" t="s">
        <v>23</v>
      </c>
      <c r="E26" s="262" t="str">
        <f>IF(CE3="00","",CE3)</f>
        <v>01</v>
      </c>
      <c r="F26" s="553" t="str">
        <f>CF3</f>
        <v>Elementary Education</v>
      </c>
      <c r="G26" s="554"/>
      <c r="H26" s="578"/>
      <c r="I26" s="132"/>
      <c r="J26" s="440" t="s">
        <v>4242</v>
      </c>
      <c r="K26" s="233"/>
      <c r="L26" s="416" t="s">
        <v>187</v>
      </c>
      <c r="M26" s="419"/>
      <c r="BH26" s="120" t="s">
        <v>4085</v>
      </c>
      <c r="BI26" s="120">
        <f t="shared" si="5"/>
        <v>25</v>
      </c>
      <c r="BJ26" s="120" t="str">
        <f t="shared" si="6"/>
        <v>2202-02-110-00-06</v>
      </c>
      <c r="BK26" s="120">
        <f t="shared" si="2"/>
        <v>1</v>
      </c>
      <c r="BL26" s="235" t="str">
        <f t="shared" si="1"/>
        <v>2014-00-108-00-07</v>
      </c>
      <c r="BM26" s="235">
        <v>24</v>
      </c>
      <c r="BN26" s="242" t="s">
        <v>2720</v>
      </c>
      <c r="BO26" s="241" t="s">
        <v>2719</v>
      </c>
      <c r="BP26" s="242" t="s">
        <v>1642</v>
      </c>
      <c r="BQ26" s="243"/>
      <c r="BR26" s="242" t="s">
        <v>1997</v>
      </c>
      <c r="BS26" s="246" t="s">
        <v>2738</v>
      </c>
      <c r="BT26" s="245" t="s">
        <v>1642</v>
      </c>
      <c r="BU26" s="244"/>
      <c r="BV26" s="242" t="s">
        <v>330</v>
      </c>
      <c r="BW26" s="241" t="s">
        <v>2739</v>
      </c>
      <c r="BX26" s="235"/>
      <c r="BY26" t="s">
        <v>2431</v>
      </c>
      <c r="BZ26"/>
      <c r="CA26" t="s">
        <v>1780</v>
      </c>
      <c r="CB26"/>
      <c r="CC26" t="s">
        <v>1806</v>
      </c>
      <c r="CD26"/>
      <c r="CE26"/>
      <c r="CL26"/>
      <c r="CM26"/>
      <c r="CN26" s="120" t="str">
        <f t="shared" si="3"/>
        <v/>
      </c>
      <c r="CO26" s="120" t="str">
        <f t="shared" si="4"/>
        <v/>
      </c>
      <c r="CP26">
        <f t="shared" si="0"/>
        <v>1</v>
      </c>
      <c r="CQ26">
        <v>2</v>
      </c>
      <c r="CR26" t="s">
        <v>473</v>
      </c>
      <c r="CS26" t="s">
        <v>2868</v>
      </c>
      <c r="CT26" t="s">
        <v>2869</v>
      </c>
      <c r="CU26" t="s">
        <v>2870</v>
      </c>
      <c r="CV26" t="s">
        <v>1679</v>
      </c>
      <c r="CW26" t="s">
        <v>331</v>
      </c>
      <c r="CX26" s="282"/>
      <c r="CY26" s="282"/>
    </row>
    <row r="27" spans="1:103" ht="20.100000000000001" customHeight="1">
      <c r="A27" s="555"/>
      <c r="B27" s="550"/>
      <c r="C27" s="259" t="s">
        <v>12</v>
      </c>
      <c r="D27" s="259" t="s">
        <v>23</v>
      </c>
      <c r="E27" s="262" t="str">
        <f>IF(CE4="00","",CE4)</f>
        <v>103</v>
      </c>
      <c r="F27" s="553" t="str">
        <f>CF4</f>
        <v>Assistance to Local Bodies for Primary Education</v>
      </c>
      <c r="G27" s="554"/>
      <c r="H27" s="578"/>
      <c r="I27" s="132"/>
      <c r="J27" s="440" t="s">
        <v>4243</v>
      </c>
      <c r="K27" s="233"/>
      <c r="L27" s="416" t="s">
        <v>188</v>
      </c>
      <c r="M27" s="419"/>
      <c r="Q27" s="290"/>
      <c r="BH27" s="120" t="s">
        <v>4086</v>
      </c>
      <c r="BI27" s="120">
        <f t="shared" si="5"/>
        <v>26</v>
      </c>
      <c r="BJ27" s="120" t="str">
        <f t="shared" si="6"/>
        <v>2202-02-191-00-04</v>
      </c>
      <c r="BK27" s="120">
        <f t="shared" si="2"/>
        <v>1</v>
      </c>
      <c r="BL27" s="235" t="str">
        <f t="shared" si="1"/>
        <v>2014-00-108-00-11</v>
      </c>
      <c r="BM27" s="235">
        <v>25</v>
      </c>
      <c r="BN27" s="242" t="s">
        <v>2720</v>
      </c>
      <c r="BO27" s="241" t="s">
        <v>2719</v>
      </c>
      <c r="BP27" s="242" t="s">
        <v>1642</v>
      </c>
      <c r="BQ27" s="243"/>
      <c r="BR27" s="242" t="s">
        <v>1997</v>
      </c>
      <c r="BS27" s="246" t="s">
        <v>2738</v>
      </c>
      <c r="BT27" s="245" t="s">
        <v>1642</v>
      </c>
      <c r="BU27" s="244"/>
      <c r="BV27" s="242" t="s">
        <v>1608</v>
      </c>
      <c r="BW27" s="241" t="s">
        <v>2737</v>
      </c>
      <c r="BX27" s="235"/>
      <c r="BY27" t="s">
        <v>2416</v>
      </c>
      <c r="BZ27"/>
      <c r="CA27" t="s">
        <v>1727</v>
      </c>
      <c r="CB27"/>
      <c r="CC27" t="s">
        <v>1636</v>
      </c>
      <c r="CD27"/>
      <c r="CE27"/>
      <c r="CL27"/>
      <c r="CM27"/>
      <c r="CN27" s="120" t="str">
        <f t="shared" si="3"/>
        <v/>
      </c>
      <c r="CO27" s="120" t="str">
        <f t="shared" si="4"/>
        <v/>
      </c>
      <c r="CP27">
        <f t="shared" si="0"/>
        <v>1</v>
      </c>
      <c r="CQ27">
        <v>2</v>
      </c>
      <c r="CR27" t="s">
        <v>473</v>
      </c>
      <c r="CS27" t="s">
        <v>2871</v>
      </c>
      <c r="CT27" t="s">
        <v>2872</v>
      </c>
      <c r="CU27" t="s">
        <v>2873</v>
      </c>
      <c r="CV27" t="s">
        <v>1679</v>
      </c>
      <c r="CW27" t="s">
        <v>1681</v>
      </c>
      <c r="CX27" s="282"/>
      <c r="CY27" s="282"/>
    </row>
    <row r="28" spans="1:103" ht="20.100000000000001" customHeight="1">
      <c r="A28" s="555"/>
      <c r="B28" s="550"/>
      <c r="C28" s="263" t="s">
        <v>13</v>
      </c>
      <c r="D28" s="259" t="s">
        <v>23</v>
      </c>
      <c r="E28" s="262" t="str">
        <f>IF(CE5="00","",CE5)</f>
        <v/>
      </c>
      <c r="F28" s="553" t="str">
        <f t="shared" ref="F28:F29" si="7">CF5</f>
        <v/>
      </c>
      <c r="G28" s="554"/>
      <c r="H28" s="578"/>
      <c r="I28" s="132"/>
      <c r="J28" s="440" t="s">
        <v>4244</v>
      </c>
      <c r="K28" s="233"/>
      <c r="L28" s="416" t="s">
        <v>189</v>
      </c>
      <c r="M28" s="419"/>
      <c r="BH28" s="120" t="s">
        <v>4087</v>
      </c>
      <c r="BI28" s="120">
        <f t="shared" si="5"/>
        <v>27</v>
      </c>
      <c r="BJ28" s="120" t="str">
        <f t="shared" si="6"/>
        <v>2202-02-191-00-05</v>
      </c>
      <c r="BK28" s="120">
        <f t="shared" si="2"/>
        <v>1</v>
      </c>
      <c r="BL28" s="235" t="str">
        <f t="shared" si="1"/>
        <v>2014-00-110-00-04</v>
      </c>
      <c r="BM28" s="235">
        <v>26</v>
      </c>
      <c r="BN28" s="242" t="s">
        <v>2720</v>
      </c>
      <c r="BO28" s="241" t="s">
        <v>2719</v>
      </c>
      <c r="BP28" s="242" t="s">
        <v>1642</v>
      </c>
      <c r="BQ28" s="243"/>
      <c r="BR28" s="242" t="s">
        <v>1729</v>
      </c>
      <c r="BS28" s="246" t="s">
        <v>2736</v>
      </c>
      <c r="BT28" s="245" t="s">
        <v>1642</v>
      </c>
      <c r="BU28" s="244"/>
      <c r="BV28" s="242" t="s">
        <v>327</v>
      </c>
      <c r="BW28" s="241" t="s">
        <v>2735</v>
      </c>
      <c r="BX28" s="235"/>
      <c r="BY28" t="s">
        <v>2398</v>
      </c>
      <c r="BZ28"/>
      <c r="CA28" t="s">
        <v>1991</v>
      </c>
      <c r="CB28"/>
      <c r="CC28" t="s">
        <v>1622</v>
      </c>
      <c r="CD28"/>
      <c r="CE28"/>
      <c r="CL28"/>
      <c r="CM28"/>
      <c r="CN28" s="120" t="str">
        <f t="shared" si="3"/>
        <v/>
      </c>
      <c r="CO28" s="120" t="str">
        <f t="shared" si="4"/>
        <v/>
      </c>
      <c r="CP28">
        <f t="shared" si="0"/>
        <v>1</v>
      </c>
      <c r="CQ28">
        <v>2</v>
      </c>
      <c r="CR28" t="s">
        <v>473</v>
      </c>
      <c r="CS28" t="s">
        <v>2874</v>
      </c>
      <c r="CT28" t="s">
        <v>2875</v>
      </c>
      <c r="CU28" t="s">
        <v>2876</v>
      </c>
      <c r="CV28" t="s">
        <v>1679</v>
      </c>
      <c r="CW28" t="s">
        <v>1679</v>
      </c>
      <c r="CX28" s="282"/>
      <c r="CY28" s="282"/>
    </row>
    <row r="29" spans="1:103" ht="20.100000000000001" customHeight="1">
      <c r="A29" s="555"/>
      <c r="B29" s="550"/>
      <c r="C29" s="259" t="s">
        <v>14</v>
      </c>
      <c r="D29" s="259" t="s">
        <v>23</v>
      </c>
      <c r="E29" s="262" t="str">
        <f>IF(CE6="00","",CE6)</f>
        <v>05</v>
      </c>
      <c r="F29" s="553" t="str">
        <f t="shared" si="7"/>
        <v>Teaching Grants to Mandal Praja Parishads</v>
      </c>
      <c r="G29" s="554"/>
      <c r="H29" s="578"/>
      <c r="I29" s="132"/>
      <c r="J29" s="440" t="s">
        <v>4245</v>
      </c>
      <c r="K29" s="233"/>
      <c r="L29" s="416" t="s">
        <v>190</v>
      </c>
      <c r="M29" s="419"/>
      <c r="BH29" s="120" t="s">
        <v>4088</v>
      </c>
      <c r="BI29" s="120">
        <f t="shared" si="5"/>
        <v>28</v>
      </c>
      <c r="BJ29" s="120" t="str">
        <f t="shared" si="6"/>
        <v>2202-02-789-06-05</v>
      </c>
      <c r="BK29" s="120">
        <f t="shared" si="2"/>
        <v>1</v>
      </c>
      <c r="BL29" s="235" t="str">
        <f t="shared" si="1"/>
        <v>2014-00-112-00-04</v>
      </c>
      <c r="BM29" s="235">
        <v>27</v>
      </c>
      <c r="BN29" s="242" t="s">
        <v>2720</v>
      </c>
      <c r="BO29" s="241" t="s">
        <v>2719</v>
      </c>
      <c r="BP29" s="242" t="s">
        <v>1642</v>
      </c>
      <c r="BQ29" s="243"/>
      <c r="BR29" s="242" t="s">
        <v>1727</v>
      </c>
      <c r="BS29" s="246" t="s">
        <v>2734</v>
      </c>
      <c r="BT29" s="245" t="s">
        <v>1642</v>
      </c>
      <c r="BU29" s="244"/>
      <c r="BV29" s="242" t="s">
        <v>327</v>
      </c>
      <c r="BW29" s="241" t="s">
        <v>2734</v>
      </c>
      <c r="BX29" s="235"/>
      <c r="BY29" t="s">
        <v>2319</v>
      </c>
      <c r="BZ29"/>
      <c r="CA29" t="s">
        <v>2603</v>
      </c>
      <c r="CB29"/>
      <c r="CC29" t="s">
        <v>1654</v>
      </c>
      <c r="CD29"/>
      <c r="CE29"/>
      <c r="CL29"/>
      <c r="CM29"/>
      <c r="CN29" s="120" t="str">
        <f t="shared" si="3"/>
        <v/>
      </c>
      <c r="CO29" s="120" t="str">
        <f t="shared" si="4"/>
        <v/>
      </c>
      <c r="CP29">
        <f t="shared" si="0"/>
        <v>1</v>
      </c>
      <c r="CQ29">
        <v>2</v>
      </c>
      <c r="CR29" t="s">
        <v>473</v>
      </c>
      <c r="CS29" t="s">
        <v>2877</v>
      </c>
      <c r="CT29" t="s">
        <v>2878</v>
      </c>
      <c r="CU29" t="s">
        <v>2879</v>
      </c>
      <c r="CV29" t="s">
        <v>1679</v>
      </c>
      <c r="CW29" t="s">
        <v>1608</v>
      </c>
      <c r="CX29" s="282"/>
      <c r="CY29" s="282"/>
    </row>
    <row r="30" spans="1:103" ht="20.100000000000001" customHeight="1">
      <c r="A30" s="555"/>
      <c r="B30" s="550"/>
      <c r="C30" s="259" t="s">
        <v>15</v>
      </c>
      <c r="D30" s="259" t="s">
        <v>23</v>
      </c>
      <c r="E30" s="264" t="s">
        <v>30</v>
      </c>
      <c r="F30" s="553" t="s">
        <v>62</v>
      </c>
      <c r="G30" s="554"/>
      <c r="H30" s="578"/>
      <c r="I30" s="132"/>
      <c r="J30" s="414" t="s">
        <v>4246</v>
      </c>
      <c r="K30" s="233"/>
      <c r="L30" s="416" t="s">
        <v>191</v>
      </c>
      <c r="BH30" s="120" t="s">
        <v>4089</v>
      </c>
      <c r="BI30" s="120">
        <f t="shared" si="5"/>
        <v>29</v>
      </c>
      <c r="BJ30" s="120" t="str">
        <f t="shared" si="6"/>
        <v>2202-02-796-06-05</v>
      </c>
      <c r="BK30" s="120">
        <f t="shared" si="2"/>
        <v>1</v>
      </c>
      <c r="BL30" s="235" t="str">
        <f t="shared" si="1"/>
        <v>2014-00-114-00-04</v>
      </c>
      <c r="BM30" s="235">
        <v>28</v>
      </c>
      <c r="BN30" s="242" t="s">
        <v>2720</v>
      </c>
      <c r="BO30" s="241" t="s">
        <v>2719</v>
      </c>
      <c r="BP30" s="242" t="s">
        <v>1642</v>
      </c>
      <c r="BQ30" s="243"/>
      <c r="BR30" s="242" t="s">
        <v>2603</v>
      </c>
      <c r="BS30" s="246" t="s">
        <v>2727</v>
      </c>
      <c r="BT30" s="245" t="s">
        <v>1642</v>
      </c>
      <c r="BU30" s="244"/>
      <c r="BV30" s="242" t="s">
        <v>327</v>
      </c>
      <c r="BW30" s="241" t="s">
        <v>2727</v>
      </c>
      <c r="BX30" s="235"/>
      <c r="BY30" t="s">
        <v>2295</v>
      </c>
      <c r="BZ30"/>
      <c r="CA30" t="s">
        <v>2564</v>
      </c>
      <c r="CB30"/>
      <c r="CC30" t="s">
        <v>1816</v>
      </c>
      <c r="CD30"/>
      <c r="CE30"/>
      <c r="CL30"/>
      <c r="CM30"/>
      <c r="CN30" s="120" t="str">
        <f t="shared" si="3"/>
        <v/>
      </c>
      <c r="CO30" s="120" t="str">
        <f t="shared" si="4"/>
        <v/>
      </c>
      <c r="CP30">
        <f t="shared" si="0"/>
        <v>1</v>
      </c>
      <c r="CQ30">
        <v>2</v>
      </c>
      <c r="CR30" t="s">
        <v>473</v>
      </c>
      <c r="CS30" t="s">
        <v>2880</v>
      </c>
      <c r="CT30" t="s">
        <v>2881</v>
      </c>
      <c r="CU30" t="s">
        <v>2882</v>
      </c>
      <c r="CV30" t="s">
        <v>1679</v>
      </c>
      <c r="CW30" t="s">
        <v>1639</v>
      </c>
      <c r="CX30" s="282"/>
      <c r="CY30" s="282"/>
    </row>
    <row r="31" spans="1:103" ht="20.100000000000001" customHeight="1">
      <c r="A31" s="555"/>
      <c r="B31" s="550"/>
      <c r="C31" s="259" t="s">
        <v>17</v>
      </c>
      <c r="D31" s="259" t="s">
        <v>23</v>
      </c>
      <c r="E31" s="258" t="s">
        <v>31</v>
      </c>
      <c r="F31" s="562"/>
      <c r="G31" s="563"/>
      <c r="H31" s="578"/>
      <c r="I31" s="132"/>
      <c r="J31" s="414" t="s">
        <v>215</v>
      </c>
      <c r="K31" s="233"/>
      <c r="L31" s="416" t="s">
        <v>192</v>
      </c>
      <c r="BH31" s="120" t="s">
        <v>4090</v>
      </c>
      <c r="BI31" s="120">
        <f t="shared" si="5"/>
        <v>30</v>
      </c>
      <c r="BJ31" s="120" t="str">
        <f t="shared" si="6"/>
        <v>2202-02-800-10-20</v>
      </c>
      <c r="BK31" s="120">
        <f t="shared" si="2"/>
        <v>1</v>
      </c>
      <c r="BL31" s="235" t="str">
        <f t="shared" si="1"/>
        <v>2014-00-114-00-09</v>
      </c>
      <c r="BM31" s="235">
        <v>29</v>
      </c>
      <c r="BN31" s="242" t="s">
        <v>2720</v>
      </c>
      <c r="BO31" s="241" t="s">
        <v>2719</v>
      </c>
      <c r="BP31" s="242" t="s">
        <v>1642</v>
      </c>
      <c r="BQ31" s="243"/>
      <c r="BR31" s="242" t="s">
        <v>2603</v>
      </c>
      <c r="BS31" s="246" t="s">
        <v>2727</v>
      </c>
      <c r="BT31" s="245" t="s">
        <v>1642</v>
      </c>
      <c r="BU31" s="244"/>
      <c r="BV31" s="242" t="s">
        <v>1681</v>
      </c>
      <c r="BW31" s="241" t="s">
        <v>2733</v>
      </c>
      <c r="BX31" s="235"/>
      <c r="BY31" t="s">
        <v>2284</v>
      </c>
      <c r="BZ31"/>
      <c r="CA31" t="s">
        <v>1725</v>
      </c>
      <c r="CB31"/>
      <c r="CC31" t="s">
        <v>1661</v>
      </c>
      <c r="CD31"/>
      <c r="CE31"/>
      <c r="CL31"/>
      <c r="CM31"/>
      <c r="CN31"/>
      <c r="CO31"/>
      <c r="CP31">
        <f t="shared" si="0"/>
        <v>1</v>
      </c>
      <c r="CQ31">
        <v>2</v>
      </c>
      <c r="CR31" t="s">
        <v>473</v>
      </c>
      <c r="CS31" t="s">
        <v>2883</v>
      </c>
      <c r="CT31" t="s">
        <v>2884</v>
      </c>
      <c r="CU31" t="s">
        <v>2885</v>
      </c>
      <c r="CV31" t="s">
        <v>1679</v>
      </c>
      <c r="CW31" t="s">
        <v>1675</v>
      </c>
      <c r="CX31" s="282"/>
      <c r="CY31" s="282"/>
    </row>
    <row r="32" spans="1:103" ht="20.100000000000001" customHeight="1">
      <c r="A32" s="555"/>
      <c r="B32" s="550"/>
      <c r="C32" s="259" t="s">
        <v>18</v>
      </c>
      <c r="D32" s="259" t="s">
        <v>23</v>
      </c>
      <c r="E32" s="258" t="s">
        <v>32</v>
      </c>
      <c r="F32" s="562"/>
      <c r="G32" s="563"/>
      <c r="H32" s="578"/>
      <c r="I32" s="132"/>
      <c r="J32" s="414" t="s">
        <v>216</v>
      </c>
      <c r="L32" s="416" t="s">
        <v>193</v>
      </c>
      <c r="BH32" s="120" t="s">
        <v>4091</v>
      </c>
      <c r="BI32" s="120">
        <f t="shared" si="5"/>
        <v>31</v>
      </c>
      <c r="BJ32" s="120" t="str">
        <f t="shared" si="6"/>
        <v>2202-03-001-00-01</v>
      </c>
      <c r="BK32" s="120">
        <f t="shared" si="2"/>
        <v>1</v>
      </c>
      <c r="BL32" s="235" t="str">
        <f t="shared" si="1"/>
        <v>2014-00-114-00-10</v>
      </c>
      <c r="BM32" s="235">
        <v>30</v>
      </c>
      <c r="BN32" s="242" t="s">
        <v>2720</v>
      </c>
      <c r="BO32" s="241" t="s">
        <v>2719</v>
      </c>
      <c r="BP32" s="242" t="s">
        <v>1642</v>
      </c>
      <c r="BQ32" s="243"/>
      <c r="BR32" s="242" t="s">
        <v>2603</v>
      </c>
      <c r="BS32" s="246" t="s">
        <v>2727</v>
      </c>
      <c r="BT32" s="245" t="s">
        <v>1642</v>
      </c>
      <c r="BU32" s="244"/>
      <c r="BV32" s="242" t="s">
        <v>1679</v>
      </c>
      <c r="BW32" s="241" t="s">
        <v>2732</v>
      </c>
      <c r="BX32" s="235"/>
      <c r="BY32" t="s">
        <v>2277</v>
      </c>
      <c r="BZ32"/>
      <c r="CA32" t="s">
        <v>2596</v>
      </c>
      <c r="CB32"/>
      <c r="CC32" t="s">
        <v>2248</v>
      </c>
      <c r="CD32"/>
      <c r="CE32"/>
      <c r="CL32"/>
      <c r="CM32"/>
      <c r="CN32"/>
      <c r="CO32"/>
      <c r="CP32">
        <f t="shared" si="0"/>
        <v>1</v>
      </c>
      <c r="CQ32">
        <v>2</v>
      </c>
      <c r="CR32" t="s">
        <v>473</v>
      </c>
      <c r="CS32" t="s">
        <v>2886</v>
      </c>
      <c r="CT32" t="s">
        <v>2887</v>
      </c>
      <c r="CU32" t="s">
        <v>2888</v>
      </c>
      <c r="CV32" t="s">
        <v>1679</v>
      </c>
      <c r="CW32" t="s">
        <v>1919</v>
      </c>
      <c r="CX32" s="282"/>
      <c r="CY32" s="282"/>
    </row>
    <row r="33" spans="1:103" ht="20.100000000000001" customHeight="1" thickBot="1">
      <c r="A33" s="555"/>
      <c r="B33" s="561"/>
      <c r="C33" s="265" t="s">
        <v>19</v>
      </c>
      <c r="D33" s="265" t="s">
        <v>23</v>
      </c>
      <c r="E33" s="266" t="str">
        <f>E25</f>
        <v>2202</v>
      </c>
      <c r="F33" s="547"/>
      <c r="G33" s="548"/>
      <c r="H33" s="578"/>
      <c r="I33" s="120"/>
      <c r="J33" s="414" t="s">
        <v>217</v>
      </c>
      <c r="L33" s="416" t="s">
        <v>194</v>
      </c>
      <c r="M33" s="420"/>
      <c r="R33" s="290"/>
      <c r="BH33" s="120" t="s">
        <v>4092</v>
      </c>
      <c r="BI33" s="120">
        <f t="shared" si="5"/>
        <v>32</v>
      </c>
      <c r="BJ33" s="120" t="str">
        <f t="shared" si="6"/>
        <v>2202-03-001-00-02</v>
      </c>
      <c r="BK33" s="120">
        <f t="shared" si="2"/>
        <v>1</v>
      </c>
      <c r="BL33" s="235" t="str">
        <f t="shared" si="1"/>
        <v>2014-00-114-00-13</v>
      </c>
      <c r="BM33" s="235">
        <v>31</v>
      </c>
      <c r="BN33" s="242" t="s">
        <v>2720</v>
      </c>
      <c r="BO33" s="241" t="s">
        <v>2719</v>
      </c>
      <c r="BP33" s="242" t="s">
        <v>1642</v>
      </c>
      <c r="BQ33" s="243"/>
      <c r="BR33" s="242" t="s">
        <v>2603</v>
      </c>
      <c r="BS33" s="246" t="s">
        <v>2727</v>
      </c>
      <c r="BT33" s="245" t="s">
        <v>1642</v>
      </c>
      <c r="BU33" s="244"/>
      <c r="BV33" s="242" t="s">
        <v>1675</v>
      </c>
      <c r="BW33" s="241" t="s">
        <v>2731</v>
      </c>
      <c r="BX33" s="235"/>
      <c r="BY33" t="s">
        <v>2260</v>
      </c>
      <c r="BZ33"/>
      <c r="CA33" t="s">
        <v>2103</v>
      </c>
      <c r="CB33"/>
      <c r="CC33" t="s">
        <v>2355</v>
      </c>
      <c r="CD33"/>
      <c r="CE33"/>
      <c r="CL33"/>
      <c r="CM33"/>
      <c r="CN33"/>
      <c r="CO33"/>
      <c r="CP33">
        <f t="shared" si="0"/>
        <v>1</v>
      </c>
      <c r="CQ33">
        <v>2</v>
      </c>
      <c r="CR33" t="s">
        <v>473</v>
      </c>
      <c r="CS33" t="s">
        <v>2889</v>
      </c>
      <c r="CT33" t="s">
        <v>2890</v>
      </c>
      <c r="CU33" t="s">
        <v>2891</v>
      </c>
      <c r="CV33" t="s">
        <v>1679</v>
      </c>
      <c r="CW33" t="s">
        <v>1766</v>
      </c>
      <c r="CX33" s="282"/>
      <c r="CY33" s="282"/>
    </row>
    <row r="34" spans="1:103" ht="24.75" customHeight="1" thickTop="1" thickBot="1">
      <c r="A34" s="555"/>
      <c r="B34" s="567" t="str">
        <f>A1</f>
        <v>Welcome To UTF</v>
      </c>
      <c r="C34" s="568"/>
      <c r="D34" s="568"/>
      <c r="E34" s="568"/>
      <c r="F34" s="568"/>
      <c r="G34" s="569"/>
      <c r="H34" s="578"/>
      <c r="I34" s="120"/>
      <c r="J34" s="414" t="s">
        <v>218</v>
      </c>
      <c r="M34" s="420"/>
      <c r="BH34" s="120" t="s">
        <v>4093</v>
      </c>
      <c r="BI34" s="120">
        <f t="shared" si="5"/>
        <v>33</v>
      </c>
      <c r="BJ34" s="120" t="str">
        <f t="shared" si="6"/>
        <v>2202-03-001-00-03</v>
      </c>
      <c r="BK34" s="120">
        <f t="shared" si="2"/>
        <v>1</v>
      </c>
      <c r="BL34" s="235" t="str">
        <f t="shared" si="1"/>
        <v>2014-00-114-00-14</v>
      </c>
      <c r="BM34" s="235">
        <v>32</v>
      </c>
      <c r="BN34" s="242" t="s">
        <v>2720</v>
      </c>
      <c r="BO34" s="241" t="s">
        <v>2719</v>
      </c>
      <c r="BP34" s="242" t="s">
        <v>1642</v>
      </c>
      <c r="BQ34" s="243"/>
      <c r="BR34" s="242" t="s">
        <v>2603</v>
      </c>
      <c r="BS34" s="246" t="s">
        <v>2727</v>
      </c>
      <c r="BT34" s="245" t="s">
        <v>1642</v>
      </c>
      <c r="BU34" s="244"/>
      <c r="BV34" s="242" t="s">
        <v>1919</v>
      </c>
      <c r="BW34" s="241" t="s">
        <v>2730</v>
      </c>
      <c r="BX34" s="235"/>
      <c r="BY34" t="s">
        <v>2251</v>
      </c>
      <c r="BZ34"/>
      <c r="CA34" t="s">
        <v>2053</v>
      </c>
      <c r="CB34"/>
      <c r="CC34" t="s">
        <v>2476</v>
      </c>
      <c r="CD34"/>
      <c r="CE34"/>
      <c r="CL34"/>
      <c r="CM34"/>
      <c r="CN34"/>
      <c r="CO34"/>
      <c r="CP34">
        <f t="shared" si="0"/>
        <v>1</v>
      </c>
      <c r="CQ34">
        <v>2</v>
      </c>
      <c r="CR34" t="s">
        <v>473</v>
      </c>
      <c r="CS34" t="s">
        <v>2892</v>
      </c>
      <c r="CT34" t="s">
        <v>2893</v>
      </c>
      <c r="CU34" t="s">
        <v>2894</v>
      </c>
      <c r="CV34" t="s">
        <v>1679</v>
      </c>
      <c r="CW34" t="s">
        <v>1828</v>
      </c>
      <c r="CX34" s="282"/>
      <c r="CY34" s="282"/>
    </row>
    <row r="35" spans="1:103" ht="24" customHeight="1" thickTop="1">
      <c r="A35" s="136"/>
      <c r="B35" s="137"/>
      <c r="C35" s="556" t="s">
        <v>208</v>
      </c>
      <c r="D35" s="556"/>
      <c r="E35" s="556"/>
      <c r="F35" s="556"/>
      <c r="G35" s="556"/>
      <c r="H35" s="138"/>
      <c r="I35" s="120"/>
      <c r="J35" s="414" t="s">
        <v>212</v>
      </c>
      <c r="M35" s="420"/>
      <c r="R35" s="292"/>
      <c r="BH35" s="120" t="s">
        <v>4094</v>
      </c>
      <c r="BI35" s="120">
        <f t="shared" si="5"/>
        <v>34</v>
      </c>
      <c r="BJ35" s="120" t="str">
        <f t="shared" si="6"/>
        <v>2202-03-001-00-05</v>
      </c>
      <c r="BK35" s="120">
        <f t="shared" si="2"/>
        <v>1</v>
      </c>
      <c r="BL35" s="235" t="str">
        <f t="shared" si="1"/>
        <v>2014-00-114-00-15</v>
      </c>
      <c r="BM35" s="235">
        <v>33</v>
      </c>
      <c r="BN35" s="242" t="s">
        <v>2720</v>
      </c>
      <c r="BO35" s="241" t="s">
        <v>2719</v>
      </c>
      <c r="BP35" s="242" t="s">
        <v>1642</v>
      </c>
      <c r="BQ35" s="243"/>
      <c r="BR35" s="242" t="s">
        <v>2603</v>
      </c>
      <c r="BS35" s="246" t="s">
        <v>2727</v>
      </c>
      <c r="BT35" s="245" t="s">
        <v>1642</v>
      </c>
      <c r="BU35" s="244"/>
      <c r="BV35" s="242" t="s">
        <v>1766</v>
      </c>
      <c r="BW35" s="241" t="s">
        <v>2729</v>
      </c>
      <c r="BX35" s="235"/>
      <c r="BY35" t="s">
        <v>2210</v>
      </c>
      <c r="BZ35"/>
      <c r="CA35" t="s">
        <v>1723</v>
      </c>
      <c r="CB35"/>
      <c r="CC35" t="s">
        <v>2474</v>
      </c>
      <c r="CD35"/>
      <c r="CE35"/>
      <c r="CL35"/>
      <c r="CM35"/>
      <c r="CN35"/>
      <c r="CO35"/>
      <c r="CP35">
        <f t="shared" si="0"/>
        <v>1</v>
      </c>
      <c r="CQ35">
        <v>2</v>
      </c>
      <c r="CR35" t="s">
        <v>473</v>
      </c>
      <c r="CS35" t="s">
        <v>2895</v>
      </c>
      <c r="CT35" t="s">
        <v>2896</v>
      </c>
      <c r="CU35" t="s">
        <v>2897</v>
      </c>
      <c r="CV35" t="s">
        <v>1679</v>
      </c>
      <c r="CW35" t="s">
        <v>1673</v>
      </c>
      <c r="CX35" s="282"/>
      <c r="CY35" s="282"/>
    </row>
    <row r="36" spans="1:103" s="139" customFormat="1" ht="24" customHeight="1">
      <c r="A36" s="133"/>
      <c r="B36" s="135"/>
      <c r="C36" s="557" t="s">
        <v>1598</v>
      </c>
      <c r="D36" s="557"/>
      <c r="E36" s="557"/>
      <c r="F36" s="557"/>
      <c r="G36" s="557"/>
      <c r="H36" s="132"/>
      <c r="J36" s="414" t="s">
        <v>222</v>
      </c>
      <c r="L36" s="143"/>
      <c r="M36" s="143"/>
      <c r="AD36" s="143"/>
      <c r="AE36" s="143"/>
      <c r="AF36" s="143"/>
      <c r="AG36" s="143"/>
      <c r="AH36" s="143"/>
      <c r="AI36" s="143"/>
      <c r="BH36" s="139" t="s">
        <v>4095</v>
      </c>
      <c r="BI36" s="120">
        <f t="shared" si="5"/>
        <v>35</v>
      </c>
      <c r="BJ36" s="120" t="str">
        <f t="shared" si="6"/>
        <v>2202-03-001-00-75</v>
      </c>
      <c r="BK36" s="120">
        <f t="shared" si="2"/>
        <v>1</v>
      </c>
      <c r="BL36" s="235" t="str">
        <f t="shared" si="1"/>
        <v>2014-00-114-00-16</v>
      </c>
      <c r="BM36" s="235">
        <v>34</v>
      </c>
      <c r="BN36" s="242" t="s">
        <v>2720</v>
      </c>
      <c r="BO36" s="241" t="s">
        <v>2719</v>
      </c>
      <c r="BP36" s="242" t="s">
        <v>1642</v>
      </c>
      <c r="BQ36" s="243"/>
      <c r="BR36" s="242" t="s">
        <v>2603</v>
      </c>
      <c r="BS36" s="246" t="s">
        <v>2727</v>
      </c>
      <c r="BT36" s="245" t="s">
        <v>1642</v>
      </c>
      <c r="BU36" s="244"/>
      <c r="BV36" s="242" t="s">
        <v>1828</v>
      </c>
      <c r="BW36" s="241" t="s">
        <v>2728</v>
      </c>
      <c r="BX36" s="235"/>
      <c r="BY36" t="s">
        <v>2179</v>
      </c>
      <c r="BZ36"/>
      <c r="CA36" t="s">
        <v>1721</v>
      </c>
      <c r="CB36"/>
      <c r="CC36" t="s">
        <v>1717</v>
      </c>
      <c r="CD36"/>
      <c r="CE36"/>
      <c r="CL36"/>
      <c r="CM36"/>
      <c r="CN36"/>
      <c r="CO36"/>
      <c r="CP36">
        <f t="shared" si="0"/>
        <v>1</v>
      </c>
      <c r="CQ36">
        <v>3</v>
      </c>
      <c r="CR36" t="s">
        <v>475</v>
      </c>
      <c r="CS36" t="s">
        <v>2898</v>
      </c>
      <c r="CT36" t="s">
        <v>2899</v>
      </c>
      <c r="CU36" t="s">
        <v>2900</v>
      </c>
      <c r="CV36" t="s">
        <v>1608</v>
      </c>
      <c r="CW36" t="s">
        <v>326</v>
      </c>
      <c r="CX36" s="282"/>
      <c r="CY36" s="282"/>
    </row>
    <row r="37" spans="1:103" s="139" customFormat="1" ht="24" customHeight="1">
      <c r="A37" s="133"/>
      <c r="B37" s="135"/>
      <c r="C37" s="557" t="s">
        <v>156</v>
      </c>
      <c r="D37" s="557"/>
      <c r="E37" s="557"/>
      <c r="F37" s="557"/>
      <c r="G37" s="557"/>
      <c r="H37" s="132"/>
      <c r="J37" s="415" t="s">
        <v>223</v>
      </c>
      <c r="L37" s="143"/>
      <c r="M37" s="143"/>
      <c r="AD37" s="143"/>
      <c r="AE37" s="143"/>
      <c r="AF37" s="143"/>
      <c r="AG37" s="143"/>
      <c r="AH37" s="143"/>
      <c r="AI37" s="143"/>
      <c r="BH37" s="139" t="s">
        <v>4096</v>
      </c>
      <c r="BI37" s="120">
        <f t="shared" si="5"/>
        <v>36</v>
      </c>
      <c r="BJ37" s="120" t="str">
        <f t="shared" si="6"/>
        <v>2202-03-001-10-01</v>
      </c>
      <c r="BK37" s="120">
        <f t="shared" si="2"/>
        <v>1</v>
      </c>
      <c r="BL37" s="235" t="str">
        <f t="shared" si="1"/>
        <v>2014-00-114-00-18</v>
      </c>
      <c r="BM37" s="235">
        <v>35</v>
      </c>
      <c r="BN37" s="242" t="s">
        <v>2720</v>
      </c>
      <c r="BO37" s="241" t="s">
        <v>2719</v>
      </c>
      <c r="BP37" s="242" t="s">
        <v>1642</v>
      </c>
      <c r="BQ37" s="243"/>
      <c r="BR37" s="242" t="s">
        <v>2603</v>
      </c>
      <c r="BS37" s="246" t="s">
        <v>2727</v>
      </c>
      <c r="BT37" s="245" t="s">
        <v>1642</v>
      </c>
      <c r="BU37" s="244"/>
      <c r="BV37" s="242" t="s">
        <v>1671</v>
      </c>
      <c r="BW37" s="241" t="s">
        <v>2726</v>
      </c>
      <c r="BX37" s="235"/>
      <c r="BY37" t="s">
        <v>2139</v>
      </c>
      <c r="BZ37"/>
      <c r="CA37" t="s">
        <v>1719</v>
      </c>
      <c r="CB37"/>
      <c r="CC37" t="s">
        <v>2324</v>
      </c>
      <c r="CD37"/>
      <c r="CE37"/>
      <c r="CL37"/>
      <c r="CM37"/>
      <c r="CN37"/>
      <c r="CO37"/>
      <c r="CP37">
        <f t="shared" si="0"/>
        <v>1</v>
      </c>
      <c r="CQ37">
        <v>3</v>
      </c>
      <c r="CR37" t="s">
        <v>475</v>
      </c>
      <c r="CS37" t="s">
        <v>2901</v>
      </c>
      <c r="CT37" t="s">
        <v>2902</v>
      </c>
      <c r="CU37" t="s">
        <v>2903</v>
      </c>
      <c r="CV37" t="s">
        <v>1608</v>
      </c>
      <c r="CW37" t="s">
        <v>327</v>
      </c>
      <c r="CX37" s="282"/>
      <c r="CY37" s="282"/>
    </row>
    <row r="38" spans="1:103" s="139" customFormat="1" ht="24" customHeight="1">
      <c r="A38" s="133"/>
      <c r="B38" s="135"/>
      <c r="C38" s="557" t="s">
        <v>157</v>
      </c>
      <c r="D38" s="557"/>
      <c r="E38" s="557"/>
      <c r="F38" s="557"/>
      <c r="G38" s="557"/>
      <c r="H38" s="132"/>
      <c r="J38" s="415" t="s">
        <v>224</v>
      </c>
      <c r="L38" s="143"/>
      <c r="M38" s="143"/>
      <c r="AD38" s="143"/>
      <c r="AE38" s="143"/>
      <c r="AF38" s="143"/>
      <c r="AG38" s="143"/>
      <c r="AH38" s="143"/>
      <c r="AI38" s="143"/>
      <c r="BH38" s="139" t="s">
        <v>4097</v>
      </c>
      <c r="BI38" s="120">
        <f t="shared" si="5"/>
        <v>37</v>
      </c>
      <c r="BJ38" s="120" t="str">
        <f t="shared" si="6"/>
        <v>2202-03-001-11-03</v>
      </c>
      <c r="BK38" s="120">
        <f t="shared" si="2"/>
        <v>1</v>
      </c>
      <c r="BL38" s="235" t="str">
        <f t="shared" si="1"/>
        <v>2014-00-116-00-04</v>
      </c>
      <c r="BM38" s="235">
        <v>36</v>
      </c>
      <c r="BN38" s="242" t="s">
        <v>2720</v>
      </c>
      <c r="BO38" s="241" t="s">
        <v>2719</v>
      </c>
      <c r="BP38" s="242" t="s">
        <v>1642</v>
      </c>
      <c r="BQ38" s="243"/>
      <c r="BR38" s="242" t="s">
        <v>1725</v>
      </c>
      <c r="BS38" s="246" t="s">
        <v>2725</v>
      </c>
      <c r="BT38" s="245" t="s">
        <v>1642</v>
      </c>
      <c r="BU38" s="244"/>
      <c r="BV38" s="242" t="s">
        <v>327</v>
      </c>
      <c r="BW38" s="241" t="s">
        <v>2724</v>
      </c>
      <c r="BX38" s="235"/>
      <c r="BY38" t="s">
        <v>2134</v>
      </c>
      <c r="BZ38"/>
      <c r="CA38" t="s">
        <v>1656</v>
      </c>
      <c r="CB38"/>
      <c r="CC38" t="s">
        <v>2352</v>
      </c>
      <c r="CD38"/>
      <c r="CE38"/>
      <c r="CL38"/>
      <c r="CM38"/>
      <c r="CN38"/>
      <c r="CO38"/>
      <c r="CP38">
        <f t="shared" si="0"/>
        <v>1</v>
      </c>
      <c r="CQ38">
        <v>3</v>
      </c>
      <c r="CR38" t="s">
        <v>475</v>
      </c>
      <c r="CS38" t="s">
        <v>2904</v>
      </c>
      <c r="CT38" t="s">
        <v>2905</v>
      </c>
      <c r="CU38" t="s">
        <v>2906</v>
      </c>
      <c r="CV38" t="s">
        <v>1608</v>
      </c>
      <c r="CW38" t="s">
        <v>1604</v>
      </c>
      <c r="CX38" s="282"/>
      <c r="CY38" s="282"/>
    </row>
    <row r="39" spans="1:103" s="139" customFormat="1" ht="24" customHeight="1">
      <c r="A39" s="133"/>
      <c r="B39" s="135"/>
      <c r="C39" s="557" t="s">
        <v>158</v>
      </c>
      <c r="D39" s="557"/>
      <c r="E39" s="557"/>
      <c r="F39" s="557"/>
      <c r="G39" s="557"/>
      <c r="H39" s="132"/>
      <c r="J39" s="414" t="s">
        <v>345</v>
      </c>
      <c r="L39" s="143"/>
      <c r="M39" s="143"/>
      <c r="AD39" s="143"/>
      <c r="AE39" s="143"/>
      <c r="AF39" s="143"/>
      <c r="AG39" s="143"/>
      <c r="AH39" s="143"/>
      <c r="AI39" s="143"/>
      <c r="BH39" s="139" t="s">
        <v>4098</v>
      </c>
      <c r="BI39" s="120">
        <f t="shared" si="5"/>
        <v>38</v>
      </c>
      <c r="BJ39" s="120" t="str">
        <f t="shared" si="6"/>
        <v>2202-03-102-00-17</v>
      </c>
      <c r="BK39" s="120">
        <f t="shared" si="2"/>
        <v>1</v>
      </c>
      <c r="BL39" s="235" t="str">
        <f t="shared" si="1"/>
        <v>2014-00-117-00-05</v>
      </c>
      <c r="BM39" s="235">
        <v>37</v>
      </c>
      <c r="BN39" s="242" t="s">
        <v>2720</v>
      </c>
      <c r="BO39" s="241" t="s">
        <v>2719</v>
      </c>
      <c r="BP39" s="242" t="s">
        <v>1642</v>
      </c>
      <c r="BQ39" s="243"/>
      <c r="BR39" s="242" t="s">
        <v>2596</v>
      </c>
      <c r="BS39" s="246" t="s">
        <v>2723</v>
      </c>
      <c r="BT39" s="245" t="s">
        <v>1642</v>
      </c>
      <c r="BU39" s="244"/>
      <c r="BV39" s="242" t="s">
        <v>328</v>
      </c>
      <c r="BW39" s="241" t="s">
        <v>2723</v>
      </c>
      <c r="BX39" s="235"/>
      <c r="BY39" t="s">
        <v>2129</v>
      </c>
      <c r="BZ39"/>
      <c r="CA39" t="s">
        <v>1699</v>
      </c>
      <c r="CB39"/>
      <c r="CC39" t="s">
        <v>1715</v>
      </c>
      <c r="CD39"/>
      <c r="CE39"/>
      <c r="CL39"/>
      <c r="CM39"/>
      <c r="CN39"/>
      <c r="CO39"/>
      <c r="CP39">
        <f t="shared" si="0"/>
        <v>1</v>
      </c>
      <c r="CQ39">
        <v>3</v>
      </c>
      <c r="CR39" t="s">
        <v>475</v>
      </c>
      <c r="CS39" t="s">
        <v>2907</v>
      </c>
      <c r="CT39" t="s">
        <v>2908</v>
      </c>
      <c r="CU39" t="s">
        <v>2906</v>
      </c>
      <c r="CV39" t="s">
        <v>1608</v>
      </c>
      <c r="CW39" t="s">
        <v>29</v>
      </c>
      <c r="CX39" s="282"/>
      <c r="CY39" s="282"/>
    </row>
    <row r="40" spans="1:103" s="139" customFormat="1" ht="24" customHeight="1">
      <c r="A40" s="133"/>
      <c r="B40" s="135"/>
      <c r="C40" s="557" t="s">
        <v>1587</v>
      </c>
      <c r="D40" s="557"/>
      <c r="E40" s="557"/>
      <c r="F40" s="557"/>
      <c r="G40" s="557"/>
      <c r="H40" s="132"/>
      <c r="I40" s="170"/>
      <c r="J40" s="415" t="s">
        <v>150</v>
      </c>
      <c r="L40" s="143"/>
      <c r="M40" s="143"/>
      <c r="AD40" s="143"/>
      <c r="AE40" s="143"/>
      <c r="AF40" s="143"/>
      <c r="AG40" s="143"/>
      <c r="AH40" s="143"/>
      <c r="AI40" s="143"/>
      <c r="BH40" s="139" t="s">
        <v>4099</v>
      </c>
      <c r="BI40" s="120">
        <f t="shared" si="5"/>
        <v>39</v>
      </c>
      <c r="BJ40" s="120" t="str">
        <f t="shared" si="6"/>
        <v>2202-03-102-00-75</v>
      </c>
      <c r="BK40" s="120">
        <f t="shared" si="2"/>
        <v>1</v>
      </c>
      <c r="BL40" s="235" t="str">
        <f t="shared" si="1"/>
        <v>2014-00-800-00-05</v>
      </c>
      <c r="BM40" s="235">
        <v>38</v>
      </c>
      <c r="BN40" s="242" t="s">
        <v>2720</v>
      </c>
      <c r="BO40" s="241" t="s">
        <v>2719</v>
      </c>
      <c r="BP40" s="242" t="s">
        <v>1642</v>
      </c>
      <c r="BQ40" s="243"/>
      <c r="BR40" s="242" t="s">
        <v>1649</v>
      </c>
      <c r="BS40" s="246" t="s">
        <v>1648</v>
      </c>
      <c r="BT40" s="245" t="s">
        <v>1642</v>
      </c>
      <c r="BU40" s="244"/>
      <c r="BV40" s="242" t="s">
        <v>328</v>
      </c>
      <c r="BW40" s="241" t="s">
        <v>2722</v>
      </c>
      <c r="BX40" s="235"/>
      <c r="BY40" t="s">
        <v>2126</v>
      </c>
      <c r="BZ40"/>
      <c r="CA40" t="s">
        <v>1694</v>
      </c>
      <c r="CB40"/>
      <c r="CC40" t="s">
        <v>1713</v>
      </c>
      <c r="CD40"/>
      <c r="CE40"/>
      <c r="CL40"/>
      <c r="CM40"/>
      <c r="CN40"/>
      <c r="CO40"/>
      <c r="CP40">
        <f t="shared" si="0"/>
        <v>1</v>
      </c>
      <c r="CQ40">
        <v>3</v>
      </c>
      <c r="CR40" t="s">
        <v>475</v>
      </c>
      <c r="CS40" t="s">
        <v>2909</v>
      </c>
      <c r="CT40" t="s">
        <v>2910</v>
      </c>
      <c r="CU40" t="s">
        <v>2906</v>
      </c>
      <c r="CV40" t="s">
        <v>1608</v>
      </c>
      <c r="CW40" t="s">
        <v>1705</v>
      </c>
      <c r="CX40" s="282"/>
      <c r="CY40" s="282"/>
    </row>
    <row r="41" spans="1:103" s="139" customFormat="1" ht="27" customHeight="1">
      <c r="A41" s="133"/>
      <c r="B41" s="140" t="s">
        <v>1588</v>
      </c>
      <c r="C41" s="570" t="s">
        <v>1589</v>
      </c>
      <c r="D41" s="570"/>
      <c r="E41" s="570"/>
      <c r="F41" s="557"/>
      <c r="G41" s="557"/>
      <c r="H41" s="132"/>
      <c r="I41" s="170"/>
      <c r="J41" s="415" t="s">
        <v>225</v>
      </c>
      <c r="L41" s="143"/>
      <c r="M41" s="143"/>
      <c r="BH41" s="139" t="s">
        <v>4100</v>
      </c>
      <c r="BI41" s="120">
        <f t="shared" si="5"/>
        <v>40</v>
      </c>
      <c r="BJ41" s="120" t="str">
        <f t="shared" si="6"/>
        <v>2202-03-102-11-04</v>
      </c>
      <c r="BK41" s="120">
        <f t="shared" si="2"/>
        <v>1</v>
      </c>
      <c r="BL41" s="235" t="str">
        <f t="shared" si="1"/>
        <v>2014-00-800-00-14</v>
      </c>
      <c r="BM41" s="235">
        <v>39</v>
      </c>
      <c r="BN41" s="242" t="s">
        <v>2720</v>
      </c>
      <c r="BO41" s="241" t="s">
        <v>2719</v>
      </c>
      <c r="BP41" s="242" t="s">
        <v>1642</v>
      </c>
      <c r="BQ41" s="243"/>
      <c r="BR41" s="242" t="s">
        <v>1649</v>
      </c>
      <c r="BS41" s="246" t="s">
        <v>1648</v>
      </c>
      <c r="BT41" s="245" t="s">
        <v>1642</v>
      </c>
      <c r="BU41" s="244"/>
      <c r="BV41" s="242" t="s">
        <v>1919</v>
      </c>
      <c r="BW41" s="241" t="s">
        <v>2721</v>
      </c>
      <c r="BX41" s="235"/>
      <c r="BY41" t="s">
        <v>2112</v>
      </c>
      <c r="BZ41"/>
      <c r="CA41" t="s">
        <v>1955</v>
      </c>
      <c r="CB41"/>
      <c r="CC41" t="s">
        <v>1711</v>
      </c>
      <c r="CD41"/>
      <c r="CE41"/>
      <c r="CL41"/>
      <c r="CM41"/>
      <c r="CN41"/>
      <c r="CO41"/>
      <c r="CP41">
        <f t="shared" si="0"/>
        <v>1</v>
      </c>
      <c r="CQ41">
        <v>3</v>
      </c>
      <c r="CR41" t="s">
        <v>475</v>
      </c>
      <c r="CS41" t="s">
        <v>2911</v>
      </c>
      <c r="CT41" t="s">
        <v>2912</v>
      </c>
      <c r="CU41" t="s">
        <v>2913</v>
      </c>
      <c r="CV41" t="s">
        <v>1608</v>
      </c>
      <c r="CW41" t="s">
        <v>328</v>
      </c>
      <c r="CX41" s="282"/>
      <c r="CY41" s="282"/>
    </row>
    <row r="42" spans="1:103" s="166" customFormat="1" ht="28.5" hidden="1" customHeight="1">
      <c r="A42" s="171"/>
      <c r="B42" s="172"/>
      <c r="C42" s="172"/>
      <c r="D42" s="172"/>
      <c r="E42" s="172"/>
      <c r="F42" s="172"/>
      <c r="G42" s="172"/>
      <c r="H42" s="132"/>
      <c r="I42" s="170"/>
      <c r="J42" s="415" t="s">
        <v>213</v>
      </c>
      <c r="L42" s="421"/>
      <c r="M42" s="421"/>
      <c r="BI42" s="120">
        <f t="shared" si="5"/>
        <v>41</v>
      </c>
      <c r="BJ42" s="120" t="str">
        <f t="shared" si="6"/>
        <v>2202-03-102-11-05</v>
      </c>
      <c r="BK42" s="120">
        <f t="shared" si="2"/>
        <v>1</v>
      </c>
      <c r="BL42" s="235" t="str">
        <f t="shared" si="1"/>
        <v>2014-00-800-00-15</v>
      </c>
      <c r="BM42" s="235">
        <v>40</v>
      </c>
      <c r="BN42" s="242" t="s">
        <v>2720</v>
      </c>
      <c r="BO42" s="241" t="s">
        <v>2719</v>
      </c>
      <c r="BP42" s="242" t="s">
        <v>1642</v>
      </c>
      <c r="BQ42" s="243"/>
      <c r="BR42" s="242" t="s">
        <v>1649</v>
      </c>
      <c r="BS42" s="246" t="s">
        <v>1648</v>
      </c>
      <c r="BT42" s="245" t="s">
        <v>1642</v>
      </c>
      <c r="BU42" s="244"/>
      <c r="BV42" s="242" t="s">
        <v>1766</v>
      </c>
      <c r="BW42" s="241" t="s">
        <v>2718</v>
      </c>
      <c r="BX42" s="235"/>
      <c r="BY42" t="s">
        <v>2099</v>
      </c>
      <c r="BZ42"/>
      <c r="CA42" t="s">
        <v>1692</v>
      </c>
      <c r="CB42"/>
      <c r="CC42" t="s">
        <v>1709</v>
      </c>
      <c r="CD42"/>
      <c r="CE42"/>
      <c r="CL42"/>
      <c r="CM42"/>
      <c r="CN42"/>
      <c r="CO42"/>
      <c r="CP42">
        <f t="shared" si="0"/>
        <v>1</v>
      </c>
      <c r="CQ42">
        <v>3</v>
      </c>
      <c r="CR42" t="s">
        <v>475</v>
      </c>
      <c r="CS42" t="s">
        <v>2914</v>
      </c>
      <c r="CT42" t="s">
        <v>2915</v>
      </c>
      <c r="CU42" t="s">
        <v>2916</v>
      </c>
      <c r="CV42" t="s">
        <v>1608</v>
      </c>
      <c r="CW42" t="s">
        <v>329</v>
      </c>
      <c r="CX42" s="282"/>
      <c r="CY42" s="282"/>
    </row>
    <row r="43" spans="1:103" s="166" customFormat="1" ht="15" hidden="1" customHeight="1">
      <c r="J43" s="415" t="s">
        <v>597</v>
      </c>
      <c r="L43" s="421"/>
      <c r="M43" s="421"/>
      <c r="BI43" s="120">
        <f t="shared" si="5"/>
        <v>42</v>
      </c>
      <c r="BJ43" s="120" t="str">
        <f t="shared" si="6"/>
        <v>2202-03-102-11-06</v>
      </c>
      <c r="BK43" s="120">
        <f t="shared" si="2"/>
        <v>1</v>
      </c>
      <c r="BL43" s="235" t="str">
        <f t="shared" si="1"/>
        <v>2015-00-102-00-01</v>
      </c>
      <c r="BM43" s="235">
        <v>41</v>
      </c>
      <c r="BN43" s="242" t="s">
        <v>2711</v>
      </c>
      <c r="BO43" s="241" t="s">
        <v>2710</v>
      </c>
      <c r="BP43" s="242" t="s">
        <v>1642</v>
      </c>
      <c r="BQ43" s="243"/>
      <c r="BR43" s="242" t="s">
        <v>1795</v>
      </c>
      <c r="BS43" s="246" t="s">
        <v>2717</v>
      </c>
      <c r="BT43" s="245" t="s">
        <v>1642</v>
      </c>
      <c r="BU43" s="244"/>
      <c r="BV43" s="242" t="s">
        <v>1604</v>
      </c>
      <c r="BW43" s="241" t="s">
        <v>1614</v>
      </c>
      <c r="BX43" s="235"/>
      <c r="BY43" t="s">
        <v>2094</v>
      </c>
      <c r="BZ43"/>
      <c r="CA43" t="s">
        <v>1952</v>
      </c>
      <c r="CB43"/>
      <c r="CC43" t="s">
        <v>1707</v>
      </c>
      <c r="CD43"/>
      <c r="CE43"/>
      <c r="CL43"/>
      <c r="CM43"/>
      <c r="CN43"/>
      <c r="CO43"/>
      <c r="CP43">
        <f t="shared" si="0"/>
        <v>1</v>
      </c>
      <c r="CQ43">
        <v>3</v>
      </c>
      <c r="CR43" t="s">
        <v>475</v>
      </c>
      <c r="CS43" t="s">
        <v>2917</v>
      </c>
      <c r="CT43" t="s">
        <v>2918</v>
      </c>
      <c r="CU43" t="s">
        <v>2919</v>
      </c>
      <c r="CV43" t="s">
        <v>1608</v>
      </c>
      <c r="CW43" t="s">
        <v>330</v>
      </c>
      <c r="CX43" s="282"/>
      <c r="CY43" s="282"/>
    </row>
    <row r="44" spans="1:103" s="166" customFormat="1" ht="15" hidden="1" customHeight="1">
      <c r="J44" s="415" t="s">
        <v>346</v>
      </c>
      <c r="L44" s="421"/>
      <c r="M44" s="421"/>
      <c r="BI44" s="120">
        <f t="shared" si="5"/>
        <v>43</v>
      </c>
      <c r="BJ44" s="120" t="str">
        <f t="shared" si="6"/>
        <v>2202-03-102-11-07</v>
      </c>
      <c r="BK44" s="120">
        <f t="shared" si="2"/>
        <v>1</v>
      </c>
      <c r="BL44" s="235" t="str">
        <f t="shared" si="1"/>
        <v>2015-00-102-00-03</v>
      </c>
      <c r="BM44" s="235">
        <v>42</v>
      </c>
      <c r="BN44" s="242" t="s">
        <v>2711</v>
      </c>
      <c r="BO44" s="241" t="s">
        <v>2710</v>
      </c>
      <c r="BP44" s="242" t="s">
        <v>1642</v>
      </c>
      <c r="BQ44" s="243"/>
      <c r="BR44" s="242" t="s">
        <v>1795</v>
      </c>
      <c r="BS44" s="246" t="s">
        <v>2717</v>
      </c>
      <c r="BT44" s="245" t="s">
        <v>1642</v>
      </c>
      <c r="BU44" s="244"/>
      <c r="BV44" s="242" t="s">
        <v>326</v>
      </c>
      <c r="BW44" s="241" t="s">
        <v>1757</v>
      </c>
      <c r="BX44" s="235"/>
      <c r="BY44" t="s">
        <v>2076</v>
      </c>
      <c r="BZ44"/>
      <c r="CA44" t="s">
        <v>2175</v>
      </c>
      <c r="CB44"/>
      <c r="CC44" t="s">
        <v>1705</v>
      </c>
      <c r="CD44"/>
      <c r="CE44"/>
      <c r="CL44"/>
      <c r="CM44"/>
      <c r="CN44"/>
      <c r="CO44"/>
      <c r="CP44">
        <f t="shared" si="0"/>
        <v>1</v>
      </c>
      <c r="CQ44">
        <v>3</v>
      </c>
      <c r="CR44" t="s">
        <v>475</v>
      </c>
      <c r="CS44" t="s">
        <v>2920</v>
      </c>
      <c r="CT44" t="s">
        <v>2921</v>
      </c>
      <c r="CU44" t="s">
        <v>2922</v>
      </c>
      <c r="CV44" t="s">
        <v>1608</v>
      </c>
      <c r="CW44" t="s">
        <v>331</v>
      </c>
      <c r="CX44" s="282"/>
      <c r="CY44" s="282"/>
    </row>
    <row r="45" spans="1:103" s="166" customFormat="1" ht="15" hidden="1" customHeight="1">
      <c r="J45" s="415"/>
      <c r="L45" s="421"/>
      <c r="M45" s="421"/>
      <c r="BI45" s="120">
        <f t="shared" si="5"/>
        <v>44</v>
      </c>
      <c r="BJ45" s="120" t="str">
        <f t="shared" si="6"/>
        <v>2202-03-102-11-08</v>
      </c>
      <c r="BK45" s="120">
        <f t="shared" si="2"/>
        <v>1</v>
      </c>
      <c r="BL45" s="235" t="str">
        <f t="shared" si="1"/>
        <v>2015-00-103-00-04</v>
      </c>
      <c r="BM45" s="235">
        <v>43</v>
      </c>
      <c r="BN45" s="242" t="s">
        <v>2711</v>
      </c>
      <c r="BO45" s="241" t="s">
        <v>2710</v>
      </c>
      <c r="BP45" s="242" t="s">
        <v>1642</v>
      </c>
      <c r="BQ45" s="243"/>
      <c r="BR45" s="242" t="s">
        <v>1605</v>
      </c>
      <c r="BS45" s="246" t="s">
        <v>2715</v>
      </c>
      <c r="BT45" s="245" t="s">
        <v>1642</v>
      </c>
      <c r="BU45" s="244"/>
      <c r="BV45" s="242" t="s">
        <v>327</v>
      </c>
      <c r="BW45" s="241" t="s">
        <v>2716</v>
      </c>
      <c r="BX45" s="235"/>
      <c r="BY45" t="s">
        <v>2067</v>
      </c>
      <c r="BZ45"/>
      <c r="CA45" t="s">
        <v>1987</v>
      </c>
      <c r="CB45"/>
      <c r="CC45" t="s">
        <v>1703</v>
      </c>
      <c r="CD45"/>
      <c r="CE45"/>
      <c r="CL45"/>
      <c r="CM45"/>
      <c r="CN45"/>
      <c r="CO45"/>
      <c r="CP45">
        <f t="shared" si="0"/>
        <v>1</v>
      </c>
      <c r="CQ45">
        <v>3</v>
      </c>
      <c r="CR45" t="s">
        <v>475</v>
      </c>
      <c r="CS45" t="s">
        <v>2923</v>
      </c>
      <c r="CT45" t="s">
        <v>2924</v>
      </c>
      <c r="CU45" t="s">
        <v>2925</v>
      </c>
      <c r="CV45" t="s">
        <v>1608</v>
      </c>
      <c r="CW45" t="s">
        <v>1681</v>
      </c>
      <c r="CX45" s="282"/>
      <c r="CY45" s="282"/>
    </row>
    <row r="46" spans="1:103" s="166" customFormat="1" ht="15" hidden="1" customHeight="1">
      <c r="A46" s="543"/>
      <c r="B46" s="543"/>
      <c r="C46" s="543"/>
      <c r="D46" s="543"/>
      <c r="E46" s="543"/>
      <c r="I46" s="175"/>
      <c r="J46" s="415"/>
      <c r="K46" s="176"/>
      <c r="L46" s="422"/>
      <c r="M46" s="422"/>
      <c r="N46" s="176"/>
      <c r="O46" s="176"/>
      <c r="BI46" s="120">
        <f t="shared" si="5"/>
        <v>45</v>
      </c>
      <c r="BJ46" s="120" t="str">
        <f t="shared" si="6"/>
        <v>2202-03-102-11-09</v>
      </c>
      <c r="BK46" s="120">
        <f t="shared" si="2"/>
        <v>1</v>
      </c>
      <c r="BL46" s="235" t="str">
        <f t="shared" si="1"/>
        <v>2015-00-103-00-07</v>
      </c>
      <c r="BM46" s="235">
        <v>44</v>
      </c>
      <c r="BN46" s="242" t="s">
        <v>2711</v>
      </c>
      <c r="BO46" s="241" t="s">
        <v>2710</v>
      </c>
      <c r="BP46" s="242" t="s">
        <v>1642</v>
      </c>
      <c r="BQ46" s="243"/>
      <c r="BR46" s="242" t="s">
        <v>1605</v>
      </c>
      <c r="BS46" s="246" t="s">
        <v>2715</v>
      </c>
      <c r="BT46" s="245" t="s">
        <v>1642</v>
      </c>
      <c r="BU46" s="244"/>
      <c r="BV46" s="242" t="s">
        <v>330</v>
      </c>
      <c r="BW46" s="241" t="s">
        <v>2714</v>
      </c>
      <c r="BX46" s="235"/>
      <c r="BY46" t="s">
        <v>2057</v>
      </c>
      <c r="BZ46"/>
      <c r="CA46" t="s">
        <v>1985</v>
      </c>
      <c r="CB46"/>
      <c r="CC46" t="s">
        <v>1701</v>
      </c>
      <c r="CD46"/>
      <c r="CE46"/>
      <c r="CL46"/>
      <c r="CM46"/>
      <c r="CN46"/>
      <c r="CO46"/>
      <c r="CP46">
        <f t="shared" si="0"/>
        <v>1</v>
      </c>
      <c r="CQ46">
        <v>3</v>
      </c>
      <c r="CR46" t="s">
        <v>475</v>
      </c>
      <c r="CS46" t="s">
        <v>2926</v>
      </c>
      <c r="CT46" t="s">
        <v>2927</v>
      </c>
      <c r="CU46" t="s">
        <v>2928</v>
      </c>
      <c r="CV46" t="s">
        <v>1608</v>
      </c>
      <c r="CW46" t="s">
        <v>1679</v>
      </c>
      <c r="CX46" s="282"/>
      <c r="CY46" s="282"/>
    </row>
    <row r="47" spans="1:103" s="166" customFormat="1" ht="15" hidden="1" customHeight="1">
      <c r="E47" s="173"/>
      <c r="I47" s="179"/>
      <c r="J47" s="415"/>
      <c r="K47" s="180"/>
      <c r="L47" s="423"/>
      <c r="M47" s="423"/>
      <c r="N47" s="180"/>
      <c r="O47" s="180"/>
      <c r="BI47" s="120">
        <f t="shared" si="5"/>
        <v>46</v>
      </c>
      <c r="BJ47" s="120" t="str">
        <f t="shared" si="6"/>
        <v>2202-03-102-11-10</v>
      </c>
      <c r="BK47" s="120">
        <f t="shared" si="2"/>
        <v>1</v>
      </c>
      <c r="BL47" s="235" t="str">
        <f t="shared" si="1"/>
        <v>2015-00-104-00-04</v>
      </c>
      <c r="BM47" s="235">
        <v>45</v>
      </c>
      <c r="BN47" s="242" t="s">
        <v>2711</v>
      </c>
      <c r="BO47" s="241" t="s">
        <v>2710</v>
      </c>
      <c r="BP47" s="242" t="s">
        <v>1642</v>
      </c>
      <c r="BQ47" s="243"/>
      <c r="BR47" s="242" t="s">
        <v>1731</v>
      </c>
      <c r="BS47" s="246" t="s">
        <v>2713</v>
      </c>
      <c r="BT47" s="245" t="s">
        <v>1642</v>
      </c>
      <c r="BU47" s="244"/>
      <c r="BV47" s="242" t="s">
        <v>327</v>
      </c>
      <c r="BW47" s="241" t="s">
        <v>2712</v>
      </c>
      <c r="BX47" s="235"/>
      <c r="BY47" t="s">
        <v>2046</v>
      </c>
      <c r="BZ47"/>
      <c r="CA47" t="s">
        <v>1690</v>
      </c>
      <c r="CB47"/>
      <c r="CC47" t="s">
        <v>1696</v>
      </c>
      <c r="CD47"/>
      <c r="CE47"/>
      <c r="CL47"/>
      <c r="CM47"/>
      <c r="CN47"/>
      <c r="CO47"/>
      <c r="CP47">
        <f t="shared" si="0"/>
        <v>1</v>
      </c>
      <c r="CQ47">
        <v>3</v>
      </c>
      <c r="CR47" t="s">
        <v>475</v>
      </c>
      <c r="CS47" t="s">
        <v>2929</v>
      </c>
      <c r="CT47" t="s">
        <v>2930</v>
      </c>
      <c r="CU47" t="s">
        <v>2931</v>
      </c>
      <c r="CV47" t="s">
        <v>1608</v>
      </c>
      <c r="CW47" t="s">
        <v>1608</v>
      </c>
      <c r="CX47" s="282"/>
      <c r="CY47" s="282"/>
    </row>
    <row r="48" spans="1:103" s="166" customFormat="1" ht="15" hidden="1" customHeight="1">
      <c r="A48" s="170"/>
      <c r="B48" s="170"/>
      <c r="C48" s="170"/>
      <c r="D48" s="170"/>
      <c r="I48" s="179"/>
      <c r="J48" s="441"/>
      <c r="K48" s="180"/>
      <c r="L48" s="423"/>
      <c r="M48" s="423"/>
      <c r="N48" s="180"/>
      <c r="O48" s="180"/>
      <c r="BI48" s="120">
        <f t="shared" si="5"/>
        <v>47</v>
      </c>
      <c r="BJ48" s="120" t="str">
        <f t="shared" si="6"/>
        <v>2202-03-102-11-11</v>
      </c>
      <c r="BK48" s="120">
        <f t="shared" si="2"/>
        <v>1</v>
      </c>
      <c r="BL48" s="235" t="str">
        <f t="shared" si="1"/>
        <v>2015-00-108-00-04</v>
      </c>
      <c r="BM48" s="235">
        <v>46</v>
      </c>
      <c r="BN48" s="242" t="s">
        <v>2711</v>
      </c>
      <c r="BO48" s="241" t="s">
        <v>2710</v>
      </c>
      <c r="BP48" s="242" t="s">
        <v>1642</v>
      </c>
      <c r="BQ48" s="243"/>
      <c r="BR48" s="242" t="s">
        <v>1997</v>
      </c>
      <c r="BS48" s="246" t="s">
        <v>2709</v>
      </c>
      <c r="BT48" s="245" t="s">
        <v>1642</v>
      </c>
      <c r="BU48" s="244"/>
      <c r="BV48" s="242" t="s">
        <v>327</v>
      </c>
      <c r="BW48" s="241" t="s">
        <v>2708</v>
      </c>
      <c r="BX48" s="235"/>
      <c r="BY48" t="s">
        <v>2040</v>
      </c>
      <c r="BZ48"/>
      <c r="CA48" t="s">
        <v>1688</v>
      </c>
      <c r="CB48"/>
      <c r="CC48" t="s">
        <v>2167</v>
      </c>
      <c r="CD48"/>
      <c r="CE48"/>
      <c r="CL48"/>
      <c r="CM48"/>
      <c r="CN48"/>
      <c r="CO48"/>
      <c r="CP48">
        <f t="shared" si="0"/>
        <v>1</v>
      </c>
      <c r="CQ48">
        <v>3</v>
      </c>
      <c r="CR48" t="s">
        <v>475</v>
      </c>
      <c r="CS48" t="s">
        <v>2932</v>
      </c>
      <c r="CT48" t="s">
        <v>2933</v>
      </c>
      <c r="CU48" t="s">
        <v>2934</v>
      </c>
      <c r="CV48" t="s">
        <v>1608</v>
      </c>
      <c r="CW48" t="s">
        <v>1639</v>
      </c>
      <c r="CX48" s="282"/>
      <c r="CY48" s="282"/>
    </row>
    <row r="49" spans="1:103" s="166" customFormat="1" ht="31.5" hidden="1" customHeight="1">
      <c r="A49" s="378"/>
      <c r="B49" s="379"/>
      <c r="C49" s="379"/>
      <c r="D49" s="379"/>
      <c r="E49" s="174" t="str">
        <f>CONCATENATE(E23,"-",F23)</f>
        <v>April-2012</v>
      </c>
      <c r="I49" s="176"/>
      <c r="J49" s="441"/>
      <c r="K49" s="180"/>
      <c r="L49" s="423"/>
      <c r="M49" s="423"/>
      <c r="N49" s="180"/>
      <c r="O49" s="180"/>
      <c r="BI49" s="120">
        <f t="shared" si="5"/>
        <v>48</v>
      </c>
      <c r="BJ49" s="120" t="str">
        <f t="shared" si="6"/>
        <v>2202-03-102-11-16</v>
      </c>
      <c r="BK49" s="120">
        <f t="shared" si="2"/>
        <v>1</v>
      </c>
      <c r="BL49" s="235" t="str">
        <f t="shared" si="1"/>
        <v>2029-00-001-00-01</v>
      </c>
      <c r="BM49" s="235">
        <v>47</v>
      </c>
      <c r="BN49" s="242" t="s">
        <v>2700</v>
      </c>
      <c r="BO49" s="241" t="s">
        <v>2699</v>
      </c>
      <c r="BP49" s="242" t="s">
        <v>1642</v>
      </c>
      <c r="BQ49" s="243"/>
      <c r="BR49" s="242" t="s">
        <v>1610</v>
      </c>
      <c r="BS49" s="246" t="s">
        <v>1634</v>
      </c>
      <c r="BT49" s="245" t="s">
        <v>1642</v>
      </c>
      <c r="BU49" s="244"/>
      <c r="BV49" s="242" t="s">
        <v>1604</v>
      </c>
      <c r="BW49" s="241" t="s">
        <v>2707</v>
      </c>
      <c r="BX49" s="235"/>
      <c r="BY49" t="s">
        <v>2037</v>
      </c>
      <c r="BZ49"/>
      <c r="CA49" t="s">
        <v>1791</v>
      </c>
      <c r="CB49"/>
      <c r="CC49" t="s">
        <v>2101</v>
      </c>
      <c r="CD49"/>
      <c r="CE49"/>
      <c r="CL49"/>
      <c r="CM49"/>
      <c r="CN49"/>
      <c r="CO49"/>
      <c r="CP49">
        <f t="shared" si="0"/>
        <v>1</v>
      </c>
      <c r="CQ49">
        <v>3</v>
      </c>
      <c r="CR49" t="s">
        <v>475</v>
      </c>
      <c r="CS49" t="s">
        <v>2935</v>
      </c>
      <c r="CT49" t="s">
        <v>2936</v>
      </c>
      <c r="CU49" t="s">
        <v>2937</v>
      </c>
      <c r="CV49" t="s">
        <v>1608</v>
      </c>
      <c r="CW49" t="s">
        <v>1675</v>
      </c>
      <c r="CX49" s="282"/>
      <c r="CY49" s="282"/>
    </row>
    <row r="50" spans="1:103" s="166" customFormat="1" ht="15.75" hidden="1" customHeight="1">
      <c r="A50" s="378"/>
      <c r="B50" s="379"/>
      <c r="C50" s="380"/>
      <c r="D50" s="380"/>
      <c r="E50" s="178" t="s">
        <v>462</v>
      </c>
      <c r="F50" s="178" t="s">
        <v>463</v>
      </c>
      <c r="I50" s="180"/>
      <c r="J50" s="441"/>
      <c r="K50" s="180"/>
      <c r="L50" s="423"/>
      <c r="M50" s="423"/>
      <c r="N50" s="180"/>
      <c r="O50" s="180"/>
      <c r="BI50" s="120">
        <f t="shared" si="5"/>
        <v>49</v>
      </c>
      <c r="BJ50" s="120" t="str">
        <f t="shared" si="6"/>
        <v>2202-03-102-11-20</v>
      </c>
      <c r="BK50" s="120">
        <f t="shared" si="2"/>
        <v>1</v>
      </c>
      <c r="BL50" s="235" t="str">
        <f t="shared" si="1"/>
        <v>2029-00-001-00-04</v>
      </c>
      <c r="BM50" s="235">
        <v>48</v>
      </c>
      <c r="BN50" s="242" t="s">
        <v>2700</v>
      </c>
      <c r="BO50" s="241" t="s">
        <v>2699</v>
      </c>
      <c r="BP50" s="242" t="s">
        <v>1642</v>
      </c>
      <c r="BQ50" s="243"/>
      <c r="BR50" s="242" t="s">
        <v>1610</v>
      </c>
      <c r="BS50" s="246" t="s">
        <v>1634</v>
      </c>
      <c r="BT50" s="245" t="s">
        <v>1642</v>
      </c>
      <c r="BU50" s="244"/>
      <c r="BV50" s="242" t="s">
        <v>327</v>
      </c>
      <c r="BW50" s="241" t="s">
        <v>2706</v>
      </c>
      <c r="BX50" s="235"/>
      <c r="BY50" t="s">
        <v>2029</v>
      </c>
      <c r="BZ50"/>
      <c r="CA50" t="s">
        <v>2523</v>
      </c>
      <c r="CB50"/>
      <c r="CC50" t="s">
        <v>2590</v>
      </c>
      <c r="CD50"/>
      <c r="CE50"/>
      <c r="CL50"/>
      <c r="CM50"/>
      <c r="CN50"/>
      <c r="CO50"/>
      <c r="CP50">
        <f t="shared" si="0"/>
        <v>1</v>
      </c>
      <c r="CQ50">
        <v>3</v>
      </c>
      <c r="CR50" t="s">
        <v>475</v>
      </c>
      <c r="CS50" t="s">
        <v>2938</v>
      </c>
      <c r="CT50" t="s">
        <v>2939</v>
      </c>
      <c r="CU50" t="s">
        <v>2940</v>
      </c>
      <c r="CV50" t="s">
        <v>1608</v>
      </c>
      <c r="CW50" t="s">
        <v>1919</v>
      </c>
      <c r="CX50" s="282"/>
      <c r="CY50" s="282"/>
    </row>
    <row r="51" spans="1:103" s="166" customFormat="1" ht="15.75" hidden="1" customHeight="1">
      <c r="A51" s="378"/>
      <c r="B51" s="379"/>
      <c r="C51" s="379"/>
      <c r="D51" s="379"/>
      <c r="E51" s="181" t="str">
        <f>E23</f>
        <v>April</v>
      </c>
      <c r="F51" s="182">
        <f>F23</f>
        <v>2012</v>
      </c>
      <c r="I51" s="180"/>
      <c r="J51" s="441"/>
      <c r="K51" s="180"/>
      <c r="L51" s="423"/>
      <c r="M51" s="423"/>
      <c r="N51" s="180"/>
      <c r="O51" s="180"/>
      <c r="BI51" s="120">
        <f t="shared" si="5"/>
        <v>50</v>
      </c>
      <c r="BJ51" s="120" t="str">
        <f t="shared" si="6"/>
        <v>2202-03-102-11-21</v>
      </c>
      <c r="BK51" s="120">
        <f t="shared" si="2"/>
        <v>1</v>
      </c>
      <c r="BL51" s="235" t="str">
        <f t="shared" si="1"/>
        <v>2029-00-001-00-05</v>
      </c>
      <c r="BM51" s="235">
        <v>49</v>
      </c>
      <c r="BN51" s="242" t="s">
        <v>2700</v>
      </c>
      <c r="BO51" s="241" t="s">
        <v>2699</v>
      </c>
      <c r="BP51" s="242" t="s">
        <v>1642</v>
      </c>
      <c r="BQ51" s="243"/>
      <c r="BR51" s="242" t="s">
        <v>1610</v>
      </c>
      <c r="BS51" s="246" t="s">
        <v>1634</v>
      </c>
      <c r="BT51" s="245" t="s">
        <v>1642</v>
      </c>
      <c r="BU51" s="244"/>
      <c r="BV51" s="242" t="s">
        <v>328</v>
      </c>
      <c r="BW51" s="241" t="s">
        <v>2705</v>
      </c>
      <c r="BX51" s="235"/>
      <c r="BY51" t="s">
        <v>2025</v>
      </c>
      <c r="BZ51"/>
      <c r="CA51" t="s">
        <v>2012</v>
      </c>
      <c r="CB51"/>
      <c r="CC51" t="s">
        <v>2704</v>
      </c>
      <c r="CD51"/>
      <c r="CE51"/>
      <c r="CL51"/>
      <c r="CM51"/>
      <c r="CN51"/>
      <c r="CO51"/>
      <c r="CP51">
        <f t="shared" si="0"/>
        <v>1</v>
      </c>
      <c r="CQ51">
        <v>3</v>
      </c>
      <c r="CR51" t="s">
        <v>475</v>
      </c>
      <c r="CS51" t="s">
        <v>2941</v>
      </c>
      <c r="CT51" t="s">
        <v>2942</v>
      </c>
      <c r="CU51" t="s">
        <v>2943</v>
      </c>
      <c r="CV51" t="s">
        <v>1608</v>
      </c>
      <c r="CW51" t="s">
        <v>1766</v>
      </c>
      <c r="CX51" s="282"/>
      <c r="CY51" s="282"/>
    </row>
    <row r="52" spans="1:103" s="166" customFormat="1" ht="21.75" hidden="1" customHeight="1">
      <c r="A52" s="378"/>
      <c r="B52" s="379"/>
      <c r="C52" s="379"/>
      <c r="D52" s="379"/>
      <c r="E52" s="183" t="s">
        <v>230</v>
      </c>
      <c r="F52" s="184">
        <v>2010</v>
      </c>
      <c r="I52" s="180"/>
      <c r="J52" s="441"/>
      <c r="K52" s="180"/>
      <c r="L52" s="423"/>
      <c r="M52" s="423"/>
      <c r="N52" s="180"/>
      <c r="O52" s="180"/>
      <c r="BI52" s="120">
        <f t="shared" si="5"/>
        <v>51</v>
      </c>
      <c r="BJ52" s="120" t="str">
        <f t="shared" si="6"/>
        <v>2202-03-102-11-22</v>
      </c>
      <c r="BK52" s="120">
        <f t="shared" si="2"/>
        <v>1</v>
      </c>
      <c r="BL52" s="235" t="str">
        <f t="shared" si="1"/>
        <v>2029-00-102-00-07</v>
      </c>
      <c r="BM52" s="235">
        <v>50</v>
      </c>
      <c r="BN52" s="242" t="s">
        <v>2700</v>
      </c>
      <c r="BO52" s="241" t="s">
        <v>2699</v>
      </c>
      <c r="BP52" s="242" t="s">
        <v>1642</v>
      </c>
      <c r="BQ52" s="243"/>
      <c r="BR52" s="242" t="s">
        <v>1795</v>
      </c>
      <c r="BS52" s="246" t="s">
        <v>2702</v>
      </c>
      <c r="BT52" s="245" t="s">
        <v>1642</v>
      </c>
      <c r="BU52" s="244"/>
      <c r="BV52" s="242" t="s">
        <v>330</v>
      </c>
      <c r="BW52" s="241" t="s">
        <v>2703</v>
      </c>
      <c r="BX52" s="235"/>
      <c r="BY52" t="s">
        <v>2006</v>
      </c>
      <c r="BZ52"/>
      <c r="CA52" t="s">
        <v>2009</v>
      </c>
      <c r="CB52"/>
      <c r="CC52" t="s">
        <v>2562</v>
      </c>
      <c r="CD52"/>
      <c r="CE52"/>
      <c r="CL52"/>
      <c r="CM52"/>
      <c r="CN52"/>
      <c r="CO52"/>
      <c r="CP52">
        <f t="shared" si="0"/>
        <v>1</v>
      </c>
      <c r="CQ52">
        <v>3</v>
      </c>
      <c r="CR52" t="s">
        <v>475</v>
      </c>
      <c r="CS52" t="s">
        <v>2944</v>
      </c>
      <c r="CT52" t="s">
        <v>2945</v>
      </c>
      <c r="CU52" t="s">
        <v>2946</v>
      </c>
      <c r="CV52" t="s">
        <v>1608</v>
      </c>
      <c r="CW52" t="s">
        <v>1673</v>
      </c>
      <c r="CX52" s="282"/>
      <c r="CY52" s="282"/>
    </row>
    <row r="53" spans="1:103" s="166" customFormat="1" ht="15.75" hidden="1" customHeight="1">
      <c r="A53" s="378"/>
      <c r="B53" s="379"/>
      <c r="C53" s="379"/>
      <c r="D53" s="379"/>
      <c r="E53" s="183" t="s">
        <v>231</v>
      </c>
      <c r="F53" s="184">
        <v>2011</v>
      </c>
      <c r="I53" s="180"/>
      <c r="J53" s="441"/>
      <c r="K53" s="180"/>
      <c r="L53" s="423"/>
      <c r="M53" s="423"/>
      <c r="N53" s="180"/>
      <c r="O53" s="180"/>
      <c r="BI53" s="120">
        <f t="shared" si="5"/>
        <v>52</v>
      </c>
      <c r="BJ53" s="120" t="str">
        <f t="shared" si="6"/>
        <v>2202-03-102-11-23</v>
      </c>
      <c r="BK53" s="120">
        <f t="shared" si="2"/>
        <v>1</v>
      </c>
      <c r="BL53" s="235" t="str">
        <f t="shared" si="1"/>
        <v>2029-00-102-11-11</v>
      </c>
      <c r="BM53" s="235">
        <v>51</v>
      </c>
      <c r="BN53" s="242" t="s">
        <v>2700</v>
      </c>
      <c r="BO53" s="241" t="s">
        <v>2699</v>
      </c>
      <c r="BP53" s="242" t="s">
        <v>1642</v>
      </c>
      <c r="BQ53" s="243"/>
      <c r="BR53" s="242" t="s">
        <v>1795</v>
      </c>
      <c r="BS53" s="241" t="s">
        <v>2702</v>
      </c>
      <c r="BT53" s="242" t="s">
        <v>1608</v>
      </c>
      <c r="BU53" s="243" t="s">
        <v>1607</v>
      </c>
      <c r="BV53" s="242" t="s">
        <v>1608</v>
      </c>
      <c r="BW53" s="241" t="s">
        <v>2701</v>
      </c>
      <c r="BX53" s="235"/>
      <c r="BY53" t="s">
        <v>1960</v>
      </c>
      <c r="BZ53"/>
      <c r="CA53" t="s">
        <v>2004</v>
      </c>
      <c r="CB53"/>
      <c r="CC53" t="s">
        <v>2264</v>
      </c>
      <c r="CD53"/>
      <c r="CE53"/>
      <c r="CL53"/>
      <c r="CM53"/>
      <c r="CN53"/>
      <c r="CO53"/>
      <c r="CP53">
        <f t="shared" si="0"/>
        <v>1</v>
      </c>
      <c r="CQ53">
        <v>3</v>
      </c>
      <c r="CR53" t="s">
        <v>475</v>
      </c>
      <c r="CS53" t="s">
        <v>2947</v>
      </c>
      <c r="CT53" t="s">
        <v>2948</v>
      </c>
      <c r="CU53" t="s">
        <v>2949</v>
      </c>
      <c r="CV53" t="s">
        <v>1608</v>
      </c>
      <c r="CW53" t="s">
        <v>1828</v>
      </c>
      <c r="CX53" s="282"/>
      <c r="CY53" s="282"/>
    </row>
    <row r="54" spans="1:103" s="166" customFormat="1" ht="15.75" hidden="1" customHeight="1">
      <c r="A54" s="378"/>
      <c r="B54" s="379"/>
      <c r="C54" s="379"/>
      <c r="D54" s="379"/>
      <c r="E54" s="183" t="s">
        <v>232</v>
      </c>
      <c r="F54" s="184">
        <v>2012</v>
      </c>
      <c r="I54" s="180"/>
      <c r="J54" s="441"/>
      <c r="K54" s="180"/>
      <c r="L54" s="423"/>
      <c r="M54" s="423"/>
      <c r="N54" s="180"/>
      <c r="O54" s="180"/>
      <c r="BI54" s="120">
        <f t="shared" si="5"/>
        <v>53</v>
      </c>
      <c r="BJ54" s="120" t="str">
        <f t="shared" si="6"/>
        <v>2202-03-102-11-35</v>
      </c>
      <c r="BK54" s="120">
        <f t="shared" si="2"/>
        <v>1</v>
      </c>
      <c r="BL54" s="235" t="str">
        <f t="shared" si="1"/>
        <v>2029-00-800-11-04</v>
      </c>
      <c r="BM54" s="235">
        <v>52</v>
      </c>
      <c r="BN54" s="242" t="s">
        <v>2700</v>
      </c>
      <c r="BO54" s="241" t="s">
        <v>2699</v>
      </c>
      <c r="BP54" s="242" t="s">
        <v>1642</v>
      </c>
      <c r="BQ54" s="243"/>
      <c r="BR54" s="242" t="s">
        <v>1649</v>
      </c>
      <c r="BS54" s="241" t="s">
        <v>1648</v>
      </c>
      <c r="BT54" s="242" t="s">
        <v>1608</v>
      </c>
      <c r="BU54" s="243" t="s">
        <v>1607</v>
      </c>
      <c r="BV54" s="242" t="s">
        <v>327</v>
      </c>
      <c r="BW54" s="241" t="s">
        <v>2698</v>
      </c>
      <c r="BX54" s="235"/>
      <c r="BY54" t="s">
        <v>1950</v>
      </c>
      <c r="BZ54"/>
      <c r="CA54" t="s">
        <v>1751</v>
      </c>
      <c r="CB54"/>
      <c r="CC54"/>
      <c r="CD54"/>
      <c r="CE54"/>
      <c r="CL54"/>
      <c r="CM54"/>
      <c r="CN54"/>
      <c r="CO54"/>
      <c r="CP54">
        <f t="shared" si="0"/>
        <v>1</v>
      </c>
      <c r="CQ54">
        <v>3</v>
      </c>
      <c r="CR54" t="s">
        <v>475</v>
      </c>
      <c r="CS54" t="s">
        <v>2950</v>
      </c>
      <c r="CT54" t="s">
        <v>2951</v>
      </c>
      <c r="CU54" t="s">
        <v>2949</v>
      </c>
      <c r="CV54" t="s">
        <v>1608</v>
      </c>
      <c r="CW54" t="s">
        <v>1707</v>
      </c>
      <c r="CX54" s="282"/>
      <c r="CY54" s="282"/>
    </row>
    <row r="55" spans="1:103" s="166" customFormat="1" ht="31.5" hidden="1" customHeight="1">
      <c r="A55" s="378"/>
      <c r="B55" s="379"/>
      <c r="C55" s="379"/>
      <c r="D55" s="379"/>
      <c r="E55" s="183" t="s">
        <v>233</v>
      </c>
      <c r="F55" s="184">
        <v>2013</v>
      </c>
      <c r="I55" s="180"/>
      <c r="J55" s="441"/>
      <c r="K55" s="180"/>
      <c r="L55" s="422"/>
      <c r="M55" s="422"/>
      <c r="N55" s="176"/>
      <c r="O55" s="176"/>
      <c r="BI55" s="120">
        <f t="shared" si="5"/>
        <v>54</v>
      </c>
      <c r="BJ55" s="120" t="str">
        <f t="shared" si="6"/>
        <v>2202-03-102-11-36</v>
      </c>
      <c r="BK55" s="120">
        <f t="shared" si="2"/>
        <v>1</v>
      </c>
      <c r="BL55" s="235" t="str">
        <f t="shared" si="1"/>
        <v>2030-03-001-00-01</v>
      </c>
      <c r="BM55" s="235">
        <v>53</v>
      </c>
      <c r="BN55" s="242" t="s">
        <v>2697</v>
      </c>
      <c r="BO55" s="241" t="s">
        <v>2696</v>
      </c>
      <c r="BP55" s="242" t="s">
        <v>326</v>
      </c>
      <c r="BQ55" s="243" t="s">
        <v>2695</v>
      </c>
      <c r="BR55" s="242" t="s">
        <v>1610</v>
      </c>
      <c r="BS55" s="246" t="s">
        <v>1634</v>
      </c>
      <c r="BT55" s="245" t="s">
        <v>1642</v>
      </c>
      <c r="BU55" s="244"/>
      <c r="BV55" s="242" t="s">
        <v>1604</v>
      </c>
      <c r="BW55" s="241" t="s">
        <v>1614</v>
      </c>
      <c r="BX55" s="235"/>
      <c r="BY55" t="s">
        <v>1927</v>
      </c>
      <c r="BZ55"/>
      <c r="CA55" t="s">
        <v>1882</v>
      </c>
      <c r="CB55"/>
      <c r="CC55"/>
      <c r="CD55"/>
      <c r="CE55"/>
      <c r="CL55"/>
      <c r="CM55"/>
      <c r="CN55"/>
      <c r="CO55"/>
      <c r="CP55">
        <f t="shared" si="0"/>
        <v>1</v>
      </c>
      <c r="CQ55">
        <v>3</v>
      </c>
      <c r="CR55" t="s">
        <v>475</v>
      </c>
      <c r="CS55" t="s">
        <v>2952</v>
      </c>
      <c r="CT55" t="s">
        <v>2953</v>
      </c>
      <c r="CU55" t="s">
        <v>2954</v>
      </c>
      <c r="CV55" t="s">
        <v>1608</v>
      </c>
      <c r="CW55" t="s">
        <v>1671</v>
      </c>
      <c r="CX55" s="282"/>
      <c r="CY55" s="282"/>
    </row>
    <row r="56" spans="1:103" s="166" customFormat="1" ht="15.75" hidden="1" customHeight="1">
      <c r="A56" s="378"/>
      <c r="B56" s="379"/>
      <c r="C56" s="379"/>
      <c r="D56" s="379"/>
      <c r="E56" s="183" t="s">
        <v>234</v>
      </c>
      <c r="F56" s="184">
        <v>2014</v>
      </c>
      <c r="I56" s="180"/>
      <c r="J56" s="441"/>
      <c r="K56" s="180"/>
      <c r="L56" s="423"/>
      <c r="M56" s="422"/>
      <c r="N56" s="176"/>
      <c r="O56" s="176"/>
      <c r="BI56" s="120">
        <f t="shared" si="5"/>
        <v>55</v>
      </c>
      <c r="BJ56" s="120" t="str">
        <f t="shared" si="6"/>
        <v>2202-03-102-11-37</v>
      </c>
      <c r="BK56" s="120">
        <f t="shared" si="2"/>
        <v>1</v>
      </c>
      <c r="BL56" s="235" t="str">
        <f t="shared" si="1"/>
        <v>2030-03-001-00-03</v>
      </c>
      <c r="BM56" s="235">
        <v>54</v>
      </c>
      <c r="BN56" s="242" t="s">
        <v>2697</v>
      </c>
      <c r="BO56" s="241" t="s">
        <v>2696</v>
      </c>
      <c r="BP56" s="242" t="s">
        <v>326</v>
      </c>
      <c r="BQ56" s="243" t="s">
        <v>2695</v>
      </c>
      <c r="BR56" s="242" t="s">
        <v>1610</v>
      </c>
      <c r="BS56" s="246" t="s">
        <v>1634</v>
      </c>
      <c r="BT56" s="245" t="s">
        <v>1642</v>
      </c>
      <c r="BU56" s="244"/>
      <c r="BV56" s="242" t="s">
        <v>326</v>
      </c>
      <c r="BW56" s="241" t="s">
        <v>1757</v>
      </c>
      <c r="BX56" s="235"/>
      <c r="BY56" t="s">
        <v>1915</v>
      </c>
      <c r="BZ56"/>
      <c r="CA56" t="s">
        <v>2048</v>
      </c>
      <c r="CB56"/>
      <c r="CC56"/>
      <c r="CD56"/>
      <c r="CE56"/>
      <c r="CL56"/>
      <c r="CM56"/>
      <c r="CN56"/>
      <c r="CO56"/>
      <c r="CP56">
        <f t="shared" si="0"/>
        <v>1</v>
      </c>
      <c r="CQ56">
        <v>4</v>
      </c>
      <c r="CR56" t="s">
        <v>477</v>
      </c>
      <c r="CS56" t="s">
        <v>2955</v>
      </c>
      <c r="CT56" t="s">
        <v>2956</v>
      </c>
      <c r="CU56" t="s">
        <v>2957</v>
      </c>
      <c r="CV56" t="s">
        <v>326</v>
      </c>
      <c r="CW56" t="s">
        <v>29</v>
      </c>
      <c r="CX56" s="282"/>
      <c r="CY56" s="282"/>
    </row>
    <row r="57" spans="1:103" s="166" customFormat="1" ht="31.5" hidden="1" customHeight="1">
      <c r="A57" s="378"/>
      <c r="B57" s="379"/>
      <c r="C57" s="379"/>
      <c r="D57" s="379"/>
      <c r="E57" s="183" t="s">
        <v>235</v>
      </c>
      <c r="F57" s="184">
        <v>2015</v>
      </c>
      <c r="I57" s="180"/>
      <c r="J57" s="441"/>
      <c r="K57" s="180"/>
      <c r="L57" s="423"/>
      <c r="M57" s="422"/>
      <c r="N57" s="176"/>
      <c r="O57" s="176"/>
      <c r="BI57" s="120">
        <f t="shared" si="5"/>
        <v>56</v>
      </c>
      <c r="BJ57" s="120" t="str">
        <f t="shared" si="6"/>
        <v>2202-03-102-11-38</v>
      </c>
      <c r="BK57" s="120">
        <f t="shared" si="2"/>
        <v>1</v>
      </c>
      <c r="BL57" s="235" t="str">
        <f t="shared" si="1"/>
        <v>2039-00-001-00-01</v>
      </c>
      <c r="BM57" s="235">
        <v>55</v>
      </c>
      <c r="BN57" s="242" t="s">
        <v>2693</v>
      </c>
      <c r="BO57" s="241" t="s">
        <v>2692</v>
      </c>
      <c r="BP57" s="242" t="s">
        <v>1642</v>
      </c>
      <c r="BQ57" s="243"/>
      <c r="BR57" s="242" t="s">
        <v>1610</v>
      </c>
      <c r="BS57" s="246" t="s">
        <v>1634</v>
      </c>
      <c r="BT57" s="245" t="s">
        <v>1642</v>
      </c>
      <c r="BU57" s="244"/>
      <c r="BV57" s="242" t="s">
        <v>1604</v>
      </c>
      <c r="BW57" s="241" t="s">
        <v>1614</v>
      </c>
      <c r="BX57" s="235"/>
      <c r="BY57" t="s">
        <v>1911</v>
      </c>
      <c r="BZ57"/>
      <c r="CA57" t="s">
        <v>2229</v>
      </c>
      <c r="CB57"/>
      <c r="CC57"/>
      <c r="CD57"/>
      <c r="CE57"/>
      <c r="CL57"/>
      <c r="CM57"/>
      <c r="CN57"/>
      <c r="CO57"/>
      <c r="CP57">
        <f t="shared" si="0"/>
        <v>1</v>
      </c>
      <c r="CQ57">
        <v>4</v>
      </c>
      <c r="CR57" t="s">
        <v>477</v>
      </c>
      <c r="CS57" t="s">
        <v>2958</v>
      </c>
      <c r="CT57" t="s">
        <v>2959</v>
      </c>
      <c r="CU57" t="s">
        <v>2960</v>
      </c>
      <c r="CV57" t="s">
        <v>326</v>
      </c>
      <c r="CW57" t="s">
        <v>326</v>
      </c>
      <c r="CX57" s="282"/>
      <c r="CY57" s="282"/>
    </row>
    <row r="58" spans="1:103" s="166" customFormat="1" ht="15.75" hidden="1" customHeight="1">
      <c r="A58" s="378"/>
      <c r="B58" s="379"/>
      <c r="C58" s="380"/>
      <c r="D58" s="380"/>
      <c r="E58" s="183" t="s">
        <v>236</v>
      </c>
      <c r="F58" s="184">
        <v>2016</v>
      </c>
      <c r="I58" s="180"/>
      <c r="J58" s="441"/>
      <c r="K58" s="180"/>
      <c r="L58" s="423"/>
      <c r="M58" s="422"/>
      <c r="N58" s="176"/>
      <c r="O58" s="176"/>
      <c r="BI58" s="120">
        <f t="shared" si="5"/>
        <v>57</v>
      </c>
      <c r="BJ58" s="120" t="str">
        <f t="shared" si="6"/>
        <v>2202-03-102-11-39</v>
      </c>
      <c r="BK58" s="120">
        <f t="shared" si="2"/>
        <v>1</v>
      </c>
      <c r="BL58" s="235" t="str">
        <f t="shared" si="1"/>
        <v>2039-00-001-00-03</v>
      </c>
      <c r="BM58" s="235">
        <v>56</v>
      </c>
      <c r="BN58" s="242" t="s">
        <v>2693</v>
      </c>
      <c r="BO58" s="241" t="s">
        <v>2692</v>
      </c>
      <c r="BP58" s="242" t="s">
        <v>1642</v>
      </c>
      <c r="BQ58" s="243"/>
      <c r="BR58" s="242" t="s">
        <v>1610</v>
      </c>
      <c r="BS58" s="246" t="s">
        <v>1634</v>
      </c>
      <c r="BT58" s="245" t="s">
        <v>1642</v>
      </c>
      <c r="BU58" s="244"/>
      <c r="BV58" s="242" t="s">
        <v>326</v>
      </c>
      <c r="BW58" s="241" t="s">
        <v>1757</v>
      </c>
      <c r="BX58" s="235"/>
      <c r="BY58" t="s">
        <v>1905</v>
      </c>
      <c r="BZ58"/>
      <c r="CA58" t="s">
        <v>1864</v>
      </c>
      <c r="CB58"/>
      <c r="CC58"/>
      <c r="CD58"/>
      <c r="CE58"/>
      <c r="CL58"/>
      <c r="CM58"/>
      <c r="CN58"/>
      <c r="CO58"/>
      <c r="CP58">
        <f t="shared" si="0"/>
        <v>1</v>
      </c>
      <c r="CQ58">
        <v>4</v>
      </c>
      <c r="CR58" t="s">
        <v>477</v>
      </c>
      <c r="CS58" t="s">
        <v>2961</v>
      </c>
      <c r="CT58" t="s">
        <v>2962</v>
      </c>
      <c r="CU58" t="s">
        <v>2963</v>
      </c>
      <c r="CV58" t="s">
        <v>326</v>
      </c>
      <c r="CW58" t="s">
        <v>327</v>
      </c>
      <c r="CX58" s="282"/>
      <c r="CY58" s="282"/>
    </row>
    <row r="59" spans="1:103" s="166" customFormat="1" ht="15.75" hidden="1" customHeight="1">
      <c r="A59" s="378"/>
      <c r="B59" s="379"/>
      <c r="C59" s="380"/>
      <c r="D59" s="380"/>
      <c r="E59" s="183" t="s">
        <v>237</v>
      </c>
      <c r="F59" s="184">
        <v>2017</v>
      </c>
      <c r="I59" s="180"/>
      <c r="J59" s="441"/>
      <c r="K59" s="180"/>
      <c r="L59" s="423"/>
      <c r="M59" s="422"/>
      <c r="N59" s="176"/>
      <c r="O59" s="176"/>
      <c r="BI59" s="120">
        <f t="shared" si="5"/>
        <v>58</v>
      </c>
      <c r="BJ59" s="120" t="str">
        <f t="shared" si="6"/>
        <v>2202-03-102-11-40</v>
      </c>
      <c r="BK59" s="120">
        <f t="shared" si="2"/>
        <v>1</v>
      </c>
      <c r="BL59" s="235" t="str">
        <f t="shared" si="1"/>
        <v>2039-00-001-00-70</v>
      </c>
      <c r="BM59" s="235">
        <v>57</v>
      </c>
      <c r="BN59" s="242" t="s">
        <v>2693</v>
      </c>
      <c r="BO59" s="241" t="s">
        <v>2692</v>
      </c>
      <c r="BP59" s="242" t="s">
        <v>1642</v>
      </c>
      <c r="BQ59" s="243"/>
      <c r="BR59" s="242" t="s">
        <v>1610</v>
      </c>
      <c r="BS59" s="246" t="s">
        <v>1634</v>
      </c>
      <c r="BT59" s="245" t="s">
        <v>1642</v>
      </c>
      <c r="BU59" s="244"/>
      <c r="BV59" s="242" t="s">
        <v>2590</v>
      </c>
      <c r="BW59" s="241" t="s">
        <v>2694</v>
      </c>
      <c r="BX59" s="235"/>
      <c r="BY59" t="s">
        <v>1900</v>
      </c>
      <c r="BZ59"/>
      <c r="CA59" t="s">
        <v>1943</v>
      </c>
      <c r="CB59"/>
      <c r="CC59"/>
      <c r="CD59"/>
      <c r="CE59"/>
      <c r="CL59"/>
      <c r="CM59"/>
      <c r="CN59"/>
      <c r="CO59"/>
      <c r="CP59">
        <f t="shared" si="0"/>
        <v>1</v>
      </c>
      <c r="CQ59">
        <v>4</v>
      </c>
      <c r="CR59" t="s">
        <v>477</v>
      </c>
      <c r="CS59" t="s">
        <v>2964</v>
      </c>
      <c r="CT59" t="s">
        <v>2965</v>
      </c>
      <c r="CU59" t="s">
        <v>2966</v>
      </c>
      <c r="CV59" t="s">
        <v>326</v>
      </c>
      <c r="CW59" t="s">
        <v>1703</v>
      </c>
      <c r="CX59" s="282"/>
      <c r="CY59" s="282"/>
    </row>
    <row r="60" spans="1:103" s="166" customFormat="1" ht="15.75" hidden="1" customHeight="1">
      <c r="A60" s="378"/>
      <c r="B60" s="379"/>
      <c r="C60" s="380"/>
      <c r="D60" s="380"/>
      <c r="E60" s="183" t="s">
        <v>238</v>
      </c>
      <c r="F60" s="184">
        <v>2018</v>
      </c>
      <c r="I60" s="180"/>
      <c r="J60" s="441"/>
      <c r="K60" s="180"/>
      <c r="L60" s="423"/>
      <c r="M60" s="422"/>
      <c r="N60" s="176"/>
      <c r="O60" s="176"/>
      <c r="BI60" s="120">
        <f t="shared" si="5"/>
        <v>59</v>
      </c>
      <c r="BJ60" s="120" t="str">
        <f t="shared" si="6"/>
        <v>2202-03-102-11-41</v>
      </c>
      <c r="BK60" s="120">
        <f t="shared" si="2"/>
        <v>1</v>
      </c>
      <c r="BL60" s="235" t="str">
        <f t="shared" si="1"/>
        <v>2039-00-800-00-05</v>
      </c>
      <c r="BM60" s="235">
        <v>58</v>
      </c>
      <c r="BN60" s="242" t="s">
        <v>2693</v>
      </c>
      <c r="BO60" s="241" t="s">
        <v>2692</v>
      </c>
      <c r="BP60" s="242" t="s">
        <v>1642</v>
      </c>
      <c r="BQ60" s="243"/>
      <c r="BR60" s="242" t="s">
        <v>1649</v>
      </c>
      <c r="BS60" s="246" t="s">
        <v>1648</v>
      </c>
      <c r="BT60" s="245" t="s">
        <v>1642</v>
      </c>
      <c r="BU60" s="244"/>
      <c r="BV60" s="242" t="s">
        <v>328</v>
      </c>
      <c r="BW60" s="241" t="s">
        <v>2691</v>
      </c>
      <c r="BX60" s="235"/>
      <c r="BY60" t="s">
        <v>1888</v>
      </c>
      <c r="BZ60"/>
      <c r="CA60" t="s">
        <v>1641</v>
      </c>
      <c r="CB60"/>
      <c r="CC60"/>
      <c r="CD60"/>
      <c r="CE60"/>
      <c r="CL60"/>
      <c r="CM60"/>
      <c r="CN60"/>
      <c r="CO60"/>
      <c r="CP60">
        <f t="shared" si="0"/>
        <v>1</v>
      </c>
      <c r="CQ60">
        <v>4</v>
      </c>
      <c r="CR60" t="s">
        <v>477</v>
      </c>
      <c r="CS60" t="s">
        <v>2967</v>
      </c>
      <c r="CT60" t="s">
        <v>2968</v>
      </c>
      <c r="CU60" t="s">
        <v>2969</v>
      </c>
      <c r="CV60" t="s">
        <v>326</v>
      </c>
      <c r="CW60" t="s">
        <v>1604</v>
      </c>
      <c r="CX60" s="282"/>
      <c r="CY60" s="282"/>
    </row>
    <row r="61" spans="1:103" s="166" customFormat="1" ht="31.5" hidden="1" customHeight="1">
      <c r="A61" s="378"/>
      <c r="B61" s="379"/>
      <c r="C61" s="380"/>
      <c r="D61" s="380"/>
      <c r="E61" s="183" t="s">
        <v>239</v>
      </c>
      <c r="F61" s="184">
        <v>2019</v>
      </c>
      <c r="I61" s="180"/>
      <c r="J61" s="441"/>
      <c r="K61" s="180"/>
      <c r="L61" s="423"/>
      <c r="M61" s="422"/>
      <c r="N61" s="176"/>
      <c r="O61" s="176"/>
      <c r="BI61" s="120">
        <f t="shared" si="5"/>
        <v>60</v>
      </c>
      <c r="BJ61" s="120" t="str">
        <f t="shared" si="6"/>
        <v>2202-03-103-00-04</v>
      </c>
      <c r="BK61" s="120">
        <f t="shared" si="2"/>
        <v>1</v>
      </c>
      <c r="BL61" s="235" t="str">
        <f t="shared" si="1"/>
        <v>2040-00-001-00-01</v>
      </c>
      <c r="BM61" s="235">
        <v>59</v>
      </c>
      <c r="BN61" s="242" t="s">
        <v>2686</v>
      </c>
      <c r="BO61" s="241" t="s">
        <v>2685</v>
      </c>
      <c r="BP61" s="242" t="s">
        <v>1642</v>
      </c>
      <c r="BQ61" s="243"/>
      <c r="BR61" s="242" t="s">
        <v>1610</v>
      </c>
      <c r="BS61" s="246" t="s">
        <v>1634</v>
      </c>
      <c r="BT61" s="245" t="s">
        <v>1642</v>
      </c>
      <c r="BU61" s="244"/>
      <c r="BV61" s="242" t="s">
        <v>1604</v>
      </c>
      <c r="BW61" s="241" t="s">
        <v>1614</v>
      </c>
      <c r="BX61" s="235"/>
      <c r="BY61" t="s">
        <v>1880</v>
      </c>
      <c r="BZ61"/>
      <c r="CA61" t="s">
        <v>1649</v>
      </c>
      <c r="CB61"/>
      <c r="CC61"/>
      <c r="CD61"/>
      <c r="CE61"/>
      <c r="CL61"/>
      <c r="CM61"/>
      <c r="CN61"/>
      <c r="CO61"/>
      <c r="CP61">
        <f t="shared" si="0"/>
        <v>1</v>
      </c>
      <c r="CQ61">
        <v>4</v>
      </c>
      <c r="CR61" t="s">
        <v>477</v>
      </c>
      <c r="CS61" t="s">
        <v>2970</v>
      </c>
      <c r="CT61" t="s">
        <v>2971</v>
      </c>
      <c r="CU61" t="s">
        <v>2972</v>
      </c>
      <c r="CV61" t="s">
        <v>326</v>
      </c>
      <c r="CW61" t="s">
        <v>1671</v>
      </c>
      <c r="CX61" s="282"/>
      <c r="CY61" s="282"/>
    </row>
    <row r="62" spans="1:103" s="166" customFormat="1" ht="31.5" hidden="1" customHeight="1">
      <c r="A62" s="378"/>
      <c r="B62" s="379"/>
      <c r="C62" s="379"/>
      <c r="D62" s="379"/>
      <c r="E62" s="183" t="s">
        <v>197</v>
      </c>
      <c r="F62" s="184">
        <v>2020</v>
      </c>
      <c r="J62" s="442"/>
      <c r="L62" s="421"/>
      <c r="M62" s="421"/>
      <c r="BI62" s="120">
        <f t="shared" si="5"/>
        <v>61</v>
      </c>
      <c r="BJ62" s="120" t="str">
        <f t="shared" si="6"/>
        <v>2202-03-103-00-07</v>
      </c>
      <c r="BK62" s="120">
        <f t="shared" si="2"/>
        <v>1</v>
      </c>
      <c r="BL62" s="235" t="str">
        <f t="shared" si="1"/>
        <v>2040-00-001-00-03</v>
      </c>
      <c r="BM62" s="235">
        <v>60</v>
      </c>
      <c r="BN62" s="242" t="s">
        <v>2686</v>
      </c>
      <c r="BO62" s="241" t="s">
        <v>2685</v>
      </c>
      <c r="BP62" s="242" t="s">
        <v>1642</v>
      </c>
      <c r="BQ62" s="243"/>
      <c r="BR62" s="242" t="s">
        <v>1610</v>
      </c>
      <c r="BS62" s="246" t="s">
        <v>1634</v>
      </c>
      <c r="BT62" s="245" t="s">
        <v>1642</v>
      </c>
      <c r="BU62" s="244"/>
      <c r="BV62" s="242" t="s">
        <v>326</v>
      </c>
      <c r="BW62" s="241" t="s">
        <v>1757</v>
      </c>
      <c r="BX62" s="235"/>
      <c r="BY62" t="s">
        <v>1878</v>
      </c>
      <c r="BZ62"/>
      <c r="CA62"/>
      <c r="CB62"/>
      <c r="CC62"/>
      <c r="CD62"/>
      <c r="CE62"/>
      <c r="CL62"/>
      <c r="CM62"/>
      <c r="CN62"/>
      <c r="CO62"/>
      <c r="CP62">
        <f t="shared" si="0"/>
        <v>1</v>
      </c>
      <c r="CQ62">
        <v>4</v>
      </c>
      <c r="CR62" t="s">
        <v>477</v>
      </c>
      <c r="CS62" t="s">
        <v>2973</v>
      </c>
      <c r="CT62" t="s">
        <v>2974</v>
      </c>
      <c r="CU62" t="s">
        <v>2975</v>
      </c>
      <c r="CV62" t="s">
        <v>326</v>
      </c>
      <c r="CW62" t="s">
        <v>1705</v>
      </c>
      <c r="CX62" s="282"/>
      <c r="CY62" s="282"/>
    </row>
    <row r="63" spans="1:103" s="166" customFormat="1" ht="31.5" hidden="1" customHeight="1">
      <c r="A63" s="378"/>
      <c r="B63" s="379"/>
      <c r="C63" s="379"/>
      <c r="D63" s="379"/>
      <c r="E63" s="183" t="s">
        <v>240</v>
      </c>
      <c r="F63" s="184">
        <v>2021</v>
      </c>
      <c r="J63" s="442"/>
      <c r="L63" s="421"/>
      <c r="M63" s="421"/>
      <c r="BI63" s="120">
        <f t="shared" si="5"/>
        <v>62</v>
      </c>
      <c r="BJ63" s="120" t="str">
        <f t="shared" si="6"/>
        <v>2202-03-103-11-04</v>
      </c>
      <c r="BK63" s="120">
        <f t="shared" si="2"/>
        <v>1</v>
      </c>
      <c r="BL63" s="235" t="str">
        <f t="shared" si="1"/>
        <v>2040-00-001-00-04</v>
      </c>
      <c r="BM63" s="235">
        <v>61</v>
      </c>
      <c r="BN63" s="242" t="s">
        <v>2686</v>
      </c>
      <c r="BO63" s="241" t="s">
        <v>2685</v>
      </c>
      <c r="BP63" s="242" t="s">
        <v>1642</v>
      </c>
      <c r="BQ63" s="243"/>
      <c r="BR63" s="242" t="s">
        <v>1610</v>
      </c>
      <c r="BS63" s="246" t="s">
        <v>1634</v>
      </c>
      <c r="BT63" s="245" t="s">
        <v>1642</v>
      </c>
      <c r="BU63" s="244"/>
      <c r="BV63" s="242" t="s">
        <v>327</v>
      </c>
      <c r="BW63" s="241" t="s">
        <v>2690</v>
      </c>
      <c r="BX63" s="235"/>
      <c r="BY63" t="s">
        <v>1874</v>
      </c>
      <c r="BZ63"/>
      <c r="CA63"/>
      <c r="CB63"/>
      <c r="CC63"/>
      <c r="CD63"/>
      <c r="CE63"/>
      <c r="CL63"/>
      <c r="CM63"/>
      <c r="CN63"/>
      <c r="CO63"/>
      <c r="CP63">
        <f t="shared" si="0"/>
        <v>1</v>
      </c>
      <c r="CQ63">
        <v>4</v>
      </c>
      <c r="CR63" t="s">
        <v>477</v>
      </c>
      <c r="CS63" t="s">
        <v>2976</v>
      </c>
      <c r="CT63" t="s">
        <v>2977</v>
      </c>
      <c r="CU63" t="s">
        <v>2978</v>
      </c>
      <c r="CV63" t="s">
        <v>326</v>
      </c>
      <c r="CW63" t="s">
        <v>328</v>
      </c>
      <c r="CX63" s="282"/>
      <c r="CY63" s="282"/>
    </row>
    <row r="64" spans="1:103" s="166" customFormat="1" ht="15.75" hidden="1" customHeight="1">
      <c r="A64" s="379"/>
      <c r="E64" s="173"/>
      <c r="J64" s="442"/>
      <c r="L64" s="421"/>
      <c r="M64" s="421"/>
      <c r="BI64" s="120">
        <f t="shared" si="5"/>
        <v>63</v>
      </c>
      <c r="BJ64" s="120" t="str">
        <f t="shared" si="6"/>
        <v>2202-03-103-11-05</v>
      </c>
      <c r="BK64" s="120">
        <f t="shared" si="2"/>
        <v>1</v>
      </c>
      <c r="BL64" s="235" t="str">
        <f t="shared" si="1"/>
        <v>2040-00-001-00-05</v>
      </c>
      <c r="BM64" s="235">
        <v>62</v>
      </c>
      <c r="BN64" s="242" t="s">
        <v>2686</v>
      </c>
      <c r="BO64" s="241" t="s">
        <v>2685</v>
      </c>
      <c r="BP64" s="242" t="s">
        <v>1642</v>
      </c>
      <c r="BQ64" s="243"/>
      <c r="BR64" s="242" t="s">
        <v>1610</v>
      </c>
      <c r="BS64" s="246" t="s">
        <v>1634</v>
      </c>
      <c r="BT64" s="245" t="s">
        <v>1642</v>
      </c>
      <c r="BU64" s="244"/>
      <c r="BV64" s="242" t="s">
        <v>328</v>
      </c>
      <c r="BW64" s="241" t="s">
        <v>2689</v>
      </c>
      <c r="BX64" s="235"/>
      <c r="BY64" t="s">
        <v>1870</v>
      </c>
      <c r="BZ64"/>
      <c r="CA64"/>
      <c r="CB64"/>
      <c r="CC64"/>
      <c r="CD64"/>
      <c r="CE64"/>
      <c r="CL64"/>
      <c r="CM64"/>
      <c r="CN64"/>
      <c r="CO64"/>
      <c r="CP64">
        <f t="shared" si="0"/>
        <v>1</v>
      </c>
      <c r="CQ64">
        <v>4</v>
      </c>
      <c r="CR64" t="s">
        <v>477</v>
      </c>
      <c r="CS64" t="s">
        <v>2979</v>
      </c>
      <c r="CT64" t="s">
        <v>2980</v>
      </c>
      <c r="CU64" t="s">
        <v>2981</v>
      </c>
      <c r="CV64" t="s">
        <v>326</v>
      </c>
      <c r="CW64" t="s">
        <v>1669</v>
      </c>
      <c r="CX64" s="282"/>
      <c r="CY64" s="282"/>
    </row>
    <row r="65" spans="1:103" s="166" customFormat="1" ht="15" hidden="1" customHeight="1">
      <c r="J65" s="442"/>
      <c r="L65" s="421"/>
      <c r="M65" s="421"/>
      <c r="BI65" s="120">
        <f t="shared" si="5"/>
        <v>64</v>
      </c>
      <c r="BJ65" s="120" t="str">
        <f t="shared" si="6"/>
        <v>2202-03-103-11-07</v>
      </c>
      <c r="BK65" s="120">
        <f t="shared" si="2"/>
        <v>1</v>
      </c>
      <c r="BL65" s="235" t="str">
        <f t="shared" si="1"/>
        <v>2040-00-001-00-08</v>
      </c>
      <c r="BM65" s="235">
        <v>63</v>
      </c>
      <c r="BN65" s="242" t="s">
        <v>2686</v>
      </c>
      <c r="BO65" s="241" t="s">
        <v>2685</v>
      </c>
      <c r="BP65" s="242" t="s">
        <v>1642</v>
      </c>
      <c r="BQ65" s="243"/>
      <c r="BR65" s="242" t="s">
        <v>1610</v>
      </c>
      <c r="BS65" s="246" t="s">
        <v>1634</v>
      </c>
      <c r="BT65" s="245" t="s">
        <v>1642</v>
      </c>
      <c r="BU65" s="244"/>
      <c r="BV65" s="242" t="s">
        <v>331</v>
      </c>
      <c r="BW65" s="241" t="s">
        <v>2688</v>
      </c>
      <c r="BX65" s="235"/>
      <c r="BY65" t="s">
        <v>1858</v>
      </c>
      <c r="BZ65"/>
      <c r="CA65"/>
      <c r="CB65"/>
      <c r="CC65"/>
      <c r="CD65"/>
      <c r="CE65"/>
      <c r="CL65"/>
      <c r="CM65"/>
      <c r="CN65"/>
      <c r="CO65"/>
      <c r="CP65">
        <f t="shared" si="0"/>
        <v>1</v>
      </c>
      <c r="CQ65">
        <v>4</v>
      </c>
      <c r="CR65" t="s">
        <v>477</v>
      </c>
      <c r="CS65" t="s">
        <v>2982</v>
      </c>
      <c r="CT65" t="s">
        <v>2983</v>
      </c>
      <c r="CU65" t="s">
        <v>2984</v>
      </c>
      <c r="CV65" t="s">
        <v>326</v>
      </c>
      <c r="CW65" t="s">
        <v>329</v>
      </c>
      <c r="CX65" s="282"/>
      <c r="CY65" s="282"/>
    </row>
    <row r="66" spans="1:103" s="166" customFormat="1" ht="15" hidden="1" customHeight="1">
      <c r="A66" s="185"/>
      <c r="B66" s="186"/>
      <c r="C66" s="187" t="s">
        <v>3</v>
      </c>
      <c r="D66" s="187"/>
      <c r="E66" s="187" t="s">
        <v>2</v>
      </c>
      <c r="F66" s="188"/>
      <c r="G66" s="194" t="s">
        <v>466</v>
      </c>
      <c r="H66" s="194"/>
      <c r="I66" s="194"/>
      <c r="J66" s="443">
        <f>LOOKUP(K66,$C$67:$D$1188)</f>
        <v>46</v>
      </c>
      <c r="K66" s="190" t="str">
        <f>E5</f>
        <v>Sri Pottisreeramulu Nellore</v>
      </c>
      <c r="L66" s="424">
        <f>LOOKUP(M66,$C$67:$D$1189)</f>
        <v>46</v>
      </c>
      <c r="M66" s="425" t="str">
        <f>E12</f>
        <v>Sri Pottisreeramulu Nellore</v>
      </c>
      <c r="N66" s="189">
        <f>LOOKUP(O66,$C$67:$D$1189)</f>
        <v>59</v>
      </c>
      <c r="O66" s="191" t="str">
        <f>G70</f>
        <v>East Godavari</v>
      </c>
      <c r="P66" s="189">
        <f>LOOKUP(Q66,$C$67:$D$1189)</f>
        <v>57</v>
      </c>
      <c r="Q66" s="191" t="str">
        <f>G71</f>
        <v>Guntur</v>
      </c>
      <c r="R66" s="165"/>
      <c r="S66" s="168">
        <v>1</v>
      </c>
      <c r="T66" s="168" t="s">
        <v>358</v>
      </c>
      <c r="U66" s="192" t="s">
        <v>4197</v>
      </c>
      <c r="V66" s="193">
        <f>Pro!I1018</f>
        <v>371000</v>
      </c>
      <c r="W66" s="192" t="str">
        <f>UPPER(IF(V66=0,"NIL",IF(AND(Y66=0,AB66=0,AE66=0,AH66=0),AK66,IF(AND(Y66=0,AB66=0,AE66=0),CONCATENATE(AI66,IF(AJ66&gt;0,"and "," "),AK66),IF(AND(Y66=0,AB66=0),CONCATENATE(AF66,IF(AND(AJ66=0,AH66&gt;0),"and ", ""),AI66,IF(AJ66&gt;0,"and "," "),AK66),IF(Y66=0,CONCATENATE(AC66,IF(AND(AJ66=0,AH66=0,AE66&gt;0),"and ", ""),AF66,IF(AND(AJ66=0,AH66&gt;0),"and ", ""),AI66,IF(AJ66&gt;0,"and "," "),AK66),CONCATENATE(Z66,IF(AND(AJ66=0,AH66=0,AE66=0,AB66&gt;0),"and ", ""),AC66,IF(AND(AJ66=0,AH66=0,AE66&gt;0),"and ", ""),AF66,IF(AND(AJ66=0,AH66&gt;0),"and ", ""),AI66,IF(AJ66&gt;0,"and "," "),AK66)))))))</f>
        <v xml:space="preserve">THREE  LAKHS  AND SEVENTY ONE THOUSAND  </v>
      </c>
      <c r="X66" s="168">
        <f t="shared" ref="X66:X97" si="8">INT(V66/10000000)*10000000</f>
        <v>0</v>
      </c>
      <c r="Y66" s="168">
        <f t="shared" ref="Y66:Y97" si="9">INT(V66/10000000)</f>
        <v>0</v>
      </c>
      <c r="Z66" s="168" t="str">
        <f t="shared" ref="Z66:Z97" si="10">IF(Y66=1,CONCATENATE(VLOOKUP(Y66,$S$66:$T$164,2),"  Crore "),IF(Y66&gt;1,CONCATENATE(VLOOKUP(Y66,$S$66:$T$164,2),"  Crores  "),""))</f>
        <v/>
      </c>
      <c r="AA66" s="168">
        <f t="shared" ref="AA66:AA97" si="11">INT(V66/100000)*100000-X66</f>
        <v>300000</v>
      </c>
      <c r="AB66" s="169">
        <f t="shared" ref="AB66:AB97" si="12">INT(AA66/100000)</f>
        <v>3</v>
      </c>
      <c r="AC66" s="168" t="str">
        <f t="shared" ref="AC66:AC97" si="13">IF(AB66=1,CONCATENATE(VLOOKUP(AB66,$S$66:$T$164,2),"  Lakh "),IF(AB66&gt;1,CONCATENATE(VLOOKUP(AB66,$S$66:$T$164,2),"  Lakhs  "),""))</f>
        <v xml:space="preserve">Three  Lakhs  </v>
      </c>
      <c r="AD66" s="168">
        <f t="shared" ref="AD66:AD97" si="14">INT(V66/1000)*1000-X66-AA66</f>
        <v>71000</v>
      </c>
      <c r="AE66" s="169">
        <f t="shared" ref="AE66:AE97" si="15">INT(AD66/1000)</f>
        <v>71</v>
      </c>
      <c r="AF66" s="168" t="str">
        <f t="shared" ref="AF66:AF97" si="16">IF(AE66&gt;0,CONCATENATE(VLOOKUP(AE66,$S$66:$T$164,2)," Thousand "),"")</f>
        <v xml:space="preserve">Seventy One Thousand </v>
      </c>
      <c r="AG66" s="168">
        <f t="shared" ref="AG66:AG97" si="17">INT(V66/100)*100-X66-AA66-AD66</f>
        <v>0</v>
      </c>
      <c r="AH66" s="169">
        <f t="shared" ref="AH66:AH97" si="18">INT(AG66/100)</f>
        <v>0</v>
      </c>
      <c r="AI66" s="168" t="str">
        <f t="shared" ref="AI66:AI97" si="19">IF(AH66&gt;0,CONCATENATE(VLOOKUP(AH66,$S$66:$T$164,2)," Hundred "),"")</f>
        <v/>
      </c>
      <c r="AJ66" s="168">
        <f t="shared" ref="AJ66:AJ97" si="20">V66-X66-AA66-AD66-AG66</f>
        <v>0</v>
      </c>
      <c r="AK66" s="169" t="str">
        <f t="shared" ref="AK66:AK97" si="21">IF(AJ66&gt;0, VLOOKUP(AJ66,$S$66:$T$164,2),"")</f>
        <v/>
      </c>
      <c r="BI66" s="120">
        <f t="shared" si="5"/>
        <v>65</v>
      </c>
      <c r="BJ66" s="120" t="str">
        <f t="shared" si="6"/>
        <v>2202-03-104-00-04</v>
      </c>
      <c r="BK66" s="120">
        <f t="shared" si="2"/>
        <v>1</v>
      </c>
      <c r="BL66" s="235" t="str">
        <f t="shared" si="1"/>
        <v>2040-00-001-00-09</v>
      </c>
      <c r="BM66" s="235">
        <v>64</v>
      </c>
      <c r="BN66" s="242" t="s">
        <v>2686</v>
      </c>
      <c r="BO66" s="241" t="s">
        <v>2685</v>
      </c>
      <c r="BP66" s="242" t="s">
        <v>1642</v>
      </c>
      <c r="BQ66" s="243"/>
      <c r="BR66" s="242" t="s">
        <v>1610</v>
      </c>
      <c r="BS66" s="246" t="s">
        <v>1634</v>
      </c>
      <c r="BT66" s="245" t="s">
        <v>1642</v>
      </c>
      <c r="BU66" s="244"/>
      <c r="BV66" s="242" t="s">
        <v>1681</v>
      </c>
      <c r="BW66" s="241" t="s">
        <v>2687</v>
      </c>
      <c r="BX66" s="235"/>
      <c r="BY66" t="s">
        <v>1854</v>
      </c>
      <c r="BZ66"/>
      <c r="CA66"/>
      <c r="CB66"/>
      <c r="CC66"/>
      <c r="CD66"/>
      <c r="CE66"/>
      <c r="CL66"/>
      <c r="CM66"/>
      <c r="CN66"/>
      <c r="CO66"/>
      <c r="CP66">
        <f t="shared" ref="CP66:CP129" si="22">IF(EXACT($CO$1,CR66),CP65+1,1)</f>
        <v>1</v>
      </c>
      <c r="CQ66">
        <v>4</v>
      </c>
      <c r="CR66" t="s">
        <v>477</v>
      </c>
      <c r="CS66" t="s">
        <v>2985</v>
      </c>
      <c r="CT66" t="s">
        <v>2986</v>
      </c>
      <c r="CU66" t="s">
        <v>2987</v>
      </c>
      <c r="CV66" t="s">
        <v>326</v>
      </c>
      <c r="CW66" t="s">
        <v>330</v>
      </c>
      <c r="CX66" s="282"/>
      <c r="CY66" s="282"/>
    </row>
    <row r="67" spans="1:103" s="166" customFormat="1" ht="15" hidden="1" customHeight="1">
      <c r="A67" s="185">
        <v>1</v>
      </c>
      <c r="B67" s="186">
        <v>1</v>
      </c>
      <c r="C67" s="187" t="s">
        <v>464</v>
      </c>
      <c r="D67" s="187">
        <v>1</v>
      </c>
      <c r="E67" s="187" t="s">
        <v>465</v>
      </c>
      <c r="F67" s="187"/>
      <c r="G67" s="199" t="s">
        <v>464</v>
      </c>
      <c r="H67" s="200">
        <v>1</v>
      </c>
      <c r="I67" s="201">
        <f t="shared" ref="I67" si="23">LOOKUP(G67,$C$67:$D$1188)</f>
        <v>52</v>
      </c>
      <c r="J67" s="195">
        <f>LOOKUP(K66,$G$92:$H$114)</f>
        <v>862</v>
      </c>
      <c r="K67" s="196" t="s">
        <v>467</v>
      </c>
      <c r="L67" s="426">
        <f>LOOKUP(M66,$G$92:$H$114)</f>
        <v>862</v>
      </c>
      <c r="M67" s="427" t="s">
        <v>468</v>
      </c>
      <c r="N67" s="195">
        <f>LOOKUP(O66,$G$92:$H$114)</f>
        <v>240</v>
      </c>
      <c r="O67" s="197" t="s">
        <v>469</v>
      </c>
      <c r="P67" s="195">
        <f>LOOKUP(Q66,$G$92:$H$114)</f>
        <v>297</v>
      </c>
      <c r="Q67" s="197" t="s">
        <v>470</v>
      </c>
      <c r="R67" s="198"/>
      <c r="S67" s="168">
        <v>2</v>
      </c>
      <c r="T67" s="168" t="s">
        <v>359</v>
      </c>
      <c r="U67" s="192">
        <f>Main!D851</f>
        <v>0</v>
      </c>
      <c r="V67" s="193">
        <f>V66+1</f>
        <v>371001</v>
      </c>
      <c r="W67" s="192" t="str">
        <f t="shared" ref="W67:W71" si="24">UPPER(IF(V67=0,"NIL",IF(AND(Y67=0,AB67=0,AE67=0,AH67=0),AK67,IF(AND(Y67=0,AB67=0,AE67=0),CONCATENATE(AI67,IF(AJ67&gt;0,"and "," "),AK67),IF(AND(Y67=0,AB67=0),CONCATENATE(AF67,IF(AND(AJ67=0,AH67&gt;0),"and ", ""),AI67,IF(AJ67&gt;0,"and "," "),AK67),IF(Y67=0,CONCATENATE(AC67,IF(AND(AJ67=0,AH67=0,AE67&gt;0),"and ", ""),AF67,IF(AND(AJ67=0,AH67&gt;0),"and ", ""),AI67,IF(AJ67&gt;0,"and "," "),AK67),CONCATENATE(Z67,IF(AND(AJ67=0,AH67=0,AE67=0,AB67&gt;0),"and ", ""),AC67,IF(AND(AJ67=0,AH67=0,AE67&gt;0),"and ", ""),AF67,IF(AND(AJ67=0,AH67&gt;0),"and ", ""),AI67,IF(AJ67&gt;0,"and "," "),AK67)))))))</f>
        <v>THREE  LAKHS  SEVENTY ONE THOUSAND AND ONE</v>
      </c>
      <c r="X67" s="168">
        <f t="shared" si="8"/>
        <v>0</v>
      </c>
      <c r="Y67" s="168">
        <f t="shared" si="9"/>
        <v>0</v>
      </c>
      <c r="Z67" s="168" t="str">
        <f t="shared" si="10"/>
        <v/>
      </c>
      <c r="AA67" s="168">
        <f t="shared" si="11"/>
        <v>300000</v>
      </c>
      <c r="AB67" s="169">
        <f t="shared" si="12"/>
        <v>3</v>
      </c>
      <c r="AC67" s="168" t="str">
        <f t="shared" si="13"/>
        <v xml:space="preserve">Three  Lakhs  </v>
      </c>
      <c r="AD67" s="168">
        <f t="shared" si="14"/>
        <v>71000</v>
      </c>
      <c r="AE67" s="169">
        <f t="shared" si="15"/>
        <v>71</v>
      </c>
      <c r="AF67" s="168" t="str">
        <f t="shared" si="16"/>
        <v xml:space="preserve">Seventy One Thousand </v>
      </c>
      <c r="AG67" s="168">
        <f t="shared" si="17"/>
        <v>0</v>
      </c>
      <c r="AH67" s="169">
        <f t="shared" si="18"/>
        <v>0</v>
      </c>
      <c r="AI67" s="168" t="str">
        <f t="shared" si="19"/>
        <v/>
      </c>
      <c r="AJ67" s="168">
        <f t="shared" si="20"/>
        <v>1</v>
      </c>
      <c r="AK67" s="169" t="str">
        <f t="shared" si="21"/>
        <v>One</v>
      </c>
      <c r="BI67" s="120">
        <f t="shared" si="5"/>
        <v>66</v>
      </c>
      <c r="BJ67" s="120" t="str">
        <f t="shared" si="6"/>
        <v>2202-03-104-00-05</v>
      </c>
      <c r="BK67" s="120">
        <f t="shared" si="2"/>
        <v>1</v>
      </c>
      <c r="BL67" s="235" t="str">
        <f t="shared" ref="BL67:BL130" si="25">CONCATENATE(BN67,"-",BP67,"-",BR67,"-",BT67,"-",BV67)</f>
        <v>2040-00-001-00-10</v>
      </c>
      <c r="BM67" s="235">
        <v>65</v>
      </c>
      <c r="BN67" s="242" t="s">
        <v>2686</v>
      </c>
      <c r="BO67" s="241" t="s">
        <v>2685</v>
      </c>
      <c r="BP67" s="242" t="s">
        <v>1642</v>
      </c>
      <c r="BQ67" s="243"/>
      <c r="BR67" s="242" t="s">
        <v>1610</v>
      </c>
      <c r="BS67" s="246" t="s">
        <v>1634</v>
      </c>
      <c r="BT67" s="245" t="s">
        <v>1642</v>
      </c>
      <c r="BU67" s="244"/>
      <c r="BV67" s="242" t="s">
        <v>1679</v>
      </c>
      <c r="BW67" s="241" t="s">
        <v>2684</v>
      </c>
      <c r="BX67" s="235"/>
      <c r="BY67" t="s">
        <v>1849</v>
      </c>
      <c r="BZ67"/>
      <c r="CA67"/>
      <c r="CB67"/>
      <c r="CC67"/>
      <c r="CD67"/>
      <c r="CE67"/>
      <c r="CL67"/>
      <c r="CM67"/>
      <c r="CN67"/>
      <c r="CO67"/>
      <c r="CP67">
        <f t="shared" si="22"/>
        <v>1</v>
      </c>
      <c r="CQ67">
        <v>4</v>
      </c>
      <c r="CR67" t="s">
        <v>477</v>
      </c>
      <c r="CS67" t="s">
        <v>2988</v>
      </c>
      <c r="CT67" t="s">
        <v>2989</v>
      </c>
      <c r="CU67" t="s">
        <v>2990</v>
      </c>
      <c r="CV67" t="s">
        <v>326</v>
      </c>
      <c r="CW67" t="s">
        <v>331</v>
      </c>
      <c r="CX67" s="282"/>
      <c r="CY67" s="282"/>
    </row>
    <row r="68" spans="1:103" s="166" customFormat="1" ht="15" hidden="1" customHeight="1">
      <c r="A68" s="185">
        <v>2</v>
      </c>
      <c r="B68" s="186">
        <v>1</v>
      </c>
      <c r="C68" s="187" t="s">
        <v>464</v>
      </c>
      <c r="D68" s="187">
        <v>2</v>
      </c>
      <c r="E68" s="187" t="s">
        <v>471</v>
      </c>
      <c r="F68" s="187">
        <v>1</v>
      </c>
      <c r="G68" s="199" t="s">
        <v>473</v>
      </c>
      <c r="H68" s="200">
        <f t="shared" ref="H68:H89" si="26">I67+H67</f>
        <v>53</v>
      </c>
      <c r="I68" s="201">
        <f>LOOKUP(G68,$C$67:$D$1189)</f>
        <v>63</v>
      </c>
      <c r="J68" s="444">
        <f>LOOKUP(K66,$G$67:$H$89)</f>
        <v>817</v>
      </c>
      <c r="K68" s="188" t="str">
        <f>IF(J68&gt;$J$67,"",VLOOKUP(J68,$A$67:$E$1189,5))</f>
        <v>Allur</v>
      </c>
      <c r="L68" s="428">
        <f>LOOKUP(M66,$G$67:$H$89)</f>
        <v>817</v>
      </c>
      <c r="M68" s="429" t="str">
        <f>IF(L68&gt;$L$67,"",VLOOKUP(L68,$A$67:$E$1189,5))</f>
        <v>Allur</v>
      </c>
      <c r="N68" s="196">
        <f>LOOKUP(O66,$G$67:$H$89)</f>
        <v>182</v>
      </c>
      <c r="O68" s="188" t="str">
        <f>IF(N68&gt;$N$67,"",VLOOKUP(N68,$A$67:$E$1189,5))</f>
        <v xml:space="preserve">Addateegala </v>
      </c>
      <c r="P68" s="196">
        <f>LOOKUP(Q66,$G$67:$H$89)</f>
        <v>241</v>
      </c>
      <c r="Q68" s="188" t="str">
        <f>IF(P68&gt;$P$67,"",VLOOKUP(P68,$A$67:$E$1189,5))</f>
        <v>Achampeta</v>
      </c>
      <c r="R68" s="198"/>
      <c r="S68" s="168">
        <v>3</v>
      </c>
      <c r="T68" s="168" t="s">
        <v>360</v>
      </c>
      <c r="U68" s="192" t="s">
        <v>4216</v>
      </c>
      <c r="V68" s="193">
        <f>'BA-I'!E510</f>
        <v>332000</v>
      </c>
      <c r="W68" s="192" t="str">
        <f t="shared" si="24"/>
        <v xml:space="preserve">THREE  LAKHS  AND THIRTY TWO THOUSAND  </v>
      </c>
      <c r="X68" s="168">
        <f t="shared" si="8"/>
        <v>0</v>
      </c>
      <c r="Y68" s="168">
        <f t="shared" si="9"/>
        <v>0</v>
      </c>
      <c r="Z68" s="168" t="str">
        <f t="shared" si="10"/>
        <v/>
      </c>
      <c r="AA68" s="168">
        <f t="shared" si="11"/>
        <v>300000</v>
      </c>
      <c r="AB68" s="169">
        <f t="shared" si="12"/>
        <v>3</v>
      </c>
      <c r="AC68" s="168" t="str">
        <f t="shared" si="13"/>
        <v xml:space="preserve">Three  Lakhs  </v>
      </c>
      <c r="AD68" s="168">
        <f t="shared" si="14"/>
        <v>32000</v>
      </c>
      <c r="AE68" s="169">
        <f t="shared" si="15"/>
        <v>32</v>
      </c>
      <c r="AF68" s="168" t="str">
        <f t="shared" si="16"/>
        <v xml:space="preserve">Thirty Two Thousand </v>
      </c>
      <c r="AG68" s="168">
        <f t="shared" si="17"/>
        <v>0</v>
      </c>
      <c r="AH68" s="169">
        <f t="shared" si="18"/>
        <v>0</v>
      </c>
      <c r="AI68" s="168" t="str">
        <f t="shared" si="19"/>
        <v/>
      </c>
      <c r="AJ68" s="168">
        <f t="shared" si="20"/>
        <v>0</v>
      </c>
      <c r="AK68" s="169" t="str">
        <f t="shared" si="21"/>
        <v/>
      </c>
      <c r="BI68" s="120">
        <f t="shared" si="5"/>
        <v>67</v>
      </c>
      <c r="BJ68" s="120" t="str">
        <f t="shared" si="6"/>
        <v>2202-03-104-00-06</v>
      </c>
      <c r="BK68" s="120">
        <f t="shared" ref="BK68:BK131" si="27">IF(EXACT($E$25,BN68),BK67+1,1)</f>
        <v>1</v>
      </c>
      <c r="BL68" s="235" t="str">
        <f t="shared" si="25"/>
        <v>2041-00-001-00-01</v>
      </c>
      <c r="BM68" s="235">
        <v>66</v>
      </c>
      <c r="BN68" s="242" t="s">
        <v>2683</v>
      </c>
      <c r="BO68" s="241" t="s">
        <v>2682</v>
      </c>
      <c r="BP68" s="242" t="s">
        <v>1642</v>
      </c>
      <c r="BQ68" s="243"/>
      <c r="BR68" s="242" t="s">
        <v>1610</v>
      </c>
      <c r="BS68" s="246" t="s">
        <v>1634</v>
      </c>
      <c r="BT68" s="245" t="s">
        <v>1642</v>
      </c>
      <c r="BU68" s="244"/>
      <c r="BV68" s="242" t="s">
        <v>1604</v>
      </c>
      <c r="BW68" s="241" t="s">
        <v>1614</v>
      </c>
      <c r="BX68" s="235"/>
      <c r="BY68" t="s">
        <v>1841</v>
      </c>
      <c r="BZ68"/>
      <c r="CA68"/>
      <c r="CB68"/>
      <c r="CC68"/>
      <c r="CD68"/>
      <c r="CE68"/>
      <c r="CL68"/>
      <c r="CM68"/>
      <c r="CN68"/>
      <c r="CO68"/>
      <c r="CP68">
        <f t="shared" si="22"/>
        <v>1</v>
      </c>
      <c r="CQ68">
        <v>4</v>
      </c>
      <c r="CR68" t="s">
        <v>477</v>
      </c>
      <c r="CS68" t="s">
        <v>2991</v>
      </c>
      <c r="CT68" t="s">
        <v>2992</v>
      </c>
      <c r="CU68" t="s">
        <v>2993</v>
      </c>
      <c r="CV68" t="s">
        <v>326</v>
      </c>
      <c r="CW68" t="s">
        <v>1681</v>
      </c>
      <c r="CX68" s="282"/>
      <c r="CY68" s="282"/>
    </row>
    <row r="69" spans="1:103" s="166" customFormat="1" ht="15" hidden="1" customHeight="1">
      <c r="A69" s="185">
        <v>3</v>
      </c>
      <c r="B69" s="186">
        <v>1</v>
      </c>
      <c r="C69" s="187" t="s">
        <v>464</v>
      </c>
      <c r="D69" s="187">
        <v>3</v>
      </c>
      <c r="E69" s="187" t="s">
        <v>472</v>
      </c>
      <c r="F69" s="187">
        <v>2</v>
      </c>
      <c r="G69" s="199" t="s">
        <v>475</v>
      </c>
      <c r="H69" s="200">
        <f t="shared" si="26"/>
        <v>116</v>
      </c>
      <c r="I69" s="201">
        <f t="shared" ref="I69:I89" si="28">LOOKUP(G69,$C$67:$D$1189)</f>
        <v>66</v>
      </c>
      <c r="J69" s="444">
        <f t="shared" ref="J69:J100" si="29">IF(J68=$J$67+1,$J$67+1,J68+1)</f>
        <v>818</v>
      </c>
      <c r="K69" s="188" t="str">
        <f t="shared" ref="K69:K132" si="30">IF(J69&gt;$J$67,"",VLOOKUP(J69,$A$67:$E$1189,5))</f>
        <v>Ananthasagaram</v>
      </c>
      <c r="L69" s="428">
        <f t="shared" ref="L69:L100" si="31">IF(L68=$L$67+1,$L$67+1,L68+1)</f>
        <v>818</v>
      </c>
      <c r="M69" s="429" t="str">
        <f t="shared" ref="M69:M132" si="32">IF(L69&gt;$L$67,"",VLOOKUP(L69,$A$67:$E$1189,5))</f>
        <v>Ananthasagaram</v>
      </c>
      <c r="N69" s="196">
        <f t="shared" ref="N69:N100" si="33">IF(N68=$L$67+1,$L$67+1,N68+1)</f>
        <v>183</v>
      </c>
      <c r="O69" s="188" t="str">
        <f t="shared" ref="O69:O132" si="34">IF(N69&gt;$N$67,"",VLOOKUP(N69,$A$67:$E$1189,5))</f>
        <v xml:space="preserve">Ainavilli </v>
      </c>
      <c r="P69" s="196">
        <f t="shared" ref="P69:P100" si="35">IF(P68=$L$67+1,$L$67+1,P68+1)</f>
        <v>242</v>
      </c>
      <c r="Q69" s="188" t="str">
        <f t="shared" ref="Q69:Q132" si="36">IF(P69&gt;$P$67,"",VLOOKUP(P69,$A$67:$E$1189,5))</f>
        <v>Amaravathi</v>
      </c>
      <c r="R69" s="165"/>
      <c r="S69" s="168">
        <v>4</v>
      </c>
      <c r="T69" s="168" t="s">
        <v>361</v>
      </c>
      <c r="U69" s="192">
        <f>Main!D853</f>
        <v>0</v>
      </c>
      <c r="V69" s="193">
        <f>Main!G853</f>
        <v>0</v>
      </c>
      <c r="W69" s="192" t="str">
        <f t="shared" si="24"/>
        <v>NIL</v>
      </c>
      <c r="X69" s="168">
        <f t="shared" si="8"/>
        <v>0</v>
      </c>
      <c r="Y69" s="168">
        <f t="shared" si="9"/>
        <v>0</v>
      </c>
      <c r="Z69" s="168" t="str">
        <f t="shared" si="10"/>
        <v/>
      </c>
      <c r="AA69" s="168">
        <f t="shared" si="11"/>
        <v>0</v>
      </c>
      <c r="AB69" s="169">
        <f t="shared" si="12"/>
        <v>0</v>
      </c>
      <c r="AC69" s="168" t="str">
        <f t="shared" si="13"/>
        <v/>
      </c>
      <c r="AD69" s="168">
        <f t="shared" si="14"/>
        <v>0</v>
      </c>
      <c r="AE69" s="169">
        <f t="shared" si="15"/>
        <v>0</v>
      </c>
      <c r="AF69" s="168" t="str">
        <f t="shared" si="16"/>
        <v/>
      </c>
      <c r="AG69" s="168">
        <f t="shared" si="17"/>
        <v>0</v>
      </c>
      <c r="AH69" s="169">
        <f t="shared" si="18"/>
        <v>0</v>
      </c>
      <c r="AI69" s="168" t="str">
        <f t="shared" si="19"/>
        <v/>
      </c>
      <c r="AJ69" s="168">
        <f t="shared" si="20"/>
        <v>0</v>
      </c>
      <c r="AK69" s="169" t="str">
        <f t="shared" si="21"/>
        <v/>
      </c>
      <c r="BI69" s="120">
        <f t="shared" ref="BI69:BI132" si="37">IF(BI68="","",IF(BI68=MIN(BI68+1,MAX(BK69:BK1079)),"",MIN(BI68+1,MAX(BK69:BK1079))))</f>
        <v>68</v>
      </c>
      <c r="BJ69" s="120" t="str">
        <f t="shared" ref="BJ69:BJ132" si="38">IF(ISNA(VLOOKUP(BI69,$BK$3:$BM$1013,2,FALSE)),"",VLOOKUP(BI69,$BK$3:$BM$1013,2,FALSE))</f>
        <v>2202-03-104-00-08</v>
      </c>
      <c r="BK69" s="120">
        <f t="shared" si="27"/>
        <v>1</v>
      </c>
      <c r="BL69" s="235" t="str">
        <f t="shared" si="25"/>
        <v>2041-00-001-00-03</v>
      </c>
      <c r="BM69" s="235">
        <v>67</v>
      </c>
      <c r="BN69" s="242" t="s">
        <v>2683</v>
      </c>
      <c r="BO69" s="241" t="s">
        <v>2682</v>
      </c>
      <c r="BP69" s="242" t="s">
        <v>1642</v>
      </c>
      <c r="BQ69" s="243"/>
      <c r="BR69" s="242" t="s">
        <v>1610</v>
      </c>
      <c r="BS69" s="246" t="s">
        <v>1634</v>
      </c>
      <c r="BT69" s="245" t="s">
        <v>1642</v>
      </c>
      <c r="BU69" s="244"/>
      <c r="BV69" s="242" t="s">
        <v>326</v>
      </c>
      <c r="BW69" s="241" t="s">
        <v>1757</v>
      </c>
      <c r="BX69" s="235"/>
      <c r="BY69" t="s">
        <v>1801</v>
      </c>
      <c r="BZ69"/>
      <c r="CA69"/>
      <c r="CB69"/>
      <c r="CC69"/>
      <c r="CD69"/>
      <c r="CE69"/>
      <c r="CL69"/>
      <c r="CM69"/>
      <c r="CN69"/>
      <c r="CO69"/>
      <c r="CP69">
        <f t="shared" si="22"/>
        <v>1</v>
      </c>
      <c r="CQ69">
        <v>4</v>
      </c>
      <c r="CR69" t="s">
        <v>477</v>
      </c>
      <c r="CS69" t="s">
        <v>2994</v>
      </c>
      <c r="CT69" t="s">
        <v>2995</v>
      </c>
      <c r="CU69" t="s">
        <v>2996</v>
      </c>
      <c r="CV69" t="s">
        <v>326</v>
      </c>
      <c r="CW69" t="s">
        <v>1679</v>
      </c>
      <c r="CX69" s="282"/>
      <c r="CY69" s="282"/>
    </row>
    <row r="70" spans="1:103" s="166" customFormat="1" ht="15" hidden="1" customHeight="1">
      <c r="A70" s="185">
        <v>4</v>
      </c>
      <c r="B70" s="186">
        <v>1</v>
      </c>
      <c r="C70" s="187" t="s">
        <v>464</v>
      </c>
      <c r="D70" s="187">
        <v>4</v>
      </c>
      <c r="E70" s="187" t="s">
        <v>474</v>
      </c>
      <c r="F70" s="187">
        <v>3</v>
      </c>
      <c r="G70" s="199" t="s">
        <v>477</v>
      </c>
      <c r="H70" s="200">
        <f t="shared" si="26"/>
        <v>182</v>
      </c>
      <c r="I70" s="201">
        <f t="shared" si="28"/>
        <v>59</v>
      </c>
      <c r="J70" s="444">
        <f t="shared" si="29"/>
        <v>819</v>
      </c>
      <c r="K70" s="188" t="str">
        <f t="shared" si="30"/>
        <v>Anumasamudrampeta</v>
      </c>
      <c r="L70" s="428">
        <f t="shared" si="31"/>
        <v>819</v>
      </c>
      <c r="M70" s="429" t="str">
        <f t="shared" si="32"/>
        <v>Anumasamudrampeta</v>
      </c>
      <c r="N70" s="196">
        <f t="shared" si="33"/>
        <v>184</v>
      </c>
      <c r="O70" s="188" t="str">
        <f t="shared" si="34"/>
        <v xml:space="preserve">Alamuru </v>
      </c>
      <c r="P70" s="196">
        <f t="shared" si="35"/>
        <v>243</v>
      </c>
      <c r="Q70" s="188" t="str">
        <f t="shared" si="36"/>
        <v>Amruthalur</v>
      </c>
      <c r="R70" s="165"/>
      <c r="S70" s="168">
        <v>5</v>
      </c>
      <c r="T70" s="168" t="s">
        <v>362</v>
      </c>
      <c r="U70" s="192">
        <f>Main!D854</f>
        <v>0</v>
      </c>
      <c r="V70" s="193">
        <f>Main!G854</f>
        <v>0</v>
      </c>
      <c r="W70" s="192" t="str">
        <f t="shared" si="24"/>
        <v>NIL</v>
      </c>
      <c r="X70" s="168">
        <f t="shared" si="8"/>
        <v>0</v>
      </c>
      <c r="Y70" s="168">
        <f t="shared" si="9"/>
        <v>0</v>
      </c>
      <c r="Z70" s="168" t="str">
        <f t="shared" si="10"/>
        <v/>
      </c>
      <c r="AA70" s="168">
        <f t="shared" si="11"/>
        <v>0</v>
      </c>
      <c r="AB70" s="169">
        <f t="shared" si="12"/>
        <v>0</v>
      </c>
      <c r="AC70" s="168" t="str">
        <f t="shared" si="13"/>
        <v/>
      </c>
      <c r="AD70" s="168">
        <f t="shared" si="14"/>
        <v>0</v>
      </c>
      <c r="AE70" s="169">
        <f t="shared" si="15"/>
        <v>0</v>
      </c>
      <c r="AF70" s="168" t="str">
        <f t="shared" si="16"/>
        <v/>
      </c>
      <c r="AG70" s="168">
        <f t="shared" si="17"/>
        <v>0</v>
      </c>
      <c r="AH70" s="169">
        <f t="shared" si="18"/>
        <v>0</v>
      </c>
      <c r="AI70" s="168" t="str">
        <f t="shared" si="19"/>
        <v/>
      </c>
      <c r="AJ70" s="168">
        <f t="shared" si="20"/>
        <v>0</v>
      </c>
      <c r="AK70" s="169" t="str">
        <f t="shared" si="21"/>
        <v/>
      </c>
      <c r="BI70" s="120">
        <f t="shared" si="37"/>
        <v>69</v>
      </c>
      <c r="BJ70" s="120" t="str">
        <f t="shared" si="38"/>
        <v>2202-03-104-00-09</v>
      </c>
      <c r="BK70" s="120">
        <f t="shared" si="27"/>
        <v>1</v>
      </c>
      <c r="BL70" s="235" t="str">
        <f t="shared" si="25"/>
        <v>2045-00-103-00-01</v>
      </c>
      <c r="BM70" s="235">
        <v>68</v>
      </c>
      <c r="BN70" s="242" t="s">
        <v>2681</v>
      </c>
      <c r="BO70" s="241" t="s">
        <v>2680</v>
      </c>
      <c r="BP70" s="242" t="s">
        <v>1642</v>
      </c>
      <c r="BQ70" s="243"/>
      <c r="BR70" s="242" t="s">
        <v>1605</v>
      </c>
      <c r="BS70" s="246" t="s">
        <v>2679</v>
      </c>
      <c r="BT70" s="245" t="s">
        <v>1642</v>
      </c>
      <c r="BU70" s="244"/>
      <c r="BV70" s="242" t="s">
        <v>1604</v>
      </c>
      <c r="BW70" s="241" t="s">
        <v>1760</v>
      </c>
      <c r="BX70" s="235"/>
      <c r="BY70" t="s">
        <v>1788</v>
      </c>
      <c r="BZ70"/>
      <c r="CA70"/>
      <c r="CB70"/>
      <c r="CC70"/>
      <c r="CD70"/>
      <c r="CE70"/>
      <c r="CL70"/>
      <c r="CM70"/>
      <c r="CN70"/>
      <c r="CO70"/>
      <c r="CP70">
        <f t="shared" si="22"/>
        <v>1</v>
      </c>
      <c r="CQ70">
        <v>4</v>
      </c>
      <c r="CR70" t="s">
        <v>477</v>
      </c>
      <c r="CS70" t="s">
        <v>2997</v>
      </c>
      <c r="CT70" t="s">
        <v>2998</v>
      </c>
      <c r="CU70" t="s">
        <v>2999</v>
      </c>
      <c r="CV70" t="s">
        <v>326</v>
      </c>
      <c r="CW70" t="s">
        <v>1639</v>
      </c>
      <c r="CX70" s="282"/>
      <c r="CY70" s="282"/>
    </row>
    <row r="71" spans="1:103" s="166" customFormat="1" ht="15" hidden="1" customHeight="1">
      <c r="A71" s="185">
        <v>5</v>
      </c>
      <c r="B71" s="186">
        <v>1</v>
      </c>
      <c r="C71" s="187" t="s">
        <v>464</v>
      </c>
      <c r="D71" s="187">
        <v>5</v>
      </c>
      <c r="E71" s="187" t="s">
        <v>476</v>
      </c>
      <c r="F71" s="187">
        <v>4</v>
      </c>
      <c r="G71" s="199" t="s">
        <v>479</v>
      </c>
      <c r="H71" s="200">
        <f t="shared" si="26"/>
        <v>241</v>
      </c>
      <c r="I71" s="201">
        <f t="shared" si="28"/>
        <v>57</v>
      </c>
      <c r="J71" s="444">
        <f t="shared" si="29"/>
        <v>820</v>
      </c>
      <c r="K71" s="188" t="str">
        <f t="shared" si="30"/>
        <v>Atmakur</v>
      </c>
      <c r="L71" s="428">
        <f t="shared" si="31"/>
        <v>820</v>
      </c>
      <c r="M71" s="429" t="str">
        <f t="shared" si="32"/>
        <v>Atmakur</v>
      </c>
      <c r="N71" s="196">
        <f t="shared" si="33"/>
        <v>185</v>
      </c>
      <c r="O71" s="188" t="str">
        <f t="shared" si="34"/>
        <v xml:space="preserve">Allavaram </v>
      </c>
      <c r="P71" s="196">
        <f t="shared" si="35"/>
        <v>244</v>
      </c>
      <c r="Q71" s="188" t="str">
        <f t="shared" si="36"/>
        <v>Bapatla</v>
      </c>
      <c r="R71" s="165"/>
      <c r="S71" s="168">
        <v>6</v>
      </c>
      <c r="T71" s="168" t="s">
        <v>363</v>
      </c>
      <c r="U71" s="192" t="s">
        <v>4198</v>
      </c>
      <c r="V71" s="193">
        <f>APPLICATION!F47</f>
        <v>6500</v>
      </c>
      <c r="W71" s="192" t="str">
        <f t="shared" si="24"/>
        <v xml:space="preserve">SIX THOUSAND AND FIVE HUNDRED  </v>
      </c>
      <c r="X71" s="168">
        <f t="shared" si="8"/>
        <v>0</v>
      </c>
      <c r="Y71" s="168">
        <f t="shared" si="9"/>
        <v>0</v>
      </c>
      <c r="Z71" s="168" t="str">
        <f t="shared" si="10"/>
        <v/>
      </c>
      <c r="AA71" s="168">
        <f t="shared" si="11"/>
        <v>0</v>
      </c>
      <c r="AB71" s="169">
        <f t="shared" si="12"/>
        <v>0</v>
      </c>
      <c r="AC71" s="168" t="str">
        <f t="shared" si="13"/>
        <v/>
      </c>
      <c r="AD71" s="168">
        <f t="shared" si="14"/>
        <v>6000</v>
      </c>
      <c r="AE71" s="169">
        <f t="shared" si="15"/>
        <v>6</v>
      </c>
      <c r="AF71" s="168" t="str">
        <f t="shared" si="16"/>
        <v xml:space="preserve">Six Thousand </v>
      </c>
      <c r="AG71" s="168">
        <f t="shared" si="17"/>
        <v>500</v>
      </c>
      <c r="AH71" s="169">
        <f t="shared" si="18"/>
        <v>5</v>
      </c>
      <c r="AI71" s="168" t="str">
        <f t="shared" si="19"/>
        <v xml:space="preserve">Five Hundred </v>
      </c>
      <c r="AJ71" s="168">
        <f t="shared" si="20"/>
        <v>0</v>
      </c>
      <c r="AK71" s="169" t="str">
        <f t="shared" si="21"/>
        <v/>
      </c>
      <c r="BI71" s="120">
        <f t="shared" si="37"/>
        <v>70</v>
      </c>
      <c r="BJ71" s="120" t="str">
        <f t="shared" si="38"/>
        <v>2202-03-104-00-75</v>
      </c>
      <c r="BK71" s="120">
        <f t="shared" si="27"/>
        <v>1</v>
      </c>
      <c r="BL71" s="235" t="str">
        <f t="shared" si="25"/>
        <v>2045-00-103-00-02</v>
      </c>
      <c r="BM71" s="235">
        <v>69</v>
      </c>
      <c r="BN71" s="242" t="s">
        <v>2681</v>
      </c>
      <c r="BO71" s="241" t="s">
        <v>2680</v>
      </c>
      <c r="BP71" s="242" t="s">
        <v>1642</v>
      </c>
      <c r="BQ71" s="243"/>
      <c r="BR71" s="242" t="s">
        <v>1605</v>
      </c>
      <c r="BS71" s="246" t="s">
        <v>2679</v>
      </c>
      <c r="BT71" s="245" t="s">
        <v>1642</v>
      </c>
      <c r="BU71" s="244"/>
      <c r="BV71" s="242" t="s">
        <v>29</v>
      </c>
      <c r="BW71" s="241" t="s">
        <v>2151</v>
      </c>
      <c r="BX71" s="235"/>
      <c r="BY71" t="s">
        <v>1786</v>
      </c>
      <c r="BZ71"/>
      <c r="CA71"/>
      <c r="CB71"/>
      <c r="CC71"/>
      <c r="CD71"/>
      <c r="CE71"/>
      <c r="CL71"/>
      <c r="CM71"/>
      <c r="CN71"/>
      <c r="CO71"/>
      <c r="CP71">
        <f t="shared" si="22"/>
        <v>1</v>
      </c>
      <c r="CQ71">
        <v>4</v>
      </c>
      <c r="CR71" t="s">
        <v>477</v>
      </c>
      <c r="CS71" t="s">
        <v>3000</v>
      </c>
      <c r="CT71" t="s">
        <v>3001</v>
      </c>
      <c r="CU71" t="s">
        <v>3002</v>
      </c>
      <c r="CV71" t="s">
        <v>326</v>
      </c>
      <c r="CW71" t="s">
        <v>1675</v>
      </c>
      <c r="CX71" s="282"/>
      <c r="CY71" s="282"/>
    </row>
    <row r="72" spans="1:103" s="166" customFormat="1" ht="15" hidden="1" customHeight="1">
      <c r="A72" s="185">
        <v>6</v>
      </c>
      <c r="B72" s="186">
        <v>1</v>
      </c>
      <c r="C72" s="187" t="s">
        <v>464</v>
      </c>
      <c r="D72" s="187">
        <v>6</v>
      </c>
      <c r="E72" s="187" t="s">
        <v>478</v>
      </c>
      <c r="F72" s="187">
        <v>5</v>
      </c>
      <c r="G72" s="199" t="s">
        <v>481</v>
      </c>
      <c r="H72" s="200">
        <f t="shared" si="26"/>
        <v>298</v>
      </c>
      <c r="I72" s="201">
        <f t="shared" si="28"/>
        <v>16</v>
      </c>
      <c r="J72" s="444">
        <f t="shared" si="29"/>
        <v>821</v>
      </c>
      <c r="K72" s="188" t="str">
        <f t="shared" si="30"/>
        <v>Balayapalle</v>
      </c>
      <c r="L72" s="428">
        <f t="shared" si="31"/>
        <v>821</v>
      </c>
      <c r="M72" s="429" t="str">
        <f t="shared" si="32"/>
        <v>Balayapalle</v>
      </c>
      <c r="N72" s="196">
        <f t="shared" si="33"/>
        <v>186</v>
      </c>
      <c r="O72" s="188" t="str">
        <f t="shared" si="34"/>
        <v xml:space="preserve">Amalapuram </v>
      </c>
      <c r="P72" s="196">
        <f t="shared" si="35"/>
        <v>245</v>
      </c>
      <c r="Q72" s="188" t="str">
        <f t="shared" si="36"/>
        <v>Bellamkonda</v>
      </c>
      <c r="R72" s="165"/>
      <c r="S72" s="168">
        <v>7</v>
      </c>
      <c r="T72" s="168" t="s">
        <v>364</v>
      </c>
      <c r="U72" s="192" t="s">
        <v>4199</v>
      </c>
      <c r="V72" s="193">
        <f>APPLICATION!F64</f>
        <v>6450</v>
      </c>
      <c r="W72" s="192" t="str">
        <f>UPPER(IF(V72=0,"NIL",IF(AND(Y72=0,AB72=0,AE72=0,AH72=0),AK72,IF(AND(Y72=0,AB72=0,AE72=0),CONCATENATE(AI72,IF(AJ72&gt;0,"and "," "),AK72),IF(AND(Y72=0,AB72=0),CONCATENATE(AF72,IF(AND(AJ72=0,AH72&gt;0),"and ", ""),AI72,IF(AJ72&gt;0,"and "," "),AK72),IF(Y72=0,CONCATENATE(AC72,IF(AND(AJ72=0,AH72=0,AE72&gt;0),"and ", ""),AF72,IF(AND(AJ72=0,AH72&gt;0),"and ", ""),AI72,IF(AJ72&gt;0,"and "," "),AK72),CONCATENATE(Z72,IF(AND(AJ72=0,AH72=0,AE72=0,AB72&gt;0),"and ", ""),AC72,IF(AND(AJ72=0,AH72=0,AE72&gt;0),"and ", ""),AF72,IF(AND(AJ72=0,AH72&gt;0),"and ", ""),AI72,IF(AJ72&gt;0,"and "," "),AK72)))))))</f>
        <v>SIX THOUSAND FOUR HUNDRED AND FIFTY</v>
      </c>
      <c r="X72" s="168">
        <f t="shared" si="8"/>
        <v>0</v>
      </c>
      <c r="Y72" s="168">
        <f t="shared" si="9"/>
        <v>0</v>
      </c>
      <c r="Z72" s="168" t="str">
        <f t="shared" si="10"/>
        <v/>
      </c>
      <c r="AA72" s="168">
        <f t="shared" si="11"/>
        <v>0</v>
      </c>
      <c r="AB72" s="169">
        <f t="shared" si="12"/>
        <v>0</v>
      </c>
      <c r="AC72" s="168" t="str">
        <f t="shared" si="13"/>
        <v/>
      </c>
      <c r="AD72" s="168">
        <f t="shared" si="14"/>
        <v>6000</v>
      </c>
      <c r="AE72" s="169">
        <f t="shared" si="15"/>
        <v>6</v>
      </c>
      <c r="AF72" s="168" t="str">
        <f t="shared" si="16"/>
        <v xml:space="preserve">Six Thousand </v>
      </c>
      <c r="AG72" s="168">
        <f t="shared" si="17"/>
        <v>400</v>
      </c>
      <c r="AH72" s="169">
        <f t="shared" si="18"/>
        <v>4</v>
      </c>
      <c r="AI72" s="168" t="str">
        <f t="shared" si="19"/>
        <v xml:space="preserve">Four Hundred </v>
      </c>
      <c r="AJ72" s="168">
        <f t="shared" si="20"/>
        <v>50</v>
      </c>
      <c r="AK72" s="169" t="str">
        <f t="shared" si="21"/>
        <v>Fifty</v>
      </c>
      <c r="BI72" s="120">
        <f t="shared" si="37"/>
        <v>71</v>
      </c>
      <c r="BJ72" s="120" t="str">
        <f t="shared" si="38"/>
        <v>2202-03-106-00-04</v>
      </c>
      <c r="BK72" s="120">
        <f t="shared" si="27"/>
        <v>1</v>
      </c>
      <c r="BL72" s="235" t="str">
        <f t="shared" si="25"/>
        <v>2047-00-103-00-01</v>
      </c>
      <c r="BM72" s="235">
        <v>70</v>
      </c>
      <c r="BN72" s="242" t="s">
        <v>2678</v>
      </c>
      <c r="BO72" s="241" t="s">
        <v>2677</v>
      </c>
      <c r="BP72" s="242" t="s">
        <v>1642</v>
      </c>
      <c r="BQ72" s="243"/>
      <c r="BR72" s="242" t="s">
        <v>1605</v>
      </c>
      <c r="BS72" s="246" t="s">
        <v>2676</v>
      </c>
      <c r="BT72" s="245" t="s">
        <v>1642</v>
      </c>
      <c r="BU72" s="244"/>
      <c r="BV72" s="242" t="s">
        <v>1604</v>
      </c>
      <c r="BW72" s="241" t="s">
        <v>1614</v>
      </c>
      <c r="BX72" s="235"/>
      <c r="BY72" t="s">
        <v>1769</v>
      </c>
      <c r="BZ72"/>
      <c r="CA72"/>
      <c r="CB72"/>
      <c r="CC72"/>
      <c r="CD72"/>
      <c r="CE72"/>
      <c r="CL72"/>
      <c r="CM72"/>
      <c r="CN72"/>
      <c r="CO72"/>
      <c r="CP72">
        <f t="shared" si="22"/>
        <v>1</v>
      </c>
      <c r="CQ72">
        <v>4</v>
      </c>
      <c r="CR72" t="s">
        <v>477</v>
      </c>
      <c r="CS72" t="s">
        <v>3003</v>
      </c>
      <c r="CT72" t="s">
        <v>3004</v>
      </c>
      <c r="CU72" t="s">
        <v>3005</v>
      </c>
      <c r="CV72" t="s">
        <v>326</v>
      </c>
      <c r="CW72" t="s">
        <v>1919</v>
      </c>
      <c r="CX72" s="282"/>
      <c r="CY72" s="282"/>
    </row>
    <row r="73" spans="1:103" s="166" customFormat="1" ht="15" hidden="1" customHeight="1">
      <c r="A73" s="185">
        <v>7</v>
      </c>
      <c r="B73" s="186">
        <v>1</v>
      </c>
      <c r="C73" s="187" t="s">
        <v>464</v>
      </c>
      <c r="D73" s="187">
        <v>7</v>
      </c>
      <c r="E73" s="187" t="s">
        <v>480</v>
      </c>
      <c r="F73" s="187">
        <v>6</v>
      </c>
      <c r="G73" s="199" t="s">
        <v>483</v>
      </c>
      <c r="H73" s="200">
        <f t="shared" si="26"/>
        <v>314</v>
      </c>
      <c r="I73" s="201">
        <f t="shared" si="28"/>
        <v>56</v>
      </c>
      <c r="J73" s="444">
        <f t="shared" si="29"/>
        <v>822</v>
      </c>
      <c r="K73" s="188" t="str">
        <f t="shared" si="30"/>
        <v>Bogole</v>
      </c>
      <c r="L73" s="428">
        <f t="shared" si="31"/>
        <v>822</v>
      </c>
      <c r="M73" s="429" t="str">
        <f t="shared" si="32"/>
        <v>Bogole</v>
      </c>
      <c r="N73" s="196">
        <f t="shared" si="33"/>
        <v>187</v>
      </c>
      <c r="O73" s="188" t="str">
        <f t="shared" si="34"/>
        <v xml:space="preserve">Ambajipeta </v>
      </c>
      <c r="P73" s="196">
        <f t="shared" si="35"/>
        <v>246</v>
      </c>
      <c r="Q73" s="188" t="str">
        <f t="shared" si="36"/>
        <v>Bhattiprolu</v>
      </c>
      <c r="R73" s="165"/>
      <c r="S73" s="168">
        <v>8</v>
      </c>
      <c r="T73" s="168" t="s">
        <v>365</v>
      </c>
      <c r="U73" s="192">
        <f>Main!G823</f>
        <v>0</v>
      </c>
      <c r="V73" s="192">
        <f>Main!N877</f>
        <v>0</v>
      </c>
      <c r="W73" s="192" t="str">
        <f t="shared" ref="W73:W75" si="39">UPPER(IF(V73=0,"NIL",IF(AND(Y73=0,AB73=0,AE73=0,AH73=0),AK73,IF(AND(Y73=0,AB73=0,AE73=0),CONCATENATE(AI73,IF(AJ73&gt;0,"and "," "),AK73),IF(AND(Y73=0,AB73=0),CONCATENATE(AF73,IF(AND(AJ73=0,AH73&gt;0),"and ", ""),AI73,IF(AJ73&gt;0,"and "," "),AK73),IF(Y73=0,CONCATENATE(AC73,IF(AND(AJ73=0,AH73=0,AE73&gt;0),"and ", ""),AF73,IF(AND(AJ73=0,AH73&gt;0),"and ", ""),AI73,IF(AJ73&gt;0,"and "," "),AK73),CONCATENATE(Z73,IF(AND(AJ73=0,AH73=0,AE73=0,AB73&gt;0),"and ", ""),AC73,IF(AND(AJ73=0,AH73=0,AE73&gt;0),"and ", ""),AF73,IF(AND(AJ73=0,AH73&gt;0),"and ", ""),AI73,IF(AJ73&gt;0,"and "," "),AK73)))))))</f>
        <v>NIL</v>
      </c>
      <c r="X73" s="168">
        <f t="shared" si="8"/>
        <v>0</v>
      </c>
      <c r="Y73" s="168">
        <f t="shared" si="9"/>
        <v>0</v>
      </c>
      <c r="Z73" s="168" t="str">
        <f t="shared" si="10"/>
        <v/>
      </c>
      <c r="AA73" s="168">
        <f t="shared" si="11"/>
        <v>0</v>
      </c>
      <c r="AB73" s="169">
        <f t="shared" si="12"/>
        <v>0</v>
      </c>
      <c r="AC73" s="168" t="str">
        <f t="shared" si="13"/>
        <v/>
      </c>
      <c r="AD73" s="168">
        <f t="shared" si="14"/>
        <v>0</v>
      </c>
      <c r="AE73" s="169">
        <f t="shared" si="15"/>
        <v>0</v>
      </c>
      <c r="AF73" s="168" t="str">
        <f t="shared" si="16"/>
        <v/>
      </c>
      <c r="AG73" s="168">
        <f t="shared" si="17"/>
        <v>0</v>
      </c>
      <c r="AH73" s="169">
        <f t="shared" si="18"/>
        <v>0</v>
      </c>
      <c r="AI73" s="168" t="str">
        <f t="shared" si="19"/>
        <v/>
      </c>
      <c r="AJ73" s="168">
        <f t="shared" si="20"/>
        <v>0</v>
      </c>
      <c r="AK73" s="169" t="str">
        <f t="shared" si="21"/>
        <v/>
      </c>
      <c r="BI73" s="120">
        <f t="shared" si="37"/>
        <v>72</v>
      </c>
      <c r="BJ73" s="120" t="str">
        <f t="shared" si="38"/>
        <v>2202-03-106-10-04</v>
      </c>
      <c r="BK73" s="120">
        <f t="shared" si="27"/>
        <v>1</v>
      </c>
      <c r="BL73" s="235" t="str">
        <f t="shared" si="25"/>
        <v>2047-00-103-00-03</v>
      </c>
      <c r="BM73" s="235">
        <v>71</v>
      </c>
      <c r="BN73" s="242" t="s">
        <v>2678</v>
      </c>
      <c r="BO73" s="241" t="s">
        <v>2677</v>
      </c>
      <c r="BP73" s="242" t="s">
        <v>1642</v>
      </c>
      <c r="BQ73" s="243"/>
      <c r="BR73" s="242" t="s">
        <v>1605</v>
      </c>
      <c r="BS73" s="246" t="s">
        <v>2676</v>
      </c>
      <c r="BT73" s="245" t="s">
        <v>1642</v>
      </c>
      <c r="BU73" s="244"/>
      <c r="BV73" s="242" t="s">
        <v>326</v>
      </c>
      <c r="BW73" s="241" t="s">
        <v>1757</v>
      </c>
      <c r="BX73" s="235"/>
      <c r="BY73" t="s">
        <v>1763</v>
      </c>
      <c r="BZ73"/>
      <c r="CA73"/>
      <c r="CB73"/>
      <c r="CC73"/>
      <c r="CD73"/>
      <c r="CE73"/>
      <c r="CL73"/>
      <c r="CM73"/>
      <c r="CN73"/>
      <c r="CO73"/>
      <c r="CP73">
        <f t="shared" si="22"/>
        <v>1</v>
      </c>
      <c r="CQ73">
        <v>4</v>
      </c>
      <c r="CR73" t="s">
        <v>477</v>
      </c>
      <c r="CS73" t="s">
        <v>3006</v>
      </c>
      <c r="CT73" t="s">
        <v>3007</v>
      </c>
      <c r="CU73" t="s">
        <v>3008</v>
      </c>
      <c r="CV73" t="s">
        <v>326</v>
      </c>
      <c r="CW73" t="s">
        <v>1766</v>
      </c>
      <c r="CX73" s="282"/>
      <c r="CY73" s="282"/>
    </row>
    <row r="74" spans="1:103" s="166" customFormat="1" ht="15" hidden="1" customHeight="1">
      <c r="A74" s="185">
        <v>8</v>
      </c>
      <c r="B74" s="186">
        <v>1</v>
      </c>
      <c r="C74" s="187" t="s">
        <v>464</v>
      </c>
      <c r="D74" s="187">
        <v>8</v>
      </c>
      <c r="E74" s="187" t="s">
        <v>482</v>
      </c>
      <c r="F74" s="187">
        <v>7</v>
      </c>
      <c r="G74" s="199" t="s">
        <v>485</v>
      </c>
      <c r="H74" s="200">
        <f t="shared" si="26"/>
        <v>370</v>
      </c>
      <c r="I74" s="201">
        <f t="shared" si="28"/>
        <v>46</v>
      </c>
      <c r="J74" s="444">
        <f t="shared" si="29"/>
        <v>823</v>
      </c>
      <c r="K74" s="188" t="str">
        <f t="shared" si="30"/>
        <v>Butchireddipalem</v>
      </c>
      <c r="L74" s="428">
        <f t="shared" si="31"/>
        <v>823</v>
      </c>
      <c r="M74" s="429" t="str">
        <f t="shared" si="32"/>
        <v>Butchireddipalem</v>
      </c>
      <c r="N74" s="196">
        <f t="shared" si="33"/>
        <v>188</v>
      </c>
      <c r="O74" s="188" t="str">
        <f t="shared" si="34"/>
        <v xml:space="preserve">Anaparthi </v>
      </c>
      <c r="P74" s="196">
        <f t="shared" si="35"/>
        <v>247</v>
      </c>
      <c r="Q74" s="188" t="str">
        <f t="shared" si="36"/>
        <v>Bollapalle</v>
      </c>
      <c r="R74" s="165"/>
      <c r="S74" s="168">
        <v>9</v>
      </c>
      <c r="T74" s="168" t="s">
        <v>366</v>
      </c>
      <c r="U74" s="192" t="s">
        <v>1581</v>
      </c>
      <c r="V74" s="192">
        <f>Main!L897</f>
        <v>0</v>
      </c>
      <c r="W74" s="192" t="str">
        <f t="shared" si="39"/>
        <v>NIL</v>
      </c>
      <c r="X74" s="168">
        <f t="shared" si="8"/>
        <v>0</v>
      </c>
      <c r="Y74" s="168">
        <f t="shared" si="9"/>
        <v>0</v>
      </c>
      <c r="Z74" s="168" t="str">
        <f t="shared" si="10"/>
        <v/>
      </c>
      <c r="AA74" s="168">
        <f t="shared" si="11"/>
        <v>0</v>
      </c>
      <c r="AB74" s="169">
        <f t="shared" si="12"/>
        <v>0</v>
      </c>
      <c r="AC74" s="168" t="str">
        <f t="shared" si="13"/>
        <v/>
      </c>
      <c r="AD74" s="168">
        <f t="shared" si="14"/>
        <v>0</v>
      </c>
      <c r="AE74" s="169">
        <f t="shared" si="15"/>
        <v>0</v>
      </c>
      <c r="AF74" s="168" t="str">
        <f t="shared" si="16"/>
        <v/>
      </c>
      <c r="AG74" s="168">
        <f t="shared" si="17"/>
        <v>0</v>
      </c>
      <c r="AH74" s="169">
        <f t="shared" si="18"/>
        <v>0</v>
      </c>
      <c r="AI74" s="168" t="str">
        <f t="shared" si="19"/>
        <v/>
      </c>
      <c r="AJ74" s="168">
        <f t="shared" si="20"/>
        <v>0</v>
      </c>
      <c r="AK74" s="169" t="str">
        <f t="shared" si="21"/>
        <v/>
      </c>
      <c r="BI74" s="120">
        <f t="shared" si="37"/>
        <v>73</v>
      </c>
      <c r="BJ74" s="120" t="str">
        <f t="shared" si="38"/>
        <v>2202-03-112-00-04</v>
      </c>
      <c r="BK74" s="120">
        <f t="shared" si="27"/>
        <v>1</v>
      </c>
      <c r="BL74" s="235" t="str">
        <f t="shared" si="25"/>
        <v>2051-00-102-00-04</v>
      </c>
      <c r="BM74" s="235">
        <v>72</v>
      </c>
      <c r="BN74" s="242" t="s">
        <v>2675</v>
      </c>
      <c r="BO74" s="241" t="s">
        <v>2674</v>
      </c>
      <c r="BP74" s="242" t="s">
        <v>1642</v>
      </c>
      <c r="BQ74" s="243"/>
      <c r="BR74" s="242" t="s">
        <v>1795</v>
      </c>
      <c r="BS74" s="246" t="s">
        <v>2673</v>
      </c>
      <c r="BT74" s="245" t="s">
        <v>1642</v>
      </c>
      <c r="BU74" s="244"/>
      <c r="BV74" s="242" t="s">
        <v>327</v>
      </c>
      <c r="BW74" s="241" t="s">
        <v>2672</v>
      </c>
      <c r="BX74" s="235"/>
      <c r="BY74" t="s">
        <v>1753</v>
      </c>
      <c r="BZ74"/>
      <c r="CA74"/>
      <c r="CB74"/>
      <c r="CC74"/>
      <c r="CD74"/>
      <c r="CE74"/>
      <c r="CL74"/>
      <c r="CM74"/>
      <c r="CN74"/>
      <c r="CO74"/>
      <c r="CP74">
        <f t="shared" si="22"/>
        <v>1</v>
      </c>
      <c r="CQ74">
        <v>4</v>
      </c>
      <c r="CR74" t="s">
        <v>477</v>
      </c>
      <c r="CS74" t="s">
        <v>3009</v>
      </c>
      <c r="CT74" t="s">
        <v>3010</v>
      </c>
      <c r="CU74" t="s">
        <v>3011</v>
      </c>
      <c r="CV74" t="s">
        <v>326</v>
      </c>
      <c r="CW74" t="s">
        <v>1828</v>
      </c>
      <c r="CX74" s="282"/>
      <c r="CY74" s="282"/>
    </row>
    <row r="75" spans="1:103" s="166" customFormat="1" ht="15" hidden="1" customHeight="1">
      <c r="A75" s="185">
        <v>9</v>
      </c>
      <c r="B75" s="186">
        <v>1</v>
      </c>
      <c r="C75" s="187" t="s">
        <v>464</v>
      </c>
      <c r="D75" s="187">
        <v>9</v>
      </c>
      <c r="E75" s="187" t="s">
        <v>484</v>
      </c>
      <c r="F75" s="187">
        <v>8</v>
      </c>
      <c r="G75" s="199" t="s">
        <v>487</v>
      </c>
      <c r="H75" s="200">
        <f t="shared" si="26"/>
        <v>416</v>
      </c>
      <c r="I75" s="201">
        <f t="shared" si="28"/>
        <v>50</v>
      </c>
      <c r="J75" s="444">
        <f t="shared" si="29"/>
        <v>824</v>
      </c>
      <c r="K75" s="188" t="str">
        <f t="shared" si="30"/>
        <v>Chejerla</v>
      </c>
      <c r="L75" s="428">
        <f t="shared" si="31"/>
        <v>824</v>
      </c>
      <c r="M75" s="429" t="str">
        <f t="shared" si="32"/>
        <v>Chejerla</v>
      </c>
      <c r="N75" s="196">
        <f t="shared" si="33"/>
        <v>189</v>
      </c>
      <c r="O75" s="188" t="str">
        <f t="shared" si="34"/>
        <v xml:space="preserve">Atreyapuram </v>
      </c>
      <c r="P75" s="196">
        <f t="shared" si="35"/>
        <v>248</v>
      </c>
      <c r="Q75" s="188" t="str">
        <f t="shared" si="36"/>
        <v>Chebrole</v>
      </c>
      <c r="R75" s="165"/>
      <c r="S75" s="168">
        <v>10</v>
      </c>
      <c r="T75" s="168" t="s">
        <v>367</v>
      </c>
      <c r="U75" s="192" t="s">
        <v>1582</v>
      </c>
      <c r="V75" s="192">
        <f>Main!Z927</f>
        <v>0</v>
      </c>
      <c r="W75" s="192" t="str">
        <f t="shared" si="39"/>
        <v>NIL</v>
      </c>
      <c r="X75" s="168">
        <f t="shared" si="8"/>
        <v>0</v>
      </c>
      <c r="Y75" s="168">
        <f t="shared" si="9"/>
        <v>0</v>
      </c>
      <c r="Z75" s="168" t="str">
        <f t="shared" si="10"/>
        <v/>
      </c>
      <c r="AA75" s="168">
        <f t="shared" si="11"/>
        <v>0</v>
      </c>
      <c r="AB75" s="169">
        <f t="shared" si="12"/>
        <v>0</v>
      </c>
      <c r="AC75" s="168" t="str">
        <f t="shared" si="13"/>
        <v/>
      </c>
      <c r="AD75" s="168">
        <f t="shared" si="14"/>
        <v>0</v>
      </c>
      <c r="AE75" s="169">
        <f t="shared" si="15"/>
        <v>0</v>
      </c>
      <c r="AF75" s="168" t="str">
        <f t="shared" si="16"/>
        <v/>
      </c>
      <c r="AG75" s="168">
        <f t="shared" si="17"/>
        <v>0</v>
      </c>
      <c r="AH75" s="169">
        <f t="shared" si="18"/>
        <v>0</v>
      </c>
      <c r="AI75" s="168" t="str">
        <f t="shared" si="19"/>
        <v/>
      </c>
      <c r="AJ75" s="168">
        <f t="shared" si="20"/>
        <v>0</v>
      </c>
      <c r="AK75" s="169" t="str">
        <f t="shared" si="21"/>
        <v/>
      </c>
      <c r="BI75" s="120">
        <f t="shared" si="37"/>
        <v>74</v>
      </c>
      <c r="BJ75" s="120" t="str">
        <f t="shared" si="38"/>
        <v>2202-03-112-11-04</v>
      </c>
      <c r="BK75" s="120">
        <f t="shared" si="27"/>
        <v>1</v>
      </c>
      <c r="BL75" s="235" t="str">
        <f t="shared" si="25"/>
        <v>2052-00-090-00-04</v>
      </c>
      <c r="BM75" s="235">
        <v>73</v>
      </c>
      <c r="BN75" s="242" t="s">
        <v>2655</v>
      </c>
      <c r="BO75" s="241" t="s">
        <v>2654</v>
      </c>
      <c r="BP75" s="242" t="s">
        <v>1642</v>
      </c>
      <c r="BQ75" s="243"/>
      <c r="BR75" s="242" t="s">
        <v>1813</v>
      </c>
      <c r="BS75" s="246" t="s">
        <v>1812</v>
      </c>
      <c r="BT75" s="245" t="s">
        <v>1642</v>
      </c>
      <c r="BU75" s="244"/>
      <c r="BV75" s="242" t="s">
        <v>327</v>
      </c>
      <c r="BW75" s="241" t="s">
        <v>2671</v>
      </c>
      <c r="BX75" s="235"/>
      <c r="BY75" t="s">
        <v>1748</v>
      </c>
      <c r="BZ75"/>
      <c r="CA75"/>
      <c r="CB75"/>
      <c r="CC75"/>
      <c r="CD75"/>
      <c r="CE75"/>
      <c r="CL75"/>
      <c r="CM75"/>
      <c r="CN75"/>
      <c r="CO75"/>
      <c r="CP75">
        <f t="shared" si="22"/>
        <v>1</v>
      </c>
      <c r="CQ75">
        <v>4</v>
      </c>
      <c r="CR75" t="s">
        <v>477</v>
      </c>
      <c r="CS75" t="s">
        <v>3012</v>
      </c>
      <c r="CT75" t="s">
        <v>3013</v>
      </c>
      <c r="CU75" t="s">
        <v>3014</v>
      </c>
      <c r="CV75" t="s">
        <v>326</v>
      </c>
      <c r="CW75" t="s">
        <v>1673</v>
      </c>
      <c r="CX75" s="282"/>
      <c r="CY75" s="282"/>
    </row>
    <row r="76" spans="1:103" s="166" customFormat="1" ht="15" hidden="1" customHeight="1">
      <c r="A76" s="185">
        <v>10</v>
      </c>
      <c r="B76" s="186">
        <v>1</v>
      </c>
      <c r="C76" s="187" t="s">
        <v>464</v>
      </c>
      <c r="D76" s="187">
        <v>10</v>
      </c>
      <c r="E76" s="187" t="s">
        <v>486</v>
      </c>
      <c r="F76" s="187">
        <v>9</v>
      </c>
      <c r="G76" s="199" t="s">
        <v>489</v>
      </c>
      <c r="H76" s="200">
        <f t="shared" si="26"/>
        <v>466</v>
      </c>
      <c r="I76" s="201">
        <f t="shared" si="28"/>
        <v>54</v>
      </c>
      <c r="J76" s="444">
        <f t="shared" si="29"/>
        <v>825</v>
      </c>
      <c r="K76" s="188" t="str">
        <f t="shared" si="30"/>
        <v>Chillakur</v>
      </c>
      <c r="L76" s="428">
        <f t="shared" si="31"/>
        <v>825</v>
      </c>
      <c r="M76" s="429" t="str">
        <f t="shared" si="32"/>
        <v>Chillakur</v>
      </c>
      <c r="N76" s="196">
        <f t="shared" si="33"/>
        <v>190</v>
      </c>
      <c r="O76" s="188" t="str">
        <f t="shared" si="34"/>
        <v xml:space="preserve">Biccavolu </v>
      </c>
      <c r="P76" s="196">
        <f t="shared" si="35"/>
        <v>249</v>
      </c>
      <c r="Q76" s="188" t="str">
        <f t="shared" si="36"/>
        <v>Cherukupalle</v>
      </c>
      <c r="R76" s="165"/>
      <c r="S76" s="168">
        <v>11</v>
      </c>
      <c r="T76" s="168" t="s">
        <v>368</v>
      </c>
      <c r="U76" s="192" t="s">
        <v>1583</v>
      </c>
      <c r="V76" s="192">
        <f>Main!AB927</f>
        <v>0</v>
      </c>
      <c r="W76" s="192" t="str">
        <f t="shared" ref="W76:W97" si="40">IF(V76=0,"NIL",IF(AND(Y76=0,AB76=0,AE76=0,AH76=0),AK76,IF(AND(Y76=0,AB76=0,AE76=0),CONCATENATE(AI76,IF(AJ76&gt;0,"and "," "),AK76),IF(AND(Y76=0,AB76=0),CONCATENATE(AF76,IF(AND(AJ76=0,AH76&gt;0),"and ", ""),AI76,IF(AJ76&gt;0,"and "," "),AK76),IF(Y76=0,CONCATENATE(AC76,IF(AND(AJ76=0,AH76=0,AE76&gt;0),"and ", ""),AF76,IF(AND(AJ76=0,AH76&gt;0),"and ", ""),AI76,IF(AJ76&gt;0,"and "," "),AK76),CONCATENATE(Z76,IF(AND(AJ76=0,AH76=0,AE76=0,AB76&gt;0),"and ", ""),AC76,IF(AND(AJ76=0,AH76=0,AE76&gt;0),"and ", ""),AF76,IF(AND(AJ76=0,AH76&gt;0),"and ", ""),AI76,IF(AJ76&gt;0,"and "," "),AK76))))))</f>
        <v>NIL</v>
      </c>
      <c r="X76" s="168">
        <f t="shared" si="8"/>
        <v>0</v>
      </c>
      <c r="Y76" s="168">
        <f t="shared" si="9"/>
        <v>0</v>
      </c>
      <c r="Z76" s="168" t="str">
        <f t="shared" si="10"/>
        <v/>
      </c>
      <c r="AA76" s="168">
        <f t="shared" si="11"/>
        <v>0</v>
      </c>
      <c r="AB76" s="169">
        <f t="shared" si="12"/>
        <v>0</v>
      </c>
      <c r="AC76" s="168" t="str">
        <f t="shared" si="13"/>
        <v/>
      </c>
      <c r="AD76" s="168">
        <f t="shared" si="14"/>
        <v>0</v>
      </c>
      <c r="AE76" s="169">
        <f t="shared" si="15"/>
        <v>0</v>
      </c>
      <c r="AF76" s="168" t="str">
        <f t="shared" si="16"/>
        <v/>
      </c>
      <c r="AG76" s="168">
        <f t="shared" si="17"/>
        <v>0</v>
      </c>
      <c r="AH76" s="169">
        <f t="shared" si="18"/>
        <v>0</v>
      </c>
      <c r="AI76" s="168" t="str">
        <f t="shared" si="19"/>
        <v/>
      </c>
      <c r="AJ76" s="168">
        <f t="shared" si="20"/>
        <v>0</v>
      </c>
      <c r="AK76" s="169" t="str">
        <f t="shared" si="21"/>
        <v/>
      </c>
      <c r="BI76" s="120">
        <f t="shared" si="37"/>
        <v>75</v>
      </c>
      <c r="BJ76" s="120" t="str">
        <f t="shared" si="38"/>
        <v>2202-03-789-11-12</v>
      </c>
      <c r="BK76" s="120">
        <f t="shared" si="27"/>
        <v>1</v>
      </c>
      <c r="BL76" s="235" t="str">
        <f t="shared" si="25"/>
        <v>2052-00-090-00-05</v>
      </c>
      <c r="BM76" s="235">
        <v>74</v>
      </c>
      <c r="BN76" s="242" t="s">
        <v>2655</v>
      </c>
      <c r="BO76" s="241" t="s">
        <v>2654</v>
      </c>
      <c r="BP76" s="242" t="s">
        <v>1642</v>
      </c>
      <c r="BQ76" s="243"/>
      <c r="BR76" s="242" t="s">
        <v>1813</v>
      </c>
      <c r="BS76" s="246" t="s">
        <v>1812</v>
      </c>
      <c r="BT76" s="245" t="s">
        <v>1642</v>
      </c>
      <c r="BU76" s="244"/>
      <c r="BV76" s="242" t="s">
        <v>328</v>
      </c>
      <c r="BW76" s="241" t="s">
        <v>1833</v>
      </c>
      <c r="BX76" s="235"/>
      <c r="BY76" t="s">
        <v>1746</v>
      </c>
      <c r="BZ76"/>
      <c r="CA76"/>
      <c r="CB76"/>
      <c r="CC76"/>
      <c r="CD76"/>
      <c r="CE76"/>
      <c r="CL76"/>
      <c r="CM76"/>
      <c r="CN76"/>
      <c r="CO76"/>
      <c r="CP76">
        <f t="shared" si="22"/>
        <v>1</v>
      </c>
      <c r="CQ76">
        <v>5</v>
      </c>
      <c r="CR76" t="s">
        <v>479</v>
      </c>
      <c r="CS76" t="s">
        <v>3015</v>
      </c>
      <c r="CT76" t="s">
        <v>3016</v>
      </c>
      <c r="CU76" t="s">
        <v>3017</v>
      </c>
      <c r="CV76" t="s">
        <v>329</v>
      </c>
      <c r="CW76" t="s">
        <v>29</v>
      </c>
      <c r="CX76" s="282"/>
      <c r="CY76" s="282"/>
    </row>
    <row r="77" spans="1:103" s="166" customFormat="1" ht="15" hidden="1" customHeight="1">
      <c r="A77" s="185">
        <v>11</v>
      </c>
      <c r="B77" s="186">
        <v>1</v>
      </c>
      <c r="C77" s="187" t="s">
        <v>464</v>
      </c>
      <c r="D77" s="187">
        <v>11</v>
      </c>
      <c r="E77" s="187" t="s">
        <v>488</v>
      </c>
      <c r="F77" s="187">
        <v>10</v>
      </c>
      <c r="G77" s="199" t="s">
        <v>491</v>
      </c>
      <c r="H77" s="200">
        <f t="shared" si="26"/>
        <v>520</v>
      </c>
      <c r="I77" s="201">
        <f t="shared" si="28"/>
        <v>64</v>
      </c>
      <c r="J77" s="444">
        <f t="shared" si="29"/>
        <v>826</v>
      </c>
      <c r="K77" s="188" t="str">
        <f t="shared" si="30"/>
        <v>Chittamur</v>
      </c>
      <c r="L77" s="428">
        <f t="shared" si="31"/>
        <v>826</v>
      </c>
      <c r="M77" s="429" t="str">
        <f t="shared" si="32"/>
        <v>Chittamur</v>
      </c>
      <c r="N77" s="196">
        <f t="shared" si="33"/>
        <v>191</v>
      </c>
      <c r="O77" s="188" t="str">
        <f t="shared" si="34"/>
        <v xml:space="preserve">Devipatnam </v>
      </c>
      <c r="P77" s="196">
        <f t="shared" si="35"/>
        <v>250</v>
      </c>
      <c r="Q77" s="188" t="str">
        <f t="shared" si="36"/>
        <v>Chilakaluripet</v>
      </c>
      <c r="R77" s="165"/>
      <c r="S77" s="168">
        <v>12</v>
      </c>
      <c r="T77" s="168" t="s">
        <v>369</v>
      </c>
      <c r="U77" s="192" t="s">
        <v>1580</v>
      </c>
      <c r="V77" s="192"/>
      <c r="W77" s="192" t="str">
        <f t="shared" si="40"/>
        <v>NIL</v>
      </c>
      <c r="X77" s="168">
        <f t="shared" si="8"/>
        <v>0</v>
      </c>
      <c r="Y77" s="168">
        <f t="shared" si="9"/>
        <v>0</v>
      </c>
      <c r="Z77" s="168" t="str">
        <f t="shared" si="10"/>
        <v/>
      </c>
      <c r="AA77" s="168">
        <f t="shared" si="11"/>
        <v>0</v>
      </c>
      <c r="AB77" s="169">
        <f t="shared" si="12"/>
        <v>0</v>
      </c>
      <c r="AC77" s="168" t="str">
        <f t="shared" si="13"/>
        <v/>
      </c>
      <c r="AD77" s="168">
        <f t="shared" si="14"/>
        <v>0</v>
      </c>
      <c r="AE77" s="169">
        <f t="shared" si="15"/>
        <v>0</v>
      </c>
      <c r="AF77" s="168" t="str">
        <f t="shared" si="16"/>
        <v/>
      </c>
      <c r="AG77" s="168">
        <f t="shared" si="17"/>
        <v>0</v>
      </c>
      <c r="AH77" s="169">
        <f t="shared" si="18"/>
        <v>0</v>
      </c>
      <c r="AI77" s="168" t="str">
        <f t="shared" si="19"/>
        <v/>
      </c>
      <c r="AJ77" s="168">
        <f t="shared" si="20"/>
        <v>0</v>
      </c>
      <c r="AK77" s="169" t="str">
        <f t="shared" si="21"/>
        <v/>
      </c>
      <c r="BI77" s="120">
        <f t="shared" si="37"/>
        <v>76</v>
      </c>
      <c r="BJ77" s="120" t="str">
        <f t="shared" si="38"/>
        <v>2202-03-789-11-13</v>
      </c>
      <c r="BK77" s="120">
        <f t="shared" si="27"/>
        <v>1</v>
      </c>
      <c r="BL77" s="235" t="str">
        <f t="shared" si="25"/>
        <v>2052-00-090-00-06</v>
      </c>
      <c r="BM77" s="235">
        <v>75</v>
      </c>
      <c r="BN77" s="242" t="s">
        <v>2655</v>
      </c>
      <c r="BO77" s="241" t="s">
        <v>2654</v>
      </c>
      <c r="BP77" s="242" t="s">
        <v>1642</v>
      </c>
      <c r="BQ77" s="243"/>
      <c r="BR77" s="242" t="s">
        <v>1813</v>
      </c>
      <c r="BS77" s="246" t="s">
        <v>1812</v>
      </c>
      <c r="BT77" s="245" t="s">
        <v>1642</v>
      </c>
      <c r="BU77" s="244"/>
      <c r="BV77" s="242" t="s">
        <v>329</v>
      </c>
      <c r="BW77" s="241" t="s">
        <v>2670</v>
      </c>
      <c r="BX77" s="235"/>
      <c r="BY77" t="s">
        <v>1741</v>
      </c>
      <c r="BZ77"/>
      <c r="CA77"/>
      <c r="CB77"/>
      <c r="CC77"/>
      <c r="CD77"/>
      <c r="CE77"/>
      <c r="CL77"/>
      <c r="CM77"/>
      <c r="CN77"/>
      <c r="CO77"/>
      <c r="CP77">
        <f t="shared" si="22"/>
        <v>1</v>
      </c>
      <c r="CQ77">
        <v>5</v>
      </c>
      <c r="CR77" t="s">
        <v>479</v>
      </c>
      <c r="CS77" t="s">
        <v>3018</v>
      </c>
      <c r="CT77" t="s">
        <v>3019</v>
      </c>
      <c r="CU77" t="s">
        <v>3020</v>
      </c>
      <c r="CV77" t="s">
        <v>329</v>
      </c>
      <c r="CW77" t="s">
        <v>326</v>
      </c>
      <c r="CX77" s="282"/>
      <c r="CY77" s="282"/>
    </row>
    <row r="78" spans="1:103" s="166" customFormat="1" ht="15" hidden="1" customHeight="1">
      <c r="A78" s="185">
        <v>12</v>
      </c>
      <c r="B78" s="186">
        <v>1</v>
      </c>
      <c r="C78" s="187" t="s">
        <v>464</v>
      </c>
      <c r="D78" s="187">
        <v>12</v>
      </c>
      <c r="E78" s="187" t="s">
        <v>490</v>
      </c>
      <c r="F78" s="187">
        <v>11</v>
      </c>
      <c r="G78" s="199" t="s">
        <v>493</v>
      </c>
      <c r="H78" s="200">
        <f t="shared" si="26"/>
        <v>584</v>
      </c>
      <c r="I78" s="201">
        <f t="shared" si="28"/>
        <v>45</v>
      </c>
      <c r="J78" s="444">
        <f t="shared" si="29"/>
        <v>827</v>
      </c>
      <c r="K78" s="188" t="str">
        <f t="shared" si="30"/>
        <v>Dagadarthi</v>
      </c>
      <c r="L78" s="428">
        <f t="shared" si="31"/>
        <v>827</v>
      </c>
      <c r="M78" s="429" t="str">
        <f t="shared" si="32"/>
        <v>Dagadarthi</v>
      </c>
      <c r="N78" s="196">
        <f t="shared" si="33"/>
        <v>192</v>
      </c>
      <c r="O78" s="188" t="str">
        <f t="shared" si="34"/>
        <v xml:space="preserve">Gandepalle </v>
      </c>
      <c r="P78" s="196">
        <f t="shared" si="35"/>
        <v>251</v>
      </c>
      <c r="Q78" s="188" t="str">
        <f t="shared" si="36"/>
        <v>Dachepalle</v>
      </c>
      <c r="R78" s="165"/>
      <c r="S78" s="168">
        <v>13</v>
      </c>
      <c r="T78" s="168" t="s">
        <v>370</v>
      </c>
      <c r="U78" s="192"/>
      <c r="V78" s="192"/>
      <c r="W78" s="192" t="str">
        <f t="shared" si="40"/>
        <v>NIL</v>
      </c>
      <c r="X78" s="168">
        <f t="shared" si="8"/>
        <v>0</v>
      </c>
      <c r="Y78" s="168">
        <f t="shared" si="9"/>
        <v>0</v>
      </c>
      <c r="Z78" s="168" t="str">
        <f t="shared" si="10"/>
        <v/>
      </c>
      <c r="AA78" s="168">
        <f t="shared" si="11"/>
        <v>0</v>
      </c>
      <c r="AB78" s="169">
        <f t="shared" si="12"/>
        <v>0</v>
      </c>
      <c r="AC78" s="168" t="str">
        <f t="shared" si="13"/>
        <v/>
      </c>
      <c r="AD78" s="168">
        <f t="shared" si="14"/>
        <v>0</v>
      </c>
      <c r="AE78" s="169">
        <f t="shared" si="15"/>
        <v>0</v>
      </c>
      <c r="AF78" s="168" t="str">
        <f t="shared" si="16"/>
        <v/>
      </c>
      <c r="AG78" s="168">
        <f t="shared" si="17"/>
        <v>0</v>
      </c>
      <c r="AH78" s="169">
        <f t="shared" si="18"/>
        <v>0</v>
      </c>
      <c r="AI78" s="168" t="str">
        <f t="shared" si="19"/>
        <v/>
      </c>
      <c r="AJ78" s="168">
        <f t="shared" si="20"/>
        <v>0</v>
      </c>
      <c r="AK78" s="169" t="str">
        <f t="shared" si="21"/>
        <v/>
      </c>
      <c r="BI78" s="120">
        <f t="shared" si="37"/>
        <v>77</v>
      </c>
      <c r="BJ78" s="120" t="str">
        <f t="shared" si="38"/>
        <v>2202-03-789-11-14</v>
      </c>
      <c r="BK78" s="120">
        <f t="shared" si="27"/>
        <v>1</v>
      </c>
      <c r="BL78" s="235" t="str">
        <f t="shared" si="25"/>
        <v>2052-00-090-00-07</v>
      </c>
      <c r="BM78" s="235">
        <v>76</v>
      </c>
      <c r="BN78" s="242" t="s">
        <v>2655</v>
      </c>
      <c r="BO78" s="241" t="s">
        <v>2654</v>
      </c>
      <c r="BP78" s="242" t="s">
        <v>1642</v>
      </c>
      <c r="BQ78" s="243"/>
      <c r="BR78" s="242" t="s">
        <v>1813</v>
      </c>
      <c r="BS78" s="246" t="s">
        <v>1812</v>
      </c>
      <c r="BT78" s="245" t="s">
        <v>1642</v>
      </c>
      <c r="BU78" s="244"/>
      <c r="BV78" s="242" t="s">
        <v>330</v>
      </c>
      <c r="BW78" s="241" t="s">
        <v>2669</v>
      </c>
      <c r="BX78" s="235"/>
      <c r="BY78" t="s">
        <v>1736</v>
      </c>
      <c r="BZ78"/>
      <c r="CA78"/>
      <c r="CB78"/>
      <c r="CC78"/>
      <c r="CD78"/>
      <c r="CE78"/>
      <c r="CL78"/>
      <c r="CM78"/>
      <c r="CN78"/>
      <c r="CO78"/>
      <c r="CP78">
        <f t="shared" si="22"/>
        <v>1</v>
      </c>
      <c r="CQ78">
        <v>5</v>
      </c>
      <c r="CR78" t="s">
        <v>479</v>
      </c>
      <c r="CS78" t="s">
        <v>3021</v>
      </c>
      <c r="CT78" t="s">
        <v>3022</v>
      </c>
      <c r="CU78" t="s">
        <v>3023</v>
      </c>
      <c r="CV78" t="s">
        <v>329</v>
      </c>
      <c r="CW78" t="s">
        <v>327</v>
      </c>
      <c r="CX78" s="282"/>
      <c r="CY78" s="282"/>
    </row>
    <row r="79" spans="1:103" s="166" customFormat="1" ht="15" hidden="1" customHeight="1">
      <c r="A79" s="185">
        <v>13</v>
      </c>
      <c r="B79" s="186">
        <v>1</v>
      </c>
      <c r="C79" s="187" t="s">
        <v>464</v>
      </c>
      <c r="D79" s="187">
        <v>13</v>
      </c>
      <c r="E79" s="187" t="s">
        <v>492</v>
      </c>
      <c r="F79" s="187">
        <v>12</v>
      </c>
      <c r="G79" s="199" t="s">
        <v>495</v>
      </c>
      <c r="H79" s="200">
        <f t="shared" si="26"/>
        <v>629</v>
      </c>
      <c r="I79" s="201">
        <f t="shared" si="28"/>
        <v>59</v>
      </c>
      <c r="J79" s="444">
        <f t="shared" si="29"/>
        <v>828</v>
      </c>
      <c r="K79" s="188" t="str">
        <f t="shared" si="30"/>
        <v>Dakkili</v>
      </c>
      <c r="L79" s="428">
        <f t="shared" si="31"/>
        <v>828</v>
      </c>
      <c r="M79" s="429" t="str">
        <f t="shared" si="32"/>
        <v>Dakkili</v>
      </c>
      <c r="N79" s="196">
        <f t="shared" si="33"/>
        <v>193</v>
      </c>
      <c r="O79" s="188" t="str">
        <f t="shared" si="34"/>
        <v xml:space="preserve">Gangavaram </v>
      </c>
      <c r="P79" s="196">
        <f t="shared" si="35"/>
        <v>252</v>
      </c>
      <c r="Q79" s="188" t="str">
        <f t="shared" si="36"/>
        <v>Duggirala</v>
      </c>
      <c r="R79" s="165"/>
      <c r="S79" s="168">
        <v>14</v>
      </c>
      <c r="T79" s="168" t="s">
        <v>371</v>
      </c>
      <c r="U79" s="192"/>
      <c r="V79" s="192"/>
      <c r="W79" s="192" t="str">
        <f t="shared" si="40"/>
        <v>NIL</v>
      </c>
      <c r="X79" s="168">
        <f t="shared" si="8"/>
        <v>0</v>
      </c>
      <c r="Y79" s="168">
        <f t="shared" si="9"/>
        <v>0</v>
      </c>
      <c r="Z79" s="168" t="str">
        <f t="shared" si="10"/>
        <v/>
      </c>
      <c r="AA79" s="168">
        <f t="shared" si="11"/>
        <v>0</v>
      </c>
      <c r="AB79" s="169">
        <f t="shared" si="12"/>
        <v>0</v>
      </c>
      <c r="AC79" s="168" t="str">
        <f t="shared" si="13"/>
        <v/>
      </c>
      <c r="AD79" s="168">
        <f t="shared" si="14"/>
        <v>0</v>
      </c>
      <c r="AE79" s="169">
        <f t="shared" si="15"/>
        <v>0</v>
      </c>
      <c r="AF79" s="168" t="str">
        <f t="shared" si="16"/>
        <v/>
      </c>
      <c r="AG79" s="168">
        <f t="shared" si="17"/>
        <v>0</v>
      </c>
      <c r="AH79" s="169">
        <f t="shared" si="18"/>
        <v>0</v>
      </c>
      <c r="AI79" s="168" t="str">
        <f t="shared" si="19"/>
        <v/>
      </c>
      <c r="AJ79" s="168">
        <f t="shared" si="20"/>
        <v>0</v>
      </c>
      <c r="AK79" s="169" t="str">
        <f t="shared" si="21"/>
        <v/>
      </c>
      <c r="BI79" s="120">
        <f t="shared" si="37"/>
        <v>78</v>
      </c>
      <c r="BJ79" s="120" t="str">
        <f t="shared" si="38"/>
        <v>2202-03-789-11-15</v>
      </c>
      <c r="BK79" s="120">
        <f t="shared" si="27"/>
        <v>1</v>
      </c>
      <c r="BL79" s="235" t="str">
        <f t="shared" si="25"/>
        <v>2052-00-090-00-08</v>
      </c>
      <c r="BM79" s="235">
        <v>77</v>
      </c>
      <c r="BN79" s="242" t="s">
        <v>2655</v>
      </c>
      <c r="BO79" s="241" t="s">
        <v>2654</v>
      </c>
      <c r="BP79" s="242" t="s">
        <v>1642</v>
      </c>
      <c r="BQ79" s="243"/>
      <c r="BR79" s="242" t="s">
        <v>1813</v>
      </c>
      <c r="BS79" s="246" t="s">
        <v>1812</v>
      </c>
      <c r="BT79" s="245" t="s">
        <v>1642</v>
      </c>
      <c r="BU79" s="244"/>
      <c r="BV79" s="242" t="s">
        <v>331</v>
      </c>
      <c r="BW79" s="241" t="s">
        <v>2668</v>
      </c>
      <c r="BX79" s="235"/>
      <c r="BY79" t="s">
        <v>1659</v>
      </c>
      <c r="BZ79"/>
      <c r="CA79"/>
      <c r="CB79"/>
      <c r="CC79"/>
      <c r="CD79"/>
      <c r="CE79"/>
      <c r="CL79"/>
      <c r="CM79"/>
      <c r="CN79"/>
      <c r="CO79"/>
      <c r="CP79">
        <f t="shared" si="22"/>
        <v>1</v>
      </c>
      <c r="CQ79">
        <v>5</v>
      </c>
      <c r="CR79" t="s">
        <v>479</v>
      </c>
      <c r="CS79" t="s">
        <v>3024</v>
      </c>
      <c r="CT79" t="s">
        <v>3025</v>
      </c>
      <c r="CU79" t="s">
        <v>3026</v>
      </c>
      <c r="CV79" t="s">
        <v>329</v>
      </c>
      <c r="CW79" t="s">
        <v>1604</v>
      </c>
      <c r="CX79" s="282"/>
      <c r="CY79" s="282"/>
    </row>
    <row r="80" spans="1:103" s="166" customFormat="1" ht="15" hidden="1" customHeight="1">
      <c r="A80" s="185">
        <v>14</v>
      </c>
      <c r="B80" s="186">
        <v>1</v>
      </c>
      <c r="C80" s="187" t="s">
        <v>464</v>
      </c>
      <c r="D80" s="187">
        <v>14</v>
      </c>
      <c r="E80" s="187" t="s">
        <v>494</v>
      </c>
      <c r="F80" s="187">
        <v>13</v>
      </c>
      <c r="G80" s="199" t="s">
        <v>497</v>
      </c>
      <c r="H80" s="200">
        <f t="shared" si="26"/>
        <v>688</v>
      </c>
      <c r="I80" s="201">
        <f t="shared" si="28"/>
        <v>36</v>
      </c>
      <c r="J80" s="444">
        <f t="shared" si="29"/>
        <v>829</v>
      </c>
      <c r="K80" s="188" t="str">
        <f t="shared" si="30"/>
        <v>Doravarisatram</v>
      </c>
      <c r="L80" s="428">
        <f t="shared" si="31"/>
        <v>829</v>
      </c>
      <c r="M80" s="429" t="str">
        <f t="shared" si="32"/>
        <v>Doravarisatram</v>
      </c>
      <c r="N80" s="196">
        <f t="shared" si="33"/>
        <v>194</v>
      </c>
      <c r="O80" s="188" t="str">
        <f t="shared" si="34"/>
        <v xml:space="preserve">Gokavaram </v>
      </c>
      <c r="P80" s="196">
        <f t="shared" si="35"/>
        <v>253</v>
      </c>
      <c r="Q80" s="188" t="str">
        <f t="shared" si="36"/>
        <v>Durgi</v>
      </c>
      <c r="R80" s="165"/>
      <c r="S80" s="168">
        <v>15</v>
      </c>
      <c r="T80" s="168" t="s">
        <v>372</v>
      </c>
      <c r="U80" s="192"/>
      <c r="V80" s="192"/>
      <c r="W80" s="192" t="str">
        <f t="shared" si="40"/>
        <v>NIL</v>
      </c>
      <c r="X80" s="168">
        <f t="shared" si="8"/>
        <v>0</v>
      </c>
      <c r="Y80" s="168">
        <f t="shared" si="9"/>
        <v>0</v>
      </c>
      <c r="Z80" s="168" t="str">
        <f t="shared" si="10"/>
        <v/>
      </c>
      <c r="AA80" s="168">
        <f t="shared" si="11"/>
        <v>0</v>
      </c>
      <c r="AB80" s="169">
        <f t="shared" si="12"/>
        <v>0</v>
      </c>
      <c r="AC80" s="168" t="str">
        <f t="shared" si="13"/>
        <v/>
      </c>
      <c r="AD80" s="168">
        <f t="shared" si="14"/>
        <v>0</v>
      </c>
      <c r="AE80" s="169">
        <f t="shared" si="15"/>
        <v>0</v>
      </c>
      <c r="AF80" s="168" t="str">
        <f t="shared" si="16"/>
        <v/>
      </c>
      <c r="AG80" s="168">
        <f t="shared" si="17"/>
        <v>0</v>
      </c>
      <c r="AH80" s="169">
        <f t="shared" si="18"/>
        <v>0</v>
      </c>
      <c r="AI80" s="168" t="str">
        <f t="shared" si="19"/>
        <v/>
      </c>
      <c r="AJ80" s="168">
        <f t="shared" si="20"/>
        <v>0</v>
      </c>
      <c r="AK80" s="169" t="str">
        <f t="shared" si="21"/>
        <v/>
      </c>
      <c r="BI80" s="120">
        <f t="shared" si="37"/>
        <v>79</v>
      </c>
      <c r="BJ80" s="120" t="str">
        <f t="shared" si="38"/>
        <v>2202-03-789-11-16</v>
      </c>
      <c r="BK80" s="120">
        <f t="shared" si="27"/>
        <v>1</v>
      </c>
      <c r="BL80" s="235" t="str">
        <f t="shared" si="25"/>
        <v>2052-00-090-00-09</v>
      </c>
      <c r="BM80" s="235">
        <v>78</v>
      </c>
      <c r="BN80" s="242" t="s">
        <v>2655</v>
      </c>
      <c r="BO80" s="241" t="s">
        <v>2654</v>
      </c>
      <c r="BP80" s="242" t="s">
        <v>1642</v>
      </c>
      <c r="BQ80" s="243"/>
      <c r="BR80" s="242" t="s">
        <v>1813</v>
      </c>
      <c r="BS80" s="246" t="s">
        <v>1812</v>
      </c>
      <c r="BT80" s="245" t="s">
        <v>1642</v>
      </c>
      <c r="BU80" s="244"/>
      <c r="BV80" s="242" t="s">
        <v>1681</v>
      </c>
      <c r="BW80" s="241" t="s">
        <v>2667</v>
      </c>
      <c r="BX80" s="235"/>
      <c r="BY80" t="s">
        <v>1652</v>
      </c>
      <c r="BZ80"/>
      <c r="CA80"/>
      <c r="CB80"/>
      <c r="CC80"/>
      <c r="CD80"/>
      <c r="CE80"/>
      <c r="CL80"/>
      <c r="CM80"/>
      <c r="CN80"/>
      <c r="CO80"/>
      <c r="CP80">
        <f t="shared" si="22"/>
        <v>1</v>
      </c>
      <c r="CQ80">
        <v>5</v>
      </c>
      <c r="CR80" t="s">
        <v>479</v>
      </c>
      <c r="CS80" t="s">
        <v>3027</v>
      </c>
      <c r="CT80" t="s">
        <v>3028</v>
      </c>
      <c r="CU80" t="s">
        <v>3026</v>
      </c>
      <c r="CV80" t="s">
        <v>329</v>
      </c>
      <c r="CW80" t="s">
        <v>1707</v>
      </c>
      <c r="CX80" s="282"/>
      <c r="CY80" s="282"/>
    </row>
    <row r="81" spans="1:103" s="166" customFormat="1" ht="15" hidden="1" customHeight="1">
      <c r="A81" s="185">
        <v>15</v>
      </c>
      <c r="B81" s="186">
        <v>1</v>
      </c>
      <c r="C81" s="187" t="s">
        <v>464</v>
      </c>
      <c r="D81" s="187">
        <v>15</v>
      </c>
      <c r="E81" s="187" t="s">
        <v>496</v>
      </c>
      <c r="F81" s="187">
        <v>14</v>
      </c>
      <c r="G81" s="199" t="s">
        <v>499</v>
      </c>
      <c r="H81" s="200">
        <f t="shared" si="26"/>
        <v>724</v>
      </c>
      <c r="I81" s="201">
        <f t="shared" si="28"/>
        <v>56</v>
      </c>
      <c r="J81" s="444">
        <f t="shared" si="29"/>
        <v>830</v>
      </c>
      <c r="K81" s="188" t="str">
        <f t="shared" si="30"/>
        <v>Duttalur</v>
      </c>
      <c r="L81" s="428">
        <f t="shared" si="31"/>
        <v>830</v>
      </c>
      <c r="M81" s="429" t="str">
        <f t="shared" si="32"/>
        <v>Duttalur</v>
      </c>
      <c r="N81" s="196">
        <f t="shared" si="33"/>
        <v>195</v>
      </c>
      <c r="O81" s="188" t="str">
        <f t="shared" si="34"/>
        <v xml:space="preserve">Gollaprolu </v>
      </c>
      <c r="P81" s="196">
        <f t="shared" si="35"/>
        <v>254</v>
      </c>
      <c r="Q81" s="188" t="str">
        <f t="shared" si="36"/>
        <v>Edlapadu</v>
      </c>
      <c r="R81" s="165"/>
      <c r="S81" s="168">
        <v>16</v>
      </c>
      <c r="T81" s="168" t="s">
        <v>373</v>
      </c>
      <c r="U81" s="192"/>
      <c r="V81" s="192"/>
      <c r="W81" s="192" t="str">
        <f t="shared" si="40"/>
        <v>NIL</v>
      </c>
      <c r="X81" s="168">
        <f t="shared" si="8"/>
        <v>0</v>
      </c>
      <c r="Y81" s="168">
        <f t="shared" si="9"/>
        <v>0</v>
      </c>
      <c r="Z81" s="168" t="str">
        <f t="shared" si="10"/>
        <v/>
      </c>
      <c r="AA81" s="168">
        <f t="shared" si="11"/>
        <v>0</v>
      </c>
      <c r="AB81" s="169">
        <f t="shared" si="12"/>
        <v>0</v>
      </c>
      <c r="AC81" s="168" t="str">
        <f t="shared" si="13"/>
        <v/>
      </c>
      <c r="AD81" s="168">
        <f t="shared" si="14"/>
        <v>0</v>
      </c>
      <c r="AE81" s="169">
        <f t="shared" si="15"/>
        <v>0</v>
      </c>
      <c r="AF81" s="168" t="str">
        <f t="shared" si="16"/>
        <v/>
      </c>
      <c r="AG81" s="168">
        <f t="shared" si="17"/>
        <v>0</v>
      </c>
      <c r="AH81" s="169">
        <f t="shared" si="18"/>
        <v>0</v>
      </c>
      <c r="AI81" s="168" t="str">
        <f t="shared" si="19"/>
        <v/>
      </c>
      <c r="AJ81" s="168">
        <f t="shared" si="20"/>
        <v>0</v>
      </c>
      <c r="AK81" s="169" t="str">
        <f t="shared" si="21"/>
        <v/>
      </c>
      <c r="BI81" s="120">
        <f t="shared" si="37"/>
        <v>80</v>
      </c>
      <c r="BJ81" s="120" t="str">
        <f t="shared" si="38"/>
        <v>2202-03-789-11-17</v>
      </c>
      <c r="BK81" s="120">
        <f t="shared" si="27"/>
        <v>1</v>
      </c>
      <c r="BL81" s="235" t="str">
        <f t="shared" si="25"/>
        <v>2052-00-090-00-10</v>
      </c>
      <c r="BM81" s="235">
        <v>79</v>
      </c>
      <c r="BN81" s="242" t="s">
        <v>2655</v>
      </c>
      <c r="BO81" s="241" t="s">
        <v>2654</v>
      </c>
      <c r="BP81" s="242" t="s">
        <v>1642</v>
      </c>
      <c r="BQ81" s="243"/>
      <c r="BR81" s="242" t="s">
        <v>1813</v>
      </c>
      <c r="BS81" s="246" t="s">
        <v>1812</v>
      </c>
      <c r="BT81" s="245" t="s">
        <v>1642</v>
      </c>
      <c r="BU81" s="244"/>
      <c r="BV81" s="242" t="s">
        <v>1679</v>
      </c>
      <c r="BW81" s="241" t="s">
        <v>2666</v>
      </c>
      <c r="BX81" s="235"/>
      <c r="BY81" t="s">
        <v>1644</v>
      </c>
      <c r="BZ81"/>
      <c r="CA81"/>
      <c r="CB81"/>
      <c r="CC81"/>
      <c r="CD81"/>
      <c r="CE81"/>
      <c r="CL81"/>
      <c r="CM81"/>
      <c r="CN81"/>
      <c r="CO81"/>
      <c r="CP81">
        <f t="shared" si="22"/>
        <v>1</v>
      </c>
      <c r="CQ81">
        <v>5</v>
      </c>
      <c r="CR81" t="s">
        <v>479</v>
      </c>
      <c r="CS81" t="s">
        <v>3029</v>
      </c>
      <c r="CT81" t="s">
        <v>3030</v>
      </c>
      <c r="CU81" t="s">
        <v>3031</v>
      </c>
      <c r="CV81" t="s">
        <v>329</v>
      </c>
      <c r="CW81" t="s">
        <v>328</v>
      </c>
      <c r="CX81" s="282"/>
      <c r="CY81" s="282"/>
    </row>
    <row r="82" spans="1:103" s="166" customFormat="1" ht="15" hidden="1" customHeight="1">
      <c r="A82" s="185">
        <v>16</v>
      </c>
      <c r="B82" s="186">
        <v>1</v>
      </c>
      <c r="C82" s="187" t="s">
        <v>464</v>
      </c>
      <c r="D82" s="187">
        <v>16</v>
      </c>
      <c r="E82" s="187" t="s">
        <v>498</v>
      </c>
      <c r="F82" s="187">
        <v>15</v>
      </c>
      <c r="G82" s="199" t="s">
        <v>501</v>
      </c>
      <c r="H82" s="200">
        <f t="shared" si="26"/>
        <v>780</v>
      </c>
      <c r="I82" s="201">
        <f t="shared" si="28"/>
        <v>37</v>
      </c>
      <c r="J82" s="444">
        <f t="shared" si="29"/>
        <v>831</v>
      </c>
      <c r="K82" s="188" t="str">
        <f t="shared" si="30"/>
        <v>Gudur</v>
      </c>
      <c r="L82" s="428">
        <f t="shared" si="31"/>
        <v>831</v>
      </c>
      <c r="M82" s="429" t="str">
        <f t="shared" si="32"/>
        <v>Gudur</v>
      </c>
      <c r="N82" s="196">
        <f t="shared" si="33"/>
        <v>196</v>
      </c>
      <c r="O82" s="188" t="str">
        <f t="shared" si="34"/>
        <v>I Polavaram</v>
      </c>
      <c r="P82" s="196">
        <f t="shared" si="35"/>
        <v>255</v>
      </c>
      <c r="Q82" s="188" t="str">
        <f t="shared" si="36"/>
        <v>Guntur</v>
      </c>
      <c r="R82" s="165"/>
      <c r="S82" s="168">
        <v>17</v>
      </c>
      <c r="T82" s="168" t="s">
        <v>374</v>
      </c>
      <c r="U82" s="192"/>
      <c r="V82" s="192"/>
      <c r="W82" s="192" t="str">
        <f t="shared" si="40"/>
        <v>NIL</v>
      </c>
      <c r="X82" s="168">
        <f t="shared" si="8"/>
        <v>0</v>
      </c>
      <c r="Y82" s="168">
        <f t="shared" si="9"/>
        <v>0</v>
      </c>
      <c r="Z82" s="168" t="str">
        <f t="shared" si="10"/>
        <v/>
      </c>
      <c r="AA82" s="168">
        <f t="shared" si="11"/>
        <v>0</v>
      </c>
      <c r="AB82" s="169">
        <f t="shared" si="12"/>
        <v>0</v>
      </c>
      <c r="AC82" s="168" t="str">
        <f t="shared" si="13"/>
        <v/>
      </c>
      <c r="AD82" s="168">
        <f t="shared" si="14"/>
        <v>0</v>
      </c>
      <c r="AE82" s="169">
        <f t="shared" si="15"/>
        <v>0</v>
      </c>
      <c r="AF82" s="168" t="str">
        <f t="shared" si="16"/>
        <v/>
      </c>
      <c r="AG82" s="168">
        <f t="shared" si="17"/>
        <v>0</v>
      </c>
      <c r="AH82" s="169">
        <f t="shared" si="18"/>
        <v>0</v>
      </c>
      <c r="AI82" s="168" t="str">
        <f t="shared" si="19"/>
        <v/>
      </c>
      <c r="AJ82" s="168">
        <f t="shared" si="20"/>
        <v>0</v>
      </c>
      <c r="AK82" s="169" t="str">
        <f t="shared" si="21"/>
        <v/>
      </c>
      <c r="BI82" s="120">
        <f t="shared" si="37"/>
        <v>81</v>
      </c>
      <c r="BJ82" s="120" t="str">
        <f t="shared" si="38"/>
        <v>2202-03-789-11-18</v>
      </c>
      <c r="BK82" s="120">
        <f t="shared" si="27"/>
        <v>1</v>
      </c>
      <c r="BL82" s="235" t="str">
        <f t="shared" si="25"/>
        <v>2052-00-090-00-17</v>
      </c>
      <c r="BM82" s="235">
        <v>80</v>
      </c>
      <c r="BN82" s="242" t="s">
        <v>2655</v>
      </c>
      <c r="BO82" s="241" t="s">
        <v>2654</v>
      </c>
      <c r="BP82" s="242" t="s">
        <v>1642</v>
      </c>
      <c r="BQ82" s="243"/>
      <c r="BR82" s="242" t="s">
        <v>1813</v>
      </c>
      <c r="BS82" s="246" t="s">
        <v>1812</v>
      </c>
      <c r="BT82" s="245" t="s">
        <v>1642</v>
      </c>
      <c r="BU82" s="244"/>
      <c r="BV82" s="242" t="s">
        <v>1673</v>
      </c>
      <c r="BW82" s="241" t="s">
        <v>2665</v>
      </c>
      <c r="BX82" s="235"/>
      <c r="BY82" t="s">
        <v>1631</v>
      </c>
      <c r="BZ82"/>
      <c r="CA82"/>
      <c r="CB82"/>
      <c r="CC82"/>
      <c r="CD82"/>
      <c r="CE82"/>
      <c r="CL82"/>
      <c r="CM82"/>
      <c r="CN82"/>
      <c r="CO82"/>
      <c r="CP82">
        <f t="shared" si="22"/>
        <v>1</v>
      </c>
      <c r="CQ82">
        <v>5</v>
      </c>
      <c r="CR82" t="s">
        <v>479</v>
      </c>
      <c r="CS82" t="s">
        <v>3032</v>
      </c>
      <c r="CT82" t="s">
        <v>3033</v>
      </c>
      <c r="CU82" t="s">
        <v>3034</v>
      </c>
      <c r="CV82" t="s">
        <v>329</v>
      </c>
      <c r="CW82" t="s">
        <v>329</v>
      </c>
      <c r="CX82" s="282"/>
      <c r="CY82" s="282"/>
    </row>
    <row r="83" spans="1:103" s="166" customFormat="1" ht="15" hidden="1" customHeight="1">
      <c r="A83" s="185">
        <v>17</v>
      </c>
      <c r="B83" s="186">
        <v>1</v>
      </c>
      <c r="C83" s="187" t="s">
        <v>464</v>
      </c>
      <c r="D83" s="187">
        <v>17</v>
      </c>
      <c r="E83" s="187" t="s">
        <v>500</v>
      </c>
      <c r="F83" s="187">
        <v>16</v>
      </c>
      <c r="G83" s="199" t="s">
        <v>503</v>
      </c>
      <c r="H83" s="200">
        <f t="shared" si="26"/>
        <v>817</v>
      </c>
      <c r="I83" s="201">
        <f t="shared" si="28"/>
        <v>46</v>
      </c>
      <c r="J83" s="444">
        <f t="shared" si="29"/>
        <v>832</v>
      </c>
      <c r="K83" s="188" t="str">
        <f t="shared" si="30"/>
        <v>Indukurpet</v>
      </c>
      <c r="L83" s="428">
        <f t="shared" si="31"/>
        <v>832</v>
      </c>
      <c r="M83" s="429" t="str">
        <f t="shared" si="32"/>
        <v>Indukurpet</v>
      </c>
      <c r="N83" s="196">
        <f t="shared" si="33"/>
        <v>197</v>
      </c>
      <c r="O83" s="188" t="str">
        <f t="shared" si="34"/>
        <v xml:space="preserve">Jaggampeta </v>
      </c>
      <c r="P83" s="196">
        <f t="shared" si="35"/>
        <v>256</v>
      </c>
      <c r="Q83" s="188" t="str">
        <f t="shared" si="36"/>
        <v>Gurazala</v>
      </c>
      <c r="R83" s="165"/>
      <c r="S83" s="168">
        <v>18</v>
      </c>
      <c r="T83" s="168" t="s">
        <v>375</v>
      </c>
      <c r="U83" s="192"/>
      <c r="V83" s="192"/>
      <c r="W83" s="192" t="str">
        <f t="shared" si="40"/>
        <v>NIL</v>
      </c>
      <c r="X83" s="168">
        <f t="shared" si="8"/>
        <v>0</v>
      </c>
      <c r="Y83" s="168">
        <f t="shared" si="9"/>
        <v>0</v>
      </c>
      <c r="Z83" s="168" t="str">
        <f t="shared" si="10"/>
        <v/>
      </c>
      <c r="AA83" s="168">
        <f t="shared" si="11"/>
        <v>0</v>
      </c>
      <c r="AB83" s="169">
        <f t="shared" si="12"/>
        <v>0</v>
      </c>
      <c r="AC83" s="168" t="str">
        <f t="shared" si="13"/>
        <v/>
      </c>
      <c r="AD83" s="168">
        <f t="shared" si="14"/>
        <v>0</v>
      </c>
      <c r="AE83" s="169">
        <f t="shared" si="15"/>
        <v>0</v>
      </c>
      <c r="AF83" s="168" t="str">
        <f t="shared" si="16"/>
        <v/>
      </c>
      <c r="AG83" s="168">
        <f t="shared" si="17"/>
        <v>0</v>
      </c>
      <c r="AH83" s="169">
        <f t="shared" si="18"/>
        <v>0</v>
      </c>
      <c r="AI83" s="168" t="str">
        <f t="shared" si="19"/>
        <v/>
      </c>
      <c r="AJ83" s="168">
        <f t="shared" si="20"/>
        <v>0</v>
      </c>
      <c r="AK83" s="169" t="str">
        <f t="shared" si="21"/>
        <v/>
      </c>
      <c r="BI83" s="120">
        <f t="shared" si="37"/>
        <v>82</v>
      </c>
      <c r="BJ83" s="120" t="str">
        <f t="shared" si="38"/>
        <v>2202-03-789-11-19</v>
      </c>
      <c r="BK83" s="120">
        <f t="shared" si="27"/>
        <v>1</v>
      </c>
      <c r="BL83" s="235" t="str">
        <f t="shared" si="25"/>
        <v>2052-00-090-00-20</v>
      </c>
      <c r="BM83" s="235">
        <v>81</v>
      </c>
      <c r="BN83" s="242" t="s">
        <v>2655</v>
      </c>
      <c r="BO83" s="241" t="s">
        <v>2654</v>
      </c>
      <c r="BP83" s="242" t="s">
        <v>1642</v>
      </c>
      <c r="BQ83" s="243"/>
      <c r="BR83" s="242" t="s">
        <v>1813</v>
      </c>
      <c r="BS83" s="246" t="s">
        <v>1812</v>
      </c>
      <c r="BT83" s="245" t="s">
        <v>1642</v>
      </c>
      <c r="BU83" s="244"/>
      <c r="BV83" s="242" t="s">
        <v>1667</v>
      </c>
      <c r="BW83" s="241" t="s">
        <v>2664</v>
      </c>
      <c r="BX83" s="235"/>
      <c r="BY83" t="s">
        <v>1626</v>
      </c>
      <c r="BZ83"/>
      <c r="CA83"/>
      <c r="CB83"/>
      <c r="CC83"/>
      <c r="CD83"/>
      <c r="CE83"/>
      <c r="CL83"/>
      <c r="CM83"/>
      <c r="CN83"/>
      <c r="CO83"/>
      <c r="CP83">
        <f t="shared" si="22"/>
        <v>1</v>
      </c>
      <c r="CQ83">
        <v>5</v>
      </c>
      <c r="CR83" t="s">
        <v>479</v>
      </c>
      <c r="CS83" t="s">
        <v>3035</v>
      </c>
      <c r="CT83" t="s">
        <v>3036</v>
      </c>
      <c r="CU83" t="s">
        <v>3037</v>
      </c>
      <c r="CV83" t="s">
        <v>329</v>
      </c>
      <c r="CW83" t="s">
        <v>330</v>
      </c>
      <c r="CX83" s="282"/>
      <c r="CY83" s="282"/>
    </row>
    <row r="84" spans="1:103" s="166" customFormat="1" ht="15" hidden="1" customHeight="1">
      <c r="A84" s="185">
        <v>18</v>
      </c>
      <c r="B84" s="186">
        <v>1</v>
      </c>
      <c r="C84" s="187" t="s">
        <v>464</v>
      </c>
      <c r="D84" s="187">
        <v>18</v>
      </c>
      <c r="E84" s="187" t="s">
        <v>502</v>
      </c>
      <c r="F84" s="187">
        <v>17</v>
      </c>
      <c r="G84" s="199" t="s">
        <v>505</v>
      </c>
      <c r="H84" s="200">
        <f t="shared" si="26"/>
        <v>863</v>
      </c>
      <c r="I84" s="201">
        <f>LOOKUP(G84,$C$67:$D$1189)</f>
        <v>38</v>
      </c>
      <c r="J84" s="444">
        <f t="shared" si="29"/>
        <v>833</v>
      </c>
      <c r="K84" s="188" t="str">
        <f t="shared" si="30"/>
        <v>Jaladanki</v>
      </c>
      <c r="L84" s="428">
        <f t="shared" si="31"/>
        <v>833</v>
      </c>
      <c r="M84" s="429" t="str">
        <f t="shared" si="32"/>
        <v>Jaladanki</v>
      </c>
      <c r="N84" s="196">
        <f t="shared" si="33"/>
        <v>198</v>
      </c>
      <c r="O84" s="188" t="str">
        <f t="shared" si="34"/>
        <v xml:space="preserve">Kadiam </v>
      </c>
      <c r="P84" s="196">
        <f t="shared" si="35"/>
        <v>257</v>
      </c>
      <c r="Q84" s="188" t="str">
        <f t="shared" si="36"/>
        <v>Ipuru</v>
      </c>
      <c r="R84" s="165"/>
      <c r="S84" s="168">
        <v>19</v>
      </c>
      <c r="T84" s="168" t="s">
        <v>376</v>
      </c>
      <c r="U84" s="192"/>
      <c r="V84" s="192"/>
      <c r="W84" s="192" t="str">
        <f t="shared" si="40"/>
        <v>NIL</v>
      </c>
      <c r="X84" s="168">
        <f t="shared" si="8"/>
        <v>0</v>
      </c>
      <c r="Y84" s="168">
        <f t="shared" si="9"/>
        <v>0</v>
      </c>
      <c r="Z84" s="168" t="str">
        <f t="shared" si="10"/>
        <v/>
      </c>
      <c r="AA84" s="168">
        <f t="shared" si="11"/>
        <v>0</v>
      </c>
      <c r="AB84" s="169">
        <f t="shared" si="12"/>
        <v>0</v>
      </c>
      <c r="AC84" s="168" t="str">
        <f t="shared" si="13"/>
        <v/>
      </c>
      <c r="AD84" s="168">
        <f t="shared" si="14"/>
        <v>0</v>
      </c>
      <c r="AE84" s="169">
        <f t="shared" si="15"/>
        <v>0</v>
      </c>
      <c r="AF84" s="168" t="str">
        <f t="shared" si="16"/>
        <v/>
      </c>
      <c r="AG84" s="168">
        <f t="shared" si="17"/>
        <v>0</v>
      </c>
      <c r="AH84" s="169">
        <f t="shared" si="18"/>
        <v>0</v>
      </c>
      <c r="AI84" s="168" t="str">
        <f t="shared" si="19"/>
        <v/>
      </c>
      <c r="AJ84" s="168">
        <f t="shared" si="20"/>
        <v>0</v>
      </c>
      <c r="AK84" s="169" t="str">
        <f t="shared" si="21"/>
        <v/>
      </c>
      <c r="BI84" s="120">
        <f t="shared" si="37"/>
        <v>83</v>
      </c>
      <c r="BJ84" s="120" t="str">
        <f t="shared" si="38"/>
        <v>2202-03-789-11-21</v>
      </c>
      <c r="BK84" s="120">
        <f t="shared" si="27"/>
        <v>1</v>
      </c>
      <c r="BL84" s="235" t="str">
        <f t="shared" si="25"/>
        <v>2052-00-090-00-74</v>
      </c>
      <c r="BM84" s="235">
        <v>82</v>
      </c>
      <c r="BN84" s="242" t="s">
        <v>2655</v>
      </c>
      <c r="BO84" s="241" t="s">
        <v>2654</v>
      </c>
      <c r="BP84" s="242" t="s">
        <v>1642</v>
      </c>
      <c r="BQ84" s="243"/>
      <c r="BR84" s="242" t="s">
        <v>1813</v>
      </c>
      <c r="BS84" s="246" t="s">
        <v>1812</v>
      </c>
      <c r="BT84" s="245" t="s">
        <v>1642</v>
      </c>
      <c r="BU84" s="244"/>
      <c r="BV84" s="242" t="s">
        <v>2562</v>
      </c>
      <c r="BW84" s="241" t="s">
        <v>2663</v>
      </c>
      <c r="BX84" s="235"/>
      <c r="BY84" t="s">
        <v>1620</v>
      </c>
      <c r="BZ84"/>
      <c r="CA84"/>
      <c r="CB84"/>
      <c r="CC84"/>
      <c r="CD84"/>
      <c r="CE84"/>
      <c r="CL84"/>
      <c r="CM84"/>
      <c r="CN84"/>
      <c r="CO84"/>
      <c r="CP84">
        <f t="shared" si="22"/>
        <v>1</v>
      </c>
      <c r="CQ84">
        <v>5</v>
      </c>
      <c r="CR84" t="s">
        <v>479</v>
      </c>
      <c r="CS84" t="s">
        <v>3038</v>
      </c>
      <c r="CT84" t="s">
        <v>3039</v>
      </c>
      <c r="CU84" t="s">
        <v>3040</v>
      </c>
      <c r="CV84" t="s">
        <v>329</v>
      </c>
      <c r="CW84" t="s">
        <v>331</v>
      </c>
      <c r="CX84" s="282"/>
      <c r="CY84" s="282"/>
    </row>
    <row r="85" spans="1:103" s="166" customFormat="1" ht="15" hidden="1" customHeight="1">
      <c r="A85" s="185">
        <v>19</v>
      </c>
      <c r="B85" s="186">
        <v>1</v>
      </c>
      <c r="C85" s="187" t="s">
        <v>464</v>
      </c>
      <c r="D85" s="187">
        <v>19</v>
      </c>
      <c r="E85" s="187" t="s">
        <v>504</v>
      </c>
      <c r="F85" s="187">
        <v>18</v>
      </c>
      <c r="G85" s="199" t="s">
        <v>507</v>
      </c>
      <c r="H85" s="200">
        <f t="shared" si="26"/>
        <v>901</v>
      </c>
      <c r="I85" s="201">
        <f t="shared" si="28"/>
        <v>43</v>
      </c>
      <c r="J85" s="444">
        <f t="shared" si="29"/>
        <v>834</v>
      </c>
      <c r="K85" s="188" t="str">
        <f t="shared" si="30"/>
        <v>Kaligiri</v>
      </c>
      <c r="L85" s="428">
        <f t="shared" si="31"/>
        <v>834</v>
      </c>
      <c r="M85" s="429" t="str">
        <f t="shared" si="32"/>
        <v>Kaligiri</v>
      </c>
      <c r="N85" s="196">
        <f t="shared" si="33"/>
        <v>199</v>
      </c>
      <c r="O85" s="188" t="str">
        <f t="shared" si="34"/>
        <v xml:space="preserve">Kajuluru </v>
      </c>
      <c r="P85" s="196">
        <f t="shared" si="35"/>
        <v>258</v>
      </c>
      <c r="Q85" s="188" t="str">
        <f t="shared" si="36"/>
        <v>Kakumanu</v>
      </c>
      <c r="R85" s="165"/>
      <c r="S85" s="168">
        <v>20</v>
      </c>
      <c r="T85" s="168" t="s">
        <v>377</v>
      </c>
      <c r="U85" s="192"/>
      <c r="V85" s="192"/>
      <c r="W85" s="192" t="str">
        <f t="shared" si="40"/>
        <v>NIL</v>
      </c>
      <c r="X85" s="168">
        <f t="shared" si="8"/>
        <v>0</v>
      </c>
      <c r="Y85" s="168">
        <f t="shared" si="9"/>
        <v>0</v>
      </c>
      <c r="Z85" s="168" t="str">
        <f t="shared" si="10"/>
        <v/>
      </c>
      <c r="AA85" s="168">
        <f t="shared" si="11"/>
        <v>0</v>
      </c>
      <c r="AB85" s="169">
        <f t="shared" si="12"/>
        <v>0</v>
      </c>
      <c r="AC85" s="168" t="str">
        <f t="shared" si="13"/>
        <v/>
      </c>
      <c r="AD85" s="168">
        <f t="shared" si="14"/>
        <v>0</v>
      </c>
      <c r="AE85" s="169">
        <f t="shared" si="15"/>
        <v>0</v>
      </c>
      <c r="AF85" s="168" t="str">
        <f t="shared" si="16"/>
        <v/>
      </c>
      <c r="AG85" s="168">
        <f t="shared" si="17"/>
        <v>0</v>
      </c>
      <c r="AH85" s="169">
        <f t="shared" si="18"/>
        <v>0</v>
      </c>
      <c r="AI85" s="168" t="str">
        <f t="shared" si="19"/>
        <v/>
      </c>
      <c r="AJ85" s="168">
        <f t="shared" si="20"/>
        <v>0</v>
      </c>
      <c r="AK85" s="169" t="str">
        <f t="shared" si="21"/>
        <v/>
      </c>
      <c r="BI85" s="120">
        <f t="shared" si="37"/>
        <v>84</v>
      </c>
      <c r="BJ85" s="120" t="str">
        <f t="shared" si="38"/>
        <v>2202-03-789-11-22</v>
      </c>
      <c r="BK85" s="120">
        <f t="shared" si="27"/>
        <v>1</v>
      </c>
      <c r="BL85" s="235" t="str">
        <f t="shared" si="25"/>
        <v>2052-00-090-00-75</v>
      </c>
      <c r="BM85" s="235">
        <v>83</v>
      </c>
      <c r="BN85" s="242" t="s">
        <v>2655</v>
      </c>
      <c r="BO85" s="241" t="s">
        <v>2654</v>
      </c>
      <c r="BP85" s="242" t="s">
        <v>1642</v>
      </c>
      <c r="BQ85" s="243"/>
      <c r="BR85" s="242" t="s">
        <v>1813</v>
      </c>
      <c r="BS85" s="246" t="s">
        <v>1812</v>
      </c>
      <c r="BT85" s="245" t="s">
        <v>1642</v>
      </c>
      <c r="BU85" s="244"/>
      <c r="BV85" s="242" t="s">
        <v>2264</v>
      </c>
      <c r="BW85" s="241" t="s">
        <v>2263</v>
      </c>
      <c r="BX85" s="235"/>
      <c r="BY85" t="s">
        <v>1613</v>
      </c>
      <c r="BZ85"/>
      <c r="CA85"/>
      <c r="CB85"/>
      <c r="CC85"/>
      <c r="CD85"/>
      <c r="CE85"/>
      <c r="CL85"/>
      <c r="CM85"/>
      <c r="CN85"/>
      <c r="CO85"/>
      <c r="CP85">
        <f t="shared" si="22"/>
        <v>1</v>
      </c>
      <c r="CQ85">
        <v>5</v>
      </c>
      <c r="CR85" t="s">
        <v>479</v>
      </c>
      <c r="CS85" t="s">
        <v>3041</v>
      </c>
      <c r="CT85" t="s">
        <v>3042</v>
      </c>
      <c r="CU85" t="s">
        <v>3043</v>
      </c>
      <c r="CV85" t="s">
        <v>329</v>
      </c>
      <c r="CW85" t="s">
        <v>1681</v>
      </c>
      <c r="CX85" s="282"/>
      <c r="CY85" s="282"/>
    </row>
    <row r="86" spans="1:103" s="166" customFormat="1" ht="15" hidden="1" customHeight="1">
      <c r="A86" s="185">
        <v>20</v>
      </c>
      <c r="B86" s="186">
        <v>1</v>
      </c>
      <c r="C86" s="187" t="s">
        <v>464</v>
      </c>
      <c r="D86" s="187">
        <v>20</v>
      </c>
      <c r="E86" s="187" t="s">
        <v>506</v>
      </c>
      <c r="F86" s="187">
        <v>19</v>
      </c>
      <c r="G86" s="199" t="s">
        <v>509</v>
      </c>
      <c r="H86" s="200">
        <f t="shared" si="26"/>
        <v>944</v>
      </c>
      <c r="I86" s="201">
        <f t="shared" si="28"/>
        <v>34</v>
      </c>
      <c r="J86" s="444">
        <f t="shared" si="29"/>
        <v>835</v>
      </c>
      <c r="K86" s="188" t="str">
        <f t="shared" si="30"/>
        <v>Kaluvoya</v>
      </c>
      <c r="L86" s="428">
        <f t="shared" si="31"/>
        <v>835</v>
      </c>
      <c r="M86" s="429" t="str">
        <f t="shared" si="32"/>
        <v>Kaluvoya</v>
      </c>
      <c r="N86" s="196">
        <f t="shared" si="33"/>
        <v>200</v>
      </c>
      <c r="O86" s="188" t="str">
        <f t="shared" si="34"/>
        <v>Kakinada (Rural)</v>
      </c>
      <c r="P86" s="196">
        <f t="shared" si="35"/>
        <v>259</v>
      </c>
      <c r="Q86" s="188" t="str">
        <f t="shared" si="36"/>
        <v>Karempudi</v>
      </c>
      <c r="R86" s="165"/>
      <c r="S86" s="168">
        <v>21</v>
      </c>
      <c r="T86" s="168" t="s">
        <v>378</v>
      </c>
      <c r="U86" s="192"/>
      <c r="V86" s="192"/>
      <c r="W86" s="192" t="str">
        <f t="shared" si="40"/>
        <v>NIL</v>
      </c>
      <c r="X86" s="168">
        <f t="shared" si="8"/>
        <v>0</v>
      </c>
      <c r="Y86" s="168">
        <f t="shared" si="9"/>
        <v>0</v>
      </c>
      <c r="Z86" s="168" t="str">
        <f t="shared" si="10"/>
        <v/>
      </c>
      <c r="AA86" s="168">
        <f t="shared" si="11"/>
        <v>0</v>
      </c>
      <c r="AB86" s="169">
        <f t="shared" si="12"/>
        <v>0</v>
      </c>
      <c r="AC86" s="168" t="str">
        <f t="shared" si="13"/>
        <v/>
      </c>
      <c r="AD86" s="168">
        <f t="shared" si="14"/>
        <v>0</v>
      </c>
      <c r="AE86" s="169">
        <f t="shared" si="15"/>
        <v>0</v>
      </c>
      <c r="AF86" s="168" t="str">
        <f t="shared" si="16"/>
        <v/>
      </c>
      <c r="AG86" s="168">
        <f t="shared" si="17"/>
        <v>0</v>
      </c>
      <c r="AH86" s="169">
        <f t="shared" si="18"/>
        <v>0</v>
      </c>
      <c r="AI86" s="168" t="str">
        <f t="shared" si="19"/>
        <v/>
      </c>
      <c r="AJ86" s="168">
        <f t="shared" si="20"/>
        <v>0</v>
      </c>
      <c r="AK86" s="169" t="str">
        <f t="shared" si="21"/>
        <v/>
      </c>
      <c r="BI86" s="120">
        <f t="shared" si="37"/>
        <v>85</v>
      </c>
      <c r="BJ86" s="120" t="str">
        <f t="shared" si="38"/>
        <v>2202-03-789-11-23</v>
      </c>
      <c r="BK86" s="120">
        <f t="shared" si="27"/>
        <v>1</v>
      </c>
      <c r="BL86" s="235" t="str">
        <f t="shared" si="25"/>
        <v>2052-00-090-11-16</v>
      </c>
      <c r="BM86" s="235">
        <v>84</v>
      </c>
      <c r="BN86" s="242" t="s">
        <v>2655</v>
      </c>
      <c r="BO86" s="241" t="s">
        <v>2654</v>
      </c>
      <c r="BP86" s="242" t="s">
        <v>1642</v>
      </c>
      <c r="BQ86" s="243"/>
      <c r="BR86" s="242" t="s">
        <v>1813</v>
      </c>
      <c r="BS86" s="241" t="s">
        <v>1812</v>
      </c>
      <c r="BT86" s="242" t="s">
        <v>1608</v>
      </c>
      <c r="BU86" s="243" t="s">
        <v>1607</v>
      </c>
      <c r="BV86" s="242" t="s">
        <v>1828</v>
      </c>
      <c r="BW86" s="241" t="s">
        <v>2662</v>
      </c>
      <c r="BX86" s="235"/>
      <c r="BY86"/>
      <c r="BZ86"/>
      <c r="CA86"/>
      <c r="CB86"/>
      <c r="CC86"/>
      <c r="CD86"/>
      <c r="CE86"/>
      <c r="CP86">
        <f t="shared" si="22"/>
        <v>1</v>
      </c>
      <c r="CQ86">
        <v>5</v>
      </c>
      <c r="CR86" t="s">
        <v>479</v>
      </c>
      <c r="CS86" t="s">
        <v>3044</v>
      </c>
      <c r="CT86" t="s">
        <v>3045</v>
      </c>
      <c r="CU86" t="s">
        <v>3046</v>
      </c>
      <c r="CV86" t="s">
        <v>329</v>
      </c>
      <c r="CW86" t="s">
        <v>1705</v>
      </c>
      <c r="CX86" s="282"/>
      <c r="CY86" s="282"/>
    </row>
    <row r="87" spans="1:103" s="166" customFormat="1" ht="15" hidden="1" customHeight="1">
      <c r="A87" s="185">
        <v>21</v>
      </c>
      <c r="B87" s="186">
        <v>1</v>
      </c>
      <c r="C87" s="187" t="s">
        <v>464</v>
      </c>
      <c r="D87" s="187">
        <v>21</v>
      </c>
      <c r="E87" s="187" t="s">
        <v>508</v>
      </c>
      <c r="F87" s="187">
        <v>20</v>
      </c>
      <c r="G87" s="199" t="s">
        <v>511</v>
      </c>
      <c r="H87" s="200">
        <f t="shared" si="26"/>
        <v>978</v>
      </c>
      <c r="I87" s="201">
        <f t="shared" si="28"/>
        <v>50</v>
      </c>
      <c r="J87" s="444">
        <f t="shared" si="29"/>
        <v>836</v>
      </c>
      <c r="K87" s="188" t="str">
        <f t="shared" si="30"/>
        <v>Kavali</v>
      </c>
      <c r="L87" s="428">
        <f t="shared" si="31"/>
        <v>836</v>
      </c>
      <c r="M87" s="429" t="str">
        <f t="shared" si="32"/>
        <v>Kavali</v>
      </c>
      <c r="N87" s="196">
        <f t="shared" si="33"/>
        <v>201</v>
      </c>
      <c r="O87" s="188" t="str">
        <f t="shared" si="34"/>
        <v>Kakunada (Urban)</v>
      </c>
      <c r="P87" s="196">
        <f t="shared" si="35"/>
        <v>260</v>
      </c>
      <c r="Q87" s="188" t="str">
        <f t="shared" si="36"/>
        <v>Karlapalem</v>
      </c>
      <c r="R87" s="165"/>
      <c r="S87" s="168">
        <v>22</v>
      </c>
      <c r="T87" s="168" t="s">
        <v>386</v>
      </c>
      <c r="U87" s="192"/>
      <c r="V87" s="192"/>
      <c r="W87" s="192" t="str">
        <f t="shared" si="40"/>
        <v>NIL</v>
      </c>
      <c r="X87" s="168">
        <f t="shared" si="8"/>
        <v>0</v>
      </c>
      <c r="Y87" s="168">
        <f t="shared" si="9"/>
        <v>0</v>
      </c>
      <c r="Z87" s="168" t="str">
        <f t="shared" si="10"/>
        <v/>
      </c>
      <c r="AA87" s="168">
        <f t="shared" si="11"/>
        <v>0</v>
      </c>
      <c r="AB87" s="169">
        <f t="shared" si="12"/>
        <v>0</v>
      </c>
      <c r="AC87" s="168" t="str">
        <f t="shared" si="13"/>
        <v/>
      </c>
      <c r="AD87" s="168">
        <f t="shared" si="14"/>
        <v>0</v>
      </c>
      <c r="AE87" s="169">
        <f t="shared" si="15"/>
        <v>0</v>
      </c>
      <c r="AF87" s="168" t="str">
        <f t="shared" si="16"/>
        <v/>
      </c>
      <c r="AG87" s="168">
        <f t="shared" si="17"/>
        <v>0</v>
      </c>
      <c r="AH87" s="169">
        <f t="shared" si="18"/>
        <v>0</v>
      </c>
      <c r="AI87" s="168" t="str">
        <f t="shared" si="19"/>
        <v/>
      </c>
      <c r="AJ87" s="168">
        <f t="shared" si="20"/>
        <v>0</v>
      </c>
      <c r="AK87" s="169" t="str">
        <f t="shared" si="21"/>
        <v/>
      </c>
      <c r="BI87" s="120">
        <f t="shared" si="37"/>
        <v>86</v>
      </c>
      <c r="BJ87" s="120" t="str">
        <f t="shared" si="38"/>
        <v>2202-03-789-11-24</v>
      </c>
      <c r="BK87" s="120">
        <f t="shared" si="27"/>
        <v>1</v>
      </c>
      <c r="BL87" s="235" t="str">
        <f t="shared" si="25"/>
        <v>2052-00-090-11-29</v>
      </c>
      <c r="BM87" s="235">
        <v>85</v>
      </c>
      <c r="BN87" s="242" t="s">
        <v>2655</v>
      </c>
      <c r="BO87" s="241" t="s">
        <v>2654</v>
      </c>
      <c r="BP87" s="242" t="s">
        <v>1642</v>
      </c>
      <c r="BQ87" s="243"/>
      <c r="BR87" s="242" t="s">
        <v>1813</v>
      </c>
      <c r="BS87" s="241" t="s">
        <v>1812</v>
      </c>
      <c r="BT87" s="242" t="s">
        <v>1608</v>
      </c>
      <c r="BU87" s="243" t="s">
        <v>1607</v>
      </c>
      <c r="BV87" s="242" t="s">
        <v>1661</v>
      </c>
      <c r="BW87" s="241" t="s">
        <v>2661</v>
      </c>
      <c r="BX87" s="235"/>
      <c r="BY87"/>
      <c r="BZ87"/>
      <c r="CA87"/>
      <c r="CB87"/>
      <c r="CC87"/>
      <c r="CD87"/>
      <c r="CE87"/>
      <c r="CP87">
        <f t="shared" si="22"/>
        <v>1</v>
      </c>
      <c r="CQ87">
        <v>5</v>
      </c>
      <c r="CR87" t="s">
        <v>479</v>
      </c>
      <c r="CS87" t="s">
        <v>3047</v>
      </c>
      <c r="CT87" t="s">
        <v>3048</v>
      </c>
      <c r="CU87" t="s">
        <v>3049</v>
      </c>
      <c r="CV87" t="s">
        <v>329</v>
      </c>
      <c r="CW87" t="s">
        <v>1679</v>
      </c>
      <c r="CX87" s="282"/>
      <c r="CY87" s="282"/>
    </row>
    <row r="88" spans="1:103" s="166" customFormat="1" ht="15" hidden="1" customHeight="1">
      <c r="A88" s="185">
        <v>22</v>
      </c>
      <c r="B88" s="186">
        <v>1</v>
      </c>
      <c r="C88" s="187" t="s">
        <v>464</v>
      </c>
      <c r="D88" s="187">
        <v>22</v>
      </c>
      <c r="E88" s="187" t="s">
        <v>510</v>
      </c>
      <c r="F88" s="187">
        <v>21</v>
      </c>
      <c r="G88" s="199" t="s">
        <v>513</v>
      </c>
      <c r="H88" s="200">
        <f t="shared" si="26"/>
        <v>1028</v>
      </c>
      <c r="I88" s="201">
        <f t="shared" si="28"/>
        <v>46</v>
      </c>
      <c r="J88" s="444">
        <f t="shared" si="29"/>
        <v>837</v>
      </c>
      <c r="K88" s="188" t="str">
        <f t="shared" si="30"/>
        <v>Kodavalur</v>
      </c>
      <c r="L88" s="428">
        <f t="shared" si="31"/>
        <v>837</v>
      </c>
      <c r="M88" s="429" t="str">
        <f t="shared" si="32"/>
        <v>Kodavalur</v>
      </c>
      <c r="N88" s="196">
        <f t="shared" si="33"/>
        <v>202</v>
      </c>
      <c r="O88" s="188" t="str">
        <f t="shared" si="34"/>
        <v xml:space="preserve">Kapileswarapuram </v>
      </c>
      <c r="P88" s="196">
        <f t="shared" si="35"/>
        <v>261</v>
      </c>
      <c r="Q88" s="188" t="str">
        <f t="shared" si="36"/>
        <v>Kollipara</v>
      </c>
      <c r="R88" s="165"/>
      <c r="S88" s="168">
        <v>23</v>
      </c>
      <c r="T88" s="168" t="s">
        <v>387</v>
      </c>
      <c r="U88" s="192"/>
      <c r="V88" s="192">
        <v>123450017</v>
      </c>
      <c r="W88" s="192" t="str">
        <f t="shared" si="40"/>
        <v>Twelve  Crores  Thirty Four  Lakhs  Fifty Thousand and Seventeen</v>
      </c>
      <c r="X88" s="168">
        <f t="shared" si="8"/>
        <v>120000000</v>
      </c>
      <c r="Y88" s="168">
        <f t="shared" si="9"/>
        <v>12</v>
      </c>
      <c r="Z88" s="168" t="str">
        <f t="shared" si="10"/>
        <v xml:space="preserve">Twelve  Crores  </v>
      </c>
      <c r="AA88" s="168">
        <f t="shared" si="11"/>
        <v>3400000</v>
      </c>
      <c r="AB88" s="169">
        <f t="shared" si="12"/>
        <v>34</v>
      </c>
      <c r="AC88" s="168" t="str">
        <f t="shared" si="13"/>
        <v xml:space="preserve">Thirty Four  Lakhs  </v>
      </c>
      <c r="AD88" s="168">
        <f t="shared" si="14"/>
        <v>50000</v>
      </c>
      <c r="AE88" s="169">
        <f t="shared" si="15"/>
        <v>50</v>
      </c>
      <c r="AF88" s="168" t="str">
        <f t="shared" si="16"/>
        <v xml:space="preserve">Fifty Thousand </v>
      </c>
      <c r="AG88" s="168">
        <f t="shared" si="17"/>
        <v>0</v>
      </c>
      <c r="AH88" s="169">
        <f t="shared" si="18"/>
        <v>0</v>
      </c>
      <c r="AI88" s="168" t="str">
        <f t="shared" si="19"/>
        <v/>
      </c>
      <c r="AJ88" s="168">
        <f t="shared" si="20"/>
        <v>17</v>
      </c>
      <c r="AK88" s="169" t="str">
        <f t="shared" si="21"/>
        <v>Seventeen</v>
      </c>
      <c r="BI88" s="120">
        <f t="shared" si="37"/>
        <v>87</v>
      </c>
      <c r="BJ88" s="120" t="str">
        <f t="shared" si="38"/>
        <v>2202-03-789-11-25</v>
      </c>
      <c r="BK88" s="120">
        <f t="shared" si="27"/>
        <v>1</v>
      </c>
      <c r="BL88" s="235" t="str">
        <f t="shared" si="25"/>
        <v>2052-00-092-00-04</v>
      </c>
      <c r="BM88" s="235">
        <v>86</v>
      </c>
      <c r="BN88" s="242" t="s">
        <v>2655</v>
      </c>
      <c r="BO88" s="241" t="s">
        <v>2654</v>
      </c>
      <c r="BP88" s="242" t="s">
        <v>1642</v>
      </c>
      <c r="BQ88" s="243"/>
      <c r="BR88" s="242" t="s">
        <v>1804</v>
      </c>
      <c r="BS88" s="246" t="s">
        <v>1774</v>
      </c>
      <c r="BT88" s="245" t="s">
        <v>1642</v>
      </c>
      <c r="BU88" s="244"/>
      <c r="BV88" s="242" t="s">
        <v>327</v>
      </c>
      <c r="BW88" s="241" t="s">
        <v>2660</v>
      </c>
      <c r="BX88" s="235"/>
      <c r="BY88"/>
      <c r="BZ88"/>
      <c r="CA88"/>
      <c r="CB88"/>
      <c r="CC88"/>
      <c r="CD88"/>
      <c r="CE88"/>
      <c r="CP88">
        <f t="shared" si="22"/>
        <v>1</v>
      </c>
      <c r="CQ88">
        <v>5</v>
      </c>
      <c r="CR88" t="s">
        <v>479</v>
      </c>
      <c r="CS88" t="s">
        <v>3050</v>
      </c>
      <c r="CT88" t="s">
        <v>3051</v>
      </c>
      <c r="CU88" t="s">
        <v>3052</v>
      </c>
      <c r="CV88" t="s">
        <v>329</v>
      </c>
      <c r="CW88" t="s">
        <v>1608</v>
      </c>
      <c r="CX88" s="282"/>
      <c r="CY88" s="282"/>
    </row>
    <row r="89" spans="1:103" s="166" customFormat="1" ht="15" hidden="1" customHeight="1">
      <c r="A89" s="185">
        <v>23</v>
      </c>
      <c r="B89" s="186">
        <v>1</v>
      </c>
      <c r="C89" s="187" t="s">
        <v>464</v>
      </c>
      <c r="D89" s="187">
        <v>23</v>
      </c>
      <c r="E89" s="187" t="s">
        <v>512</v>
      </c>
      <c r="F89" s="187">
        <v>22</v>
      </c>
      <c r="G89" s="199" t="s">
        <v>515</v>
      </c>
      <c r="H89" s="200">
        <f t="shared" si="26"/>
        <v>1074</v>
      </c>
      <c r="I89" s="201">
        <f t="shared" si="28"/>
        <v>50</v>
      </c>
      <c r="J89" s="444">
        <f t="shared" si="29"/>
        <v>838</v>
      </c>
      <c r="K89" s="188" t="str">
        <f t="shared" si="30"/>
        <v>Kondapuram</v>
      </c>
      <c r="L89" s="428">
        <f t="shared" si="31"/>
        <v>838</v>
      </c>
      <c r="M89" s="429" t="str">
        <f t="shared" si="32"/>
        <v>Kondapuram</v>
      </c>
      <c r="N89" s="196">
        <f t="shared" si="33"/>
        <v>203</v>
      </c>
      <c r="O89" s="188" t="str">
        <f t="shared" si="34"/>
        <v xml:space="preserve">Karapa </v>
      </c>
      <c r="P89" s="196">
        <f t="shared" si="35"/>
        <v>262</v>
      </c>
      <c r="Q89" s="188" t="str">
        <f t="shared" si="36"/>
        <v>Kollur</v>
      </c>
      <c r="R89" s="165"/>
      <c r="S89" s="168">
        <v>24</v>
      </c>
      <c r="T89" s="168" t="s">
        <v>388</v>
      </c>
      <c r="U89" s="192"/>
      <c r="V89" s="192">
        <v>123450018</v>
      </c>
      <c r="W89" s="192" t="str">
        <f t="shared" si="40"/>
        <v>Twelve  Crores  Thirty Four  Lakhs  Fifty Thousand and Eighteen</v>
      </c>
      <c r="X89" s="168">
        <f t="shared" si="8"/>
        <v>120000000</v>
      </c>
      <c r="Y89" s="168">
        <f t="shared" si="9"/>
        <v>12</v>
      </c>
      <c r="Z89" s="168" t="str">
        <f t="shared" si="10"/>
        <v xml:space="preserve">Twelve  Crores  </v>
      </c>
      <c r="AA89" s="168">
        <f t="shared" si="11"/>
        <v>3400000</v>
      </c>
      <c r="AB89" s="169">
        <f t="shared" si="12"/>
        <v>34</v>
      </c>
      <c r="AC89" s="168" t="str">
        <f t="shared" si="13"/>
        <v xml:space="preserve">Thirty Four  Lakhs  </v>
      </c>
      <c r="AD89" s="168">
        <f t="shared" si="14"/>
        <v>50000</v>
      </c>
      <c r="AE89" s="169">
        <f t="shared" si="15"/>
        <v>50</v>
      </c>
      <c r="AF89" s="168" t="str">
        <f t="shared" si="16"/>
        <v xml:space="preserve">Fifty Thousand </v>
      </c>
      <c r="AG89" s="168">
        <f t="shared" si="17"/>
        <v>0</v>
      </c>
      <c r="AH89" s="169">
        <f t="shared" si="18"/>
        <v>0</v>
      </c>
      <c r="AI89" s="168" t="str">
        <f t="shared" si="19"/>
        <v/>
      </c>
      <c r="AJ89" s="168">
        <f t="shared" si="20"/>
        <v>18</v>
      </c>
      <c r="AK89" s="169" t="str">
        <f t="shared" si="21"/>
        <v>Eighteen</v>
      </c>
      <c r="BI89" s="120">
        <f t="shared" si="37"/>
        <v>88</v>
      </c>
      <c r="BJ89" s="120" t="str">
        <f t="shared" si="38"/>
        <v>2202-03-789-11-32</v>
      </c>
      <c r="BK89" s="120">
        <f t="shared" si="27"/>
        <v>1</v>
      </c>
      <c r="BL89" s="235" t="str">
        <f t="shared" si="25"/>
        <v>2052-00-092-00-05</v>
      </c>
      <c r="BM89" s="235">
        <v>87</v>
      </c>
      <c r="BN89" s="242" t="s">
        <v>2655</v>
      </c>
      <c r="BO89" s="241" t="s">
        <v>2654</v>
      </c>
      <c r="BP89" s="242" t="s">
        <v>1642</v>
      </c>
      <c r="BQ89" s="243"/>
      <c r="BR89" s="242" t="s">
        <v>1804</v>
      </c>
      <c r="BS89" s="246" t="s">
        <v>1774</v>
      </c>
      <c r="BT89" s="245" t="s">
        <v>1642</v>
      </c>
      <c r="BU89" s="244"/>
      <c r="BV89" s="242" t="s">
        <v>328</v>
      </c>
      <c r="BW89" s="241" t="s">
        <v>2659</v>
      </c>
      <c r="BX89" s="235"/>
      <c r="BY89"/>
      <c r="BZ89"/>
      <c r="CA89"/>
      <c r="CB89"/>
      <c r="CC89"/>
      <c r="CD89"/>
      <c r="CE89"/>
      <c r="CP89">
        <f t="shared" si="22"/>
        <v>1</v>
      </c>
      <c r="CQ89">
        <v>5</v>
      </c>
      <c r="CR89" t="s">
        <v>479</v>
      </c>
      <c r="CS89" t="s">
        <v>3053</v>
      </c>
      <c r="CT89" t="s">
        <v>3054</v>
      </c>
      <c r="CU89" t="s">
        <v>3055</v>
      </c>
      <c r="CV89" t="s">
        <v>329</v>
      </c>
      <c r="CW89" t="s">
        <v>1639</v>
      </c>
      <c r="CX89" s="282"/>
      <c r="CY89" s="282"/>
    </row>
    <row r="90" spans="1:103" s="166" customFormat="1" ht="15" hidden="1" customHeight="1">
      <c r="A90" s="185">
        <v>24</v>
      </c>
      <c r="B90" s="186">
        <v>1</v>
      </c>
      <c r="C90" s="187" t="s">
        <v>464</v>
      </c>
      <c r="D90" s="187">
        <v>24</v>
      </c>
      <c r="E90" s="187" t="s">
        <v>514</v>
      </c>
      <c r="F90" s="187">
        <v>23</v>
      </c>
      <c r="G90" s="200"/>
      <c r="H90" s="200"/>
      <c r="I90" s="200"/>
      <c r="J90" s="444">
        <f t="shared" si="29"/>
        <v>839</v>
      </c>
      <c r="K90" s="188" t="str">
        <f t="shared" si="30"/>
        <v>Kota</v>
      </c>
      <c r="L90" s="428">
        <f t="shared" si="31"/>
        <v>839</v>
      </c>
      <c r="M90" s="429" t="str">
        <f t="shared" si="32"/>
        <v>Kota</v>
      </c>
      <c r="N90" s="196">
        <f t="shared" si="33"/>
        <v>204</v>
      </c>
      <c r="O90" s="188" t="str">
        <f t="shared" si="34"/>
        <v xml:space="preserve">Katrenikona </v>
      </c>
      <c r="P90" s="196">
        <f t="shared" si="35"/>
        <v>263</v>
      </c>
      <c r="Q90" s="188" t="str">
        <f t="shared" si="36"/>
        <v>Krosuru</v>
      </c>
      <c r="R90" s="165"/>
      <c r="S90" s="168">
        <v>25</v>
      </c>
      <c r="T90" s="168" t="s">
        <v>389</v>
      </c>
      <c r="U90" s="192"/>
      <c r="V90" s="192">
        <v>123450019</v>
      </c>
      <c r="W90" s="192" t="str">
        <f t="shared" si="40"/>
        <v>Twelve  Crores  Thirty Four  Lakhs  Fifty Thousand and Ninteen</v>
      </c>
      <c r="X90" s="168">
        <f t="shared" si="8"/>
        <v>120000000</v>
      </c>
      <c r="Y90" s="168">
        <f t="shared" si="9"/>
        <v>12</v>
      </c>
      <c r="Z90" s="168" t="str">
        <f t="shared" si="10"/>
        <v xml:space="preserve">Twelve  Crores  </v>
      </c>
      <c r="AA90" s="168">
        <f t="shared" si="11"/>
        <v>3400000</v>
      </c>
      <c r="AB90" s="169">
        <f t="shared" si="12"/>
        <v>34</v>
      </c>
      <c r="AC90" s="168" t="str">
        <f t="shared" si="13"/>
        <v xml:space="preserve">Thirty Four  Lakhs  </v>
      </c>
      <c r="AD90" s="168">
        <f t="shared" si="14"/>
        <v>50000</v>
      </c>
      <c r="AE90" s="169">
        <f t="shared" si="15"/>
        <v>50</v>
      </c>
      <c r="AF90" s="168" t="str">
        <f t="shared" si="16"/>
        <v xml:space="preserve">Fifty Thousand </v>
      </c>
      <c r="AG90" s="168">
        <f t="shared" si="17"/>
        <v>0</v>
      </c>
      <c r="AH90" s="169">
        <f t="shared" si="18"/>
        <v>0</v>
      </c>
      <c r="AI90" s="168" t="str">
        <f t="shared" si="19"/>
        <v/>
      </c>
      <c r="AJ90" s="168">
        <f t="shared" si="20"/>
        <v>19</v>
      </c>
      <c r="AK90" s="169" t="str">
        <f t="shared" si="21"/>
        <v>Ninteen</v>
      </c>
      <c r="BI90" s="120">
        <f t="shared" si="37"/>
        <v>89</v>
      </c>
      <c r="BJ90" s="120" t="str">
        <f t="shared" si="38"/>
        <v>2202-03-789-11-33</v>
      </c>
      <c r="BK90" s="120">
        <f t="shared" si="27"/>
        <v>1</v>
      </c>
      <c r="BL90" s="235" t="str">
        <f t="shared" si="25"/>
        <v>2052-00-092-00-06</v>
      </c>
      <c r="BM90" s="235">
        <v>88</v>
      </c>
      <c r="BN90" s="242" t="s">
        <v>2655</v>
      </c>
      <c r="BO90" s="241" t="s">
        <v>2654</v>
      </c>
      <c r="BP90" s="242" t="s">
        <v>1642</v>
      </c>
      <c r="BQ90" s="243"/>
      <c r="BR90" s="242" t="s">
        <v>1804</v>
      </c>
      <c r="BS90" s="246" t="s">
        <v>1774</v>
      </c>
      <c r="BT90" s="245" t="s">
        <v>1642</v>
      </c>
      <c r="BU90" s="244"/>
      <c r="BV90" s="242" t="s">
        <v>329</v>
      </c>
      <c r="BW90" s="241" t="s">
        <v>2658</v>
      </c>
      <c r="BX90" s="235"/>
      <c r="BY90"/>
      <c r="BZ90"/>
      <c r="CA90"/>
      <c r="CB90"/>
      <c r="CC90"/>
      <c r="CD90"/>
      <c r="CE90"/>
      <c r="CP90">
        <f t="shared" si="22"/>
        <v>1</v>
      </c>
      <c r="CQ90">
        <v>5</v>
      </c>
      <c r="CR90" t="s">
        <v>479</v>
      </c>
      <c r="CS90" t="s">
        <v>3056</v>
      </c>
      <c r="CT90" t="s">
        <v>3057</v>
      </c>
      <c r="CU90" t="s">
        <v>3058</v>
      </c>
      <c r="CV90" t="s">
        <v>329</v>
      </c>
      <c r="CW90" t="s">
        <v>1673</v>
      </c>
      <c r="CX90" s="282"/>
      <c r="CY90" s="282"/>
    </row>
    <row r="91" spans="1:103" s="166" customFormat="1" ht="15" hidden="1" customHeight="1">
      <c r="A91" s="185">
        <v>25</v>
      </c>
      <c r="B91" s="186">
        <v>1</v>
      </c>
      <c r="C91" s="187" t="s">
        <v>464</v>
      </c>
      <c r="D91" s="187">
        <v>25</v>
      </c>
      <c r="E91" s="187" t="s">
        <v>516</v>
      </c>
      <c r="F91" s="188"/>
      <c r="G91" s="200"/>
      <c r="H91" s="200"/>
      <c r="I91" s="200"/>
      <c r="J91" s="444">
        <f t="shared" si="29"/>
        <v>840</v>
      </c>
      <c r="K91" s="188" t="str">
        <f t="shared" si="30"/>
        <v>Kovur</v>
      </c>
      <c r="L91" s="428">
        <f t="shared" si="31"/>
        <v>840</v>
      </c>
      <c r="M91" s="429" t="str">
        <f t="shared" si="32"/>
        <v>Kovur</v>
      </c>
      <c r="N91" s="196">
        <f t="shared" si="33"/>
        <v>205</v>
      </c>
      <c r="O91" s="188" t="str">
        <f t="shared" si="34"/>
        <v xml:space="preserve">Kirlampudi </v>
      </c>
      <c r="P91" s="196">
        <f t="shared" si="35"/>
        <v>264</v>
      </c>
      <c r="Q91" s="188" t="str">
        <f t="shared" si="36"/>
        <v>Machavaram</v>
      </c>
      <c r="R91" s="165"/>
      <c r="S91" s="168">
        <v>26</v>
      </c>
      <c r="T91" s="168" t="s">
        <v>390</v>
      </c>
      <c r="U91" s="192"/>
      <c r="V91" s="192">
        <v>123450020</v>
      </c>
      <c r="W91" s="192" t="str">
        <f t="shared" si="40"/>
        <v>Twelve  Crores  Thirty Four  Lakhs  Fifty Thousand and Twenty</v>
      </c>
      <c r="X91" s="168">
        <f t="shared" si="8"/>
        <v>120000000</v>
      </c>
      <c r="Y91" s="168">
        <f t="shared" si="9"/>
        <v>12</v>
      </c>
      <c r="Z91" s="168" t="str">
        <f t="shared" si="10"/>
        <v xml:space="preserve">Twelve  Crores  </v>
      </c>
      <c r="AA91" s="168">
        <f t="shared" si="11"/>
        <v>3400000</v>
      </c>
      <c r="AB91" s="169">
        <f t="shared" si="12"/>
        <v>34</v>
      </c>
      <c r="AC91" s="168" t="str">
        <f t="shared" si="13"/>
        <v xml:space="preserve">Thirty Four  Lakhs  </v>
      </c>
      <c r="AD91" s="168">
        <f t="shared" si="14"/>
        <v>50000</v>
      </c>
      <c r="AE91" s="169">
        <f t="shared" si="15"/>
        <v>50</v>
      </c>
      <c r="AF91" s="168" t="str">
        <f t="shared" si="16"/>
        <v xml:space="preserve">Fifty Thousand </v>
      </c>
      <c r="AG91" s="168">
        <f t="shared" si="17"/>
        <v>0</v>
      </c>
      <c r="AH91" s="169">
        <f t="shared" si="18"/>
        <v>0</v>
      </c>
      <c r="AI91" s="168" t="str">
        <f t="shared" si="19"/>
        <v/>
      </c>
      <c r="AJ91" s="168">
        <f t="shared" si="20"/>
        <v>20</v>
      </c>
      <c r="AK91" s="169" t="str">
        <f t="shared" si="21"/>
        <v>Twenty</v>
      </c>
      <c r="BI91" s="120">
        <f t="shared" si="37"/>
        <v>90</v>
      </c>
      <c r="BJ91" s="120" t="str">
        <f t="shared" si="38"/>
        <v>2202-03-789-11-41</v>
      </c>
      <c r="BK91" s="120">
        <f t="shared" si="27"/>
        <v>1</v>
      </c>
      <c r="BL91" s="235" t="str">
        <f t="shared" si="25"/>
        <v>2052-00-092-00-07</v>
      </c>
      <c r="BM91" s="235">
        <v>89</v>
      </c>
      <c r="BN91" s="242" t="s">
        <v>2655</v>
      </c>
      <c r="BO91" s="241" t="s">
        <v>2654</v>
      </c>
      <c r="BP91" s="242" t="s">
        <v>1642</v>
      </c>
      <c r="BQ91" s="243"/>
      <c r="BR91" s="242" t="s">
        <v>1804</v>
      </c>
      <c r="BS91" s="246" t="s">
        <v>1774</v>
      </c>
      <c r="BT91" s="245" t="s">
        <v>1642</v>
      </c>
      <c r="BU91" s="244"/>
      <c r="BV91" s="242" t="s">
        <v>330</v>
      </c>
      <c r="BW91" s="241" t="s">
        <v>2657</v>
      </c>
      <c r="BX91" s="235"/>
      <c r="BY91"/>
      <c r="BZ91"/>
      <c r="CA91"/>
      <c r="CB91"/>
      <c r="CC91"/>
      <c r="CD91"/>
      <c r="CE91"/>
      <c r="CP91">
        <f t="shared" si="22"/>
        <v>1</v>
      </c>
      <c r="CQ91">
        <v>5</v>
      </c>
      <c r="CR91" t="s">
        <v>479</v>
      </c>
      <c r="CS91" t="s">
        <v>3059</v>
      </c>
      <c r="CT91" t="s">
        <v>3060</v>
      </c>
      <c r="CU91" t="s">
        <v>3061</v>
      </c>
      <c r="CV91" t="s">
        <v>329</v>
      </c>
      <c r="CW91" t="s">
        <v>1675</v>
      </c>
      <c r="CX91" s="282"/>
      <c r="CY91" s="282"/>
    </row>
    <row r="92" spans="1:103" s="166" customFormat="1" ht="15" hidden="1" customHeight="1">
      <c r="A92" s="185">
        <v>26</v>
      </c>
      <c r="B92" s="186">
        <v>1</v>
      </c>
      <c r="C92" s="187" t="s">
        <v>464</v>
      </c>
      <c r="D92" s="187">
        <v>26</v>
      </c>
      <c r="E92" s="187" t="s">
        <v>517</v>
      </c>
      <c r="F92" s="188"/>
      <c r="G92" s="200" t="s">
        <v>464</v>
      </c>
      <c r="H92" s="200">
        <f>I92</f>
        <v>52</v>
      </c>
      <c r="I92" s="201">
        <f>LOOKUP(G92,$C$67:$D$1189)</f>
        <v>52</v>
      </c>
      <c r="J92" s="444">
        <f t="shared" si="29"/>
        <v>841</v>
      </c>
      <c r="K92" s="188" t="str">
        <f t="shared" si="30"/>
        <v>Manubolu</v>
      </c>
      <c r="L92" s="428">
        <f t="shared" si="31"/>
        <v>841</v>
      </c>
      <c r="M92" s="429" t="str">
        <f t="shared" si="32"/>
        <v>Manubolu</v>
      </c>
      <c r="N92" s="196">
        <f t="shared" si="33"/>
        <v>206</v>
      </c>
      <c r="O92" s="188" t="str">
        <f t="shared" si="34"/>
        <v xml:space="preserve">Korukonda </v>
      </c>
      <c r="P92" s="196">
        <f t="shared" si="35"/>
        <v>265</v>
      </c>
      <c r="Q92" s="188" t="str">
        <f t="shared" si="36"/>
        <v>Macherla</v>
      </c>
      <c r="R92" s="165"/>
      <c r="S92" s="168">
        <v>27</v>
      </c>
      <c r="T92" s="168" t="s">
        <v>391</v>
      </c>
      <c r="U92" s="192"/>
      <c r="V92" s="192">
        <v>123450021</v>
      </c>
      <c r="W92" s="192" t="str">
        <f t="shared" si="40"/>
        <v>Twelve  Crores  Thirty Four  Lakhs  Fifty Thousand and Twenty One</v>
      </c>
      <c r="X92" s="168">
        <f t="shared" si="8"/>
        <v>120000000</v>
      </c>
      <c r="Y92" s="168">
        <f t="shared" si="9"/>
        <v>12</v>
      </c>
      <c r="Z92" s="168" t="str">
        <f t="shared" si="10"/>
        <v xml:space="preserve">Twelve  Crores  </v>
      </c>
      <c r="AA92" s="168">
        <f t="shared" si="11"/>
        <v>3400000</v>
      </c>
      <c r="AB92" s="169">
        <f t="shared" si="12"/>
        <v>34</v>
      </c>
      <c r="AC92" s="168" t="str">
        <f t="shared" si="13"/>
        <v xml:space="preserve">Thirty Four  Lakhs  </v>
      </c>
      <c r="AD92" s="168">
        <f t="shared" si="14"/>
        <v>50000</v>
      </c>
      <c r="AE92" s="169">
        <f t="shared" si="15"/>
        <v>50</v>
      </c>
      <c r="AF92" s="168" t="str">
        <f t="shared" si="16"/>
        <v xml:space="preserve">Fifty Thousand </v>
      </c>
      <c r="AG92" s="168">
        <f t="shared" si="17"/>
        <v>0</v>
      </c>
      <c r="AH92" s="169">
        <f t="shared" si="18"/>
        <v>0</v>
      </c>
      <c r="AI92" s="168" t="str">
        <f t="shared" si="19"/>
        <v/>
      </c>
      <c r="AJ92" s="168">
        <f t="shared" si="20"/>
        <v>21</v>
      </c>
      <c r="AK92" s="169" t="str">
        <f t="shared" si="21"/>
        <v>Twenty One</v>
      </c>
      <c r="BI92" s="120">
        <f t="shared" si="37"/>
        <v>91</v>
      </c>
      <c r="BJ92" s="120" t="str">
        <f t="shared" si="38"/>
        <v>2202-03-796-11-04</v>
      </c>
      <c r="BK92" s="120">
        <f t="shared" si="27"/>
        <v>1</v>
      </c>
      <c r="BL92" s="235" t="str">
        <f t="shared" si="25"/>
        <v>2052-00-092-00-08</v>
      </c>
      <c r="BM92" s="235">
        <v>90</v>
      </c>
      <c r="BN92" s="242" t="s">
        <v>2655</v>
      </c>
      <c r="BO92" s="241" t="s">
        <v>2654</v>
      </c>
      <c r="BP92" s="242" t="s">
        <v>1642</v>
      </c>
      <c r="BQ92" s="243"/>
      <c r="BR92" s="242" t="s">
        <v>1804</v>
      </c>
      <c r="BS92" s="246" t="s">
        <v>1774</v>
      </c>
      <c r="BT92" s="245" t="s">
        <v>1642</v>
      </c>
      <c r="BU92" s="244"/>
      <c r="BV92" s="242" t="s">
        <v>331</v>
      </c>
      <c r="BW92" s="241" t="s">
        <v>2656</v>
      </c>
      <c r="BX92" s="235"/>
      <c r="BY92"/>
      <c r="BZ92"/>
      <c r="CA92"/>
      <c r="CB92"/>
      <c r="CC92"/>
      <c r="CD92"/>
      <c r="CE92"/>
      <c r="CP92">
        <f t="shared" si="22"/>
        <v>1</v>
      </c>
      <c r="CQ92">
        <v>5</v>
      </c>
      <c r="CR92" t="s">
        <v>479</v>
      </c>
      <c r="CS92" t="s">
        <v>3062</v>
      </c>
      <c r="CT92" t="s">
        <v>3063</v>
      </c>
      <c r="CU92" t="s">
        <v>3064</v>
      </c>
      <c r="CV92" t="s">
        <v>329</v>
      </c>
      <c r="CW92" t="s">
        <v>1919</v>
      </c>
      <c r="CX92" s="282"/>
      <c r="CY92" s="282"/>
    </row>
    <row r="93" spans="1:103" s="166" customFormat="1" ht="15" hidden="1" customHeight="1">
      <c r="A93" s="185">
        <v>27</v>
      </c>
      <c r="B93" s="186">
        <v>1</v>
      </c>
      <c r="C93" s="187" t="s">
        <v>464</v>
      </c>
      <c r="D93" s="187">
        <v>27</v>
      </c>
      <c r="E93" s="187" t="s">
        <v>518</v>
      </c>
      <c r="F93" s="187">
        <v>1</v>
      </c>
      <c r="G93" s="200" t="s">
        <v>473</v>
      </c>
      <c r="H93" s="200">
        <f t="shared" ref="H93:H114" si="41">H92+I93</f>
        <v>115</v>
      </c>
      <c r="I93" s="201">
        <f t="shared" ref="I93:I114" si="42">LOOKUP(G93,$C$67:$D$1189)</f>
        <v>63</v>
      </c>
      <c r="J93" s="444">
        <f t="shared" si="29"/>
        <v>842</v>
      </c>
      <c r="K93" s="188" t="str">
        <f t="shared" si="30"/>
        <v>Marripadu</v>
      </c>
      <c r="L93" s="428">
        <f t="shared" si="31"/>
        <v>842</v>
      </c>
      <c r="M93" s="429" t="str">
        <f t="shared" si="32"/>
        <v>Marripadu</v>
      </c>
      <c r="N93" s="196">
        <f t="shared" si="33"/>
        <v>207</v>
      </c>
      <c r="O93" s="188" t="str">
        <f t="shared" si="34"/>
        <v xml:space="preserve">Kotananduru </v>
      </c>
      <c r="P93" s="196">
        <f t="shared" si="35"/>
        <v>266</v>
      </c>
      <c r="Q93" s="188" t="str">
        <f t="shared" si="36"/>
        <v>Mangalagiri</v>
      </c>
      <c r="R93" s="165"/>
      <c r="S93" s="168">
        <v>28</v>
      </c>
      <c r="T93" s="168" t="s">
        <v>392</v>
      </c>
      <c r="U93" s="192"/>
      <c r="V93" s="192">
        <v>123450022</v>
      </c>
      <c r="W93" s="192" t="str">
        <f t="shared" si="40"/>
        <v>Twelve  Crores  Thirty Four  Lakhs  Fifty Thousand and Twenty Two</v>
      </c>
      <c r="X93" s="168">
        <f t="shared" si="8"/>
        <v>120000000</v>
      </c>
      <c r="Y93" s="168">
        <f t="shared" si="9"/>
        <v>12</v>
      </c>
      <c r="Z93" s="168" t="str">
        <f t="shared" si="10"/>
        <v xml:space="preserve">Twelve  Crores  </v>
      </c>
      <c r="AA93" s="168">
        <f t="shared" si="11"/>
        <v>3400000</v>
      </c>
      <c r="AB93" s="169">
        <f t="shared" si="12"/>
        <v>34</v>
      </c>
      <c r="AC93" s="168" t="str">
        <f t="shared" si="13"/>
        <v xml:space="preserve">Thirty Four  Lakhs  </v>
      </c>
      <c r="AD93" s="168">
        <f t="shared" si="14"/>
        <v>50000</v>
      </c>
      <c r="AE93" s="169">
        <f t="shared" si="15"/>
        <v>50</v>
      </c>
      <c r="AF93" s="168" t="str">
        <f t="shared" si="16"/>
        <v xml:space="preserve">Fifty Thousand </v>
      </c>
      <c r="AG93" s="168">
        <f t="shared" si="17"/>
        <v>0</v>
      </c>
      <c r="AH93" s="169">
        <f t="shared" si="18"/>
        <v>0</v>
      </c>
      <c r="AI93" s="168" t="str">
        <f t="shared" si="19"/>
        <v/>
      </c>
      <c r="AJ93" s="168">
        <f t="shared" si="20"/>
        <v>22</v>
      </c>
      <c r="AK93" s="169" t="str">
        <f t="shared" si="21"/>
        <v>Twenty Two</v>
      </c>
      <c r="BI93" s="120">
        <f t="shared" si="37"/>
        <v>92</v>
      </c>
      <c r="BJ93" s="120" t="str">
        <f t="shared" si="38"/>
        <v>2202-03-796-11-06</v>
      </c>
      <c r="BK93" s="120">
        <f t="shared" si="27"/>
        <v>1</v>
      </c>
      <c r="BL93" s="235" t="str">
        <f t="shared" si="25"/>
        <v>2052-00-092-00-09</v>
      </c>
      <c r="BM93" s="235">
        <v>91</v>
      </c>
      <c r="BN93" s="242" t="s">
        <v>2655</v>
      </c>
      <c r="BO93" s="241" t="s">
        <v>2654</v>
      </c>
      <c r="BP93" s="242" t="s">
        <v>1642</v>
      </c>
      <c r="BQ93" s="243"/>
      <c r="BR93" s="242" t="s">
        <v>1804</v>
      </c>
      <c r="BS93" s="246" t="s">
        <v>1774</v>
      </c>
      <c r="BT93" s="245" t="s">
        <v>1642</v>
      </c>
      <c r="BU93" s="244"/>
      <c r="BV93" s="242" t="s">
        <v>1681</v>
      </c>
      <c r="BW93" s="241" t="s">
        <v>2653</v>
      </c>
      <c r="BX93" s="235"/>
      <c r="BY93"/>
      <c r="BZ93"/>
      <c r="CA93"/>
      <c r="CB93"/>
      <c r="CC93"/>
      <c r="CD93"/>
      <c r="CE93"/>
      <c r="CP93">
        <f t="shared" si="22"/>
        <v>1</v>
      </c>
      <c r="CQ93">
        <v>5</v>
      </c>
      <c r="CR93" t="s">
        <v>479</v>
      </c>
      <c r="CS93" t="s">
        <v>3065</v>
      </c>
      <c r="CT93" t="s">
        <v>3066</v>
      </c>
      <c r="CU93" t="s">
        <v>3067</v>
      </c>
      <c r="CV93" t="s">
        <v>329</v>
      </c>
      <c r="CW93" t="s">
        <v>1766</v>
      </c>
      <c r="CX93" s="282"/>
      <c r="CY93" s="282"/>
    </row>
    <row r="94" spans="1:103" s="166" customFormat="1" ht="15" hidden="1" customHeight="1">
      <c r="A94" s="185">
        <v>28</v>
      </c>
      <c r="B94" s="186">
        <v>1</v>
      </c>
      <c r="C94" s="187" t="s">
        <v>464</v>
      </c>
      <c r="D94" s="187">
        <v>28</v>
      </c>
      <c r="E94" s="187" t="s">
        <v>519</v>
      </c>
      <c r="F94" s="187">
        <v>2</v>
      </c>
      <c r="G94" s="200" t="s">
        <v>475</v>
      </c>
      <c r="H94" s="200">
        <f t="shared" si="41"/>
        <v>181</v>
      </c>
      <c r="I94" s="201">
        <f t="shared" si="42"/>
        <v>66</v>
      </c>
      <c r="J94" s="444">
        <f t="shared" si="29"/>
        <v>843</v>
      </c>
      <c r="K94" s="188" t="str">
        <f t="shared" si="30"/>
        <v>Muthukur</v>
      </c>
      <c r="L94" s="428">
        <f t="shared" si="31"/>
        <v>843</v>
      </c>
      <c r="M94" s="429" t="str">
        <f t="shared" si="32"/>
        <v>Muthukur</v>
      </c>
      <c r="N94" s="196">
        <f t="shared" si="33"/>
        <v>208</v>
      </c>
      <c r="O94" s="188" t="str">
        <f t="shared" si="34"/>
        <v xml:space="preserve">Kothapalli </v>
      </c>
      <c r="P94" s="196">
        <f t="shared" si="35"/>
        <v>267</v>
      </c>
      <c r="Q94" s="188" t="str">
        <f t="shared" si="36"/>
        <v>Medikonduru</v>
      </c>
      <c r="R94" s="165"/>
      <c r="S94" s="168">
        <v>29</v>
      </c>
      <c r="T94" s="168" t="s">
        <v>393</v>
      </c>
      <c r="U94" s="192"/>
      <c r="V94" s="192">
        <v>123450023</v>
      </c>
      <c r="W94" s="192" t="str">
        <f t="shared" si="40"/>
        <v>Twelve  Crores  Thirty Four  Lakhs  Fifty Thousand and Twenty Three</v>
      </c>
      <c r="X94" s="168">
        <f t="shared" si="8"/>
        <v>120000000</v>
      </c>
      <c r="Y94" s="168">
        <f t="shared" si="9"/>
        <v>12</v>
      </c>
      <c r="Z94" s="168" t="str">
        <f t="shared" si="10"/>
        <v xml:space="preserve">Twelve  Crores  </v>
      </c>
      <c r="AA94" s="168">
        <f t="shared" si="11"/>
        <v>3400000</v>
      </c>
      <c r="AB94" s="169">
        <f t="shared" si="12"/>
        <v>34</v>
      </c>
      <c r="AC94" s="168" t="str">
        <f t="shared" si="13"/>
        <v xml:space="preserve">Thirty Four  Lakhs  </v>
      </c>
      <c r="AD94" s="168">
        <f t="shared" si="14"/>
        <v>50000</v>
      </c>
      <c r="AE94" s="169">
        <f t="shared" si="15"/>
        <v>50</v>
      </c>
      <c r="AF94" s="168" t="str">
        <f t="shared" si="16"/>
        <v xml:space="preserve">Fifty Thousand </v>
      </c>
      <c r="AG94" s="168">
        <f t="shared" si="17"/>
        <v>0</v>
      </c>
      <c r="AH94" s="169">
        <f t="shared" si="18"/>
        <v>0</v>
      </c>
      <c r="AI94" s="168" t="str">
        <f t="shared" si="19"/>
        <v/>
      </c>
      <c r="AJ94" s="168">
        <f t="shared" si="20"/>
        <v>23</v>
      </c>
      <c r="AK94" s="169" t="str">
        <f t="shared" si="21"/>
        <v>Twenty Three</v>
      </c>
      <c r="BI94" s="120">
        <f t="shared" si="37"/>
        <v>93</v>
      </c>
      <c r="BJ94" s="120" t="str">
        <f t="shared" si="38"/>
        <v>2202-03-796-11-12</v>
      </c>
      <c r="BK94" s="120">
        <f t="shared" si="27"/>
        <v>1</v>
      </c>
      <c r="BL94" s="235" t="str">
        <f t="shared" si="25"/>
        <v>2053-00-093-00-03</v>
      </c>
      <c r="BM94" s="235">
        <v>92</v>
      </c>
      <c r="BN94" s="242" t="s">
        <v>2643</v>
      </c>
      <c r="BO94" s="241" t="s">
        <v>2642</v>
      </c>
      <c r="BP94" s="242" t="s">
        <v>1642</v>
      </c>
      <c r="BQ94" s="243"/>
      <c r="BR94" s="242" t="s">
        <v>2652</v>
      </c>
      <c r="BS94" s="246" t="s">
        <v>2651</v>
      </c>
      <c r="BT94" s="245" t="s">
        <v>1642</v>
      </c>
      <c r="BU94" s="244"/>
      <c r="BV94" s="242" t="s">
        <v>326</v>
      </c>
      <c r="BW94" s="241" t="s">
        <v>2650</v>
      </c>
      <c r="BX94" s="235"/>
      <c r="BY94"/>
      <c r="BZ94"/>
      <c r="CA94"/>
      <c r="CB94"/>
      <c r="CC94"/>
      <c r="CD94"/>
      <c r="CE94"/>
      <c r="CP94">
        <f t="shared" si="22"/>
        <v>1</v>
      </c>
      <c r="CQ94">
        <v>5</v>
      </c>
      <c r="CR94" t="s">
        <v>479</v>
      </c>
      <c r="CS94" t="s">
        <v>3068</v>
      </c>
      <c r="CT94" t="s">
        <v>3069</v>
      </c>
      <c r="CU94" t="s">
        <v>3070</v>
      </c>
      <c r="CV94" t="s">
        <v>329</v>
      </c>
      <c r="CW94" t="s">
        <v>1828</v>
      </c>
      <c r="CX94" s="282"/>
      <c r="CY94" s="282"/>
    </row>
    <row r="95" spans="1:103" s="166" customFormat="1" ht="30" hidden="1" customHeight="1">
      <c r="A95" s="185">
        <v>29</v>
      </c>
      <c r="B95" s="186">
        <v>1</v>
      </c>
      <c r="C95" s="187" t="s">
        <v>464</v>
      </c>
      <c r="D95" s="187">
        <v>29</v>
      </c>
      <c r="E95" s="187" t="s">
        <v>520</v>
      </c>
      <c r="F95" s="187">
        <v>3</v>
      </c>
      <c r="G95" s="200" t="s">
        <v>477</v>
      </c>
      <c r="H95" s="200">
        <f t="shared" si="41"/>
        <v>240</v>
      </c>
      <c r="I95" s="201">
        <f t="shared" si="42"/>
        <v>59</v>
      </c>
      <c r="J95" s="444">
        <f t="shared" si="29"/>
        <v>844</v>
      </c>
      <c r="K95" s="188" t="str">
        <f t="shared" si="30"/>
        <v>Naidupeta</v>
      </c>
      <c r="L95" s="428">
        <f t="shared" si="31"/>
        <v>844</v>
      </c>
      <c r="M95" s="429" t="str">
        <f t="shared" si="32"/>
        <v>Naidupeta</v>
      </c>
      <c r="N95" s="196">
        <f t="shared" si="33"/>
        <v>209</v>
      </c>
      <c r="O95" s="188" t="str">
        <f t="shared" si="34"/>
        <v xml:space="preserve">Kothapeta </v>
      </c>
      <c r="P95" s="196">
        <f t="shared" si="35"/>
        <v>268</v>
      </c>
      <c r="Q95" s="188" t="str">
        <f t="shared" si="36"/>
        <v>Muppalla</v>
      </c>
      <c r="R95" s="165"/>
      <c r="S95" s="168">
        <v>30</v>
      </c>
      <c r="T95" s="168" t="s">
        <v>379</v>
      </c>
      <c r="U95" s="192"/>
      <c r="V95" s="192">
        <v>123450024</v>
      </c>
      <c r="W95" s="192" t="str">
        <f t="shared" si="40"/>
        <v>Twelve  Crores  Thirty Four  Lakhs  Fifty Thousand and Twenty Four</v>
      </c>
      <c r="X95" s="168">
        <f t="shared" si="8"/>
        <v>120000000</v>
      </c>
      <c r="Y95" s="168">
        <f t="shared" si="9"/>
        <v>12</v>
      </c>
      <c r="Z95" s="168" t="str">
        <f t="shared" si="10"/>
        <v xml:space="preserve">Twelve  Crores  </v>
      </c>
      <c r="AA95" s="168">
        <f t="shared" si="11"/>
        <v>3400000</v>
      </c>
      <c r="AB95" s="169">
        <f t="shared" si="12"/>
        <v>34</v>
      </c>
      <c r="AC95" s="168" t="str">
        <f t="shared" si="13"/>
        <v xml:space="preserve">Thirty Four  Lakhs  </v>
      </c>
      <c r="AD95" s="168">
        <f t="shared" si="14"/>
        <v>50000</v>
      </c>
      <c r="AE95" s="169">
        <f t="shared" si="15"/>
        <v>50</v>
      </c>
      <c r="AF95" s="168" t="str">
        <f t="shared" si="16"/>
        <v xml:space="preserve">Fifty Thousand </v>
      </c>
      <c r="AG95" s="168">
        <f t="shared" si="17"/>
        <v>0</v>
      </c>
      <c r="AH95" s="169">
        <f t="shared" si="18"/>
        <v>0</v>
      </c>
      <c r="AI95" s="168" t="str">
        <f t="shared" si="19"/>
        <v/>
      </c>
      <c r="AJ95" s="168">
        <f t="shared" si="20"/>
        <v>24</v>
      </c>
      <c r="AK95" s="169" t="str">
        <f t="shared" si="21"/>
        <v>Twenty Four</v>
      </c>
      <c r="BI95" s="120">
        <f t="shared" si="37"/>
        <v>94</v>
      </c>
      <c r="BJ95" s="120" t="str">
        <f t="shared" si="38"/>
        <v>2202-03-796-11-13</v>
      </c>
      <c r="BK95" s="120">
        <f t="shared" si="27"/>
        <v>1</v>
      </c>
      <c r="BL95" s="235" t="str">
        <f t="shared" si="25"/>
        <v>2053-00-094-00-04</v>
      </c>
      <c r="BM95" s="235">
        <v>93</v>
      </c>
      <c r="BN95" s="242" t="s">
        <v>2643</v>
      </c>
      <c r="BO95" s="241" t="s">
        <v>2642</v>
      </c>
      <c r="BP95" s="242" t="s">
        <v>1642</v>
      </c>
      <c r="BQ95" s="243"/>
      <c r="BR95" s="242" t="s">
        <v>2641</v>
      </c>
      <c r="BS95" s="246" t="s">
        <v>2640</v>
      </c>
      <c r="BT95" s="245" t="s">
        <v>1642</v>
      </c>
      <c r="BU95" s="244"/>
      <c r="BV95" s="242" t="s">
        <v>327</v>
      </c>
      <c r="BW95" s="241" t="s">
        <v>2649</v>
      </c>
      <c r="BX95" s="235"/>
      <c r="BY95"/>
      <c r="BZ95"/>
      <c r="CA95"/>
      <c r="CB95"/>
      <c r="CC95"/>
      <c r="CD95"/>
      <c r="CE95"/>
      <c r="CP95">
        <f t="shared" si="22"/>
        <v>1</v>
      </c>
      <c r="CQ95">
        <v>5</v>
      </c>
      <c r="CR95" t="s">
        <v>479</v>
      </c>
      <c r="CS95" t="s">
        <v>3071</v>
      </c>
      <c r="CT95" t="s">
        <v>3072</v>
      </c>
      <c r="CU95" t="s">
        <v>3073</v>
      </c>
      <c r="CV95" t="s">
        <v>329</v>
      </c>
      <c r="CW95" t="s">
        <v>1671</v>
      </c>
      <c r="CX95" s="282"/>
      <c r="CY95" s="282"/>
    </row>
    <row r="96" spans="1:103" s="166" customFormat="1" ht="15" hidden="1" customHeight="1">
      <c r="A96" s="185">
        <v>30</v>
      </c>
      <c r="B96" s="186">
        <v>1</v>
      </c>
      <c r="C96" s="187" t="s">
        <v>464</v>
      </c>
      <c r="D96" s="187">
        <v>30</v>
      </c>
      <c r="E96" s="187" t="s">
        <v>521</v>
      </c>
      <c r="F96" s="187">
        <v>4</v>
      </c>
      <c r="G96" s="200" t="s">
        <v>479</v>
      </c>
      <c r="H96" s="200">
        <f t="shared" si="41"/>
        <v>297</v>
      </c>
      <c r="I96" s="201">
        <f t="shared" si="42"/>
        <v>57</v>
      </c>
      <c r="J96" s="444">
        <f t="shared" si="29"/>
        <v>845</v>
      </c>
      <c r="K96" s="188" t="str">
        <f t="shared" si="30"/>
        <v>Nellore</v>
      </c>
      <c r="L96" s="428">
        <f t="shared" si="31"/>
        <v>845</v>
      </c>
      <c r="M96" s="429" t="str">
        <f t="shared" si="32"/>
        <v>Nellore</v>
      </c>
      <c r="N96" s="196">
        <f t="shared" si="33"/>
        <v>210</v>
      </c>
      <c r="O96" s="188" t="str">
        <f t="shared" si="34"/>
        <v xml:space="preserve">Malikipuram </v>
      </c>
      <c r="P96" s="196">
        <f t="shared" si="35"/>
        <v>269</v>
      </c>
      <c r="Q96" s="188" t="str">
        <f t="shared" si="36"/>
        <v>Nadendla</v>
      </c>
      <c r="R96" s="165"/>
      <c r="S96" s="168">
        <v>31</v>
      </c>
      <c r="T96" s="168" t="s">
        <v>394</v>
      </c>
      <c r="U96" s="192"/>
      <c r="V96" s="192">
        <v>123450025</v>
      </c>
      <c r="W96" s="192" t="str">
        <f t="shared" si="40"/>
        <v>Twelve  Crores  Thirty Four  Lakhs  Fifty Thousand and Twenty Five</v>
      </c>
      <c r="X96" s="168">
        <f t="shared" si="8"/>
        <v>120000000</v>
      </c>
      <c r="Y96" s="168">
        <f t="shared" si="9"/>
        <v>12</v>
      </c>
      <c r="Z96" s="168" t="str">
        <f t="shared" si="10"/>
        <v xml:space="preserve">Twelve  Crores  </v>
      </c>
      <c r="AA96" s="168">
        <f t="shared" si="11"/>
        <v>3400000</v>
      </c>
      <c r="AB96" s="169">
        <f t="shared" si="12"/>
        <v>34</v>
      </c>
      <c r="AC96" s="168" t="str">
        <f t="shared" si="13"/>
        <v xml:space="preserve">Thirty Four  Lakhs  </v>
      </c>
      <c r="AD96" s="168">
        <f t="shared" si="14"/>
        <v>50000</v>
      </c>
      <c r="AE96" s="169">
        <f t="shared" si="15"/>
        <v>50</v>
      </c>
      <c r="AF96" s="168" t="str">
        <f t="shared" si="16"/>
        <v xml:space="preserve">Fifty Thousand </v>
      </c>
      <c r="AG96" s="168">
        <f t="shared" si="17"/>
        <v>0</v>
      </c>
      <c r="AH96" s="169">
        <f t="shared" si="18"/>
        <v>0</v>
      </c>
      <c r="AI96" s="168" t="str">
        <f t="shared" si="19"/>
        <v/>
      </c>
      <c r="AJ96" s="168">
        <f t="shared" si="20"/>
        <v>25</v>
      </c>
      <c r="AK96" s="169" t="str">
        <f t="shared" si="21"/>
        <v>Twenty Five</v>
      </c>
      <c r="BI96" s="120">
        <f t="shared" si="37"/>
        <v>95</v>
      </c>
      <c r="BJ96" s="120" t="str">
        <f t="shared" si="38"/>
        <v>2202-03-796-11-14</v>
      </c>
      <c r="BK96" s="120">
        <f t="shared" si="27"/>
        <v>1</v>
      </c>
      <c r="BL96" s="235" t="str">
        <f t="shared" si="25"/>
        <v>2053-00-094-00-06</v>
      </c>
      <c r="BM96" s="235">
        <v>94</v>
      </c>
      <c r="BN96" s="242" t="s">
        <v>2643</v>
      </c>
      <c r="BO96" s="241" t="s">
        <v>2642</v>
      </c>
      <c r="BP96" s="242" t="s">
        <v>1642</v>
      </c>
      <c r="BQ96" s="243"/>
      <c r="BR96" s="242" t="s">
        <v>2641</v>
      </c>
      <c r="BS96" s="246" t="s">
        <v>2640</v>
      </c>
      <c r="BT96" s="245" t="s">
        <v>1642</v>
      </c>
      <c r="BU96" s="244"/>
      <c r="BV96" s="242" t="s">
        <v>329</v>
      </c>
      <c r="BW96" s="241" t="s">
        <v>2648</v>
      </c>
      <c r="BX96" s="235"/>
      <c r="BY96"/>
      <c r="BZ96"/>
      <c r="CA96"/>
      <c r="CB96"/>
      <c r="CC96"/>
      <c r="CD96"/>
      <c r="CE96"/>
      <c r="CP96">
        <f t="shared" si="22"/>
        <v>1</v>
      </c>
      <c r="CQ96">
        <v>6</v>
      </c>
      <c r="CR96" t="s">
        <v>481</v>
      </c>
      <c r="CS96" t="s">
        <v>3074</v>
      </c>
      <c r="CT96" t="s">
        <v>3075</v>
      </c>
      <c r="CU96" t="s">
        <v>3076</v>
      </c>
      <c r="CV96" t="s">
        <v>1636</v>
      </c>
      <c r="CW96" t="s">
        <v>29</v>
      </c>
      <c r="CX96" s="282"/>
      <c r="CY96" s="282"/>
    </row>
    <row r="97" spans="1:103" s="166" customFormat="1" ht="15" hidden="1" customHeight="1">
      <c r="A97" s="185">
        <v>31</v>
      </c>
      <c r="B97" s="186">
        <v>1</v>
      </c>
      <c r="C97" s="187" t="s">
        <v>464</v>
      </c>
      <c r="D97" s="187">
        <v>31</v>
      </c>
      <c r="E97" s="187" t="s">
        <v>522</v>
      </c>
      <c r="F97" s="187">
        <v>5</v>
      </c>
      <c r="G97" s="200" t="s">
        <v>481</v>
      </c>
      <c r="H97" s="200">
        <f t="shared" si="41"/>
        <v>313</v>
      </c>
      <c r="I97" s="201">
        <f t="shared" si="42"/>
        <v>16</v>
      </c>
      <c r="J97" s="444">
        <f t="shared" si="29"/>
        <v>846</v>
      </c>
      <c r="K97" s="188" t="str">
        <f t="shared" si="30"/>
        <v>Ojili</v>
      </c>
      <c r="L97" s="428">
        <f t="shared" si="31"/>
        <v>846</v>
      </c>
      <c r="M97" s="429" t="str">
        <f t="shared" si="32"/>
        <v>Ojili</v>
      </c>
      <c r="N97" s="196">
        <f t="shared" si="33"/>
        <v>211</v>
      </c>
      <c r="O97" s="188" t="str">
        <f t="shared" si="34"/>
        <v xml:space="preserve">Mamidikuduru </v>
      </c>
      <c r="P97" s="196">
        <f t="shared" si="35"/>
        <v>270</v>
      </c>
      <c r="Q97" s="188" t="str">
        <f t="shared" si="36"/>
        <v>Nagaram</v>
      </c>
      <c r="R97" s="165"/>
      <c r="S97" s="168">
        <v>32</v>
      </c>
      <c r="T97" s="168" t="s">
        <v>395</v>
      </c>
      <c r="U97" s="192"/>
      <c r="V97" s="192">
        <v>123450026</v>
      </c>
      <c r="W97" s="192" t="str">
        <f t="shared" si="40"/>
        <v>Twelve  Crores  Thirty Four  Lakhs  Fifty Thousand and Twenty Six</v>
      </c>
      <c r="X97" s="168">
        <f t="shared" si="8"/>
        <v>120000000</v>
      </c>
      <c r="Y97" s="168">
        <f t="shared" si="9"/>
        <v>12</v>
      </c>
      <c r="Z97" s="168" t="str">
        <f t="shared" si="10"/>
        <v xml:space="preserve">Twelve  Crores  </v>
      </c>
      <c r="AA97" s="168">
        <f t="shared" si="11"/>
        <v>3400000</v>
      </c>
      <c r="AB97" s="169">
        <f t="shared" si="12"/>
        <v>34</v>
      </c>
      <c r="AC97" s="168" t="str">
        <f t="shared" si="13"/>
        <v xml:space="preserve">Thirty Four  Lakhs  </v>
      </c>
      <c r="AD97" s="168">
        <f t="shared" si="14"/>
        <v>50000</v>
      </c>
      <c r="AE97" s="169">
        <f t="shared" si="15"/>
        <v>50</v>
      </c>
      <c r="AF97" s="168" t="str">
        <f t="shared" si="16"/>
        <v xml:space="preserve">Fifty Thousand </v>
      </c>
      <c r="AG97" s="168">
        <f t="shared" si="17"/>
        <v>0</v>
      </c>
      <c r="AH97" s="169">
        <f t="shared" si="18"/>
        <v>0</v>
      </c>
      <c r="AI97" s="168" t="str">
        <f t="shared" si="19"/>
        <v/>
      </c>
      <c r="AJ97" s="168">
        <f t="shared" si="20"/>
        <v>26</v>
      </c>
      <c r="AK97" s="169" t="str">
        <f t="shared" si="21"/>
        <v>Twenty Six</v>
      </c>
      <c r="BI97" s="120">
        <f t="shared" si="37"/>
        <v>96</v>
      </c>
      <c r="BJ97" s="120" t="str">
        <f t="shared" si="38"/>
        <v>2202-03-796-11-15</v>
      </c>
      <c r="BK97" s="120">
        <f t="shared" si="27"/>
        <v>1</v>
      </c>
      <c r="BL97" s="235" t="str">
        <f t="shared" si="25"/>
        <v>2053-00-094-00-07</v>
      </c>
      <c r="BM97" s="235">
        <v>95</v>
      </c>
      <c r="BN97" s="242" t="s">
        <v>2643</v>
      </c>
      <c r="BO97" s="241" t="s">
        <v>2642</v>
      </c>
      <c r="BP97" s="242" t="s">
        <v>1642</v>
      </c>
      <c r="BQ97" s="243"/>
      <c r="BR97" s="242" t="s">
        <v>2641</v>
      </c>
      <c r="BS97" s="246" t="s">
        <v>2640</v>
      </c>
      <c r="BT97" s="245" t="s">
        <v>1642</v>
      </c>
      <c r="BU97" s="244"/>
      <c r="BV97" s="242" t="s">
        <v>330</v>
      </c>
      <c r="BW97" s="241" t="s">
        <v>2647</v>
      </c>
      <c r="BX97" s="235"/>
      <c r="BY97"/>
      <c r="BZ97"/>
      <c r="CA97"/>
      <c r="CB97"/>
      <c r="CC97"/>
      <c r="CD97"/>
      <c r="CE97"/>
      <c r="CP97">
        <f t="shared" si="22"/>
        <v>1</v>
      </c>
      <c r="CQ97">
        <v>6</v>
      </c>
      <c r="CR97" t="s">
        <v>481</v>
      </c>
      <c r="CS97" t="s">
        <v>3077</v>
      </c>
      <c r="CT97" t="s">
        <v>3078</v>
      </c>
      <c r="CU97" t="s">
        <v>3076</v>
      </c>
      <c r="CV97" t="s">
        <v>1636</v>
      </c>
      <c r="CW97" t="s">
        <v>326</v>
      </c>
      <c r="CX97" s="282"/>
      <c r="CY97" s="282"/>
    </row>
    <row r="98" spans="1:103" s="166" customFormat="1" ht="15" hidden="1" customHeight="1">
      <c r="A98" s="185">
        <v>32</v>
      </c>
      <c r="B98" s="186">
        <v>1</v>
      </c>
      <c r="C98" s="187" t="s">
        <v>464</v>
      </c>
      <c r="D98" s="187">
        <v>32</v>
      </c>
      <c r="E98" s="187" t="s">
        <v>523</v>
      </c>
      <c r="F98" s="187">
        <v>6</v>
      </c>
      <c r="G98" s="200" t="s">
        <v>483</v>
      </c>
      <c r="H98" s="200">
        <f t="shared" si="41"/>
        <v>369</v>
      </c>
      <c r="I98" s="201">
        <f t="shared" si="42"/>
        <v>56</v>
      </c>
      <c r="J98" s="444">
        <f t="shared" si="29"/>
        <v>847</v>
      </c>
      <c r="K98" s="188" t="str">
        <f t="shared" si="30"/>
        <v>Pellakur</v>
      </c>
      <c r="L98" s="428">
        <f t="shared" si="31"/>
        <v>847</v>
      </c>
      <c r="M98" s="429" t="str">
        <f t="shared" si="32"/>
        <v>Pellakur</v>
      </c>
      <c r="N98" s="196">
        <f t="shared" si="33"/>
        <v>212</v>
      </c>
      <c r="O98" s="188" t="str">
        <f t="shared" si="34"/>
        <v xml:space="preserve">Mandapeta </v>
      </c>
      <c r="P98" s="196">
        <f t="shared" si="35"/>
        <v>271</v>
      </c>
      <c r="Q98" s="188" t="str">
        <f t="shared" si="36"/>
        <v>Nakarikallu</v>
      </c>
      <c r="R98" s="165"/>
      <c r="S98" s="168">
        <v>33</v>
      </c>
      <c r="T98" s="168" t="s">
        <v>396</v>
      </c>
      <c r="U98" s="192"/>
      <c r="V98" s="192">
        <v>123450027</v>
      </c>
      <c r="W98" s="192" t="str">
        <f t="shared" ref="W98:W129" si="43">IF(V98=0,"NIL",IF(AND(Y98=0,AB98=0,AE98=0,AH98=0),AK98,IF(AND(Y98=0,AB98=0,AE98=0),CONCATENATE(AI98,IF(AJ98&gt;0,"and "," "),AK98),IF(AND(Y98=0,AB98=0),CONCATENATE(AF98,IF(AND(AJ98=0,AH98&gt;0),"and ", ""),AI98,IF(AJ98&gt;0,"and "," "),AK98),IF(Y98=0,CONCATENATE(AC98,IF(AND(AJ98=0,AH98=0,AE98&gt;0),"and ", ""),AF98,IF(AND(AJ98=0,AH98&gt;0),"and ", ""),AI98,IF(AJ98&gt;0,"and "," "),AK98),CONCATENATE(Z98,IF(AND(AJ98=0,AH98=0,AE98=0,AB98&gt;0),"and ", ""),AC98,IF(AND(AJ98=0,AH98=0,AE98&gt;0),"and ", ""),AF98,IF(AND(AJ98=0,AH98&gt;0),"and ", ""),AI98,IF(AJ98&gt;0,"and "," "),AK98))))))</f>
        <v>Twelve  Crores  Thirty Four  Lakhs  Fifty Thousand and Twenty Seven</v>
      </c>
      <c r="X98" s="168">
        <f t="shared" ref="X98:X129" si="44">INT(V98/10000000)*10000000</f>
        <v>120000000</v>
      </c>
      <c r="Y98" s="168">
        <f t="shared" ref="Y98:Y129" si="45">INT(V98/10000000)</f>
        <v>12</v>
      </c>
      <c r="Z98" s="168" t="str">
        <f t="shared" ref="Z98:Z129" si="46">IF(Y98=1,CONCATENATE(VLOOKUP(Y98,$S$66:$T$164,2),"  Crore "),IF(Y98&gt;1,CONCATENATE(VLOOKUP(Y98,$S$66:$T$164,2),"  Crores  "),""))</f>
        <v xml:space="preserve">Twelve  Crores  </v>
      </c>
      <c r="AA98" s="168">
        <f t="shared" ref="AA98:AA129" si="47">INT(V98/100000)*100000-X98</f>
        <v>3400000</v>
      </c>
      <c r="AB98" s="169">
        <f t="shared" ref="AB98:AB129" si="48">INT(AA98/100000)</f>
        <v>34</v>
      </c>
      <c r="AC98" s="168" t="str">
        <f t="shared" ref="AC98:AC129" si="49">IF(AB98=1,CONCATENATE(VLOOKUP(AB98,$S$66:$T$164,2),"  Lakh "),IF(AB98&gt;1,CONCATENATE(VLOOKUP(AB98,$S$66:$T$164,2),"  Lakhs  "),""))</f>
        <v xml:space="preserve">Thirty Four  Lakhs  </v>
      </c>
      <c r="AD98" s="168">
        <f t="shared" ref="AD98:AD129" si="50">INT(V98/1000)*1000-X98-AA98</f>
        <v>50000</v>
      </c>
      <c r="AE98" s="169">
        <f t="shared" ref="AE98:AE129" si="51">INT(AD98/1000)</f>
        <v>50</v>
      </c>
      <c r="AF98" s="168" t="str">
        <f t="shared" ref="AF98:AF129" si="52">IF(AE98&gt;0,CONCATENATE(VLOOKUP(AE98,$S$66:$T$164,2)," Thousand "),"")</f>
        <v xml:space="preserve">Fifty Thousand </v>
      </c>
      <c r="AG98" s="168">
        <f t="shared" ref="AG98:AG129" si="53">INT(V98/100)*100-X98-AA98-AD98</f>
        <v>0</v>
      </c>
      <c r="AH98" s="169">
        <f t="shared" ref="AH98:AH129" si="54">INT(AG98/100)</f>
        <v>0</v>
      </c>
      <c r="AI98" s="168" t="str">
        <f t="shared" ref="AI98:AI129" si="55">IF(AH98&gt;0,CONCATENATE(VLOOKUP(AH98,$S$66:$T$164,2)," Hundred "),"")</f>
        <v/>
      </c>
      <c r="AJ98" s="168">
        <f t="shared" ref="AJ98:AJ129" si="56">V98-X98-AA98-AD98-AG98</f>
        <v>27</v>
      </c>
      <c r="AK98" s="169" t="str">
        <f t="shared" ref="AK98:AK129" si="57">IF(AJ98&gt;0, VLOOKUP(AJ98,$S$66:$T$164,2),"")</f>
        <v>Twenty Seven</v>
      </c>
      <c r="BI98" s="120">
        <f t="shared" si="37"/>
        <v>97</v>
      </c>
      <c r="BJ98" s="120" t="str">
        <f t="shared" si="38"/>
        <v>2202-03-796-11-16</v>
      </c>
      <c r="BK98" s="120">
        <f t="shared" si="27"/>
        <v>1</v>
      </c>
      <c r="BL98" s="235" t="str">
        <f t="shared" si="25"/>
        <v>2053-00-094-00-09</v>
      </c>
      <c r="BM98" s="235">
        <v>96</v>
      </c>
      <c r="BN98" s="242" t="s">
        <v>2643</v>
      </c>
      <c r="BO98" s="241" t="s">
        <v>2642</v>
      </c>
      <c r="BP98" s="242" t="s">
        <v>1642</v>
      </c>
      <c r="BQ98" s="243"/>
      <c r="BR98" s="242" t="s">
        <v>2641</v>
      </c>
      <c r="BS98" s="246" t="s">
        <v>2640</v>
      </c>
      <c r="BT98" s="245" t="s">
        <v>1642</v>
      </c>
      <c r="BU98" s="244"/>
      <c r="BV98" s="242" t="s">
        <v>1681</v>
      </c>
      <c r="BW98" s="241" t="s">
        <v>2646</v>
      </c>
      <c r="BX98" s="235"/>
      <c r="BY98"/>
      <c r="BZ98"/>
      <c r="CA98"/>
      <c r="CB98"/>
      <c r="CC98"/>
      <c r="CD98"/>
      <c r="CE98"/>
      <c r="CP98">
        <f t="shared" si="22"/>
        <v>1</v>
      </c>
      <c r="CQ98">
        <v>6</v>
      </c>
      <c r="CR98" t="s">
        <v>481</v>
      </c>
      <c r="CS98" t="s">
        <v>3079</v>
      </c>
      <c r="CT98" t="s">
        <v>3080</v>
      </c>
      <c r="CU98" t="s">
        <v>3076</v>
      </c>
      <c r="CV98" t="s">
        <v>1636</v>
      </c>
      <c r="CW98" t="s">
        <v>327</v>
      </c>
      <c r="CX98" s="282"/>
      <c r="CY98" s="282"/>
    </row>
    <row r="99" spans="1:103" s="166" customFormat="1" ht="15" hidden="1" customHeight="1">
      <c r="A99" s="185">
        <v>33</v>
      </c>
      <c r="B99" s="186">
        <v>1</v>
      </c>
      <c r="C99" s="187" t="s">
        <v>464</v>
      </c>
      <c r="D99" s="187">
        <v>33</v>
      </c>
      <c r="E99" s="187" t="s">
        <v>524</v>
      </c>
      <c r="F99" s="187">
        <v>7</v>
      </c>
      <c r="G99" s="200" t="s">
        <v>485</v>
      </c>
      <c r="H99" s="200">
        <f t="shared" si="41"/>
        <v>415</v>
      </c>
      <c r="I99" s="201">
        <f t="shared" si="42"/>
        <v>46</v>
      </c>
      <c r="J99" s="444">
        <f t="shared" si="29"/>
        <v>848</v>
      </c>
      <c r="K99" s="188" t="str">
        <f t="shared" si="30"/>
        <v>Podlakur</v>
      </c>
      <c r="L99" s="428">
        <f t="shared" si="31"/>
        <v>848</v>
      </c>
      <c r="M99" s="429" t="str">
        <f t="shared" si="32"/>
        <v>Podlakur</v>
      </c>
      <c r="N99" s="196">
        <f t="shared" si="33"/>
        <v>213</v>
      </c>
      <c r="O99" s="188" t="str">
        <f t="shared" si="34"/>
        <v xml:space="preserve">Maredumilli </v>
      </c>
      <c r="P99" s="196">
        <f t="shared" si="35"/>
        <v>272</v>
      </c>
      <c r="Q99" s="188" t="str">
        <f t="shared" si="36"/>
        <v>Narasaraopeta</v>
      </c>
      <c r="R99" s="165"/>
      <c r="S99" s="168">
        <v>34</v>
      </c>
      <c r="T99" s="168" t="s">
        <v>397</v>
      </c>
      <c r="U99" s="192"/>
      <c r="V99" s="192">
        <v>123450028</v>
      </c>
      <c r="W99" s="192" t="str">
        <f t="shared" si="43"/>
        <v>Twelve  Crores  Thirty Four  Lakhs  Fifty Thousand and Twenty Eight</v>
      </c>
      <c r="X99" s="168">
        <f t="shared" si="44"/>
        <v>120000000</v>
      </c>
      <c r="Y99" s="168">
        <f t="shared" si="45"/>
        <v>12</v>
      </c>
      <c r="Z99" s="168" t="str">
        <f t="shared" si="46"/>
        <v xml:space="preserve">Twelve  Crores  </v>
      </c>
      <c r="AA99" s="168">
        <f t="shared" si="47"/>
        <v>3400000</v>
      </c>
      <c r="AB99" s="169">
        <f t="shared" si="48"/>
        <v>34</v>
      </c>
      <c r="AC99" s="168" t="str">
        <f t="shared" si="49"/>
        <v xml:space="preserve">Thirty Four  Lakhs  </v>
      </c>
      <c r="AD99" s="168">
        <f t="shared" si="50"/>
        <v>50000</v>
      </c>
      <c r="AE99" s="169">
        <f t="shared" si="51"/>
        <v>50</v>
      </c>
      <c r="AF99" s="168" t="str">
        <f t="shared" si="52"/>
        <v xml:space="preserve">Fifty Thousand </v>
      </c>
      <c r="AG99" s="168">
        <f t="shared" si="53"/>
        <v>0</v>
      </c>
      <c r="AH99" s="169">
        <f t="shared" si="54"/>
        <v>0</v>
      </c>
      <c r="AI99" s="168" t="str">
        <f t="shared" si="55"/>
        <v/>
      </c>
      <c r="AJ99" s="168">
        <f t="shared" si="56"/>
        <v>28</v>
      </c>
      <c r="AK99" s="169" t="str">
        <f t="shared" si="57"/>
        <v>Twenty Eight</v>
      </c>
      <c r="BI99" s="120">
        <f t="shared" si="37"/>
        <v>98</v>
      </c>
      <c r="BJ99" s="120" t="str">
        <f t="shared" si="38"/>
        <v>2202-03-796-11-17</v>
      </c>
      <c r="BK99" s="120">
        <f t="shared" si="27"/>
        <v>1</v>
      </c>
      <c r="BL99" s="235" t="str">
        <f t="shared" si="25"/>
        <v>2053-00-094-00-11</v>
      </c>
      <c r="BM99" s="235">
        <v>97</v>
      </c>
      <c r="BN99" s="242" t="s">
        <v>2643</v>
      </c>
      <c r="BO99" s="241" t="s">
        <v>2642</v>
      </c>
      <c r="BP99" s="242" t="s">
        <v>1642</v>
      </c>
      <c r="BQ99" s="243"/>
      <c r="BR99" s="242" t="s">
        <v>2641</v>
      </c>
      <c r="BS99" s="246" t="s">
        <v>2640</v>
      </c>
      <c r="BT99" s="245" t="s">
        <v>1642</v>
      </c>
      <c r="BU99" s="244"/>
      <c r="BV99" s="242" t="s">
        <v>1608</v>
      </c>
      <c r="BW99" s="241" t="s">
        <v>2645</v>
      </c>
      <c r="BX99" s="235"/>
      <c r="BY99"/>
      <c r="BZ99"/>
      <c r="CA99"/>
      <c r="CB99"/>
      <c r="CC99"/>
      <c r="CD99"/>
      <c r="CE99"/>
      <c r="CP99">
        <f t="shared" si="22"/>
        <v>1</v>
      </c>
      <c r="CQ99">
        <v>6</v>
      </c>
      <c r="CR99" t="s">
        <v>481</v>
      </c>
      <c r="CS99" t="s">
        <v>3081</v>
      </c>
      <c r="CT99" t="s">
        <v>3082</v>
      </c>
      <c r="CU99" t="s">
        <v>3076</v>
      </c>
      <c r="CV99" t="s">
        <v>1636</v>
      </c>
      <c r="CW99" t="s">
        <v>328</v>
      </c>
      <c r="CX99" s="282"/>
      <c r="CY99" s="282"/>
    </row>
    <row r="100" spans="1:103" s="166" customFormat="1" ht="15" hidden="1" customHeight="1">
      <c r="A100" s="185">
        <v>34</v>
      </c>
      <c r="B100" s="186">
        <v>1</v>
      </c>
      <c r="C100" s="187" t="s">
        <v>464</v>
      </c>
      <c r="D100" s="187">
        <v>34</v>
      </c>
      <c r="E100" s="187" t="s">
        <v>525</v>
      </c>
      <c r="F100" s="187">
        <v>8</v>
      </c>
      <c r="G100" s="200" t="s">
        <v>487</v>
      </c>
      <c r="H100" s="200">
        <f t="shared" si="41"/>
        <v>465</v>
      </c>
      <c r="I100" s="201">
        <f t="shared" si="42"/>
        <v>50</v>
      </c>
      <c r="J100" s="444">
        <f t="shared" si="29"/>
        <v>849</v>
      </c>
      <c r="K100" s="188" t="str">
        <f t="shared" si="30"/>
        <v>Rapur</v>
      </c>
      <c r="L100" s="428">
        <f t="shared" si="31"/>
        <v>849</v>
      </c>
      <c r="M100" s="429" t="str">
        <f t="shared" si="32"/>
        <v>Rapur</v>
      </c>
      <c r="N100" s="196">
        <f t="shared" si="33"/>
        <v>214</v>
      </c>
      <c r="O100" s="188" t="str">
        <f t="shared" si="34"/>
        <v xml:space="preserve">Mummidivaram </v>
      </c>
      <c r="P100" s="196">
        <f t="shared" si="35"/>
        <v>273</v>
      </c>
      <c r="Q100" s="188" t="str">
        <f t="shared" si="36"/>
        <v>Nizampatnam</v>
      </c>
      <c r="R100" s="165"/>
      <c r="S100" s="168">
        <v>35</v>
      </c>
      <c r="T100" s="168" t="s">
        <v>398</v>
      </c>
      <c r="U100" s="192"/>
      <c r="V100" s="192">
        <v>123450029</v>
      </c>
      <c r="W100" s="192" t="str">
        <f t="shared" si="43"/>
        <v>Twelve  Crores  Thirty Four  Lakhs  Fifty Thousand and Twenty Nine</v>
      </c>
      <c r="X100" s="168">
        <f t="shared" si="44"/>
        <v>120000000</v>
      </c>
      <c r="Y100" s="168">
        <f t="shared" si="45"/>
        <v>12</v>
      </c>
      <c r="Z100" s="168" t="str">
        <f t="shared" si="46"/>
        <v xml:space="preserve">Twelve  Crores  </v>
      </c>
      <c r="AA100" s="168">
        <f t="shared" si="47"/>
        <v>3400000</v>
      </c>
      <c r="AB100" s="169">
        <f t="shared" si="48"/>
        <v>34</v>
      </c>
      <c r="AC100" s="168" t="str">
        <f t="shared" si="49"/>
        <v xml:space="preserve">Thirty Four  Lakhs  </v>
      </c>
      <c r="AD100" s="168">
        <f t="shared" si="50"/>
        <v>50000</v>
      </c>
      <c r="AE100" s="169">
        <f t="shared" si="51"/>
        <v>50</v>
      </c>
      <c r="AF100" s="168" t="str">
        <f t="shared" si="52"/>
        <v xml:space="preserve">Fifty Thousand </v>
      </c>
      <c r="AG100" s="168">
        <f t="shared" si="53"/>
        <v>0</v>
      </c>
      <c r="AH100" s="169">
        <f t="shared" si="54"/>
        <v>0</v>
      </c>
      <c r="AI100" s="168" t="str">
        <f t="shared" si="55"/>
        <v/>
      </c>
      <c r="AJ100" s="168">
        <f t="shared" si="56"/>
        <v>29</v>
      </c>
      <c r="AK100" s="169" t="str">
        <f t="shared" si="57"/>
        <v>Twenty Nine</v>
      </c>
      <c r="BI100" s="120">
        <f t="shared" si="37"/>
        <v>99</v>
      </c>
      <c r="BJ100" s="120" t="str">
        <f t="shared" si="38"/>
        <v>2202-03-796-11-18</v>
      </c>
      <c r="BK100" s="120">
        <f t="shared" si="27"/>
        <v>1</v>
      </c>
      <c r="BL100" s="235" t="str">
        <f t="shared" si="25"/>
        <v>2053-00-094-00-12</v>
      </c>
      <c r="BM100" s="235">
        <v>98</v>
      </c>
      <c r="BN100" s="242" t="s">
        <v>2643</v>
      </c>
      <c r="BO100" s="241" t="s">
        <v>2642</v>
      </c>
      <c r="BP100" s="242" t="s">
        <v>1642</v>
      </c>
      <c r="BQ100" s="243"/>
      <c r="BR100" s="242" t="s">
        <v>2641</v>
      </c>
      <c r="BS100" s="246" t="s">
        <v>2640</v>
      </c>
      <c r="BT100" s="245" t="s">
        <v>1642</v>
      </c>
      <c r="BU100" s="244"/>
      <c r="BV100" s="242" t="s">
        <v>1639</v>
      </c>
      <c r="BW100" s="241" t="s">
        <v>2644</v>
      </c>
      <c r="BX100" s="235"/>
      <c r="BY100"/>
      <c r="BZ100"/>
      <c r="CA100"/>
      <c r="CB100"/>
      <c r="CC100"/>
      <c r="CD100"/>
      <c r="CE100"/>
      <c r="CP100">
        <f t="shared" si="22"/>
        <v>1</v>
      </c>
      <c r="CQ100">
        <v>6</v>
      </c>
      <c r="CR100" t="s">
        <v>481</v>
      </c>
      <c r="CS100" t="s">
        <v>3083</v>
      </c>
      <c r="CT100" t="s">
        <v>2025</v>
      </c>
      <c r="CU100" t="s">
        <v>3076</v>
      </c>
      <c r="CV100" t="s">
        <v>1636</v>
      </c>
      <c r="CW100" t="s">
        <v>329</v>
      </c>
      <c r="CX100" s="282"/>
      <c r="CY100" s="282"/>
    </row>
    <row r="101" spans="1:103" s="166" customFormat="1" ht="15" hidden="1" customHeight="1">
      <c r="A101" s="185">
        <v>35</v>
      </c>
      <c r="B101" s="186">
        <v>1</v>
      </c>
      <c r="C101" s="187" t="s">
        <v>464</v>
      </c>
      <c r="D101" s="187">
        <v>35</v>
      </c>
      <c r="E101" s="187" t="s">
        <v>526</v>
      </c>
      <c r="F101" s="187">
        <v>9</v>
      </c>
      <c r="G101" s="200" t="s">
        <v>489</v>
      </c>
      <c r="H101" s="200">
        <f t="shared" si="41"/>
        <v>519</v>
      </c>
      <c r="I101" s="201">
        <f t="shared" si="42"/>
        <v>54</v>
      </c>
      <c r="J101" s="444">
        <f t="shared" ref="J101:J134" si="58">IF(J100=$J$67+1,$J$67+1,J100+1)</f>
        <v>850</v>
      </c>
      <c r="K101" s="188" t="str">
        <f t="shared" si="30"/>
        <v>Sangam</v>
      </c>
      <c r="L101" s="428">
        <f t="shared" ref="L101:L134" si="59">IF(L100=$L$67+1,$L$67+1,L100+1)</f>
        <v>850</v>
      </c>
      <c r="M101" s="429" t="str">
        <f t="shared" si="32"/>
        <v>Sangam</v>
      </c>
      <c r="N101" s="196">
        <f t="shared" ref="N101:N134" si="60">IF(N100=$L$67+1,$L$67+1,N100+1)</f>
        <v>215</v>
      </c>
      <c r="O101" s="188" t="str">
        <f t="shared" si="34"/>
        <v>P Gannavaram</v>
      </c>
      <c r="P101" s="196">
        <f t="shared" ref="P101:P134" si="61">IF(P100=$L$67+1,$L$67+1,P100+1)</f>
        <v>274</v>
      </c>
      <c r="Q101" s="188" t="str">
        <f t="shared" si="36"/>
        <v>Nuzendla</v>
      </c>
      <c r="R101" s="165"/>
      <c r="S101" s="168">
        <v>36</v>
      </c>
      <c r="T101" s="168" t="s">
        <v>399</v>
      </c>
      <c r="U101" s="192"/>
      <c r="V101" s="192">
        <v>123450030</v>
      </c>
      <c r="W101" s="192" t="str">
        <f t="shared" si="43"/>
        <v>Twelve  Crores  Thirty Four  Lakhs  Fifty Thousand and Thirty</v>
      </c>
      <c r="X101" s="168">
        <f t="shared" si="44"/>
        <v>120000000</v>
      </c>
      <c r="Y101" s="168">
        <f t="shared" si="45"/>
        <v>12</v>
      </c>
      <c r="Z101" s="168" t="str">
        <f t="shared" si="46"/>
        <v xml:space="preserve">Twelve  Crores  </v>
      </c>
      <c r="AA101" s="168">
        <f t="shared" si="47"/>
        <v>3400000</v>
      </c>
      <c r="AB101" s="169">
        <f t="shared" si="48"/>
        <v>34</v>
      </c>
      <c r="AC101" s="168" t="str">
        <f t="shared" si="49"/>
        <v xml:space="preserve">Thirty Four  Lakhs  </v>
      </c>
      <c r="AD101" s="168">
        <f t="shared" si="50"/>
        <v>50000</v>
      </c>
      <c r="AE101" s="169">
        <f t="shared" si="51"/>
        <v>50</v>
      </c>
      <c r="AF101" s="168" t="str">
        <f t="shared" si="52"/>
        <v xml:space="preserve">Fifty Thousand </v>
      </c>
      <c r="AG101" s="168">
        <f t="shared" si="53"/>
        <v>0</v>
      </c>
      <c r="AH101" s="169">
        <f t="shared" si="54"/>
        <v>0</v>
      </c>
      <c r="AI101" s="168" t="str">
        <f t="shared" si="55"/>
        <v/>
      </c>
      <c r="AJ101" s="168">
        <f t="shared" si="56"/>
        <v>30</v>
      </c>
      <c r="AK101" s="169" t="str">
        <f t="shared" si="57"/>
        <v>Thirty</v>
      </c>
      <c r="BI101" s="120">
        <f t="shared" si="37"/>
        <v>100</v>
      </c>
      <c r="BJ101" s="120" t="str">
        <f t="shared" si="38"/>
        <v>2202-03-796-11-19</v>
      </c>
      <c r="BK101" s="120">
        <f t="shared" si="27"/>
        <v>1</v>
      </c>
      <c r="BL101" s="235" t="str">
        <f t="shared" si="25"/>
        <v>2053-00-094-00-13</v>
      </c>
      <c r="BM101" s="235">
        <v>99</v>
      </c>
      <c r="BN101" s="242" t="s">
        <v>2643</v>
      </c>
      <c r="BO101" s="241" t="s">
        <v>2642</v>
      </c>
      <c r="BP101" s="242" t="s">
        <v>1642</v>
      </c>
      <c r="BQ101" s="243"/>
      <c r="BR101" s="242" t="s">
        <v>2641</v>
      </c>
      <c r="BS101" s="246" t="s">
        <v>2640</v>
      </c>
      <c r="BT101" s="245" t="s">
        <v>1642</v>
      </c>
      <c r="BU101" s="244"/>
      <c r="BV101" s="242" t="s">
        <v>1675</v>
      </c>
      <c r="BW101" s="241" t="s">
        <v>2639</v>
      </c>
      <c r="BX101" s="235"/>
      <c r="BY101"/>
      <c r="BZ101"/>
      <c r="CA101"/>
      <c r="CB101"/>
      <c r="CC101"/>
      <c r="CD101"/>
      <c r="CE101"/>
      <c r="CP101">
        <f t="shared" si="22"/>
        <v>1</v>
      </c>
      <c r="CQ101">
        <v>6</v>
      </c>
      <c r="CR101" t="s">
        <v>481</v>
      </c>
      <c r="CS101" t="s">
        <v>3084</v>
      </c>
      <c r="CT101" t="s">
        <v>3085</v>
      </c>
      <c r="CU101" t="s">
        <v>3076</v>
      </c>
      <c r="CV101" t="s">
        <v>1636</v>
      </c>
      <c r="CW101" t="s">
        <v>330</v>
      </c>
      <c r="CX101" s="282"/>
      <c r="CY101" s="282"/>
    </row>
    <row r="102" spans="1:103" s="166" customFormat="1" ht="15" hidden="1" customHeight="1">
      <c r="A102" s="185">
        <v>36</v>
      </c>
      <c r="B102" s="186">
        <v>1</v>
      </c>
      <c r="C102" s="187" t="s">
        <v>464</v>
      </c>
      <c r="D102" s="187">
        <v>36</v>
      </c>
      <c r="E102" s="187" t="s">
        <v>527</v>
      </c>
      <c r="F102" s="187">
        <v>10</v>
      </c>
      <c r="G102" s="200" t="s">
        <v>491</v>
      </c>
      <c r="H102" s="200">
        <f t="shared" si="41"/>
        <v>583</v>
      </c>
      <c r="I102" s="201">
        <f t="shared" si="42"/>
        <v>64</v>
      </c>
      <c r="J102" s="444">
        <f t="shared" si="58"/>
        <v>851</v>
      </c>
      <c r="K102" s="188" t="str">
        <f t="shared" si="30"/>
        <v>Seetharamapuram</v>
      </c>
      <c r="L102" s="428">
        <f t="shared" si="59"/>
        <v>851</v>
      </c>
      <c r="M102" s="429" t="str">
        <f t="shared" si="32"/>
        <v>Seetharamapuram</v>
      </c>
      <c r="N102" s="196">
        <f t="shared" si="60"/>
        <v>216</v>
      </c>
      <c r="O102" s="188" t="str">
        <f t="shared" si="34"/>
        <v xml:space="preserve">Pamarru </v>
      </c>
      <c r="P102" s="196">
        <f t="shared" si="61"/>
        <v>275</v>
      </c>
      <c r="Q102" s="188" t="str">
        <f t="shared" si="36"/>
        <v>Pedakakani</v>
      </c>
      <c r="R102" s="165"/>
      <c r="S102" s="168">
        <v>37</v>
      </c>
      <c r="T102" s="168" t="s">
        <v>400</v>
      </c>
      <c r="U102" s="192"/>
      <c r="V102" s="192">
        <v>123450031</v>
      </c>
      <c r="W102" s="192" t="str">
        <f t="shared" si="43"/>
        <v>Twelve  Crores  Thirty Four  Lakhs  Fifty Thousand and Thirty One</v>
      </c>
      <c r="X102" s="168">
        <f t="shared" si="44"/>
        <v>120000000</v>
      </c>
      <c r="Y102" s="168">
        <f t="shared" si="45"/>
        <v>12</v>
      </c>
      <c r="Z102" s="168" t="str">
        <f t="shared" si="46"/>
        <v xml:space="preserve">Twelve  Crores  </v>
      </c>
      <c r="AA102" s="168">
        <f t="shared" si="47"/>
        <v>3400000</v>
      </c>
      <c r="AB102" s="169">
        <f t="shared" si="48"/>
        <v>34</v>
      </c>
      <c r="AC102" s="168" t="str">
        <f t="shared" si="49"/>
        <v xml:space="preserve">Thirty Four  Lakhs  </v>
      </c>
      <c r="AD102" s="168">
        <f t="shared" si="50"/>
        <v>50000</v>
      </c>
      <c r="AE102" s="169">
        <f t="shared" si="51"/>
        <v>50</v>
      </c>
      <c r="AF102" s="168" t="str">
        <f t="shared" si="52"/>
        <v xml:space="preserve">Fifty Thousand </v>
      </c>
      <c r="AG102" s="168">
        <f t="shared" si="53"/>
        <v>0</v>
      </c>
      <c r="AH102" s="169">
        <f t="shared" si="54"/>
        <v>0</v>
      </c>
      <c r="AI102" s="168" t="str">
        <f t="shared" si="55"/>
        <v/>
      </c>
      <c r="AJ102" s="168">
        <f t="shared" si="56"/>
        <v>31</v>
      </c>
      <c r="AK102" s="169" t="str">
        <f t="shared" si="57"/>
        <v>Thirty One</v>
      </c>
      <c r="BI102" s="120">
        <f t="shared" si="37"/>
        <v>101</v>
      </c>
      <c r="BJ102" s="120" t="str">
        <f t="shared" si="38"/>
        <v>2202-03-796-11-21</v>
      </c>
      <c r="BK102" s="120">
        <f t="shared" si="27"/>
        <v>1</v>
      </c>
      <c r="BL102" s="235" t="str">
        <f t="shared" si="25"/>
        <v>2054-00-001-00-01</v>
      </c>
      <c r="BM102" s="235">
        <v>100</v>
      </c>
      <c r="BN102" s="242" t="s">
        <v>2629</v>
      </c>
      <c r="BO102" s="241" t="s">
        <v>2628</v>
      </c>
      <c r="BP102" s="242" t="s">
        <v>1642</v>
      </c>
      <c r="BQ102" s="243"/>
      <c r="BR102" s="242" t="s">
        <v>1610</v>
      </c>
      <c r="BS102" s="246" t="s">
        <v>1634</v>
      </c>
      <c r="BT102" s="245" t="s">
        <v>1642</v>
      </c>
      <c r="BU102" s="244"/>
      <c r="BV102" s="242" t="s">
        <v>1604</v>
      </c>
      <c r="BW102" s="241" t="s">
        <v>1614</v>
      </c>
      <c r="BX102" s="235"/>
      <c r="BY102"/>
      <c r="BZ102"/>
      <c r="CA102"/>
      <c r="CB102"/>
      <c r="CC102"/>
      <c r="CD102"/>
      <c r="CE102"/>
      <c r="CP102">
        <f t="shared" si="22"/>
        <v>1</v>
      </c>
      <c r="CQ102">
        <v>6</v>
      </c>
      <c r="CR102" t="s">
        <v>481</v>
      </c>
      <c r="CS102" t="s">
        <v>3086</v>
      </c>
      <c r="CT102" t="s">
        <v>3087</v>
      </c>
      <c r="CU102" t="s">
        <v>3088</v>
      </c>
      <c r="CV102" t="s">
        <v>1636</v>
      </c>
      <c r="CW102" t="s">
        <v>3089</v>
      </c>
      <c r="CX102" s="282"/>
      <c r="CY102" s="282"/>
    </row>
    <row r="103" spans="1:103" s="166" customFormat="1" ht="15" hidden="1" customHeight="1">
      <c r="A103" s="185">
        <v>37</v>
      </c>
      <c r="B103" s="186">
        <v>1</v>
      </c>
      <c r="C103" s="187" t="s">
        <v>464</v>
      </c>
      <c r="D103" s="187">
        <v>37</v>
      </c>
      <c r="E103" s="187" t="s">
        <v>528</v>
      </c>
      <c r="F103" s="187">
        <v>11</v>
      </c>
      <c r="G103" s="200" t="s">
        <v>493</v>
      </c>
      <c r="H103" s="200">
        <f t="shared" si="41"/>
        <v>628</v>
      </c>
      <c r="I103" s="201">
        <f t="shared" si="42"/>
        <v>45</v>
      </c>
      <c r="J103" s="444">
        <f t="shared" si="58"/>
        <v>852</v>
      </c>
      <c r="K103" s="188" t="str">
        <f t="shared" si="30"/>
        <v>Sullurpeta</v>
      </c>
      <c r="L103" s="428">
        <f t="shared" si="59"/>
        <v>852</v>
      </c>
      <c r="M103" s="429" t="str">
        <f t="shared" si="32"/>
        <v>Sullurpeta</v>
      </c>
      <c r="N103" s="196">
        <f t="shared" si="60"/>
        <v>217</v>
      </c>
      <c r="O103" s="188" t="str">
        <f t="shared" si="34"/>
        <v xml:space="preserve">Pedapudi </v>
      </c>
      <c r="P103" s="196">
        <f t="shared" si="61"/>
        <v>276</v>
      </c>
      <c r="Q103" s="188" t="str">
        <f t="shared" si="36"/>
        <v>Pedakurapadu</v>
      </c>
      <c r="R103" s="165"/>
      <c r="S103" s="168">
        <v>38</v>
      </c>
      <c r="T103" s="168" t="s">
        <v>401</v>
      </c>
      <c r="U103" s="192"/>
      <c r="V103" s="192">
        <v>123450032</v>
      </c>
      <c r="W103" s="192" t="str">
        <f t="shared" si="43"/>
        <v>Twelve  Crores  Thirty Four  Lakhs  Fifty Thousand and Thirty Two</v>
      </c>
      <c r="X103" s="168">
        <f t="shared" si="44"/>
        <v>120000000</v>
      </c>
      <c r="Y103" s="168">
        <f t="shared" si="45"/>
        <v>12</v>
      </c>
      <c r="Z103" s="168" t="str">
        <f t="shared" si="46"/>
        <v xml:space="preserve">Twelve  Crores  </v>
      </c>
      <c r="AA103" s="168">
        <f t="shared" si="47"/>
        <v>3400000</v>
      </c>
      <c r="AB103" s="169">
        <f t="shared" si="48"/>
        <v>34</v>
      </c>
      <c r="AC103" s="168" t="str">
        <f t="shared" si="49"/>
        <v xml:space="preserve">Thirty Four  Lakhs  </v>
      </c>
      <c r="AD103" s="168">
        <f t="shared" si="50"/>
        <v>50000</v>
      </c>
      <c r="AE103" s="169">
        <f t="shared" si="51"/>
        <v>50</v>
      </c>
      <c r="AF103" s="168" t="str">
        <f t="shared" si="52"/>
        <v xml:space="preserve">Fifty Thousand </v>
      </c>
      <c r="AG103" s="168">
        <f t="shared" si="53"/>
        <v>0</v>
      </c>
      <c r="AH103" s="169">
        <f t="shared" si="54"/>
        <v>0</v>
      </c>
      <c r="AI103" s="168" t="str">
        <f t="shared" si="55"/>
        <v/>
      </c>
      <c r="AJ103" s="168">
        <f t="shared" si="56"/>
        <v>32</v>
      </c>
      <c r="AK103" s="169" t="str">
        <f t="shared" si="57"/>
        <v>Thirty Two</v>
      </c>
      <c r="BI103" s="120">
        <f t="shared" si="37"/>
        <v>102</v>
      </c>
      <c r="BJ103" s="120" t="str">
        <f t="shared" si="38"/>
        <v>2202-03-796-11-22</v>
      </c>
      <c r="BK103" s="120">
        <f t="shared" si="27"/>
        <v>1</v>
      </c>
      <c r="BL103" s="235" t="str">
        <f t="shared" si="25"/>
        <v>2054-00-001-00-02</v>
      </c>
      <c r="BM103" s="235">
        <v>101</v>
      </c>
      <c r="BN103" s="242" t="s">
        <v>2629</v>
      </c>
      <c r="BO103" s="241" t="s">
        <v>2628</v>
      </c>
      <c r="BP103" s="242" t="s">
        <v>1642</v>
      </c>
      <c r="BQ103" s="243"/>
      <c r="BR103" s="242" t="s">
        <v>1610</v>
      </c>
      <c r="BS103" s="246" t="s">
        <v>1634</v>
      </c>
      <c r="BT103" s="245" t="s">
        <v>1642</v>
      </c>
      <c r="BU103" s="244"/>
      <c r="BV103" s="242" t="s">
        <v>29</v>
      </c>
      <c r="BW103" s="241" t="s">
        <v>2638</v>
      </c>
      <c r="BX103" s="235"/>
      <c r="BY103"/>
      <c r="BZ103"/>
      <c r="CA103"/>
      <c r="CB103"/>
      <c r="CC103"/>
      <c r="CD103"/>
      <c r="CE103"/>
      <c r="CP103">
        <f t="shared" si="22"/>
        <v>1</v>
      </c>
      <c r="CQ103">
        <v>6</v>
      </c>
      <c r="CR103" t="s">
        <v>481</v>
      </c>
      <c r="CS103" t="s">
        <v>3090</v>
      </c>
      <c r="CT103" t="s">
        <v>3091</v>
      </c>
      <c r="CU103" t="s">
        <v>3092</v>
      </c>
      <c r="CV103" t="s">
        <v>1636</v>
      </c>
      <c r="CW103" t="s">
        <v>1642</v>
      </c>
      <c r="CX103" s="282"/>
      <c r="CY103" s="282"/>
    </row>
    <row r="104" spans="1:103" s="166" customFormat="1" ht="15" hidden="1" customHeight="1">
      <c r="A104" s="185">
        <v>38</v>
      </c>
      <c r="B104" s="186">
        <v>1</v>
      </c>
      <c r="C104" s="187" t="s">
        <v>464</v>
      </c>
      <c r="D104" s="187">
        <v>38</v>
      </c>
      <c r="E104" s="187" t="s">
        <v>529</v>
      </c>
      <c r="F104" s="187">
        <v>12</v>
      </c>
      <c r="G104" s="200" t="s">
        <v>495</v>
      </c>
      <c r="H104" s="200">
        <f t="shared" si="41"/>
        <v>687</v>
      </c>
      <c r="I104" s="201">
        <f t="shared" si="42"/>
        <v>59</v>
      </c>
      <c r="J104" s="444">
        <f t="shared" si="58"/>
        <v>853</v>
      </c>
      <c r="K104" s="188" t="str">
        <f t="shared" si="30"/>
        <v>Sydapuram</v>
      </c>
      <c r="L104" s="428">
        <f t="shared" si="59"/>
        <v>853</v>
      </c>
      <c r="M104" s="429" t="str">
        <f t="shared" si="32"/>
        <v>Sydapuram</v>
      </c>
      <c r="N104" s="196">
        <f t="shared" si="60"/>
        <v>218</v>
      </c>
      <c r="O104" s="188" t="str">
        <f t="shared" si="34"/>
        <v xml:space="preserve">Peddapuram </v>
      </c>
      <c r="P104" s="196">
        <f t="shared" si="61"/>
        <v>277</v>
      </c>
      <c r="Q104" s="188" t="str">
        <f t="shared" si="36"/>
        <v>Pedanandipadu</v>
      </c>
      <c r="R104" s="165"/>
      <c r="S104" s="168">
        <v>39</v>
      </c>
      <c r="T104" s="168" t="s">
        <v>402</v>
      </c>
      <c r="U104" s="192"/>
      <c r="V104" s="192">
        <v>123450033</v>
      </c>
      <c r="W104" s="192" t="str">
        <f t="shared" si="43"/>
        <v>Twelve  Crores  Thirty Four  Lakhs  Fifty Thousand and Thirty Three</v>
      </c>
      <c r="X104" s="168">
        <f t="shared" si="44"/>
        <v>120000000</v>
      </c>
      <c r="Y104" s="168">
        <f t="shared" si="45"/>
        <v>12</v>
      </c>
      <c r="Z104" s="168" t="str">
        <f t="shared" si="46"/>
        <v xml:space="preserve">Twelve  Crores  </v>
      </c>
      <c r="AA104" s="168">
        <f t="shared" si="47"/>
        <v>3400000</v>
      </c>
      <c r="AB104" s="169">
        <f t="shared" si="48"/>
        <v>34</v>
      </c>
      <c r="AC104" s="168" t="str">
        <f t="shared" si="49"/>
        <v xml:space="preserve">Thirty Four  Lakhs  </v>
      </c>
      <c r="AD104" s="168">
        <f t="shared" si="50"/>
        <v>50000</v>
      </c>
      <c r="AE104" s="169">
        <f t="shared" si="51"/>
        <v>50</v>
      </c>
      <c r="AF104" s="168" t="str">
        <f t="shared" si="52"/>
        <v xml:space="preserve">Fifty Thousand </v>
      </c>
      <c r="AG104" s="168">
        <f t="shared" si="53"/>
        <v>0</v>
      </c>
      <c r="AH104" s="169">
        <f t="shared" si="54"/>
        <v>0</v>
      </c>
      <c r="AI104" s="168" t="str">
        <f t="shared" si="55"/>
        <v/>
      </c>
      <c r="AJ104" s="168">
        <f t="shared" si="56"/>
        <v>33</v>
      </c>
      <c r="AK104" s="169" t="str">
        <f t="shared" si="57"/>
        <v>Thirty Three</v>
      </c>
      <c r="BI104" s="120">
        <f t="shared" si="37"/>
        <v>103</v>
      </c>
      <c r="BJ104" s="120" t="str">
        <f t="shared" si="38"/>
        <v>2202-03-796-11-23</v>
      </c>
      <c r="BK104" s="120">
        <f t="shared" si="27"/>
        <v>1</v>
      </c>
      <c r="BL104" s="235" t="str">
        <f t="shared" si="25"/>
        <v>2054-00-095-00-01</v>
      </c>
      <c r="BM104" s="235">
        <v>102</v>
      </c>
      <c r="BN104" s="242" t="s">
        <v>2629</v>
      </c>
      <c r="BO104" s="241" t="s">
        <v>2628</v>
      </c>
      <c r="BP104" s="242" t="s">
        <v>1642</v>
      </c>
      <c r="BQ104" s="243"/>
      <c r="BR104" s="242" t="s">
        <v>2637</v>
      </c>
      <c r="BS104" s="246" t="s">
        <v>2636</v>
      </c>
      <c r="BT104" s="245" t="s">
        <v>1642</v>
      </c>
      <c r="BU104" s="244"/>
      <c r="BV104" s="242" t="s">
        <v>1604</v>
      </c>
      <c r="BW104" s="241" t="s">
        <v>1614</v>
      </c>
      <c r="BX104" s="235"/>
      <c r="BY104"/>
      <c r="BZ104"/>
      <c r="CA104"/>
      <c r="CB104"/>
      <c r="CC104"/>
      <c r="CD104"/>
      <c r="CE104"/>
      <c r="CP104">
        <f t="shared" si="22"/>
        <v>1</v>
      </c>
      <c r="CQ104">
        <v>6</v>
      </c>
      <c r="CR104" t="s">
        <v>481</v>
      </c>
      <c r="CS104" t="s">
        <v>3093</v>
      </c>
      <c r="CT104" t="s">
        <v>3094</v>
      </c>
      <c r="CU104" t="s">
        <v>3095</v>
      </c>
      <c r="CV104" t="s">
        <v>1636</v>
      </c>
      <c r="CW104" t="s">
        <v>1707</v>
      </c>
      <c r="CX104" s="282"/>
      <c r="CY104" s="282"/>
    </row>
    <row r="105" spans="1:103" s="166" customFormat="1" ht="15" hidden="1" customHeight="1">
      <c r="A105" s="185">
        <v>39</v>
      </c>
      <c r="B105" s="186">
        <v>1</v>
      </c>
      <c r="C105" s="187" t="s">
        <v>464</v>
      </c>
      <c r="D105" s="187">
        <v>39</v>
      </c>
      <c r="E105" s="187" t="s">
        <v>530</v>
      </c>
      <c r="F105" s="187">
        <v>13</v>
      </c>
      <c r="G105" s="200" t="s">
        <v>497</v>
      </c>
      <c r="H105" s="200">
        <f t="shared" si="41"/>
        <v>723</v>
      </c>
      <c r="I105" s="201">
        <f t="shared" si="42"/>
        <v>36</v>
      </c>
      <c r="J105" s="444">
        <f t="shared" si="58"/>
        <v>854</v>
      </c>
      <c r="K105" s="188" t="str">
        <f t="shared" si="30"/>
        <v>Tada</v>
      </c>
      <c r="L105" s="428">
        <f t="shared" si="59"/>
        <v>854</v>
      </c>
      <c r="M105" s="429" t="str">
        <f t="shared" si="32"/>
        <v>Tada</v>
      </c>
      <c r="N105" s="196">
        <f t="shared" si="60"/>
        <v>219</v>
      </c>
      <c r="O105" s="188" t="str">
        <f t="shared" si="34"/>
        <v xml:space="preserve">Pithapuram </v>
      </c>
      <c r="P105" s="196">
        <f t="shared" si="61"/>
        <v>278</v>
      </c>
      <c r="Q105" s="188" t="str">
        <f t="shared" si="36"/>
        <v>Phirangipuram</v>
      </c>
      <c r="R105" s="165"/>
      <c r="S105" s="168">
        <v>40</v>
      </c>
      <c r="T105" s="168" t="s">
        <v>380</v>
      </c>
      <c r="U105" s="192"/>
      <c r="V105" s="192">
        <v>123450034</v>
      </c>
      <c r="W105" s="192" t="str">
        <f t="shared" si="43"/>
        <v>Twelve  Crores  Thirty Four  Lakhs  Fifty Thousand and Thirty Four</v>
      </c>
      <c r="X105" s="168">
        <f t="shared" si="44"/>
        <v>120000000</v>
      </c>
      <c r="Y105" s="168">
        <f t="shared" si="45"/>
        <v>12</v>
      </c>
      <c r="Z105" s="168" t="str">
        <f t="shared" si="46"/>
        <v xml:space="preserve">Twelve  Crores  </v>
      </c>
      <c r="AA105" s="168">
        <f t="shared" si="47"/>
        <v>3400000</v>
      </c>
      <c r="AB105" s="169">
        <f t="shared" si="48"/>
        <v>34</v>
      </c>
      <c r="AC105" s="168" t="str">
        <f t="shared" si="49"/>
        <v xml:space="preserve">Thirty Four  Lakhs  </v>
      </c>
      <c r="AD105" s="168">
        <f t="shared" si="50"/>
        <v>50000</v>
      </c>
      <c r="AE105" s="169">
        <f t="shared" si="51"/>
        <v>50</v>
      </c>
      <c r="AF105" s="168" t="str">
        <f t="shared" si="52"/>
        <v xml:space="preserve">Fifty Thousand </v>
      </c>
      <c r="AG105" s="168">
        <f t="shared" si="53"/>
        <v>0</v>
      </c>
      <c r="AH105" s="169">
        <f t="shared" si="54"/>
        <v>0</v>
      </c>
      <c r="AI105" s="168" t="str">
        <f t="shared" si="55"/>
        <v/>
      </c>
      <c r="AJ105" s="168">
        <f t="shared" si="56"/>
        <v>34</v>
      </c>
      <c r="AK105" s="169" t="str">
        <f t="shared" si="57"/>
        <v>Thirty Four</v>
      </c>
      <c r="BI105" s="120">
        <f t="shared" si="37"/>
        <v>104</v>
      </c>
      <c r="BJ105" s="120" t="str">
        <f t="shared" si="38"/>
        <v>2202-03-796-11-24</v>
      </c>
      <c r="BK105" s="120">
        <f t="shared" si="27"/>
        <v>1</v>
      </c>
      <c r="BL105" s="235" t="str">
        <f t="shared" si="25"/>
        <v>2054-00-096-00-01</v>
      </c>
      <c r="BM105" s="235">
        <v>103</v>
      </c>
      <c r="BN105" s="242" t="s">
        <v>2629</v>
      </c>
      <c r="BO105" s="241" t="s">
        <v>2628</v>
      </c>
      <c r="BP105" s="242" t="s">
        <v>1642</v>
      </c>
      <c r="BQ105" s="243"/>
      <c r="BR105" s="242" t="s">
        <v>2635</v>
      </c>
      <c r="BS105" s="246" t="s">
        <v>2634</v>
      </c>
      <c r="BT105" s="245" t="s">
        <v>1642</v>
      </c>
      <c r="BU105" s="244"/>
      <c r="BV105" s="242" t="s">
        <v>1604</v>
      </c>
      <c r="BW105" s="241" t="s">
        <v>1614</v>
      </c>
      <c r="BX105" s="235"/>
      <c r="BY105"/>
      <c r="BZ105"/>
      <c r="CA105"/>
      <c r="CB105"/>
      <c r="CC105"/>
      <c r="CD105"/>
      <c r="CE105"/>
      <c r="CP105">
        <f t="shared" si="22"/>
        <v>1</v>
      </c>
      <c r="CQ105">
        <v>6</v>
      </c>
      <c r="CR105" t="s">
        <v>481</v>
      </c>
      <c r="CS105" t="s">
        <v>3096</v>
      </c>
      <c r="CT105" t="s">
        <v>1960</v>
      </c>
      <c r="CU105" t="s">
        <v>3097</v>
      </c>
      <c r="CV105" t="s">
        <v>1654</v>
      </c>
      <c r="CW105" t="s">
        <v>1642</v>
      </c>
      <c r="CX105" s="282"/>
      <c r="CY105" s="282"/>
    </row>
    <row r="106" spans="1:103" s="166" customFormat="1" ht="15" hidden="1" customHeight="1">
      <c r="A106" s="185">
        <v>40</v>
      </c>
      <c r="B106" s="186">
        <v>1</v>
      </c>
      <c r="C106" s="187" t="s">
        <v>464</v>
      </c>
      <c r="D106" s="187">
        <v>40</v>
      </c>
      <c r="E106" s="187" t="s">
        <v>531</v>
      </c>
      <c r="F106" s="187">
        <v>14</v>
      </c>
      <c r="G106" s="200" t="s">
        <v>499</v>
      </c>
      <c r="H106" s="200">
        <f t="shared" si="41"/>
        <v>779</v>
      </c>
      <c r="I106" s="201">
        <f t="shared" si="42"/>
        <v>56</v>
      </c>
      <c r="J106" s="444">
        <f t="shared" si="58"/>
        <v>855</v>
      </c>
      <c r="K106" s="188" t="str">
        <f t="shared" si="30"/>
        <v>Thotapalligudur</v>
      </c>
      <c r="L106" s="428">
        <f t="shared" si="59"/>
        <v>855</v>
      </c>
      <c r="M106" s="429" t="str">
        <f t="shared" si="32"/>
        <v>Thotapalligudur</v>
      </c>
      <c r="N106" s="196">
        <f t="shared" si="60"/>
        <v>220</v>
      </c>
      <c r="O106" s="188" t="str">
        <f t="shared" si="34"/>
        <v xml:space="preserve">Prathipadu </v>
      </c>
      <c r="P106" s="196">
        <f t="shared" si="61"/>
        <v>279</v>
      </c>
      <c r="Q106" s="188" t="str">
        <f t="shared" si="36"/>
        <v>Piduguralla</v>
      </c>
      <c r="R106" s="165"/>
      <c r="S106" s="168">
        <v>41</v>
      </c>
      <c r="T106" s="168" t="s">
        <v>403</v>
      </c>
      <c r="U106" s="192"/>
      <c r="V106" s="192">
        <v>123450035</v>
      </c>
      <c r="W106" s="192" t="str">
        <f t="shared" si="43"/>
        <v>Twelve  Crores  Thirty Four  Lakhs  Fifty Thousand and Thirty Five</v>
      </c>
      <c r="X106" s="168">
        <f t="shared" si="44"/>
        <v>120000000</v>
      </c>
      <c r="Y106" s="168">
        <f t="shared" si="45"/>
        <v>12</v>
      </c>
      <c r="Z106" s="168" t="str">
        <f t="shared" si="46"/>
        <v xml:space="preserve">Twelve  Crores  </v>
      </c>
      <c r="AA106" s="168">
        <f t="shared" si="47"/>
        <v>3400000</v>
      </c>
      <c r="AB106" s="169">
        <f t="shared" si="48"/>
        <v>34</v>
      </c>
      <c r="AC106" s="168" t="str">
        <f t="shared" si="49"/>
        <v xml:space="preserve">Thirty Four  Lakhs  </v>
      </c>
      <c r="AD106" s="168">
        <f t="shared" si="50"/>
        <v>50000</v>
      </c>
      <c r="AE106" s="169">
        <f t="shared" si="51"/>
        <v>50</v>
      </c>
      <c r="AF106" s="168" t="str">
        <f t="shared" si="52"/>
        <v xml:space="preserve">Fifty Thousand </v>
      </c>
      <c r="AG106" s="168">
        <f t="shared" si="53"/>
        <v>0</v>
      </c>
      <c r="AH106" s="169">
        <f t="shared" si="54"/>
        <v>0</v>
      </c>
      <c r="AI106" s="168" t="str">
        <f t="shared" si="55"/>
        <v/>
      </c>
      <c r="AJ106" s="168">
        <f t="shared" si="56"/>
        <v>35</v>
      </c>
      <c r="AK106" s="169" t="str">
        <f t="shared" si="57"/>
        <v>Thirty Five</v>
      </c>
      <c r="BI106" s="120">
        <f t="shared" si="37"/>
        <v>105</v>
      </c>
      <c r="BJ106" s="120" t="str">
        <f t="shared" si="38"/>
        <v>2202-03-796-11-32</v>
      </c>
      <c r="BK106" s="120">
        <f t="shared" si="27"/>
        <v>1</v>
      </c>
      <c r="BL106" s="235" t="str">
        <f t="shared" si="25"/>
        <v>2054-00-097-00-03</v>
      </c>
      <c r="BM106" s="235">
        <v>104</v>
      </c>
      <c r="BN106" s="242" t="s">
        <v>2629</v>
      </c>
      <c r="BO106" s="241" t="s">
        <v>2628</v>
      </c>
      <c r="BP106" s="242" t="s">
        <v>1642</v>
      </c>
      <c r="BQ106" s="243"/>
      <c r="BR106" s="242" t="s">
        <v>2632</v>
      </c>
      <c r="BS106" s="246" t="s">
        <v>2631</v>
      </c>
      <c r="BT106" s="245" t="s">
        <v>1642</v>
      </c>
      <c r="BU106" s="244"/>
      <c r="BV106" s="242" t="s">
        <v>326</v>
      </c>
      <c r="BW106" s="241" t="s">
        <v>2633</v>
      </c>
      <c r="BX106" s="235"/>
      <c r="BY106"/>
      <c r="BZ106"/>
      <c r="CA106"/>
      <c r="CB106"/>
      <c r="CC106"/>
      <c r="CD106"/>
      <c r="CE106"/>
      <c r="CP106">
        <f t="shared" si="22"/>
        <v>1</v>
      </c>
      <c r="CQ106">
        <v>7</v>
      </c>
      <c r="CR106" t="s">
        <v>483</v>
      </c>
      <c r="CS106" t="s">
        <v>3098</v>
      </c>
      <c r="CT106" t="s">
        <v>3099</v>
      </c>
      <c r="CU106" t="s">
        <v>3100</v>
      </c>
      <c r="CV106" t="s">
        <v>1766</v>
      </c>
      <c r="CW106" t="s">
        <v>29</v>
      </c>
      <c r="CX106" s="282"/>
      <c r="CY106" s="282"/>
    </row>
    <row r="107" spans="1:103" s="166" customFormat="1" ht="15" hidden="1" customHeight="1">
      <c r="A107" s="185">
        <v>41</v>
      </c>
      <c r="B107" s="186">
        <v>1</v>
      </c>
      <c r="C107" s="187" t="s">
        <v>464</v>
      </c>
      <c r="D107" s="187">
        <v>41</v>
      </c>
      <c r="E107" s="187" t="s">
        <v>532</v>
      </c>
      <c r="F107" s="187">
        <v>15</v>
      </c>
      <c r="G107" s="200" t="s">
        <v>501</v>
      </c>
      <c r="H107" s="200">
        <f t="shared" si="41"/>
        <v>816</v>
      </c>
      <c r="I107" s="201">
        <f t="shared" si="42"/>
        <v>37</v>
      </c>
      <c r="J107" s="444">
        <f t="shared" si="58"/>
        <v>856</v>
      </c>
      <c r="K107" s="188" t="str">
        <f t="shared" si="30"/>
        <v>Udayagiri</v>
      </c>
      <c r="L107" s="428">
        <f t="shared" si="59"/>
        <v>856</v>
      </c>
      <c r="M107" s="429" t="str">
        <f t="shared" si="32"/>
        <v>Udayagiri</v>
      </c>
      <c r="N107" s="196">
        <f t="shared" si="60"/>
        <v>221</v>
      </c>
      <c r="O107" s="188" t="str">
        <f t="shared" si="34"/>
        <v xml:space="preserve">Rajahmundry(Rural) </v>
      </c>
      <c r="P107" s="196">
        <f t="shared" si="61"/>
        <v>280</v>
      </c>
      <c r="Q107" s="188" t="str">
        <f t="shared" si="36"/>
        <v>Pittalavanipalem</v>
      </c>
      <c r="R107" s="165"/>
      <c r="S107" s="168">
        <v>42</v>
      </c>
      <c r="T107" s="168" t="s">
        <v>404</v>
      </c>
      <c r="U107" s="192"/>
      <c r="V107" s="192">
        <v>123450036</v>
      </c>
      <c r="W107" s="192" t="str">
        <f t="shared" si="43"/>
        <v>Twelve  Crores  Thirty Four  Lakhs  Fifty Thousand and Thirty Six</v>
      </c>
      <c r="X107" s="168">
        <f t="shared" si="44"/>
        <v>120000000</v>
      </c>
      <c r="Y107" s="168">
        <f t="shared" si="45"/>
        <v>12</v>
      </c>
      <c r="Z107" s="168" t="str">
        <f t="shared" si="46"/>
        <v xml:space="preserve">Twelve  Crores  </v>
      </c>
      <c r="AA107" s="168">
        <f t="shared" si="47"/>
        <v>3400000</v>
      </c>
      <c r="AB107" s="169">
        <f t="shared" si="48"/>
        <v>34</v>
      </c>
      <c r="AC107" s="168" t="str">
        <f t="shared" si="49"/>
        <v xml:space="preserve">Thirty Four  Lakhs  </v>
      </c>
      <c r="AD107" s="168">
        <f t="shared" si="50"/>
        <v>50000</v>
      </c>
      <c r="AE107" s="169">
        <f t="shared" si="51"/>
        <v>50</v>
      </c>
      <c r="AF107" s="168" t="str">
        <f t="shared" si="52"/>
        <v xml:space="preserve">Fifty Thousand </v>
      </c>
      <c r="AG107" s="168">
        <f t="shared" si="53"/>
        <v>0</v>
      </c>
      <c r="AH107" s="169">
        <f t="shared" si="54"/>
        <v>0</v>
      </c>
      <c r="AI107" s="168" t="str">
        <f t="shared" si="55"/>
        <v/>
      </c>
      <c r="AJ107" s="168">
        <f t="shared" si="56"/>
        <v>36</v>
      </c>
      <c r="AK107" s="169" t="str">
        <f t="shared" si="57"/>
        <v>Thirty Six</v>
      </c>
      <c r="BI107" s="120">
        <f t="shared" si="37"/>
        <v>106</v>
      </c>
      <c r="BJ107" s="120" t="str">
        <f t="shared" si="38"/>
        <v>2202-03-796-11-33</v>
      </c>
      <c r="BK107" s="120">
        <f t="shared" si="27"/>
        <v>1</v>
      </c>
      <c r="BL107" s="235" t="str">
        <f t="shared" si="25"/>
        <v>2054-00-097-00-04</v>
      </c>
      <c r="BM107" s="235">
        <v>105</v>
      </c>
      <c r="BN107" s="242" t="s">
        <v>2629</v>
      </c>
      <c r="BO107" s="241" t="s">
        <v>2628</v>
      </c>
      <c r="BP107" s="242" t="s">
        <v>1642</v>
      </c>
      <c r="BQ107" s="243"/>
      <c r="BR107" s="242" t="s">
        <v>2632</v>
      </c>
      <c r="BS107" s="246" t="s">
        <v>2631</v>
      </c>
      <c r="BT107" s="245" t="s">
        <v>1642</v>
      </c>
      <c r="BU107" s="244"/>
      <c r="BV107" s="242" t="s">
        <v>327</v>
      </c>
      <c r="BW107" s="241" t="s">
        <v>2630</v>
      </c>
      <c r="BX107" s="235"/>
      <c r="BY107"/>
      <c r="BZ107"/>
      <c r="CA107"/>
      <c r="CB107"/>
      <c r="CC107"/>
      <c r="CD107"/>
      <c r="CE107"/>
      <c r="CP107">
        <f t="shared" si="22"/>
        <v>1</v>
      </c>
      <c r="CQ107">
        <v>7</v>
      </c>
      <c r="CR107" t="s">
        <v>483</v>
      </c>
      <c r="CS107" t="s">
        <v>3101</v>
      </c>
      <c r="CT107" t="s">
        <v>3102</v>
      </c>
      <c r="CU107" t="s">
        <v>3103</v>
      </c>
      <c r="CV107" t="s">
        <v>1766</v>
      </c>
      <c r="CW107" t="s">
        <v>326</v>
      </c>
      <c r="CX107" s="282"/>
      <c r="CY107" s="282"/>
    </row>
    <row r="108" spans="1:103" s="166" customFormat="1" ht="15" hidden="1" customHeight="1">
      <c r="A108" s="185">
        <v>42</v>
      </c>
      <c r="B108" s="186">
        <v>1</v>
      </c>
      <c r="C108" s="187" t="s">
        <v>464</v>
      </c>
      <c r="D108" s="187">
        <v>42</v>
      </c>
      <c r="E108" s="187" t="s">
        <v>533</v>
      </c>
      <c r="F108" s="187">
        <v>16</v>
      </c>
      <c r="G108" s="200" t="s">
        <v>503</v>
      </c>
      <c r="H108" s="200">
        <f t="shared" si="41"/>
        <v>862</v>
      </c>
      <c r="I108" s="201">
        <f t="shared" si="42"/>
        <v>46</v>
      </c>
      <c r="J108" s="444">
        <f t="shared" si="58"/>
        <v>857</v>
      </c>
      <c r="K108" s="188" t="str">
        <f t="shared" si="30"/>
        <v>Vakadu</v>
      </c>
      <c r="L108" s="428">
        <f t="shared" si="59"/>
        <v>857</v>
      </c>
      <c r="M108" s="429" t="str">
        <f t="shared" si="32"/>
        <v>Vakadu</v>
      </c>
      <c r="N108" s="196">
        <f t="shared" si="60"/>
        <v>222</v>
      </c>
      <c r="O108" s="188" t="str">
        <f t="shared" si="34"/>
        <v xml:space="preserve">Rajahmundry(Urban) </v>
      </c>
      <c r="P108" s="196">
        <f t="shared" si="61"/>
        <v>281</v>
      </c>
      <c r="Q108" s="188" t="str">
        <f t="shared" si="36"/>
        <v>Ponnur</v>
      </c>
      <c r="R108" s="165"/>
      <c r="S108" s="168">
        <v>43</v>
      </c>
      <c r="T108" s="168" t="s">
        <v>405</v>
      </c>
      <c r="U108" s="192"/>
      <c r="V108" s="192">
        <v>123450037</v>
      </c>
      <c r="W108" s="192" t="str">
        <f t="shared" si="43"/>
        <v>Twelve  Crores  Thirty Four  Lakhs  Fifty Thousand and Thirty Seven</v>
      </c>
      <c r="X108" s="168">
        <f t="shared" si="44"/>
        <v>120000000</v>
      </c>
      <c r="Y108" s="168">
        <f t="shared" si="45"/>
        <v>12</v>
      </c>
      <c r="Z108" s="168" t="str">
        <f t="shared" si="46"/>
        <v xml:space="preserve">Twelve  Crores  </v>
      </c>
      <c r="AA108" s="168">
        <f t="shared" si="47"/>
        <v>3400000</v>
      </c>
      <c r="AB108" s="169">
        <f t="shared" si="48"/>
        <v>34</v>
      </c>
      <c r="AC108" s="168" t="str">
        <f t="shared" si="49"/>
        <v xml:space="preserve">Thirty Four  Lakhs  </v>
      </c>
      <c r="AD108" s="168">
        <f t="shared" si="50"/>
        <v>50000</v>
      </c>
      <c r="AE108" s="169">
        <f t="shared" si="51"/>
        <v>50</v>
      </c>
      <c r="AF108" s="168" t="str">
        <f t="shared" si="52"/>
        <v xml:space="preserve">Fifty Thousand </v>
      </c>
      <c r="AG108" s="168">
        <f t="shared" si="53"/>
        <v>0</v>
      </c>
      <c r="AH108" s="169">
        <f t="shared" si="54"/>
        <v>0</v>
      </c>
      <c r="AI108" s="168" t="str">
        <f t="shared" si="55"/>
        <v/>
      </c>
      <c r="AJ108" s="168">
        <f t="shared" si="56"/>
        <v>37</v>
      </c>
      <c r="AK108" s="169" t="str">
        <f t="shared" si="57"/>
        <v>Thirty Seven</v>
      </c>
      <c r="BI108" s="120">
        <f t="shared" si="37"/>
        <v>107</v>
      </c>
      <c r="BJ108" s="120" t="str">
        <f t="shared" si="38"/>
        <v>2202-03-796-11-41</v>
      </c>
      <c r="BK108" s="120">
        <f t="shared" si="27"/>
        <v>1</v>
      </c>
      <c r="BL108" s="235" t="str">
        <f t="shared" si="25"/>
        <v>2054-00-098-00-01</v>
      </c>
      <c r="BM108" s="235">
        <v>106</v>
      </c>
      <c r="BN108" s="242" t="s">
        <v>2629</v>
      </c>
      <c r="BO108" s="241" t="s">
        <v>2628</v>
      </c>
      <c r="BP108" s="242" t="s">
        <v>1642</v>
      </c>
      <c r="BQ108" s="243"/>
      <c r="BR108" s="242" t="s">
        <v>2627</v>
      </c>
      <c r="BS108" s="246" t="s">
        <v>2626</v>
      </c>
      <c r="BT108" s="245" t="s">
        <v>1642</v>
      </c>
      <c r="BU108" s="244"/>
      <c r="BV108" s="242" t="s">
        <v>1604</v>
      </c>
      <c r="BW108" s="241" t="s">
        <v>1614</v>
      </c>
      <c r="BX108" s="235"/>
      <c r="BY108"/>
      <c r="BZ108"/>
      <c r="CA108"/>
      <c r="CB108"/>
      <c r="CC108"/>
      <c r="CD108"/>
      <c r="CE108"/>
      <c r="CP108">
        <f t="shared" si="22"/>
        <v>1</v>
      </c>
      <c r="CQ108">
        <v>7</v>
      </c>
      <c r="CR108" t="s">
        <v>483</v>
      </c>
      <c r="CS108" t="s">
        <v>3104</v>
      </c>
      <c r="CT108" t="s">
        <v>3105</v>
      </c>
      <c r="CU108" t="s">
        <v>3106</v>
      </c>
      <c r="CV108" t="s">
        <v>1766</v>
      </c>
      <c r="CW108" t="s">
        <v>327</v>
      </c>
      <c r="CX108" s="282"/>
      <c r="CY108" s="282"/>
    </row>
    <row r="109" spans="1:103" s="166" customFormat="1" ht="15" hidden="1" customHeight="1">
      <c r="A109" s="185">
        <v>43</v>
      </c>
      <c r="B109" s="186">
        <v>1</v>
      </c>
      <c r="C109" s="187" t="s">
        <v>464</v>
      </c>
      <c r="D109" s="187">
        <v>43</v>
      </c>
      <c r="E109" s="187" t="s">
        <v>534</v>
      </c>
      <c r="F109" s="187">
        <v>17</v>
      </c>
      <c r="G109" s="200" t="s">
        <v>505</v>
      </c>
      <c r="H109" s="200">
        <f t="shared" si="41"/>
        <v>900</v>
      </c>
      <c r="I109" s="201">
        <f>LOOKUP(G109,$C$67:$D$1189)</f>
        <v>38</v>
      </c>
      <c r="J109" s="444">
        <f t="shared" si="58"/>
        <v>858</v>
      </c>
      <c r="K109" s="188" t="str">
        <f t="shared" si="30"/>
        <v>Varikuntapadu</v>
      </c>
      <c r="L109" s="428">
        <f t="shared" si="59"/>
        <v>858</v>
      </c>
      <c r="M109" s="429" t="str">
        <f t="shared" si="32"/>
        <v>Varikuntapadu</v>
      </c>
      <c r="N109" s="196">
        <f t="shared" si="60"/>
        <v>223</v>
      </c>
      <c r="O109" s="188" t="str">
        <f t="shared" si="34"/>
        <v xml:space="preserve">Rajanagaram </v>
      </c>
      <c r="P109" s="196">
        <f t="shared" si="61"/>
        <v>282</v>
      </c>
      <c r="Q109" s="188" t="str">
        <f t="shared" si="36"/>
        <v>Prathipadu</v>
      </c>
      <c r="R109" s="165"/>
      <c r="S109" s="168">
        <v>44</v>
      </c>
      <c r="T109" s="168" t="s">
        <v>406</v>
      </c>
      <c r="U109" s="192"/>
      <c r="V109" s="192">
        <v>123450038</v>
      </c>
      <c r="W109" s="192" t="str">
        <f t="shared" si="43"/>
        <v>Twelve  Crores  Thirty Four  Lakhs  Fifty Thousand and Thirty Eight</v>
      </c>
      <c r="X109" s="168">
        <f t="shared" si="44"/>
        <v>120000000</v>
      </c>
      <c r="Y109" s="168">
        <f t="shared" si="45"/>
        <v>12</v>
      </c>
      <c r="Z109" s="168" t="str">
        <f t="shared" si="46"/>
        <v xml:space="preserve">Twelve  Crores  </v>
      </c>
      <c r="AA109" s="168">
        <f t="shared" si="47"/>
        <v>3400000</v>
      </c>
      <c r="AB109" s="169">
        <f t="shared" si="48"/>
        <v>34</v>
      </c>
      <c r="AC109" s="168" t="str">
        <f t="shared" si="49"/>
        <v xml:space="preserve">Thirty Four  Lakhs  </v>
      </c>
      <c r="AD109" s="168">
        <f t="shared" si="50"/>
        <v>50000</v>
      </c>
      <c r="AE109" s="169">
        <f t="shared" si="51"/>
        <v>50</v>
      </c>
      <c r="AF109" s="168" t="str">
        <f t="shared" si="52"/>
        <v xml:space="preserve">Fifty Thousand </v>
      </c>
      <c r="AG109" s="168">
        <f t="shared" si="53"/>
        <v>0</v>
      </c>
      <c r="AH109" s="169">
        <f t="shared" si="54"/>
        <v>0</v>
      </c>
      <c r="AI109" s="168" t="str">
        <f t="shared" si="55"/>
        <v/>
      </c>
      <c r="AJ109" s="168">
        <f t="shared" si="56"/>
        <v>38</v>
      </c>
      <c r="AK109" s="169" t="str">
        <f t="shared" si="57"/>
        <v>Thirty Eight</v>
      </c>
      <c r="BI109" s="120">
        <f t="shared" si="37"/>
        <v>108</v>
      </c>
      <c r="BJ109" s="120" t="str">
        <f t="shared" si="38"/>
        <v>2202-04-001-00-01</v>
      </c>
      <c r="BK109" s="120">
        <f t="shared" si="27"/>
        <v>1</v>
      </c>
      <c r="BL109" s="235" t="str">
        <f t="shared" si="25"/>
        <v>2054-00-098-00-03</v>
      </c>
      <c r="BM109" s="235">
        <v>107</v>
      </c>
      <c r="BN109" s="242" t="s">
        <v>2629</v>
      </c>
      <c r="BO109" s="241" t="s">
        <v>2628</v>
      </c>
      <c r="BP109" s="242" t="s">
        <v>1642</v>
      </c>
      <c r="BQ109" s="243"/>
      <c r="BR109" s="242" t="s">
        <v>2627</v>
      </c>
      <c r="BS109" s="246" t="s">
        <v>2626</v>
      </c>
      <c r="BT109" s="245" t="s">
        <v>1642</v>
      </c>
      <c r="BU109" s="244"/>
      <c r="BV109" s="242" t="s">
        <v>326</v>
      </c>
      <c r="BW109" s="241" t="s">
        <v>1757</v>
      </c>
      <c r="BX109" s="235"/>
      <c r="BY109"/>
      <c r="BZ109"/>
      <c r="CA109"/>
      <c r="CB109"/>
      <c r="CC109"/>
      <c r="CD109"/>
      <c r="CE109"/>
      <c r="CP109">
        <f t="shared" si="22"/>
        <v>1</v>
      </c>
      <c r="CQ109">
        <v>7</v>
      </c>
      <c r="CR109" t="s">
        <v>483</v>
      </c>
      <c r="CS109" t="s">
        <v>3107</v>
      </c>
      <c r="CT109" t="s">
        <v>3108</v>
      </c>
      <c r="CU109" t="s">
        <v>3109</v>
      </c>
      <c r="CV109" t="s">
        <v>1766</v>
      </c>
      <c r="CW109" t="s">
        <v>328</v>
      </c>
      <c r="CX109" s="282"/>
      <c r="CY109" s="282"/>
    </row>
    <row r="110" spans="1:103" s="166" customFormat="1" ht="15" hidden="1" customHeight="1">
      <c r="A110" s="185">
        <v>44</v>
      </c>
      <c r="B110" s="186">
        <v>1</v>
      </c>
      <c r="C110" s="187" t="s">
        <v>464</v>
      </c>
      <c r="D110" s="187">
        <v>44</v>
      </c>
      <c r="E110" s="187" t="s">
        <v>535</v>
      </c>
      <c r="F110" s="187">
        <v>18</v>
      </c>
      <c r="G110" s="200" t="s">
        <v>507</v>
      </c>
      <c r="H110" s="200">
        <f t="shared" si="41"/>
        <v>943</v>
      </c>
      <c r="I110" s="201">
        <f t="shared" si="42"/>
        <v>43</v>
      </c>
      <c r="J110" s="444">
        <f t="shared" si="58"/>
        <v>859</v>
      </c>
      <c r="K110" s="188" t="str">
        <f t="shared" si="30"/>
        <v>Venkatachalam</v>
      </c>
      <c r="L110" s="428">
        <f t="shared" si="59"/>
        <v>859</v>
      </c>
      <c r="M110" s="429" t="str">
        <f t="shared" si="32"/>
        <v>Venkatachalam</v>
      </c>
      <c r="N110" s="196">
        <f t="shared" si="60"/>
        <v>224</v>
      </c>
      <c r="O110" s="188" t="str">
        <f t="shared" si="34"/>
        <v xml:space="preserve">Rajavommangi </v>
      </c>
      <c r="P110" s="196">
        <f t="shared" si="61"/>
        <v>283</v>
      </c>
      <c r="Q110" s="188" t="str">
        <f t="shared" si="36"/>
        <v>Rajupalem</v>
      </c>
      <c r="R110" s="165"/>
      <c r="S110" s="168">
        <v>45</v>
      </c>
      <c r="T110" s="168" t="s">
        <v>407</v>
      </c>
      <c r="U110" s="192"/>
      <c r="V110" s="192">
        <v>123450039</v>
      </c>
      <c r="W110" s="192" t="str">
        <f t="shared" si="43"/>
        <v>Twelve  Crores  Thirty Four  Lakhs  Fifty Thousand and Thirty Nine</v>
      </c>
      <c r="X110" s="168">
        <f t="shared" si="44"/>
        <v>120000000</v>
      </c>
      <c r="Y110" s="168">
        <f t="shared" si="45"/>
        <v>12</v>
      </c>
      <c r="Z110" s="168" t="str">
        <f t="shared" si="46"/>
        <v xml:space="preserve">Twelve  Crores  </v>
      </c>
      <c r="AA110" s="168">
        <f t="shared" si="47"/>
        <v>3400000</v>
      </c>
      <c r="AB110" s="169">
        <f t="shared" si="48"/>
        <v>34</v>
      </c>
      <c r="AC110" s="168" t="str">
        <f t="shared" si="49"/>
        <v xml:space="preserve">Thirty Four  Lakhs  </v>
      </c>
      <c r="AD110" s="168">
        <f t="shared" si="50"/>
        <v>50000</v>
      </c>
      <c r="AE110" s="169">
        <f t="shared" si="51"/>
        <v>50</v>
      </c>
      <c r="AF110" s="168" t="str">
        <f t="shared" si="52"/>
        <v xml:space="preserve">Fifty Thousand </v>
      </c>
      <c r="AG110" s="168">
        <f t="shared" si="53"/>
        <v>0</v>
      </c>
      <c r="AH110" s="169">
        <f t="shared" si="54"/>
        <v>0</v>
      </c>
      <c r="AI110" s="168" t="str">
        <f t="shared" si="55"/>
        <v/>
      </c>
      <c r="AJ110" s="168">
        <f t="shared" si="56"/>
        <v>39</v>
      </c>
      <c r="AK110" s="169" t="str">
        <f t="shared" si="57"/>
        <v>Thirty Nine</v>
      </c>
      <c r="BI110" s="120">
        <f t="shared" si="37"/>
        <v>109</v>
      </c>
      <c r="BJ110" s="120" t="str">
        <f t="shared" si="38"/>
        <v>2202-04-001-00-03</v>
      </c>
      <c r="BK110" s="120">
        <f t="shared" si="27"/>
        <v>1</v>
      </c>
      <c r="BL110" s="235" t="str">
        <f t="shared" si="25"/>
        <v>2055-00-001-00-01</v>
      </c>
      <c r="BM110" s="235">
        <v>108</v>
      </c>
      <c r="BN110" s="242" t="s">
        <v>2598</v>
      </c>
      <c r="BO110" s="241" t="s">
        <v>2597</v>
      </c>
      <c r="BP110" s="242" t="s">
        <v>1642</v>
      </c>
      <c r="BQ110" s="243"/>
      <c r="BR110" s="242" t="s">
        <v>1610</v>
      </c>
      <c r="BS110" s="246" t="s">
        <v>1634</v>
      </c>
      <c r="BT110" s="245" t="s">
        <v>1642</v>
      </c>
      <c r="BU110" s="244"/>
      <c r="BV110" s="242" t="s">
        <v>1604</v>
      </c>
      <c r="BW110" s="241" t="s">
        <v>1614</v>
      </c>
      <c r="BX110" s="235"/>
      <c r="BY110"/>
      <c r="BZ110"/>
      <c r="CA110"/>
      <c r="CB110"/>
      <c r="CC110"/>
      <c r="CD110"/>
      <c r="CE110"/>
      <c r="CP110">
        <f t="shared" si="22"/>
        <v>1</v>
      </c>
      <c r="CQ110">
        <v>7</v>
      </c>
      <c r="CR110" t="s">
        <v>483</v>
      </c>
      <c r="CS110" t="s">
        <v>3110</v>
      </c>
      <c r="CT110" t="s">
        <v>3111</v>
      </c>
      <c r="CU110" t="s">
        <v>3112</v>
      </c>
      <c r="CV110" t="s">
        <v>1766</v>
      </c>
      <c r="CW110" t="s">
        <v>329</v>
      </c>
      <c r="CX110" s="282"/>
      <c r="CY110" s="282"/>
    </row>
    <row r="111" spans="1:103" s="166" customFormat="1" ht="15" hidden="1" customHeight="1">
      <c r="A111" s="185">
        <v>45</v>
      </c>
      <c r="B111" s="186">
        <v>1</v>
      </c>
      <c r="C111" s="187" t="s">
        <v>464</v>
      </c>
      <c r="D111" s="187">
        <v>45</v>
      </c>
      <c r="E111" s="187" t="s">
        <v>536</v>
      </c>
      <c r="F111" s="187">
        <v>19</v>
      </c>
      <c r="G111" s="200" t="s">
        <v>509</v>
      </c>
      <c r="H111" s="200">
        <f t="shared" si="41"/>
        <v>977</v>
      </c>
      <c r="I111" s="201">
        <f t="shared" si="42"/>
        <v>34</v>
      </c>
      <c r="J111" s="444">
        <f t="shared" si="58"/>
        <v>860</v>
      </c>
      <c r="K111" s="188" t="str">
        <f t="shared" si="30"/>
        <v>Venkatagiri</v>
      </c>
      <c r="L111" s="428">
        <f t="shared" si="59"/>
        <v>860</v>
      </c>
      <c r="M111" s="429" t="str">
        <f t="shared" si="32"/>
        <v>Venkatagiri</v>
      </c>
      <c r="N111" s="196">
        <f t="shared" si="60"/>
        <v>225</v>
      </c>
      <c r="O111" s="188" t="str">
        <f t="shared" si="34"/>
        <v xml:space="preserve">Ramachandrapuram </v>
      </c>
      <c r="P111" s="196">
        <f t="shared" si="61"/>
        <v>284</v>
      </c>
      <c r="Q111" s="188" t="str">
        <f t="shared" si="36"/>
        <v>Rentacrintala</v>
      </c>
      <c r="R111" s="165"/>
      <c r="S111" s="168">
        <v>46</v>
      </c>
      <c r="T111" s="168" t="s">
        <v>408</v>
      </c>
      <c r="U111" s="192"/>
      <c r="V111" s="192">
        <v>123450040</v>
      </c>
      <c r="W111" s="192" t="str">
        <f t="shared" si="43"/>
        <v>Twelve  Crores  Thirty Four  Lakhs  Fifty Thousand and Fourty</v>
      </c>
      <c r="X111" s="168">
        <f t="shared" si="44"/>
        <v>120000000</v>
      </c>
      <c r="Y111" s="168">
        <f t="shared" si="45"/>
        <v>12</v>
      </c>
      <c r="Z111" s="168" t="str">
        <f t="shared" si="46"/>
        <v xml:space="preserve">Twelve  Crores  </v>
      </c>
      <c r="AA111" s="168">
        <f t="shared" si="47"/>
        <v>3400000</v>
      </c>
      <c r="AB111" s="169">
        <f t="shared" si="48"/>
        <v>34</v>
      </c>
      <c r="AC111" s="168" t="str">
        <f t="shared" si="49"/>
        <v xml:space="preserve">Thirty Four  Lakhs  </v>
      </c>
      <c r="AD111" s="168">
        <f t="shared" si="50"/>
        <v>50000</v>
      </c>
      <c r="AE111" s="169">
        <f t="shared" si="51"/>
        <v>50</v>
      </c>
      <c r="AF111" s="168" t="str">
        <f t="shared" si="52"/>
        <v xml:space="preserve">Fifty Thousand </v>
      </c>
      <c r="AG111" s="168">
        <f t="shared" si="53"/>
        <v>0</v>
      </c>
      <c r="AH111" s="169">
        <f t="shared" si="54"/>
        <v>0</v>
      </c>
      <c r="AI111" s="168" t="str">
        <f t="shared" si="55"/>
        <v/>
      </c>
      <c r="AJ111" s="168">
        <f t="shared" si="56"/>
        <v>40</v>
      </c>
      <c r="AK111" s="169" t="str">
        <f t="shared" si="57"/>
        <v>Fourty</v>
      </c>
      <c r="BI111" s="120">
        <f t="shared" si="37"/>
        <v>110</v>
      </c>
      <c r="BJ111" s="120" t="str">
        <f t="shared" si="38"/>
        <v>2202-05-102-00-05</v>
      </c>
      <c r="BK111" s="120">
        <f t="shared" si="27"/>
        <v>1</v>
      </c>
      <c r="BL111" s="235" t="str">
        <f t="shared" si="25"/>
        <v>2055-00-001-00-03</v>
      </c>
      <c r="BM111" s="235">
        <v>109</v>
      </c>
      <c r="BN111" s="242" t="s">
        <v>2598</v>
      </c>
      <c r="BO111" s="241" t="s">
        <v>2597</v>
      </c>
      <c r="BP111" s="242" t="s">
        <v>1642</v>
      </c>
      <c r="BQ111" s="243"/>
      <c r="BR111" s="242" t="s">
        <v>1610</v>
      </c>
      <c r="BS111" s="246" t="s">
        <v>1634</v>
      </c>
      <c r="BT111" s="245" t="s">
        <v>1642</v>
      </c>
      <c r="BU111" s="244"/>
      <c r="BV111" s="242" t="s">
        <v>326</v>
      </c>
      <c r="BW111" s="241" t="s">
        <v>2625</v>
      </c>
      <c r="BX111" s="235"/>
      <c r="BY111"/>
      <c r="BZ111"/>
      <c r="CA111"/>
      <c r="CB111"/>
      <c r="CC111"/>
      <c r="CD111"/>
      <c r="CE111"/>
      <c r="CP111">
        <f t="shared" si="22"/>
        <v>1</v>
      </c>
      <c r="CQ111">
        <v>7</v>
      </c>
      <c r="CR111" t="s">
        <v>483</v>
      </c>
      <c r="CS111" t="s">
        <v>3113</v>
      </c>
      <c r="CT111" t="s">
        <v>3114</v>
      </c>
      <c r="CU111" t="s">
        <v>3115</v>
      </c>
      <c r="CV111" t="s">
        <v>1766</v>
      </c>
      <c r="CW111" t="s">
        <v>330</v>
      </c>
      <c r="CX111" s="282"/>
      <c r="CY111" s="282"/>
    </row>
    <row r="112" spans="1:103" s="166" customFormat="1" ht="15" hidden="1" customHeight="1">
      <c r="A112" s="185">
        <v>46</v>
      </c>
      <c r="B112" s="186">
        <v>1</v>
      </c>
      <c r="C112" s="187" t="s">
        <v>464</v>
      </c>
      <c r="D112" s="187">
        <v>46</v>
      </c>
      <c r="E112" s="187" t="s">
        <v>537</v>
      </c>
      <c r="F112" s="187">
        <v>20</v>
      </c>
      <c r="G112" s="200" t="s">
        <v>511</v>
      </c>
      <c r="H112" s="200">
        <f t="shared" si="41"/>
        <v>1027</v>
      </c>
      <c r="I112" s="201">
        <f t="shared" si="42"/>
        <v>50</v>
      </c>
      <c r="J112" s="444">
        <f t="shared" si="58"/>
        <v>861</v>
      </c>
      <c r="K112" s="188" t="str">
        <f t="shared" si="30"/>
        <v>Vidavalur</v>
      </c>
      <c r="L112" s="428">
        <f t="shared" si="59"/>
        <v>861</v>
      </c>
      <c r="M112" s="429" t="str">
        <f t="shared" si="32"/>
        <v>Vidavalur</v>
      </c>
      <c r="N112" s="196">
        <f t="shared" si="60"/>
        <v>226</v>
      </c>
      <c r="O112" s="188" t="str">
        <f t="shared" si="34"/>
        <v xml:space="preserve">Rampachodavaram </v>
      </c>
      <c r="P112" s="196">
        <f t="shared" si="61"/>
        <v>285</v>
      </c>
      <c r="Q112" s="188" t="str">
        <f t="shared" si="36"/>
        <v>Repalle</v>
      </c>
      <c r="R112" s="165"/>
      <c r="S112" s="168">
        <v>47</v>
      </c>
      <c r="T112" s="168" t="s">
        <v>409</v>
      </c>
      <c r="U112" s="192"/>
      <c r="V112" s="192">
        <v>123450041</v>
      </c>
      <c r="W112" s="192" t="str">
        <f t="shared" si="43"/>
        <v>Twelve  Crores  Thirty Four  Lakhs  Fifty Thousand and Fourty One</v>
      </c>
      <c r="X112" s="168">
        <f t="shared" si="44"/>
        <v>120000000</v>
      </c>
      <c r="Y112" s="168">
        <f t="shared" si="45"/>
        <v>12</v>
      </c>
      <c r="Z112" s="168" t="str">
        <f t="shared" si="46"/>
        <v xml:space="preserve">Twelve  Crores  </v>
      </c>
      <c r="AA112" s="168">
        <f t="shared" si="47"/>
        <v>3400000</v>
      </c>
      <c r="AB112" s="169">
        <f t="shared" si="48"/>
        <v>34</v>
      </c>
      <c r="AC112" s="168" t="str">
        <f t="shared" si="49"/>
        <v xml:space="preserve">Thirty Four  Lakhs  </v>
      </c>
      <c r="AD112" s="168">
        <f t="shared" si="50"/>
        <v>50000</v>
      </c>
      <c r="AE112" s="169">
        <f t="shared" si="51"/>
        <v>50</v>
      </c>
      <c r="AF112" s="168" t="str">
        <f t="shared" si="52"/>
        <v xml:space="preserve">Fifty Thousand </v>
      </c>
      <c r="AG112" s="168">
        <f t="shared" si="53"/>
        <v>0</v>
      </c>
      <c r="AH112" s="169">
        <f t="shared" si="54"/>
        <v>0</v>
      </c>
      <c r="AI112" s="168" t="str">
        <f t="shared" si="55"/>
        <v/>
      </c>
      <c r="AJ112" s="168">
        <f t="shared" si="56"/>
        <v>41</v>
      </c>
      <c r="AK112" s="169" t="str">
        <f t="shared" si="57"/>
        <v>Fourty One</v>
      </c>
      <c r="BI112" s="120">
        <f t="shared" si="37"/>
        <v>111</v>
      </c>
      <c r="BJ112" s="120" t="str">
        <f t="shared" si="38"/>
        <v>2202-05-103-00-06</v>
      </c>
      <c r="BK112" s="120">
        <f t="shared" si="27"/>
        <v>1</v>
      </c>
      <c r="BL112" s="235" t="str">
        <f t="shared" si="25"/>
        <v>2055-00-001-00-07</v>
      </c>
      <c r="BM112" s="235">
        <v>110</v>
      </c>
      <c r="BN112" s="242" t="s">
        <v>2598</v>
      </c>
      <c r="BO112" s="241" t="s">
        <v>2597</v>
      </c>
      <c r="BP112" s="242" t="s">
        <v>1642</v>
      </c>
      <c r="BQ112" s="243"/>
      <c r="BR112" s="242" t="s">
        <v>1610</v>
      </c>
      <c r="BS112" s="246" t="s">
        <v>1634</v>
      </c>
      <c r="BT112" s="245" t="s">
        <v>1642</v>
      </c>
      <c r="BU112" s="244"/>
      <c r="BV112" s="242" t="s">
        <v>330</v>
      </c>
      <c r="BW112" s="241" t="s">
        <v>2624</v>
      </c>
      <c r="BX112" s="235"/>
      <c r="BY112"/>
      <c r="BZ112"/>
      <c r="CA112"/>
      <c r="CB112"/>
      <c r="CC112"/>
      <c r="CD112"/>
      <c r="CE112"/>
      <c r="CP112">
        <f t="shared" si="22"/>
        <v>1</v>
      </c>
      <c r="CQ112">
        <v>7</v>
      </c>
      <c r="CR112" t="s">
        <v>483</v>
      </c>
      <c r="CS112" t="s">
        <v>3116</v>
      </c>
      <c r="CT112" t="s">
        <v>3117</v>
      </c>
      <c r="CU112" t="s">
        <v>3118</v>
      </c>
      <c r="CV112" t="s">
        <v>1766</v>
      </c>
      <c r="CW112" t="s">
        <v>1604</v>
      </c>
      <c r="CX112" s="282"/>
      <c r="CY112" s="282"/>
    </row>
    <row r="113" spans="1:103" s="166" customFormat="1" ht="15" hidden="1" customHeight="1">
      <c r="A113" s="185">
        <v>47</v>
      </c>
      <c r="B113" s="186">
        <v>1</v>
      </c>
      <c r="C113" s="187" t="s">
        <v>464</v>
      </c>
      <c r="D113" s="187">
        <v>47</v>
      </c>
      <c r="E113" s="187" t="s">
        <v>538</v>
      </c>
      <c r="F113" s="187">
        <v>21</v>
      </c>
      <c r="G113" s="200" t="s">
        <v>513</v>
      </c>
      <c r="H113" s="200">
        <f t="shared" si="41"/>
        <v>1073</v>
      </c>
      <c r="I113" s="201">
        <f t="shared" si="42"/>
        <v>46</v>
      </c>
      <c r="J113" s="444">
        <f t="shared" si="58"/>
        <v>862</v>
      </c>
      <c r="K113" s="188" t="str">
        <f t="shared" si="30"/>
        <v>Vinjamur</v>
      </c>
      <c r="L113" s="428">
        <f t="shared" si="59"/>
        <v>862</v>
      </c>
      <c r="M113" s="429" t="str">
        <f t="shared" si="32"/>
        <v>Vinjamur</v>
      </c>
      <c r="N113" s="196">
        <f t="shared" si="60"/>
        <v>227</v>
      </c>
      <c r="O113" s="188" t="str">
        <f t="shared" si="34"/>
        <v xml:space="preserve">Rangampeta </v>
      </c>
      <c r="P113" s="196">
        <f t="shared" si="61"/>
        <v>286</v>
      </c>
      <c r="Q113" s="188" t="str">
        <f t="shared" si="36"/>
        <v>Rompicherla</v>
      </c>
      <c r="R113" s="165"/>
      <c r="S113" s="168">
        <v>48</v>
      </c>
      <c r="T113" s="168" t="s">
        <v>410</v>
      </c>
      <c r="U113" s="192"/>
      <c r="V113" s="192">
        <v>123450042</v>
      </c>
      <c r="W113" s="192" t="str">
        <f t="shared" si="43"/>
        <v>Twelve  Crores  Thirty Four  Lakhs  Fifty Thousand and Fourty Two</v>
      </c>
      <c r="X113" s="168">
        <f t="shared" si="44"/>
        <v>120000000</v>
      </c>
      <c r="Y113" s="168">
        <f t="shared" si="45"/>
        <v>12</v>
      </c>
      <c r="Z113" s="168" t="str">
        <f t="shared" si="46"/>
        <v xml:space="preserve">Twelve  Crores  </v>
      </c>
      <c r="AA113" s="168">
        <f t="shared" si="47"/>
        <v>3400000</v>
      </c>
      <c r="AB113" s="169">
        <f t="shared" si="48"/>
        <v>34</v>
      </c>
      <c r="AC113" s="168" t="str">
        <f t="shared" si="49"/>
        <v xml:space="preserve">Thirty Four  Lakhs  </v>
      </c>
      <c r="AD113" s="168">
        <f t="shared" si="50"/>
        <v>50000</v>
      </c>
      <c r="AE113" s="169">
        <f t="shared" si="51"/>
        <v>50</v>
      </c>
      <c r="AF113" s="168" t="str">
        <f t="shared" si="52"/>
        <v xml:space="preserve">Fifty Thousand </v>
      </c>
      <c r="AG113" s="168">
        <f t="shared" si="53"/>
        <v>0</v>
      </c>
      <c r="AH113" s="169">
        <f t="shared" si="54"/>
        <v>0</v>
      </c>
      <c r="AI113" s="168" t="str">
        <f t="shared" si="55"/>
        <v/>
      </c>
      <c r="AJ113" s="168">
        <f t="shared" si="56"/>
        <v>42</v>
      </c>
      <c r="AK113" s="169" t="str">
        <f t="shared" si="57"/>
        <v>Fourty Two</v>
      </c>
      <c r="BI113" s="120">
        <f t="shared" si="37"/>
        <v>112</v>
      </c>
      <c r="BJ113" s="120" t="str">
        <f t="shared" si="38"/>
        <v>2202-05-103-10-08</v>
      </c>
      <c r="BK113" s="120">
        <f t="shared" si="27"/>
        <v>1</v>
      </c>
      <c r="BL113" s="235" t="str">
        <f t="shared" si="25"/>
        <v>2055-00-001-00-10</v>
      </c>
      <c r="BM113" s="235">
        <v>111</v>
      </c>
      <c r="BN113" s="242" t="s">
        <v>2598</v>
      </c>
      <c r="BO113" s="241" t="s">
        <v>2597</v>
      </c>
      <c r="BP113" s="242" t="s">
        <v>1642</v>
      </c>
      <c r="BQ113" s="243"/>
      <c r="BR113" s="242" t="s">
        <v>1610</v>
      </c>
      <c r="BS113" s="246" t="s">
        <v>1634</v>
      </c>
      <c r="BT113" s="245" t="s">
        <v>1642</v>
      </c>
      <c r="BU113" s="244"/>
      <c r="BV113" s="242" t="s">
        <v>1679</v>
      </c>
      <c r="BW113" s="241" t="s">
        <v>2623</v>
      </c>
      <c r="BX113" s="235"/>
      <c r="BY113"/>
      <c r="BZ113"/>
      <c r="CA113"/>
      <c r="CB113"/>
      <c r="CC113"/>
      <c r="CD113"/>
      <c r="CE113"/>
      <c r="CP113">
        <f t="shared" si="22"/>
        <v>1</v>
      </c>
      <c r="CQ113">
        <v>7</v>
      </c>
      <c r="CR113" t="s">
        <v>483</v>
      </c>
      <c r="CS113" t="s">
        <v>3119</v>
      </c>
      <c r="CT113" t="s">
        <v>3120</v>
      </c>
      <c r="CU113" t="s">
        <v>3118</v>
      </c>
      <c r="CV113" t="s">
        <v>1766</v>
      </c>
      <c r="CW113" t="s">
        <v>1707</v>
      </c>
      <c r="CX113" s="282"/>
      <c r="CY113" s="282"/>
    </row>
    <row r="114" spans="1:103" s="166" customFormat="1" ht="15" hidden="1" customHeight="1">
      <c r="A114" s="185">
        <v>48</v>
      </c>
      <c r="B114" s="186">
        <v>1</v>
      </c>
      <c r="C114" s="187" t="s">
        <v>464</v>
      </c>
      <c r="D114" s="187">
        <v>48</v>
      </c>
      <c r="E114" s="187" t="s">
        <v>539</v>
      </c>
      <c r="F114" s="187">
        <v>22</v>
      </c>
      <c r="G114" s="200" t="s">
        <v>515</v>
      </c>
      <c r="H114" s="200">
        <f t="shared" si="41"/>
        <v>1123</v>
      </c>
      <c r="I114" s="201">
        <f t="shared" si="42"/>
        <v>50</v>
      </c>
      <c r="J114" s="444">
        <f t="shared" si="58"/>
        <v>863</v>
      </c>
      <c r="K114" s="188" t="str">
        <f t="shared" si="30"/>
        <v/>
      </c>
      <c r="L114" s="428">
        <f t="shared" si="59"/>
        <v>863</v>
      </c>
      <c r="M114" s="429" t="str">
        <f t="shared" si="32"/>
        <v/>
      </c>
      <c r="N114" s="196">
        <f t="shared" si="60"/>
        <v>228</v>
      </c>
      <c r="O114" s="188" t="str">
        <f t="shared" si="34"/>
        <v xml:space="preserve">Ravulapalem </v>
      </c>
      <c r="P114" s="196">
        <f t="shared" si="61"/>
        <v>287</v>
      </c>
      <c r="Q114" s="188" t="str">
        <f t="shared" si="36"/>
        <v>Sattenapalle</v>
      </c>
      <c r="R114" s="165"/>
      <c r="S114" s="168">
        <v>49</v>
      </c>
      <c r="T114" s="168" t="s">
        <v>411</v>
      </c>
      <c r="U114" s="192"/>
      <c r="V114" s="192">
        <v>123450043</v>
      </c>
      <c r="W114" s="192" t="str">
        <f t="shared" si="43"/>
        <v>Twelve  Crores  Thirty Four  Lakhs  Fifty Thousand and Fourty Three</v>
      </c>
      <c r="X114" s="168">
        <f t="shared" si="44"/>
        <v>120000000</v>
      </c>
      <c r="Y114" s="168">
        <f t="shared" si="45"/>
        <v>12</v>
      </c>
      <c r="Z114" s="168" t="str">
        <f t="shared" si="46"/>
        <v xml:space="preserve">Twelve  Crores  </v>
      </c>
      <c r="AA114" s="168">
        <f t="shared" si="47"/>
        <v>3400000</v>
      </c>
      <c r="AB114" s="169">
        <f t="shared" si="48"/>
        <v>34</v>
      </c>
      <c r="AC114" s="168" t="str">
        <f t="shared" si="49"/>
        <v xml:space="preserve">Thirty Four  Lakhs  </v>
      </c>
      <c r="AD114" s="168">
        <f t="shared" si="50"/>
        <v>50000</v>
      </c>
      <c r="AE114" s="169">
        <f t="shared" si="51"/>
        <v>50</v>
      </c>
      <c r="AF114" s="168" t="str">
        <f t="shared" si="52"/>
        <v xml:space="preserve">Fifty Thousand </v>
      </c>
      <c r="AG114" s="168">
        <f t="shared" si="53"/>
        <v>0</v>
      </c>
      <c r="AH114" s="169">
        <f t="shared" si="54"/>
        <v>0</v>
      </c>
      <c r="AI114" s="168" t="str">
        <f t="shared" si="55"/>
        <v/>
      </c>
      <c r="AJ114" s="168">
        <f t="shared" si="56"/>
        <v>43</v>
      </c>
      <c r="AK114" s="169" t="str">
        <f t="shared" si="57"/>
        <v>Fourty Three</v>
      </c>
      <c r="BI114" s="120">
        <f t="shared" si="37"/>
        <v>113</v>
      </c>
      <c r="BJ114" s="120" t="str">
        <f t="shared" si="38"/>
        <v>2202-80-001-00-01</v>
      </c>
      <c r="BK114" s="120">
        <f t="shared" si="27"/>
        <v>1</v>
      </c>
      <c r="BL114" s="235" t="str">
        <f t="shared" si="25"/>
        <v>2055-00-003-00-04</v>
      </c>
      <c r="BM114" s="235">
        <v>112</v>
      </c>
      <c r="BN114" s="242" t="s">
        <v>2598</v>
      </c>
      <c r="BO114" s="241" t="s">
        <v>2597</v>
      </c>
      <c r="BP114" s="242" t="s">
        <v>1642</v>
      </c>
      <c r="BQ114" s="243"/>
      <c r="BR114" s="242" t="s">
        <v>1967</v>
      </c>
      <c r="BS114" s="246" t="s">
        <v>2062</v>
      </c>
      <c r="BT114" s="245" t="s">
        <v>1642</v>
      </c>
      <c r="BU114" s="244"/>
      <c r="BV114" s="242" t="s">
        <v>327</v>
      </c>
      <c r="BW114" s="241" t="s">
        <v>2622</v>
      </c>
      <c r="BX114" s="235"/>
      <c r="BY114"/>
      <c r="BZ114"/>
      <c r="CA114"/>
      <c r="CB114"/>
      <c r="CC114"/>
      <c r="CD114"/>
      <c r="CE114"/>
      <c r="CP114">
        <f t="shared" si="22"/>
        <v>1</v>
      </c>
      <c r="CQ114">
        <v>7</v>
      </c>
      <c r="CR114" t="s">
        <v>483</v>
      </c>
      <c r="CS114" t="s">
        <v>3121</v>
      </c>
      <c r="CT114" t="s">
        <v>3122</v>
      </c>
      <c r="CU114" t="s">
        <v>3118</v>
      </c>
      <c r="CV114" t="s">
        <v>1766</v>
      </c>
      <c r="CW114" t="s">
        <v>1705</v>
      </c>
      <c r="CX114" s="282"/>
      <c r="CY114" s="282"/>
    </row>
    <row r="115" spans="1:103" s="166" customFormat="1" ht="15" hidden="1" customHeight="1">
      <c r="A115" s="185">
        <v>49</v>
      </c>
      <c r="B115" s="186">
        <v>1</v>
      </c>
      <c r="C115" s="187" t="s">
        <v>464</v>
      </c>
      <c r="D115" s="187">
        <v>49</v>
      </c>
      <c r="E115" s="187" t="s">
        <v>540</v>
      </c>
      <c r="F115" s="187">
        <v>23</v>
      </c>
      <c r="G115" s="186"/>
      <c r="H115" s="202"/>
      <c r="I115" s="202"/>
      <c r="J115" s="444">
        <f t="shared" si="58"/>
        <v>863</v>
      </c>
      <c r="K115" s="188" t="str">
        <f t="shared" si="30"/>
        <v/>
      </c>
      <c r="L115" s="428">
        <f t="shared" si="59"/>
        <v>863</v>
      </c>
      <c r="M115" s="429" t="str">
        <f t="shared" si="32"/>
        <v/>
      </c>
      <c r="N115" s="196">
        <f t="shared" si="60"/>
        <v>229</v>
      </c>
      <c r="O115" s="188" t="str">
        <f t="shared" si="34"/>
        <v xml:space="preserve">Rayavaram </v>
      </c>
      <c r="P115" s="196">
        <f t="shared" si="61"/>
        <v>288</v>
      </c>
      <c r="Q115" s="188" t="str">
        <f t="shared" si="36"/>
        <v>Savalyapuram</v>
      </c>
      <c r="R115" s="165"/>
      <c r="S115" s="168">
        <v>50</v>
      </c>
      <c r="T115" s="168" t="s">
        <v>381</v>
      </c>
      <c r="U115" s="192"/>
      <c r="V115" s="192">
        <v>123450044</v>
      </c>
      <c r="W115" s="192" t="str">
        <f t="shared" si="43"/>
        <v>Twelve  Crores  Thirty Four  Lakhs  Fifty Thousand and Fourty Four</v>
      </c>
      <c r="X115" s="168">
        <f t="shared" si="44"/>
        <v>120000000</v>
      </c>
      <c r="Y115" s="168">
        <f t="shared" si="45"/>
        <v>12</v>
      </c>
      <c r="Z115" s="168" t="str">
        <f t="shared" si="46"/>
        <v xml:space="preserve">Twelve  Crores  </v>
      </c>
      <c r="AA115" s="168">
        <f t="shared" si="47"/>
        <v>3400000</v>
      </c>
      <c r="AB115" s="169">
        <f t="shared" si="48"/>
        <v>34</v>
      </c>
      <c r="AC115" s="168" t="str">
        <f t="shared" si="49"/>
        <v xml:space="preserve">Thirty Four  Lakhs  </v>
      </c>
      <c r="AD115" s="168">
        <f t="shared" si="50"/>
        <v>50000</v>
      </c>
      <c r="AE115" s="169">
        <f t="shared" si="51"/>
        <v>50</v>
      </c>
      <c r="AF115" s="168" t="str">
        <f t="shared" si="52"/>
        <v xml:space="preserve">Fifty Thousand </v>
      </c>
      <c r="AG115" s="168">
        <f t="shared" si="53"/>
        <v>0</v>
      </c>
      <c r="AH115" s="169">
        <f t="shared" si="54"/>
        <v>0</v>
      </c>
      <c r="AI115" s="168" t="str">
        <f t="shared" si="55"/>
        <v/>
      </c>
      <c r="AJ115" s="168">
        <f t="shared" si="56"/>
        <v>44</v>
      </c>
      <c r="AK115" s="169" t="str">
        <f t="shared" si="57"/>
        <v>Fourty Four</v>
      </c>
      <c r="BI115" s="120">
        <f t="shared" si="37"/>
        <v>114</v>
      </c>
      <c r="BJ115" s="120" t="str">
        <f t="shared" si="38"/>
        <v>2202-80-001-00-03</v>
      </c>
      <c r="BK115" s="120">
        <f t="shared" si="27"/>
        <v>1</v>
      </c>
      <c r="BL115" s="235" t="str">
        <f t="shared" si="25"/>
        <v>2055-00-003-00-05</v>
      </c>
      <c r="BM115" s="235">
        <v>113</v>
      </c>
      <c r="BN115" s="242" t="s">
        <v>2598</v>
      </c>
      <c r="BO115" s="241" t="s">
        <v>2597</v>
      </c>
      <c r="BP115" s="242" t="s">
        <v>1642</v>
      </c>
      <c r="BQ115" s="243"/>
      <c r="BR115" s="242" t="s">
        <v>1967</v>
      </c>
      <c r="BS115" s="246" t="s">
        <v>2062</v>
      </c>
      <c r="BT115" s="245" t="s">
        <v>1642</v>
      </c>
      <c r="BU115" s="244"/>
      <c r="BV115" s="242" t="s">
        <v>328</v>
      </c>
      <c r="BW115" s="241" t="s">
        <v>2621</v>
      </c>
      <c r="BX115" s="235"/>
      <c r="BY115"/>
      <c r="BZ115"/>
      <c r="CA115"/>
      <c r="CB115"/>
      <c r="CC115"/>
      <c r="CD115"/>
      <c r="CE115"/>
      <c r="CP115">
        <f t="shared" si="22"/>
        <v>1</v>
      </c>
      <c r="CQ115">
        <v>7</v>
      </c>
      <c r="CR115" t="s">
        <v>483</v>
      </c>
      <c r="CS115" t="s">
        <v>3123</v>
      </c>
      <c r="CT115" t="s">
        <v>3124</v>
      </c>
      <c r="CU115" t="s">
        <v>3125</v>
      </c>
      <c r="CV115" t="s">
        <v>1766</v>
      </c>
      <c r="CW115" t="s">
        <v>331</v>
      </c>
      <c r="CX115" s="282"/>
      <c r="CY115" s="282"/>
    </row>
    <row r="116" spans="1:103" s="166" customFormat="1" ht="15" hidden="1" customHeight="1">
      <c r="A116" s="185">
        <v>50</v>
      </c>
      <c r="B116" s="186">
        <v>1</v>
      </c>
      <c r="C116" s="187" t="s">
        <v>464</v>
      </c>
      <c r="D116" s="187">
        <v>50</v>
      </c>
      <c r="E116" s="187" t="s">
        <v>541</v>
      </c>
      <c r="F116" s="188"/>
      <c r="G116" s="186"/>
      <c r="H116" s="202"/>
      <c r="I116" s="202"/>
      <c r="J116" s="444">
        <f t="shared" si="58"/>
        <v>863</v>
      </c>
      <c r="K116" s="188" t="str">
        <f t="shared" si="30"/>
        <v/>
      </c>
      <c r="L116" s="428">
        <f t="shared" si="59"/>
        <v>863</v>
      </c>
      <c r="M116" s="429" t="str">
        <f t="shared" si="32"/>
        <v/>
      </c>
      <c r="N116" s="196">
        <f t="shared" si="60"/>
        <v>230</v>
      </c>
      <c r="O116" s="188" t="str">
        <f t="shared" si="34"/>
        <v xml:space="preserve">Razole </v>
      </c>
      <c r="P116" s="196">
        <f t="shared" si="61"/>
        <v>289</v>
      </c>
      <c r="Q116" s="188" t="str">
        <f t="shared" si="36"/>
        <v>Tadikonda</v>
      </c>
      <c r="R116" s="165"/>
      <c r="S116" s="168">
        <v>51</v>
      </c>
      <c r="T116" s="168" t="s">
        <v>412</v>
      </c>
      <c r="U116" s="192"/>
      <c r="V116" s="192">
        <v>123450045</v>
      </c>
      <c r="W116" s="192" t="str">
        <f t="shared" si="43"/>
        <v>Twelve  Crores  Thirty Four  Lakhs  Fifty Thousand and Fourty Five</v>
      </c>
      <c r="X116" s="168">
        <f t="shared" si="44"/>
        <v>120000000</v>
      </c>
      <c r="Y116" s="168">
        <f t="shared" si="45"/>
        <v>12</v>
      </c>
      <c r="Z116" s="168" t="str">
        <f t="shared" si="46"/>
        <v xml:space="preserve">Twelve  Crores  </v>
      </c>
      <c r="AA116" s="168">
        <f t="shared" si="47"/>
        <v>3400000</v>
      </c>
      <c r="AB116" s="169">
        <f t="shared" si="48"/>
        <v>34</v>
      </c>
      <c r="AC116" s="168" t="str">
        <f t="shared" si="49"/>
        <v xml:space="preserve">Thirty Four  Lakhs  </v>
      </c>
      <c r="AD116" s="168">
        <f t="shared" si="50"/>
        <v>50000</v>
      </c>
      <c r="AE116" s="169">
        <f t="shared" si="51"/>
        <v>50</v>
      </c>
      <c r="AF116" s="168" t="str">
        <f t="shared" si="52"/>
        <v xml:space="preserve">Fifty Thousand </v>
      </c>
      <c r="AG116" s="168">
        <f t="shared" si="53"/>
        <v>0</v>
      </c>
      <c r="AH116" s="169">
        <f t="shared" si="54"/>
        <v>0</v>
      </c>
      <c r="AI116" s="168" t="str">
        <f t="shared" si="55"/>
        <v/>
      </c>
      <c r="AJ116" s="168">
        <f t="shared" si="56"/>
        <v>45</v>
      </c>
      <c r="AK116" s="169" t="str">
        <f t="shared" si="57"/>
        <v>Fourty Five</v>
      </c>
      <c r="BI116" s="120">
        <f t="shared" si="37"/>
        <v>115</v>
      </c>
      <c r="BJ116" s="120" t="str">
        <f t="shared" si="38"/>
        <v>2202-80-003-00-04</v>
      </c>
      <c r="BK116" s="120">
        <f t="shared" si="27"/>
        <v>1</v>
      </c>
      <c r="BL116" s="235" t="str">
        <f t="shared" si="25"/>
        <v>2055-00-101-00-05</v>
      </c>
      <c r="BM116" s="235">
        <v>114</v>
      </c>
      <c r="BN116" s="242" t="s">
        <v>2598</v>
      </c>
      <c r="BO116" s="241" t="s">
        <v>2597</v>
      </c>
      <c r="BP116" s="242" t="s">
        <v>1642</v>
      </c>
      <c r="BQ116" s="243"/>
      <c r="BR116" s="242" t="s">
        <v>1617</v>
      </c>
      <c r="BS116" s="246" t="s">
        <v>2620</v>
      </c>
      <c r="BT116" s="245" t="s">
        <v>1642</v>
      </c>
      <c r="BU116" s="244"/>
      <c r="BV116" s="242" t="s">
        <v>328</v>
      </c>
      <c r="BW116" s="241" t="s">
        <v>2619</v>
      </c>
      <c r="BX116" s="235"/>
      <c r="BY116"/>
      <c r="BZ116"/>
      <c r="CA116"/>
      <c r="CB116"/>
      <c r="CC116"/>
      <c r="CD116"/>
      <c r="CE116"/>
      <c r="CP116">
        <f t="shared" si="22"/>
        <v>1</v>
      </c>
      <c r="CQ116">
        <v>7</v>
      </c>
      <c r="CR116" t="s">
        <v>483</v>
      </c>
      <c r="CS116" t="s">
        <v>3126</v>
      </c>
      <c r="CT116" t="s">
        <v>3127</v>
      </c>
      <c r="CU116" t="s">
        <v>3128</v>
      </c>
      <c r="CV116" t="s">
        <v>1766</v>
      </c>
      <c r="CW116" t="s">
        <v>1681</v>
      </c>
      <c r="CX116" s="282"/>
      <c r="CY116" s="282"/>
    </row>
    <row r="117" spans="1:103" s="166" customFormat="1" ht="15" hidden="1" customHeight="1">
      <c r="A117" s="185">
        <v>51</v>
      </c>
      <c r="B117" s="186">
        <v>1</v>
      </c>
      <c r="C117" s="187" t="s">
        <v>464</v>
      </c>
      <c r="D117" s="187">
        <v>51</v>
      </c>
      <c r="E117" s="187" t="s">
        <v>542</v>
      </c>
      <c r="F117" s="188"/>
      <c r="G117" s="186"/>
      <c r="H117" s="202"/>
      <c r="I117" s="202"/>
      <c r="J117" s="444">
        <f t="shared" si="58"/>
        <v>863</v>
      </c>
      <c r="K117" s="188" t="str">
        <f t="shared" si="30"/>
        <v/>
      </c>
      <c r="L117" s="428">
        <f t="shared" si="59"/>
        <v>863</v>
      </c>
      <c r="M117" s="429" t="str">
        <f t="shared" si="32"/>
        <v/>
      </c>
      <c r="N117" s="196">
        <f t="shared" si="60"/>
        <v>231</v>
      </c>
      <c r="O117" s="188" t="str">
        <f t="shared" si="34"/>
        <v xml:space="preserve">Sakhinetipalle </v>
      </c>
      <c r="P117" s="196">
        <f t="shared" si="61"/>
        <v>290</v>
      </c>
      <c r="Q117" s="188" t="str">
        <f t="shared" si="36"/>
        <v>Tenali</v>
      </c>
      <c r="R117" s="165"/>
      <c r="S117" s="168">
        <v>52</v>
      </c>
      <c r="T117" s="168" t="s">
        <v>413</v>
      </c>
      <c r="U117" s="192"/>
      <c r="V117" s="192">
        <v>123450046</v>
      </c>
      <c r="W117" s="192" t="str">
        <f t="shared" si="43"/>
        <v>Twelve  Crores  Thirty Four  Lakhs  Fifty Thousand and Fourty Six</v>
      </c>
      <c r="X117" s="168">
        <f t="shared" si="44"/>
        <v>120000000</v>
      </c>
      <c r="Y117" s="168">
        <f t="shared" si="45"/>
        <v>12</v>
      </c>
      <c r="Z117" s="168" t="str">
        <f t="shared" si="46"/>
        <v xml:space="preserve">Twelve  Crores  </v>
      </c>
      <c r="AA117" s="168">
        <f t="shared" si="47"/>
        <v>3400000</v>
      </c>
      <c r="AB117" s="169">
        <f t="shared" si="48"/>
        <v>34</v>
      </c>
      <c r="AC117" s="168" t="str">
        <f t="shared" si="49"/>
        <v xml:space="preserve">Thirty Four  Lakhs  </v>
      </c>
      <c r="AD117" s="168">
        <f t="shared" si="50"/>
        <v>50000</v>
      </c>
      <c r="AE117" s="169">
        <f t="shared" si="51"/>
        <v>50</v>
      </c>
      <c r="AF117" s="168" t="str">
        <f t="shared" si="52"/>
        <v xml:space="preserve">Fifty Thousand </v>
      </c>
      <c r="AG117" s="168">
        <f t="shared" si="53"/>
        <v>0</v>
      </c>
      <c r="AH117" s="169">
        <f t="shared" si="54"/>
        <v>0</v>
      </c>
      <c r="AI117" s="168" t="str">
        <f t="shared" si="55"/>
        <v/>
      </c>
      <c r="AJ117" s="168">
        <f t="shared" si="56"/>
        <v>46</v>
      </c>
      <c r="AK117" s="169" t="str">
        <f t="shared" si="57"/>
        <v>Fourty Six</v>
      </c>
      <c r="BI117" s="120">
        <f t="shared" si="37"/>
        <v>116</v>
      </c>
      <c r="BJ117" s="120" t="str">
        <f t="shared" si="38"/>
        <v>2202-80-003-11-11</v>
      </c>
      <c r="BK117" s="120">
        <f t="shared" si="27"/>
        <v>1</v>
      </c>
      <c r="BL117" s="235" t="str">
        <f t="shared" si="25"/>
        <v>2055-00-104-00-01</v>
      </c>
      <c r="BM117" s="235">
        <v>115</v>
      </c>
      <c r="BN117" s="242" t="s">
        <v>2598</v>
      </c>
      <c r="BO117" s="241" t="s">
        <v>2597</v>
      </c>
      <c r="BP117" s="242" t="s">
        <v>1642</v>
      </c>
      <c r="BQ117" s="243"/>
      <c r="BR117" s="242" t="s">
        <v>1731</v>
      </c>
      <c r="BS117" s="246" t="s">
        <v>2615</v>
      </c>
      <c r="BT117" s="245" t="s">
        <v>1642</v>
      </c>
      <c r="BU117" s="244"/>
      <c r="BV117" s="242" t="s">
        <v>1604</v>
      </c>
      <c r="BW117" s="241" t="s">
        <v>2618</v>
      </c>
      <c r="BX117" s="235"/>
      <c r="BY117"/>
      <c r="BZ117"/>
      <c r="CA117"/>
      <c r="CB117"/>
      <c r="CC117"/>
      <c r="CD117"/>
      <c r="CE117"/>
      <c r="CP117">
        <f t="shared" si="22"/>
        <v>1</v>
      </c>
      <c r="CQ117">
        <v>7</v>
      </c>
      <c r="CR117" t="s">
        <v>483</v>
      </c>
      <c r="CS117" t="s">
        <v>3129</v>
      </c>
      <c r="CT117" t="s">
        <v>3130</v>
      </c>
      <c r="CU117" t="s">
        <v>3131</v>
      </c>
      <c r="CV117" t="s">
        <v>1766</v>
      </c>
      <c r="CW117" t="s">
        <v>1679</v>
      </c>
      <c r="CX117" s="282"/>
      <c r="CY117" s="282"/>
    </row>
    <row r="118" spans="1:103" s="166" customFormat="1" ht="15" hidden="1" customHeight="1">
      <c r="A118" s="185">
        <v>52</v>
      </c>
      <c r="B118" s="186">
        <v>1</v>
      </c>
      <c r="C118" s="187" t="s">
        <v>464</v>
      </c>
      <c r="D118" s="187">
        <v>52</v>
      </c>
      <c r="E118" s="187" t="s">
        <v>543</v>
      </c>
      <c r="F118" s="203"/>
      <c r="G118" s="186"/>
      <c r="H118" s="202"/>
      <c r="I118" s="202"/>
      <c r="J118" s="444">
        <f t="shared" si="58"/>
        <v>863</v>
      </c>
      <c r="K118" s="188" t="str">
        <f t="shared" si="30"/>
        <v/>
      </c>
      <c r="L118" s="428">
        <f t="shared" si="59"/>
        <v>863</v>
      </c>
      <c r="M118" s="429" t="str">
        <f t="shared" si="32"/>
        <v/>
      </c>
      <c r="N118" s="196">
        <f t="shared" si="60"/>
        <v>232</v>
      </c>
      <c r="O118" s="188" t="str">
        <f t="shared" si="34"/>
        <v xml:space="preserve">Samalkota </v>
      </c>
      <c r="P118" s="196">
        <f t="shared" si="61"/>
        <v>291</v>
      </c>
      <c r="Q118" s="188" t="str">
        <f t="shared" si="36"/>
        <v>Thadepalle</v>
      </c>
      <c r="R118" s="165"/>
      <c r="S118" s="168">
        <v>53</v>
      </c>
      <c r="T118" s="168" t="s">
        <v>414</v>
      </c>
      <c r="U118" s="192"/>
      <c r="V118" s="192">
        <v>123450047</v>
      </c>
      <c r="W118" s="192" t="str">
        <f t="shared" si="43"/>
        <v>Twelve  Crores  Thirty Four  Lakhs  Fifty Thousand and Fourty Seven</v>
      </c>
      <c r="X118" s="168">
        <f t="shared" si="44"/>
        <v>120000000</v>
      </c>
      <c r="Y118" s="168">
        <f t="shared" si="45"/>
        <v>12</v>
      </c>
      <c r="Z118" s="168" t="str">
        <f t="shared" si="46"/>
        <v xml:space="preserve">Twelve  Crores  </v>
      </c>
      <c r="AA118" s="168">
        <f t="shared" si="47"/>
        <v>3400000</v>
      </c>
      <c r="AB118" s="169">
        <f t="shared" si="48"/>
        <v>34</v>
      </c>
      <c r="AC118" s="168" t="str">
        <f t="shared" si="49"/>
        <v xml:space="preserve">Thirty Four  Lakhs  </v>
      </c>
      <c r="AD118" s="168">
        <f t="shared" si="50"/>
        <v>50000</v>
      </c>
      <c r="AE118" s="169">
        <f t="shared" si="51"/>
        <v>50</v>
      </c>
      <c r="AF118" s="168" t="str">
        <f t="shared" si="52"/>
        <v xml:space="preserve">Fifty Thousand </v>
      </c>
      <c r="AG118" s="168">
        <f t="shared" si="53"/>
        <v>0</v>
      </c>
      <c r="AH118" s="169">
        <f t="shared" si="54"/>
        <v>0</v>
      </c>
      <c r="AI118" s="168" t="str">
        <f t="shared" si="55"/>
        <v/>
      </c>
      <c r="AJ118" s="168">
        <f t="shared" si="56"/>
        <v>47</v>
      </c>
      <c r="AK118" s="169" t="str">
        <f t="shared" si="57"/>
        <v>Fourty Seven</v>
      </c>
      <c r="BI118" s="120">
        <f t="shared" si="37"/>
        <v>117</v>
      </c>
      <c r="BJ118" s="120" t="str">
        <f t="shared" si="38"/>
        <v>2202-80-800-00-05</v>
      </c>
      <c r="BK118" s="120">
        <f t="shared" si="27"/>
        <v>1</v>
      </c>
      <c r="BL118" s="235" t="str">
        <f t="shared" si="25"/>
        <v>2055-00-104-00-04</v>
      </c>
      <c r="BM118" s="235">
        <v>116</v>
      </c>
      <c r="BN118" s="242" t="s">
        <v>2598</v>
      </c>
      <c r="BO118" s="241" t="s">
        <v>2597</v>
      </c>
      <c r="BP118" s="242" t="s">
        <v>1642</v>
      </c>
      <c r="BQ118" s="243"/>
      <c r="BR118" s="242" t="s">
        <v>1731</v>
      </c>
      <c r="BS118" s="246" t="s">
        <v>2615</v>
      </c>
      <c r="BT118" s="245" t="s">
        <v>1642</v>
      </c>
      <c r="BU118" s="244"/>
      <c r="BV118" s="242" t="s">
        <v>327</v>
      </c>
      <c r="BW118" s="241" t="s">
        <v>2617</v>
      </c>
      <c r="BX118" s="235"/>
      <c r="BY118"/>
      <c r="BZ118"/>
      <c r="CA118"/>
      <c r="CB118"/>
      <c r="CC118"/>
      <c r="CD118"/>
      <c r="CE118"/>
      <c r="CP118">
        <f t="shared" si="22"/>
        <v>1</v>
      </c>
      <c r="CQ118">
        <v>7</v>
      </c>
      <c r="CR118" t="s">
        <v>483</v>
      </c>
      <c r="CS118" t="s">
        <v>3132</v>
      </c>
      <c r="CT118" t="s">
        <v>3133</v>
      </c>
      <c r="CU118" t="s">
        <v>3134</v>
      </c>
      <c r="CV118" t="s">
        <v>1766</v>
      </c>
      <c r="CW118" t="s">
        <v>1608</v>
      </c>
      <c r="CX118" s="282"/>
      <c r="CY118" s="282"/>
    </row>
    <row r="119" spans="1:103" s="166" customFormat="1" ht="15" hidden="1" customHeight="1">
      <c r="A119" s="185">
        <v>53</v>
      </c>
      <c r="B119" s="186">
        <v>2</v>
      </c>
      <c r="C119" s="187" t="s">
        <v>473</v>
      </c>
      <c r="D119" s="187">
        <v>1</v>
      </c>
      <c r="E119" s="187" t="s">
        <v>544</v>
      </c>
      <c r="F119" s="203"/>
      <c r="G119" s="186"/>
      <c r="H119" s="202"/>
      <c r="I119" s="202"/>
      <c r="J119" s="444">
        <f t="shared" si="58"/>
        <v>863</v>
      </c>
      <c r="K119" s="188" t="str">
        <f t="shared" si="30"/>
        <v/>
      </c>
      <c r="L119" s="428">
        <f t="shared" si="59"/>
        <v>863</v>
      </c>
      <c r="M119" s="429" t="str">
        <f t="shared" si="32"/>
        <v/>
      </c>
      <c r="N119" s="196">
        <f t="shared" si="60"/>
        <v>233</v>
      </c>
      <c r="O119" s="188" t="str">
        <f t="shared" si="34"/>
        <v xml:space="preserve">Sankhavaram </v>
      </c>
      <c r="P119" s="196">
        <f t="shared" si="61"/>
        <v>292</v>
      </c>
      <c r="Q119" s="188" t="str">
        <f t="shared" si="36"/>
        <v>Thullur</v>
      </c>
      <c r="R119" s="165"/>
      <c r="S119" s="168">
        <v>54</v>
      </c>
      <c r="T119" s="168" t="s">
        <v>415</v>
      </c>
      <c r="U119" s="192"/>
      <c r="V119" s="192">
        <v>123450048</v>
      </c>
      <c r="W119" s="192" t="str">
        <f t="shared" si="43"/>
        <v>Twelve  Crores  Thirty Four  Lakhs  Fifty Thousand and Fourty Eight</v>
      </c>
      <c r="X119" s="168">
        <f t="shared" si="44"/>
        <v>120000000</v>
      </c>
      <c r="Y119" s="168">
        <f t="shared" si="45"/>
        <v>12</v>
      </c>
      <c r="Z119" s="168" t="str">
        <f t="shared" si="46"/>
        <v xml:space="preserve">Twelve  Crores  </v>
      </c>
      <c r="AA119" s="168">
        <f t="shared" si="47"/>
        <v>3400000</v>
      </c>
      <c r="AB119" s="169">
        <f t="shared" si="48"/>
        <v>34</v>
      </c>
      <c r="AC119" s="168" t="str">
        <f t="shared" si="49"/>
        <v xml:space="preserve">Thirty Four  Lakhs  </v>
      </c>
      <c r="AD119" s="168">
        <f t="shared" si="50"/>
        <v>50000</v>
      </c>
      <c r="AE119" s="169">
        <f t="shared" si="51"/>
        <v>50</v>
      </c>
      <c r="AF119" s="168" t="str">
        <f t="shared" si="52"/>
        <v xml:space="preserve">Fifty Thousand </v>
      </c>
      <c r="AG119" s="168">
        <f t="shared" si="53"/>
        <v>0</v>
      </c>
      <c r="AH119" s="169">
        <f t="shared" si="54"/>
        <v>0</v>
      </c>
      <c r="AI119" s="168" t="str">
        <f t="shared" si="55"/>
        <v/>
      </c>
      <c r="AJ119" s="168">
        <f t="shared" si="56"/>
        <v>48</v>
      </c>
      <c r="AK119" s="169" t="str">
        <f t="shared" si="57"/>
        <v>Fourty Eight</v>
      </c>
      <c r="BI119" s="120">
        <f t="shared" si="37"/>
        <v>118</v>
      </c>
      <c r="BJ119" s="120" t="str">
        <f t="shared" si="38"/>
        <v>2202-80-800-00-07</v>
      </c>
      <c r="BK119" s="120">
        <f t="shared" si="27"/>
        <v>1</v>
      </c>
      <c r="BL119" s="235" t="str">
        <f t="shared" si="25"/>
        <v>2055-00-104-00-06</v>
      </c>
      <c r="BM119" s="235">
        <v>117</v>
      </c>
      <c r="BN119" s="242" t="s">
        <v>2598</v>
      </c>
      <c r="BO119" s="241" t="s">
        <v>2597</v>
      </c>
      <c r="BP119" s="242" t="s">
        <v>1642</v>
      </c>
      <c r="BQ119" s="243"/>
      <c r="BR119" s="242" t="s">
        <v>1731</v>
      </c>
      <c r="BS119" s="246" t="s">
        <v>2615</v>
      </c>
      <c r="BT119" s="245" t="s">
        <v>1642</v>
      </c>
      <c r="BU119" s="244"/>
      <c r="BV119" s="242" t="s">
        <v>329</v>
      </c>
      <c r="BW119" s="241" t="s">
        <v>2616</v>
      </c>
      <c r="BX119" s="235"/>
      <c r="BY119"/>
      <c r="BZ119"/>
      <c r="CA119"/>
      <c r="CB119"/>
      <c r="CC119"/>
      <c r="CD119"/>
      <c r="CE119"/>
      <c r="CP119">
        <f t="shared" si="22"/>
        <v>1</v>
      </c>
      <c r="CQ119">
        <v>7</v>
      </c>
      <c r="CR119" t="s">
        <v>483</v>
      </c>
      <c r="CS119" t="s">
        <v>3135</v>
      </c>
      <c r="CT119" t="s">
        <v>3136</v>
      </c>
      <c r="CU119" t="s">
        <v>3137</v>
      </c>
      <c r="CV119" t="s">
        <v>1766</v>
      </c>
      <c r="CW119" t="s">
        <v>1639</v>
      </c>
      <c r="CX119" s="282"/>
      <c r="CY119" s="282"/>
    </row>
    <row r="120" spans="1:103" s="166" customFormat="1" ht="15" hidden="1" customHeight="1">
      <c r="A120" s="185">
        <v>54</v>
      </c>
      <c r="B120" s="186">
        <v>2</v>
      </c>
      <c r="C120" s="187" t="s">
        <v>473</v>
      </c>
      <c r="D120" s="187">
        <v>2</v>
      </c>
      <c r="E120" s="187" t="s">
        <v>545</v>
      </c>
      <c r="F120" s="203"/>
      <c r="G120" s="186"/>
      <c r="H120" s="202"/>
      <c r="I120" s="202"/>
      <c r="J120" s="444">
        <f t="shared" si="58"/>
        <v>863</v>
      </c>
      <c r="K120" s="188" t="str">
        <f t="shared" si="30"/>
        <v/>
      </c>
      <c r="L120" s="428">
        <f t="shared" si="59"/>
        <v>863</v>
      </c>
      <c r="M120" s="429" t="str">
        <f t="shared" si="32"/>
        <v/>
      </c>
      <c r="N120" s="196">
        <f t="shared" si="60"/>
        <v>234</v>
      </c>
      <c r="O120" s="188" t="str">
        <f t="shared" si="34"/>
        <v xml:space="preserve">Seethanagaram </v>
      </c>
      <c r="P120" s="196">
        <f t="shared" si="61"/>
        <v>293</v>
      </c>
      <c r="Q120" s="188" t="str">
        <f t="shared" si="36"/>
        <v>Tsundur</v>
      </c>
      <c r="R120" s="165"/>
      <c r="S120" s="168">
        <v>55</v>
      </c>
      <c r="T120" s="168" t="s">
        <v>416</v>
      </c>
      <c r="U120" s="192"/>
      <c r="V120" s="192">
        <v>123450049</v>
      </c>
      <c r="W120" s="192" t="str">
        <f t="shared" si="43"/>
        <v>Twelve  Crores  Thirty Four  Lakhs  Fifty Thousand and Fourty Nine</v>
      </c>
      <c r="X120" s="168">
        <f t="shared" si="44"/>
        <v>120000000</v>
      </c>
      <c r="Y120" s="168">
        <f t="shared" si="45"/>
        <v>12</v>
      </c>
      <c r="Z120" s="168" t="str">
        <f t="shared" si="46"/>
        <v xml:space="preserve">Twelve  Crores  </v>
      </c>
      <c r="AA120" s="168">
        <f t="shared" si="47"/>
        <v>3400000</v>
      </c>
      <c r="AB120" s="169">
        <f t="shared" si="48"/>
        <v>34</v>
      </c>
      <c r="AC120" s="168" t="str">
        <f t="shared" si="49"/>
        <v xml:space="preserve">Thirty Four  Lakhs  </v>
      </c>
      <c r="AD120" s="168">
        <f t="shared" si="50"/>
        <v>50000</v>
      </c>
      <c r="AE120" s="169">
        <f t="shared" si="51"/>
        <v>50</v>
      </c>
      <c r="AF120" s="168" t="str">
        <f t="shared" si="52"/>
        <v xml:space="preserve">Fifty Thousand </v>
      </c>
      <c r="AG120" s="168">
        <f t="shared" si="53"/>
        <v>0</v>
      </c>
      <c r="AH120" s="169">
        <f t="shared" si="54"/>
        <v>0</v>
      </c>
      <c r="AI120" s="168" t="str">
        <f t="shared" si="55"/>
        <v/>
      </c>
      <c r="AJ120" s="168">
        <f t="shared" si="56"/>
        <v>49</v>
      </c>
      <c r="AK120" s="169" t="str">
        <f t="shared" si="57"/>
        <v>Fourty Nine</v>
      </c>
      <c r="BI120" s="120">
        <f t="shared" si="37"/>
        <v>119</v>
      </c>
      <c r="BJ120" s="120" t="str">
        <f t="shared" si="38"/>
        <v>2202-80-800-00-08</v>
      </c>
      <c r="BK120" s="120">
        <f t="shared" si="27"/>
        <v>1</v>
      </c>
      <c r="BL120" s="235" t="str">
        <f t="shared" si="25"/>
        <v>2055-00-104-08-01</v>
      </c>
      <c r="BM120" s="235">
        <v>118</v>
      </c>
      <c r="BN120" s="242" t="s">
        <v>2598</v>
      </c>
      <c r="BO120" s="241" t="s">
        <v>2597</v>
      </c>
      <c r="BP120" s="242" t="s">
        <v>1642</v>
      </c>
      <c r="BQ120" s="243"/>
      <c r="BR120" s="242" t="s">
        <v>1731</v>
      </c>
      <c r="BS120" s="241" t="s">
        <v>2615</v>
      </c>
      <c r="BT120" s="242" t="s">
        <v>331</v>
      </c>
      <c r="BU120" s="243" t="s">
        <v>2614</v>
      </c>
      <c r="BV120" s="242" t="s">
        <v>1604</v>
      </c>
      <c r="BW120" s="241" t="s">
        <v>1614</v>
      </c>
      <c r="BX120" s="235"/>
      <c r="BY120"/>
      <c r="BZ120"/>
      <c r="CA120"/>
      <c r="CB120"/>
      <c r="CC120"/>
      <c r="CD120"/>
      <c r="CE120"/>
      <c r="CP120">
        <f t="shared" si="22"/>
        <v>1</v>
      </c>
      <c r="CQ120">
        <v>7</v>
      </c>
      <c r="CR120" t="s">
        <v>483</v>
      </c>
      <c r="CS120" t="s">
        <v>3138</v>
      </c>
      <c r="CT120" t="s">
        <v>3139</v>
      </c>
      <c r="CU120" t="s">
        <v>3140</v>
      </c>
      <c r="CV120" t="s">
        <v>1766</v>
      </c>
      <c r="CW120" t="s">
        <v>1675</v>
      </c>
      <c r="CX120" s="282"/>
      <c r="CY120" s="282"/>
    </row>
    <row r="121" spans="1:103" s="166" customFormat="1" ht="15" hidden="1" customHeight="1">
      <c r="A121" s="185">
        <v>55</v>
      </c>
      <c r="B121" s="186">
        <v>2</v>
      </c>
      <c r="C121" s="187" t="s">
        <v>473</v>
      </c>
      <c r="D121" s="187">
        <v>3</v>
      </c>
      <c r="E121" s="187" t="s">
        <v>546</v>
      </c>
      <c r="F121" s="203"/>
      <c r="G121" s="186"/>
      <c r="H121" s="202"/>
      <c r="I121" s="202"/>
      <c r="J121" s="444">
        <f t="shared" si="58"/>
        <v>863</v>
      </c>
      <c r="K121" s="188" t="str">
        <f t="shared" si="30"/>
        <v/>
      </c>
      <c r="L121" s="428">
        <f t="shared" si="59"/>
        <v>863</v>
      </c>
      <c r="M121" s="429" t="str">
        <f t="shared" si="32"/>
        <v/>
      </c>
      <c r="N121" s="196">
        <f t="shared" si="60"/>
        <v>235</v>
      </c>
      <c r="O121" s="188" t="str">
        <f t="shared" si="34"/>
        <v xml:space="preserve">Thallarevu </v>
      </c>
      <c r="P121" s="196">
        <f t="shared" si="61"/>
        <v>294</v>
      </c>
      <c r="Q121" s="188" t="str">
        <f t="shared" si="36"/>
        <v>Vatticherukuru</v>
      </c>
      <c r="R121" s="165"/>
      <c r="S121" s="168">
        <v>56</v>
      </c>
      <c r="T121" s="168" t="s">
        <v>417</v>
      </c>
      <c r="U121" s="192"/>
      <c r="V121" s="192">
        <v>123450050</v>
      </c>
      <c r="W121" s="192" t="str">
        <f t="shared" si="43"/>
        <v>Twelve  Crores  Thirty Four  Lakhs  Fifty Thousand and Fifty</v>
      </c>
      <c r="X121" s="168">
        <f t="shared" si="44"/>
        <v>120000000</v>
      </c>
      <c r="Y121" s="168">
        <f t="shared" si="45"/>
        <v>12</v>
      </c>
      <c r="Z121" s="168" t="str">
        <f t="shared" si="46"/>
        <v xml:space="preserve">Twelve  Crores  </v>
      </c>
      <c r="AA121" s="168">
        <f t="shared" si="47"/>
        <v>3400000</v>
      </c>
      <c r="AB121" s="169">
        <f t="shared" si="48"/>
        <v>34</v>
      </c>
      <c r="AC121" s="168" t="str">
        <f t="shared" si="49"/>
        <v xml:space="preserve">Thirty Four  Lakhs  </v>
      </c>
      <c r="AD121" s="168">
        <f t="shared" si="50"/>
        <v>50000</v>
      </c>
      <c r="AE121" s="169">
        <f t="shared" si="51"/>
        <v>50</v>
      </c>
      <c r="AF121" s="168" t="str">
        <f t="shared" si="52"/>
        <v xml:space="preserve">Fifty Thousand </v>
      </c>
      <c r="AG121" s="168">
        <f t="shared" si="53"/>
        <v>0</v>
      </c>
      <c r="AH121" s="169">
        <f t="shared" si="54"/>
        <v>0</v>
      </c>
      <c r="AI121" s="168" t="str">
        <f t="shared" si="55"/>
        <v/>
      </c>
      <c r="AJ121" s="168">
        <f t="shared" si="56"/>
        <v>50</v>
      </c>
      <c r="AK121" s="169" t="str">
        <f t="shared" si="57"/>
        <v>Fifty</v>
      </c>
      <c r="BI121" s="120">
        <f t="shared" si="37"/>
        <v>120</v>
      </c>
      <c r="BJ121" s="120" t="str">
        <f t="shared" si="38"/>
        <v>2202-80-800-00-15</v>
      </c>
      <c r="BK121" s="120">
        <f t="shared" si="27"/>
        <v>1</v>
      </c>
      <c r="BL121" s="235" t="str">
        <f t="shared" si="25"/>
        <v>2055-00-108-00-04</v>
      </c>
      <c r="BM121" s="235">
        <v>119</v>
      </c>
      <c r="BN121" s="242" t="s">
        <v>2598</v>
      </c>
      <c r="BO121" s="241" t="s">
        <v>2597</v>
      </c>
      <c r="BP121" s="242" t="s">
        <v>1642</v>
      </c>
      <c r="BQ121" s="243"/>
      <c r="BR121" s="242" t="s">
        <v>1997</v>
      </c>
      <c r="BS121" s="246" t="s">
        <v>2610</v>
      </c>
      <c r="BT121" s="245" t="s">
        <v>1642</v>
      </c>
      <c r="BU121" s="244"/>
      <c r="BV121" s="242" t="s">
        <v>327</v>
      </c>
      <c r="BW121" s="241" t="s">
        <v>2613</v>
      </c>
      <c r="BX121" s="235"/>
      <c r="BY121"/>
      <c r="BZ121"/>
      <c r="CA121"/>
      <c r="CB121"/>
      <c r="CC121"/>
      <c r="CD121"/>
      <c r="CE121"/>
      <c r="CP121">
        <f t="shared" si="22"/>
        <v>1</v>
      </c>
      <c r="CQ121">
        <v>7</v>
      </c>
      <c r="CR121" t="s">
        <v>483</v>
      </c>
      <c r="CS121" t="s">
        <v>3141</v>
      </c>
      <c r="CT121" t="s">
        <v>3142</v>
      </c>
      <c r="CU121" t="s">
        <v>3143</v>
      </c>
      <c r="CV121" t="s">
        <v>1766</v>
      </c>
      <c r="CW121" t="s">
        <v>1919</v>
      </c>
      <c r="CX121" s="282"/>
      <c r="CY121" s="282"/>
    </row>
    <row r="122" spans="1:103" s="166" customFormat="1" ht="15" hidden="1" customHeight="1">
      <c r="A122" s="185">
        <v>56</v>
      </c>
      <c r="B122" s="186">
        <v>2</v>
      </c>
      <c r="C122" s="187" t="s">
        <v>473</v>
      </c>
      <c r="D122" s="187">
        <v>4</v>
      </c>
      <c r="E122" s="187" t="s">
        <v>473</v>
      </c>
      <c r="F122" s="203"/>
      <c r="G122" s="186"/>
      <c r="H122" s="202"/>
      <c r="I122" s="202"/>
      <c r="J122" s="444">
        <f t="shared" si="58"/>
        <v>863</v>
      </c>
      <c r="K122" s="188" t="str">
        <f t="shared" si="30"/>
        <v/>
      </c>
      <c r="L122" s="428">
        <f t="shared" si="59"/>
        <v>863</v>
      </c>
      <c r="M122" s="429" t="str">
        <f t="shared" si="32"/>
        <v/>
      </c>
      <c r="N122" s="196">
        <f t="shared" si="60"/>
        <v>236</v>
      </c>
      <c r="O122" s="188" t="str">
        <f t="shared" si="34"/>
        <v xml:space="preserve">Thondangi </v>
      </c>
      <c r="P122" s="196">
        <f t="shared" si="61"/>
        <v>295</v>
      </c>
      <c r="Q122" s="188" t="str">
        <f t="shared" si="36"/>
        <v>Veldurthi</v>
      </c>
      <c r="R122" s="165"/>
      <c r="S122" s="168">
        <v>57</v>
      </c>
      <c r="T122" s="168" t="s">
        <v>418</v>
      </c>
      <c r="U122" s="192"/>
      <c r="V122" s="192">
        <v>123450051</v>
      </c>
      <c r="W122" s="192" t="str">
        <f t="shared" si="43"/>
        <v>Twelve  Crores  Thirty Four  Lakhs  Fifty Thousand and Fifty One</v>
      </c>
      <c r="X122" s="168">
        <f t="shared" si="44"/>
        <v>120000000</v>
      </c>
      <c r="Y122" s="168">
        <f t="shared" si="45"/>
        <v>12</v>
      </c>
      <c r="Z122" s="168" t="str">
        <f t="shared" si="46"/>
        <v xml:space="preserve">Twelve  Crores  </v>
      </c>
      <c r="AA122" s="168">
        <f t="shared" si="47"/>
        <v>3400000</v>
      </c>
      <c r="AB122" s="169">
        <f t="shared" si="48"/>
        <v>34</v>
      </c>
      <c r="AC122" s="168" t="str">
        <f t="shared" si="49"/>
        <v xml:space="preserve">Thirty Four  Lakhs  </v>
      </c>
      <c r="AD122" s="168">
        <f t="shared" si="50"/>
        <v>50000</v>
      </c>
      <c r="AE122" s="169">
        <f t="shared" si="51"/>
        <v>50</v>
      </c>
      <c r="AF122" s="168" t="str">
        <f t="shared" si="52"/>
        <v xml:space="preserve">Fifty Thousand </v>
      </c>
      <c r="AG122" s="168">
        <f t="shared" si="53"/>
        <v>0</v>
      </c>
      <c r="AH122" s="169">
        <f t="shared" si="54"/>
        <v>0</v>
      </c>
      <c r="AI122" s="168" t="str">
        <f t="shared" si="55"/>
        <v/>
      </c>
      <c r="AJ122" s="168">
        <f t="shared" si="56"/>
        <v>51</v>
      </c>
      <c r="AK122" s="169" t="str">
        <f t="shared" si="57"/>
        <v>Fifty One</v>
      </c>
      <c r="BI122" s="120">
        <f t="shared" si="37"/>
        <v>121</v>
      </c>
      <c r="BJ122" s="120" t="str">
        <f t="shared" si="38"/>
        <v>2202-80-800-11-05</v>
      </c>
      <c r="BK122" s="120">
        <f t="shared" si="27"/>
        <v>1</v>
      </c>
      <c r="BL122" s="235" t="str">
        <f t="shared" si="25"/>
        <v>2055-00-108-00-05</v>
      </c>
      <c r="BM122" s="235">
        <v>120</v>
      </c>
      <c r="BN122" s="242" t="s">
        <v>2598</v>
      </c>
      <c r="BO122" s="241" t="s">
        <v>2597</v>
      </c>
      <c r="BP122" s="242" t="s">
        <v>1642</v>
      </c>
      <c r="BQ122" s="243"/>
      <c r="BR122" s="242" t="s">
        <v>1997</v>
      </c>
      <c r="BS122" s="246" t="s">
        <v>2610</v>
      </c>
      <c r="BT122" s="245" t="s">
        <v>1642</v>
      </c>
      <c r="BU122" s="244"/>
      <c r="BV122" s="242" t="s">
        <v>328</v>
      </c>
      <c r="BW122" s="241" t="s">
        <v>2612</v>
      </c>
      <c r="BX122" s="235"/>
      <c r="BY122"/>
      <c r="BZ122"/>
      <c r="CA122"/>
      <c r="CB122"/>
      <c r="CC122"/>
      <c r="CD122"/>
      <c r="CE122"/>
      <c r="CP122">
        <f t="shared" si="22"/>
        <v>1</v>
      </c>
      <c r="CQ122">
        <v>7</v>
      </c>
      <c r="CR122" t="s">
        <v>483</v>
      </c>
      <c r="CS122" t="s">
        <v>3144</v>
      </c>
      <c r="CT122" t="s">
        <v>3145</v>
      </c>
      <c r="CU122" t="s">
        <v>3146</v>
      </c>
      <c r="CV122" t="s">
        <v>1766</v>
      </c>
      <c r="CW122" t="s">
        <v>1766</v>
      </c>
      <c r="CX122" s="282"/>
      <c r="CY122" s="282"/>
    </row>
    <row r="123" spans="1:103" s="166" customFormat="1" ht="15" hidden="1" customHeight="1">
      <c r="A123" s="185">
        <v>57</v>
      </c>
      <c r="B123" s="186">
        <v>2</v>
      </c>
      <c r="C123" s="187" t="s">
        <v>473</v>
      </c>
      <c r="D123" s="187">
        <v>5</v>
      </c>
      <c r="E123" s="187" t="s">
        <v>244</v>
      </c>
      <c r="F123" s="203"/>
      <c r="G123" s="186"/>
      <c r="H123" s="202"/>
      <c r="I123" s="202"/>
      <c r="J123" s="444">
        <f t="shared" si="58"/>
        <v>863</v>
      </c>
      <c r="K123" s="188" t="str">
        <f t="shared" si="30"/>
        <v/>
      </c>
      <c r="L123" s="428">
        <f t="shared" si="59"/>
        <v>863</v>
      </c>
      <c r="M123" s="429" t="str">
        <f t="shared" si="32"/>
        <v/>
      </c>
      <c r="N123" s="196">
        <f t="shared" si="60"/>
        <v>237</v>
      </c>
      <c r="O123" s="188" t="str">
        <f t="shared" si="34"/>
        <v xml:space="preserve">Tuni </v>
      </c>
      <c r="P123" s="196">
        <f t="shared" si="61"/>
        <v>296</v>
      </c>
      <c r="Q123" s="188" t="str">
        <f t="shared" si="36"/>
        <v>Vemuru</v>
      </c>
      <c r="R123" s="165"/>
      <c r="S123" s="168">
        <v>58</v>
      </c>
      <c r="T123" s="168" t="s">
        <v>419</v>
      </c>
      <c r="U123" s="192"/>
      <c r="V123" s="192">
        <v>123450052</v>
      </c>
      <c r="W123" s="192" t="str">
        <f t="shared" si="43"/>
        <v>Twelve  Crores  Thirty Four  Lakhs  Fifty Thousand and Fifty Two</v>
      </c>
      <c r="X123" s="168">
        <f t="shared" si="44"/>
        <v>120000000</v>
      </c>
      <c r="Y123" s="168">
        <f t="shared" si="45"/>
        <v>12</v>
      </c>
      <c r="Z123" s="168" t="str">
        <f t="shared" si="46"/>
        <v xml:space="preserve">Twelve  Crores  </v>
      </c>
      <c r="AA123" s="168">
        <f t="shared" si="47"/>
        <v>3400000</v>
      </c>
      <c r="AB123" s="169">
        <f t="shared" si="48"/>
        <v>34</v>
      </c>
      <c r="AC123" s="168" t="str">
        <f t="shared" si="49"/>
        <v xml:space="preserve">Thirty Four  Lakhs  </v>
      </c>
      <c r="AD123" s="168">
        <f t="shared" si="50"/>
        <v>50000</v>
      </c>
      <c r="AE123" s="169">
        <f t="shared" si="51"/>
        <v>50</v>
      </c>
      <c r="AF123" s="168" t="str">
        <f t="shared" si="52"/>
        <v xml:space="preserve">Fifty Thousand </v>
      </c>
      <c r="AG123" s="168">
        <f t="shared" si="53"/>
        <v>0</v>
      </c>
      <c r="AH123" s="169">
        <f t="shared" si="54"/>
        <v>0</v>
      </c>
      <c r="AI123" s="168" t="str">
        <f t="shared" si="55"/>
        <v/>
      </c>
      <c r="AJ123" s="168">
        <f t="shared" si="56"/>
        <v>52</v>
      </c>
      <c r="AK123" s="169" t="str">
        <f t="shared" si="57"/>
        <v>Fifty Two</v>
      </c>
      <c r="BI123" s="120">
        <f t="shared" si="37"/>
        <v>122</v>
      </c>
      <c r="BJ123" s="120" t="str">
        <f t="shared" si="38"/>
        <v>2202-80-800-11-08</v>
      </c>
      <c r="BK123" s="120">
        <f t="shared" si="27"/>
        <v>1</v>
      </c>
      <c r="BL123" s="235" t="str">
        <f t="shared" si="25"/>
        <v>2055-00-108-00-06</v>
      </c>
      <c r="BM123" s="235">
        <v>121</v>
      </c>
      <c r="BN123" s="242" t="s">
        <v>2598</v>
      </c>
      <c r="BO123" s="241" t="s">
        <v>2597</v>
      </c>
      <c r="BP123" s="242" t="s">
        <v>1642</v>
      </c>
      <c r="BQ123" s="243"/>
      <c r="BR123" s="242" t="s">
        <v>1997</v>
      </c>
      <c r="BS123" s="246" t="s">
        <v>2610</v>
      </c>
      <c r="BT123" s="245" t="s">
        <v>1642</v>
      </c>
      <c r="BU123" s="244"/>
      <c r="BV123" s="242" t="s">
        <v>329</v>
      </c>
      <c r="BW123" s="241" t="s">
        <v>2611</v>
      </c>
      <c r="BX123" s="235"/>
      <c r="BY123"/>
      <c r="BZ123"/>
      <c r="CA123"/>
      <c r="CB123"/>
      <c r="CC123"/>
      <c r="CD123"/>
      <c r="CE123"/>
      <c r="CP123">
        <f t="shared" si="22"/>
        <v>1</v>
      </c>
      <c r="CQ123">
        <v>7</v>
      </c>
      <c r="CR123" t="s">
        <v>483</v>
      </c>
      <c r="CS123" t="s">
        <v>3147</v>
      </c>
      <c r="CT123" t="s">
        <v>3148</v>
      </c>
      <c r="CU123" t="s">
        <v>3149</v>
      </c>
      <c r="CV123" t="s">
        <v>1766</v>
      </c>
      <c r="CW123" t="s">
        <v>1828</v>
      </c>
      <c r="CX123" s="282"/>
      <c r="CY123" s="282"/>
    </row>
    <row r="124" spans="1:103" s="166" customFormat="1" ht="15" hidden="1" customHeight="1">
      <c r="A124" s="185">
        <v>58</v>
      </c>
      <c r="B124" s="186">
        <v>2</v>
      </c>
      <c r="C124" s="187" t="s">
        <v>473</v>
      </c>
      <c r="D124" s="187">
        <v>6</v>
      </c>
      <c r="E124" s="187" t="s">
        <v>547</v>
      </c>
      <c r="F124" s="203"/>
      <c r="G124" s="186"/>
      <c r="H124" s="202"/>
      <c r="I124" s="202"/>
      <c r="J124" s="444">
        <f t="shared" si="58"/>
        <v>863</v>
      </c>
      <c r="K124" s="188" t="str">
        <f t="shared" si="30"/>
        <v/>
      </c>
      <c r="L124" s="428">
        <f t="shared" si="59"/>
        <v>863</v>
      </c>
      <c r="M124" s="429" t="str">
        <f t="shared" si="32"/>
        <v/>
      </c>
      <c r="N124" s="196">
        <f t="shared" si="60"/>
        <v>238</v>
      </c>
      <c r="O124" s="188" t="str">
        <f t="shared" si="34"/>
        <v xml:space="preserve">Uppalaguptam </v>
      </c>
      <c r="P124" s="196">
        <f t="shared" si="61"/>
        <v>297</v>
      </c>
      <c r="Q124" s="188" t="str">
        <f t="shared" si="36"/>
        <v>Vinukonda</v>
      </c>
      <c r="R124" s="165"/>
      <c r="S124" s="168">
        <v>59</v>
      </c>
      <c r="T124" s="168" t="s">
        <v>420</v>
      </c>
      <c r="U124" s="192"/>
      <c r="V124" s="192">
        <v>123450053</v>
      </c>
      <c r="W124" s="192" t="str">
        <f t="shared" si="43"/>
        <v>Twelve  Crores  Thirty Four  Lakhs  Fifty Thousand and Fifty Three</v>
      </c>
      <c r="X124" s="168">
        <f t="shared" si="44"/>
        <v>120000000</v>
      </c>
      <c r="Y124" s="168">
        <f t="shared" si="45"/>
        <v>12</v>
      </c>
      <c r="Z124" s="168" t="str">
        <f t="shared" si="46"/>
        <v xml:space="preserve">Twelve  Crores  </v>
      </c>
      <c r="AA124" s="168">
        <f t="shared" si="47"/>
        <v>3400000</v>
      </c>
      <c r="AB124" s="169">
        <f t="shared" si="48"/>
        <v>34</v>
      </c>
      <c r="AC124" s="168" t="str">
        <f t="shared" si="49"/>
        <v xml:space="preserve">Thirty Four  Lakhs  </v>
      </c>
      <c r="AD124" s="168">
        <f t="shared" si="50"/>
        <v>50000</v>
      </c>
      <c r="AE124" s="169">
        <f t="shared" si="51"/>
        <v>50</v>
      </c>
      <c r="AF124" s="168" t="str">
        <f t="shared" si="52"/>
        <v xml:space="preserve">Fifty Thousand </v>
      </c>
      <c r="AG124" s="168">
        <f t="shared" si="53"/>
        <v>0</v>
      </c>
      <c r="AH124" s="169">
        <f t="shared" si="54"/>
        <v>0</v>
      </c>
      <c r="AI124" s="168" t="str">
        <f t="shared" si="55"/>
        <v/>
      </c>
      <c r="AJ124" s="168">
        <f t="shared" si="56"/>
        <v>53</v>
      </c>
      <c r="AK124" s="169" t="str">
        <f t="shared" si="57"/>
        <v>Fifty Three</v>
      </c>
      <c r="BI124" s="120" t="str">
        <f t="shared" si="37"/>
        <v/>
      </c>
      <c r="BJ124" s="120" t="str">
        <f t="shared" si="38"/>
        <v/>
      </c>
      <c r="BK124" s="120">
        <f t="shared" si="27"/>
        <v>1</v>
      </c>
      <c r="BL124" s="235" t="str">
        <f t="shared" si="25"/>
        <v>2055-00-108-00-08</v>
      </c>
      <c r="BM124" s="235">
        <v>122</v>
      </c>
      <c r="BN124" s="242" t="s">
        <v>2598</v>
      </c>
      <c r="BO124" s="241" t="s">
        <v>2597</v>
      </c>
      <c r="BP124" s="242" t="s">
        <v>1642</v>
      </c>
      <c r="BQ124" s="243"/>
      <c r="BR124" s="242" t="s">
        <v>1997</v>
      </c>
      <c r="BS124" s="246" t="s">
        <v>2610</v>
      </c>
      <c r="BT124" s="245" t="s">
        <v>1642</v>
      </c>
      <c r="BU124" s="244"/>
      <c r="BV124" s="242" t="s">
        <v>331</v>
      </c>
      <c r="BW124" s="241" t="s">
        <v>2609</v>
      </c>
      <c r="BX124" s="235"/>
      <c r="BY124"/>
      <c r="BZ124"/>
      <c r="CA124"/>
      <c r="CB124"/>
      <c r="CC124"/>
      <c r="CD124"/>
      <c r="CE124"/>
      <c r="CP124">
        <f t="shared" si="22"/>
        <v>1</v>
      </c>
      <c r="CQ124">
        <v>8</v>
      </c>
      <c r="CR124" t="s">
        <v>485</v>
      </c>
      <c r="CS124" t="s">
        <v>3150</v>
      </c>
      <c r="CT124" t="s">
        <v>3151</v>
      </c>
      <c r="CU124" t="s">
        <v>3152</v>
      </c>
      <c r="CV124" t="s">
        <v>1828</v>
      </c>
      <c r="CW124" t="s">
        <v>29</v>
      </c>
      <c r="CX124" s="282"/>
      <c r="CY124" s="282"/>
    </row>
    <row r="125" spans="1:103" s="166" customFormat="1" ht="15" hidden="1" customHeight="1">
      <c r="A125" s="185">
        <v>59</v>
      </c>
      <c r="B125" s="186">
        <v>2</v>
      </c>
      <c r="C125" s="187" t="s">
        <v>473</v>
      </c>
      <c r="D125" s="187">
        <v>7</v>
      </c>
      <c r="E125" s="187" t="s">
        <v>548</v>
      </c>
      <c r="F125" s="203"/>
      <c r="G125" s="186"/>
      <c r="H125" s="202"/>
      <c r="I125" s="202"/>
      <c r="J125" s="444">
        <f t="shared" si="58"/>
        <v>863</v>
      </c>
      <c r="K125" s="188" t="str">
        <f t="shared" si="30"/>
        <v/>
      </c>
      <c r="L125" s="428">
        <f t="shared" si="59"/>
        <v>863</v>
      </c>
      <c r="M125" s="429" t="str">
        <f t="shared" si="32"/>
        <v/>
      </c>
      <c r="N125" s="196">
        <f t="shared" si="60"/>
        <v>239</v>
      </c>
      <c r="O125" s="188" t="str">
        <f t="shared" si="34"/>
        <v>Y Ramavaram</v>
      </c>
      <c r="P125" s="196">
        <f t="shared" si="61"/>
        <v>298</v>
      </c>
      <c r="Q125" s="188" t="str">
        <f t="shared" si="36"/>
        <v/>
      </c>
      <c r="R125" s="165"/>
      <c r="S125" s="168">
        <v>60</v>
      </c>
      <c r="T125" s="168" t="s">
        <v>382</v>
      </c>
      <c r="U125" s="192"/>
      <c r="V125" s="192">
        <v>123450054</v>
      </c>
      <c r="W125" s="192" t="str">
        <f t="shared" si="43"/>
        <v>Twelve  Crores  Thirty Four  Lakhs  Fifty Thousand and Fifty Four</v>
      </c>
      <c r="X125" s="168">
        <f t="shared" si="44"/>
        <v>120000000</v>
      </c>
      <c r="Y125" s="168">
        <f t="shared" si="45"/>
        <v>12</v>
      </c>
      <c r="Z125" s="168" t="str">
        <f t="shared" si="46"/>
        <v xml:space="preserve">Twelve  Crores  </v>
      </c>
      <c r="AA125" s="168">
        <f t="shared" si="47"/>
        <v>3400000</v>
      </c>
      <c r="AB125" s="169">
        <f t="shared" si="48"/>
        <v>34</v>
      </c>
      <c r="AC125" s="168" t="str">
        <f t="shared" si="49"/>
        <v xml:space="preserve">Thirty Four  Lakhs  </v>
      </c>
      <c r="AD125" s="168">
        <f t="shared" si="50"/>
        <v>50000</v>
      </c>
      <c r="AE125" s="169">
        <f t="shared" si="51"/>
        <v>50</v>
      </c>
      <c r="AF125" s="168" t="str">
        <f t="shared" si="52"/>
        <v xml:space="preserve">Fifty Thousand </v>
      </c>
      <c r="AG125" s="168">
        <f t="shared" si="53"/>
        <v>0</v>
      </c>
      <c r="AH125" s="169">
        <f t="shared" si="54"/>
        <v>0</v>
      </c>
      <c r="AI125" s="168" t="str">
        <f t="shared" si="55"/>
        <v/>
      </c>
      <c r="AJ125" s="168">
        <f t="shared" si="56"/>
        <v>54</v>
      </c>
      <c r="AK125" s="169" t="str">
        <f t="shared" si="57"/>
        <v>Fifty Four</v>
      </c>
      <c r="BI125" s="120" t="str">
        <f t="shared" si="37"/>
        <v/>
      </c>
      <c r="BJ125" s="120" t="str">
        <f t="shared" si="38"/>
        <v/>
      </c>
      <c r="BK125" s="120">
        <f t="shared" si="27"/>
        <v>1</v>
      </c>
      <c r="BL125" s="235" t="str">
        <f t="shared" si="25"/>
        <v>2055-00-109-00-03</v>
      </c>
      <c r="BM125" s="235">
        <v>123</v>
      </c>
      <c r="BN125" s="242" t="s">
        <v>2598</v>
      </c>
      <c r="BO125" s="241" t="s">
        <v>2597</v>
      </c>
      <c r="BP125" s="242" t="s">
        <v>1642</v>
      </c>
      <c r="BQ125" s="243"/>
      <c r="BR125" s="242" t="s">
        <v>2065</v>
      </c>
      <c r="BS125" s="246" t="s">
        <v>2607</v>
      </c>
      <c r="BT125" s="245" t="s">
        <v>1642</v>
      </c>
      <c r="BU125" s="244"/>
      <c r="BV125" s="242" t="s">
        <v>326</v>
      </c>
      <c r="BW125" s="241" t="s">
        <v>2608</v>
      </c>
      <c r="BX125" s="235"/>
      <c r="BY125"/>
      <c r="BZ125"/>
      <c r="CA125"/>
      <c r="CB125"/>
      <c r="CC125"/>
      <c r="CD125"/>
      <c r="CE125"/>
      <c r="CP125">
        <f t="shared" si="22"/>
        <v>1</v>
      </c>
      <c r="CQ125">
        <v>8</v>
      </c>
      <c r="CR125" t="s">
        <v>485</v>
      </c>
      <c r="CS125" t="s">
        <v>3153</v>
      </c>
      <c r="CT125" t="s">
        <v>3154</v>
      </c>
      <c r="CU125" t="s">
        <v>3155</v>
      </c>
      <c r="CV125" t="s">
        <v>1828</v>
      </c>
      <c r="CW125" t="s">
        <v>326</v>
      </c>
      <c r="CX125" s="282"/>
      <c r="CY125" s="282"/>
    </row>
    <row r="126" spans="1:103" s="166" customFormat="1" ht="15" hidden="1" customHeight="1">
      <c r="A126" s="185">
        <v>60</v>
      </c>
      <c r="B126" s="186">
        <v>2</v>
      </c>
      <c r="C126" s="187" t="s">
        <v>473</v>
      </c>
      <c r="D126" s="187">
        <v>8</v>
      </c>
      <c r="E126" s="187" t="s">
        <v>549</v>
      </c>
      <c r="F126" s="203"/>
      <c r="G126" s="186"/>
      <c r="H126" s="202"/>
      <c r="I126" s="202"/>
      <c r="J126" s="444">
        <f t="shared" si="58"/>
        <v>863</v>
      </c>
      <c r="K126" s="188" t="str">
        <f t="shared" si="30"/>
        <v/>
      </c>
      <c r="L126" s="428">
        <f t="shared" si="59"/>
        <v>863</v>
      </c>
      <c r="M126" s="429" t="str">
        <f t="shared" si="32"/>
        <v/>
      </c>
      <c r="N126" s="196">
        <f t="shared" si="60"/>
        <v>240</v>
      </c>
      <c r="O126" s="188" t="str">
        <f t="shared" si="34"/>
        <v xml:space="preserve">Yeleswaram </v>
      </c>
      <c r="P126" s="196">
        <f t="shared" si="61"/>
        <v>299</v>
      </c>
      <c r="Q126" s="188" t="str">
        <f t="shared" si="36"/>
        <v/>
      </c>
      <c r="R126" s="165"/>
      <c r="S126" s="168">
        <v>61</v>
      </c>
      <c r="T126" s="168" t="s">
        <v>421</v>
      </c>
      <c r="U126" s="192"/>
      <c r="V126" s="192">
        <v>123450055</v>
      </c>
      <c r="W126" s="192" t="str">
        <f t="shared" si="43"/>
        <v>Twelve  Crores  Thirty Four  Lakhs  Fifty Thousand and Fifty Five</v>
      </c>
      <c r="X126" s="168">
        <f t="shared" si="44"/>
        <v>120000000</v>
      </c>
      <c r="Y126" s="168">
        <f t="shared" si="45"/>
        <v>12</v>
      </c>
      <c r="Z126" s="168" t="str">
        <f t="shared" si="46"/>
        <v xml:space="preserve">Twelve  Crores  </v>
      </c>
      <c r="AA126" s="168">
        <f t="shared" si="47"/>
        <v>3400000</v>
      </c>
      <c r="AB126" s="169">
        <f t="shared" si="48"/>
        <v>34</v>
      </c>
      <c r="AC126" s="168" t="str">
        <f t="shared" si="49"/>
        <v xml:space="preserve">Thirty Four  Lakhs  </v>
      </c>
      <c r="AD126" s="168">
        <f t="shared" si="50"/>
        <v>50000</v>
      </c>
      <c r="AE126" s="169">
        <f t="shared" si="51"/>
        <v>50</v>
      </c>
      <c r="AF126" s="168" t="str">
        <f t="shared" si="52"/>
        <v xml:space="preserve">Fifty Thousand </v>
      </c>
      <c r="AG126" s="168">
        <f t="shared" si="53"/>
        <v>0</v>
      </c>
      <c r="AH126" s="169">
        <f t="shared" si="54"/>
        <v>0</v>
      </c>
      <c r="AI126" s="168" t="str">
        <f t="shared" si="55"/>
        <v/>
      </c>
      <c r="AJ126" s="168">
        <f t="shared" si="56"/>
        <v>55</v>
      </c>
      <c r="AK126" s="169" t="str">
        <f t="shared" si="57"/>
        <v>Fifty Five</v>
      </c>
      <c r="BI126" s="120" t="str">
        <f t="shared" si="37"/>
        <v/>
      </c>
      <c r="BJ126" s="120" t="str">
        <f t="shared" si="38"/>
        <v/>
      </c>
      <c r="BK126" s="120">
        <f t="shared" si="27"/>
        <v>1</v>
      </c>
      <c r="BL126" s="235" t="str">
        <f t="shared" si="25"/>
        <v>2055-00-109-00-04</v>
      </c>
      <c r="BM126" s="235">
        <v>124</v>
      </c>
      <c r="BN126" s="242" t="s">
        <v>2598</v>
      </c>
      <c r="BO126" s="241" t="s">
        <v>2597</v>
      </c>
      <c r="BP126" s="242" t="s">
        <v>1642</v>
      </c>
      <c r="BQ126" s="243"/>
      <c r="BR126" s="242" t="s">
        <v>2065</v>
      </c>
      <c r="BS126" s="246" t="s">
        <v>2607</v>
      </c>
      <c r="BT126" s="245" t="s">
        <v>1642</v>
      </c>
      <c r="BU126" s="244"/>
      <c r="BV126" s="242" t="s">
        <v>327</v>
      </c>
      <c r="BW126" s="241" t="s">
        <v>2606</v>
      </c>
      <c r="BX126" s="235"/>
      <c r="BY126"/>
      <c r="BZ126"/>
      <c r="CA126"/>
      <c r="CB126"/>
      <c r="CC126"/>
      <c r="CD126"/>
      <c r="CE126"/>
      <c r="CP126">
        <f t="shared" si="22"/>
        <v>1</v>
      </c>
      <c r="CQ126">
        <v>8</v>
      </c>
      <c r="CR126" t="s">
        <v>485</v>
      </c>
      <c r="CS126" t="s">
        <v>3156</v>
      </c>
      <c r="CT126" t="s">
        <v>3157</v>
      </c>
      <c r="CU126" t="s">
        <v>3158</v>
      </c>
      <c r="CV126" t="s">
        <v>1828</v>
      </c>
      <c r="CW126" t="s">
        <v>1707</v>
      </c>
      <c r="CX126" s="282"/>
      <c r="CY126" s="282"/>
    </row>
    <row r="127" spans="1:103" s="166" customFormat="1" ht="15" hidden="1" customHeight="1">
      <c r="A127" s="185">
        <v>61</v>
      </c>
      <c r="B127" s="186">
        <v>2</v>
      </c>
      <c r="C127" s="187" t="s">
        <v>473</v>
      </c>
      <c r="D127" s="187">
        <v>9</v>
      </c>
      <c r="E127" s="187" t="s">
        <v>550</v>
      </c>
      <c r="F127" s="203"/>
      <c r="G127" s="186"/>
      <c r="H127" s="202"/>
      <c r="I127" s="202"/>
      <c r="J127" s="444">
        <f t="shared" si="58"/>
        <v>863</v>
      </c>
      <c r="K127" s="188" t="str">
        <f t="shared" si="30"/>
        <v/>
      </c>
      <c r="L127" s="428">
        <f t="shared" si="59"/>
        <v>863</v>
      </c>
      <c r="M127" s="429" t="str">
        <f t="shared" si="32"/>
        <v/>
      </c>
      <c r="N127" s="196">
        <f t="shared" si="60"/>
        <v>241</v>
      </c>
      <c r="O127" s="188" t="str">
        <f t="shared" si="34"/>
        <v/>
      </c>
      <c r="P127" s="196">
        <f t="shared" si="61"/>
        <v>300</v>
      </c>
      <c r="Q127" s="188" t="str">
        <f t="shared" si="36"/>
        <v/>
      </c>
      <c r="R127" s="165"/>
      <c r="S127" s="168">
        <v>62</v>
      </c>
      <c r="T127" s="168" t="s">
        <v>422</v>
      </c>
      <c r="U127" s="192"/>
      <c r="V127" s="192">
        <v>123450056</v>
      </c>
      <c r="W127" s="192" t="str">
        <f t="shared" si="43"/>
        <v>Twelve  Crores  Thirty Four  Lakhs  Fifty Thousand and Fifty Six</v>
      </c>
      <c r="X127" s="168">
        <f t="shared" si="44"/>
        <v>120000000</v>
      </c>
      <c r="Y127" s="168">
        <f t="shared" si="45"/>
        <v>12</v>
      </c>
      <c r="Z127" s="168" t="str">
        <f t="shared" si="46"/>
        <v xml:space="preserve">Twelve  Crores  </v>
      </c>
      <c r="AA127" s="168">
        <f t="shared" si="47"/>
        <v>3400000</v>
      </c>
      <c r="AB127" s="169">
        <f t="shared" si="48"/>
        <v>34</v>
      </c>
      <c r="AC127" s="168" t="str">
        <f t="shared" si="49"/>
        <v xml:space="preserve">Thirty Four  Lakhs  </v>
      </c>
      <c r="AD127" s="168">
        <f t="shared" si="50"/>
        <v>50000</v>
      </c>
      <c r="AE127" s="169">
        <f t="shared" si="51"/>
        <v>50</v>
      </c>
      <c r="AF127" s="168" t="str">
        <f t="shared" si="52"/>
        <v xml:space="preserve">Fifty Thousand </v>
      </c>
      <c r="AG127" s="168">
        <f t="shared" si="53"/>
        <v>0</v>
      </c>
      <c r="AH127" s="169">
        <f t="shared" si="54"/>
        <v>0</v>
      </c>
      <c r="AI127" s="168" t="str">
        <f t="shared" si="55"/>
        <v/>
      </c>
      <c r="AJ127" s="168">
        <f t="shared" si="56"/>
        <v>56</v>
      </c>
      <c r="AK127" s="169" t="str">
        <f t="shared" si="57"/>
        <v>Fifty Six</v>
      </c>
      <c r="BI127" s="120" t="str">
        <f t="shared" si="37"/>
        <v/>
      </c>
      <c r="BJ127" s="120" t="str">
        <f t="shared" si="38"/>
        <v/>
      </c>
      <c r="BK127" s="120">
        <f t="shared" si="27"/>
        <v>1</v>
      </c>
      <c r="BL127" s="235" t="str">
        <f t="shared" si="25"/>
        <v>2055-00-111-00-04</v>
      </c>
      <c r="BM127" s="235">
        <v>125</v>
      </c>
      <c r="BN127" s="242" t="s">
        <v>2598</v>
      </c>
      <c r="BO127" s="241" t="s">
        <v>2597</v>
      </c>
      <c r="BP127" s="242" t="s">
        <v>1642</v>
      </c>
      <c r="BQ127" s="243"/>
      <c r="BR127" s="242" t="s">
        <v>1780</v>
      </c>
      <c r="BS127" s="246" t="s">
        <v>2605</v>
      </c>
      <c r="BT127" s="245" t="s">
        <v>1642</v>
      </c>
      <c r="BU127" s="244"/>
      <c r="BV127" s="242" t="s">
        <v>327</v>
      </c>
      <c r="BW127" s="241" t="s">
        <v>2605</v>
      </c>
      <c r="BX127" s="235"/>
      <c r="BY127"/>
      <c r="BZ127"/>
      <c r="CA127"/>
      <c r="CB127"/>
      <c r="CC127"/>
      <c r="CD127"/>
      <c r="CE127"/>
      <c r="CP127">
        <f t="shared" si="22"/>
        <v>1</v>
      </c>
      <c r="CQ127">
        <v>8</v>
      </c>
      <c r="CR127" t="s">
        <v>485</v>
      </c>
      <c r="CS127" t="s">
        <v>3159</v>
      </c>
      <c r="CT127" t="s">
        <v>3160</v>
      </c>
      <c r="CU127" t="s">
        <v>3161</v>
      </c>
      <c r="CV127" t="s">
        <v>1828</v>
      </c>
      <c r="CW127" t="s">
        <v>1604</v>
      </c>
      <c r="CX127" s="282"/>
      <c r="CY127" s="282"/>
    </row>
    <row r="128" spans="1:103" s="166" customFormat="1" ht="15" hidden="1" customHeight="1">
      <c r="A128" s="185">
        <v>62</v>
      </c>
      <c r="B128" s="186">
        <v>2</v>
      </c>
      <c r="C128" s="187" t="s">
        <v>473</v>
      </c>
      <c r="D128" s="187">
        <v>10</v>
      </c>
      <c r="E128" s="187" t="s">
        <v>551</v>
      </c>
      <c r="F128" s="203"/>
      <c r="G128" s="186"/>
      <c r="H128" s="202"/>
      <c r="I128" s="202"/>
      <c r="J128" s="444">
        <f t="shared" si="58"/>
        <v>863</v>
      </c>
      <c r="K128" s="188" t="str">
        <f t="shared" si="30"/>
        <v/>
      </c>
      <c r="L128" s="428">
        <f t="shared" si="59"/>
        <v>863</v>
      </c>
      <c r="M128" s="429" t="str">
        <f t="shared" si="32"/>
        <v/>
      </c>
      <c r="N128" s="196">
        <f t="shared" si="60"/>
        <v>242</v>
      </c>
      <c r="O128" s="188" t="str">
        <f t="shared" si="34"/>
        <v/>
      </c>
      <c r="P128" s="196">
        <f t="shared" si="61"/>
        <v>301</v>
      </c>
      <c r="Q128" s="188" t="str">
        <f t="shared" si="36"/>
        <v/>
      </c>
      <c r="R128" s="165"/>
      <c r="S128" s="168">
        <v>63</v>
      </c>
      <c r="T128" s="168" t="s">
        <v>423</v>
      </c>
      <c r="U128" s="192"/>
      <c r="V128" s="192">
        <v>123450057</v>
      </c>
      <c r="W128" s="192" t="str">
        <f t="shared" si="43"/>
        <v>Twelve  Crores  Thirty Four  Lakhs  Fifty Thousand and Fifty Seven</v>
      </c>
      <c r="X128" s="168">
        <f t="shared" si="44"/>
        <v>120000000</v>
      </c>
      <c r="Y128" s="168">
        <f t="shared" si="45"/>
        <v>12</v>
      </c>
      <c r="Z128" s="168" t="str">
        <f t="shared" si="46"/>
        <v xml:space="preserve">Twelve  Crores  </v>
      </c>
      <c r="AA128" s="168">
        <f t="shared" si="47"/>
        <v>3400000</v>
      </c>
      <c r="AB128" s="169">
        <f t="shared" si="48"/>
        <v>34</v>
      </c>
      <c r="AC128" s="168" t="str">
        <f t="shared" si="49"/>
        <v xml:space="preserve">Thirty Four  Lakhs  </v>
      </c>
      <c r="AD128" s="168">
        <f t="shared" si="50"/>
        <v>50000</v>
      </c>
      <c r="AE128" s="169">
        <f t="shared" si="51"/>
        <v>50</v>
      </c>
      <c r="AF128" s="168" t="str">
        <f t="shared" si="52"/>
        <v xml:space="preserve">Fifty Thousand </v>
      </c>
      <c r="AG128" s="168">
        <f t="shared" si="53"/>
        <v>0</v>
      </c>
      <c r="AH128" s="169">
        <f t="shared" si="54"/>
        <v>0</v>
      </c>
      <c r="AI128" s="168" t="str">
        <f t="shared" si="55"/>
        <v/>
      </c>
      <c r="AJ128" s="168">
        <f t="shared" si="56"/>
        <v>57</v>
      </c>
      <c r="AK128" s="169" t="str">
        <f t="shared" si="57"/>
        <v>Fifty Seven</v>
      </c>
      <c r="BI128" s="120" t="str">
        <f t="shared" si="37"/>
        <v/>
      </c>
      <c r="BJ128" s="120" t="str">
        <f t="shared" si="38"/>
        <v/>
      </c>
      <c r="BK128" s="120">
        <f t="shared" si="27"/>
        <v>1</v>
      </c>
      <c r="BL128" s="235" t="str">
        <f t="shared" si="25"/>
        <v>2055-00-113-00-04</v>
      </c>
      <c r="BM128" s="235">
        <v>126</v>
      </c>
      <c r="BN128" s="242" t="s">
        <v>2598</v>
      </c>
      <c r="BO128" s="241" t="s">
        <v>2597</v>
      </c>
      <c r="BP128" s="242" t="s">
        <v>1642</v>
      </c>
      <c r="BQ128" s="243"/>
      <c r="BR128" s="242" t="s">
        <v>1991</v>
      </c>
      <c r="BS128" s="246" t="s">
        <v>2604</v>
      </c>
      <c r="BT128" s="245" t="s">
        <v>1642</v>
      </c>
      <c r="BU128" s="244"/>
      <c r="BV128" s="242" t="s">
        <v>327</v>
      </c>
      <c r="BW128" s="241" t="s">
        <v>2604</v>
      </c>
      <c r="BX128" s="235"/>
      <c r="BY128"/>
      <c r="BZ128"/>
      <c r="CA128"/>
      <c r="CB128"/>
      <c r="CC128"/>
      <c r="CD128"/>
      <c r="CE128"/>
      <c r="CP128">
        <f t="shared" si="22"/>
        <v>1</v>
      </c>
      <c r="CQ128">
        <v>8</v>
      </c>
      <c r="CR128" t="s">
        <v>485</v>
      </c>
      <c r="CS128" t="s">
        <v>3162</v>
      </c>
      <c r="CT128" t="s">
        <v>3163</v>
      </c>
      <c r="CU128" t="s">
        <v>3161</v>
      </c>
      <c r="CV128" t="s">
        <v>1828</v>
      </c>
      <c r="CW128" t="s">
        <v>327</v>
      </c>
      <c r="CX128" s="282"/>
      <c r="CY128" s="282"/>
    </row>
    <row r="129" spans="1:103" s="166" customFormat="1" ht="15" hidden="1" customHeight="1">
      <c r="A129" s="185">
        <v>63</v>
      </c>
      <c r="B129" s="186">
        <v>2</v>
      </c>
      <c r="C129" s="187" t="s">
        <v>473</v>
      </c>
      <c r="D129" s="187">
        <v>11</v>
      </c>
      <c r="E129" s="187" t="s">
        <v>552</v>
      </c>
      <c r="F129" s="203"/>
      <c r="G129" s="186"/>
      <c r="H129" s="202"/>
      <c r="I129" s="202"/>
      <c r="J129" s="444">
        <f t="shared" si="58"/>
        <v>863</v>
      </c>
      <c r="K129" s="188" t="str">
        <f t="shared" si="30"/>
        <v/>
      </c>
      <c r="L129" s="428">
        <f t="shared" si="59"/>
        <v>863</v>
      </c>
      <c r="M129" s="429" t="str">
        <f t="shared" si="32"/>
        <v/>
      </c>
      <c r="N129" s="196">
        <f t="shared" si="60"/>
        <v>243</v>
      </c>
      <c r="O129" s="188" t="str">
        <f t="shared" si="34"/>
        <v/>
      </c>
      <c r="P129" s="196">
        <f t="shared" si="61"/>
        <v>302</v>
      </c>
      <c r="Q129" s="188" t="str">
        <f t="shared" si="36"/>
        <v/>
      </c>
      <c r="R129" s="165"/>
      <c r="S129" s="168">
        <v>64</v>
      </c>
      <c r="T129" s="168" t="s">
        <v>424</v>
      </c>
      <c r="U129" s="192"/>
      <c r="V129" s="192">
        <v>123450058</v>
      </c>
      <c r="W129" s="192" t="str">
        <f t="shared" si="43"/>
        <v>Twelve  Crores  Thirty Four  Lakhs  Fifty Thousand and Fifty Eight</v>
      </c>
      <c r="X129" s="168">
        <f t="shared" si="44"/>
        <v>120000000</v>
      </c>
      <c r="Y129" s="168">
        <f t="shared" si="45"/>
        <v>12</v>
      </c>
      <c r="Z129" s="168" t="str">
        <f t="shared" si="46"/>
        <v xml:space="preserve">Twelve  Crores  </v>
      </c>
      <c r="AA129" s="168">
        <f t="shared" si="47"/>
        <v>3400000</v>
      </c>
      <c r="AB129" s="169">
        <f t="shared" si="48"/>
        <v>34</v>
      </c>
      <c r="AC129" s="168" t="str">
        <f t="shared" si="49"/>
        <v xml:space="preserve">Thirty Four  Lakhs  </v>
      </c>
      <c r="AD129" s="168">
        <f t="shared" si="50"/>
        <v>50000</v>
      </c>
      <c r="AE129" s="169">
        <f t="shared" si="51"/>
        <v>50</v>
      </c>
      <c r="AF129" s="168" t="str">
        <f t="shared" si="52"/>
        <v xml:space="preserve">Fifty Thousand </v>
      </c>
      <c r="AG129" s="168">
        <f t="shared" si="53"/>
        <v>0</v>
      </c>
      <c r="AH129" s="169">
        <f t="shared" si="54"/>
        <v>0</v>
      </c>
      <c r="AI129" s="168" t="str">
        <f t="shared" si="55"/>
        <v/>
      </c>
      <c r="AJ129" s="168">
        <f t="shared" si="56"/>
        <v>58</v>
      </c>
      <c r="AK129" s="169" t="str">
        <f t="shared" si="57"/>
        <v>Fifty Eight</v>
      </c>
      <c r="BI129" s="120" t="str">
        <f t="shared" si="37"/>
        <v/>
      </c>
      <c r="BJ129" s="120" t="str">
        <f t="shared" si="38"/>
        <v/>
      </c>
      <c r="BK129" s="120">
        <f t="shared" si="27"/>
        <v>1</v>
      </c>
      <c r="BL129" s="235" t="str">
        <f t="shared" si="25"/>
        <v>2055-00-114-00-04</v>
      </c>
      <c r="BM129" s="235">
        <v>127</v>
      </c>
      <c r="BN129" s="242" t="s">
        <v>2598</v>
      </c>
      <c r="BO129" s="241" t="s">
        <v>2597</v>
      </c>
      <c r="BP129" s="242" t="s">
        <v>1642</v>
      </c>
      <c r="BQ129" s="243"/>
      <c r="BR129" s="242" t="s">
        <v>2603</v>
      </c>
      <c r="BS129" s="246" t="s">
        <v>2602</v>
      </c>
      <c r="BT129" s="245" t="s">
        <v>1642</v>
      </c>
      <c r="BU129" s="244"/>
      <c r="BV129" s="242" t="s">
        <v>327</v>
      </c>
      <c r="BW129" s="241" t="s">
        <v>2601</v>
      </c>
      <c r="BX129" s="235"/>
      <c r="BY129"/>
      <c r="BZ129"/>
      <c r="CA129"/>
      <c r="CB129"/>
      <c r="CC129"/>
      <c r="CD129"/>
      <c r="CE129"/>
      <c r="CP129">
        <f t="shared" si="22"/>
        <v>1</v>
      </c>
      <c r="CQ129">
        <v>8</v>
      </c>
      <c r="CR129" t="s">
        <v>485</v>
      </c>
      <c r="CS129" t="s">
        <v>3164</v>
      </c>
      <c r="CT129" t="s">
        <v>3165</v>
      </c>
      <c r="CU129" t="s">
        <v>3166</v>
      </c>
      <c r="CV129" t="s">
        <v>1828</v>
      </c>
      <c r="CW129" t="s">
        <v>328</v>
      </c>
      <c r="CX129" s="282"/>
      <c r="CY129" s="282"/>
    </row>
    <row r="130" spans="1:103" s="166" customFormat="1" ht="15" hidden="1" customHeight="1">
      <c r="A130" s="185">
        <v>64</v>
      </c>
      <c r="B130" s="186">
        <v>2</v>
      </c>
      <c r="C130" s="187" t="s">
        <v>473</v>
      </c>
      <c r="D130" s="187">
        <v>12</v>
      </c>
      <c r="E130" s="187" t="s">
        <v>553</v>
      </c>
      <c r="F130" s="203"/>
      <c r="G130" s="186"/>
      <c r="H130" s="202"/>
      <c r="I130" s="202"/>
      <c r="J130" s="444">
        <f t="shared" si="58"/>
        <v>863</v>
      </c>
      <c r="K130" s="188" t="str">
        <f t="shared" si="30"/>
        <v/>
      </c>
      <c r="L130" s="428">
        <f t="shared" si="59"/>
        <v>863</v>
      </c>
      <c r="M130" s="429" t="str">
        <f t="shared" si="32"/>
        <v/>
      </c>
      <c r="N130" s="196">
        <f t="shared" si="60"/>
        <v>244</v>
      </c>
      <c r="O130" s="188" t="str">
        <f t="shared" si="34"/>
        <v/>
      </c>
      <c r="P130" s="196">
        <f t="shared" si="61"/>
        <v>303</v>
      </c>
      <c r="Q130" s="188" t="str">
        <f t="shared" si="36"/>
        <v/>
      </c>
      <c r="R130" s="165"/>
      <c r="S130" s="168">
        <v>65</v>
      </c>
      <c r="T130" s="168" t="s">
        <v>425</v>
      </c>
      <c r="U130" s="192"/>
      <c r="V130" s="192">
        <v>123450059</v>
      </c>
      <c r="W130" s="192" t="str">
        <f t="shared" ref="W130:W161" si="62">IF(V130=0,"NIL",IF(AND(Y130=0,AB130=0,AE130=0,AH130=0),AK130,IF(AND(Y130=0,AB130=0,AE130=0),CONCATENATE(AI130,IF(AJ130&gt;0,"and "," "),AK130),IF(AND(Y130=0,AB130=0),CONCATENATE(AF130,IF(AND(AJ130=0,AH130&gt;0),"and ", ""),AI130,IF(AJ130&gt;0,"and "," "),AK130),IF(Y130=0,CONCATENATE(AC130,IF(AND(AJ130=0,AH130=0,AE130&gt;0),"and ", ""),AF130,IF(AND(AJ130=0,AH130&gt;0),"and ", ""),AI130,IF(AJ130&gt;0,"and "," "),AK130),CONCATENATE(Z130,IF(AND(AJ130=0,AH130=0,AE130=0,AB130&gt;0),"and ", ""),AC130,IF(AND(AJ130=0,AH130=0,AE130&gt;0),"and ", ""),AF130,IF(AND(AJ130=0,AH130&gt;0),"and ", ""),AI130,IF(AJ130&gt;0,"and "," "),AK130))))))</f>
        <v>Twelve  Crores  Thirty Four  Lakhs  Fifty Thousand and Fifty Nine</v>
      </c>
      <c r="X130" s="168">
        <f t="shared" ref="X130:X164" si="63">INT(V130/10000000)*10000000</f>
        <v>120000000</v>
      </c>
      <c r="Y130" s="168">
        <f t="shared" ref="Y130:Y164" si="64">INT(V130/10000000)</f>
        <v>12</v>
      </c>
      <c r="Z130" s="168" t="str">
        <f t="shared" ref="Z130:Z161" si="65">IF(Y130=1,CONCATENATE(VLOOKUP(Y130,$S$66:$T$164,2),"  Crore "),IF(Y130&gt;1,CONCATENATE(VLOOKUP(Y130,$S$66:$T$164,2),"  Crores  "),""))</f>
        <v xml:space="preserve">Twelve  Crores  </v>
      </c>
      <c r="AA130" s="168">
        <f t="shared" ref="AA130:AA164" si="66">INT(V130/100000)*100000-X130</f>
        <v>3400000</v>
      </c>
      <c r="AB130" s="169">
        <f t="shared" ref="AB130:AB161" si="67">INT(AA130/100000)</f>
        <v>34</v>
      </c>
      <c r="AC130" s="168" t="str">
        <f t="shared" ref="AC130:AC161" si="68">IF(AB130=1,CONCATENATE(VLOOKUP(AB130,$S$66:$T$164,2),"  Lakh "),IF(AB130&gt;1,CONCATENATE(VLOOKUP(AB130,$S$66:$T$164,2),"  Lakhs  "),""))</f>
        <v xml:space="preserve">Thirty Four  Lakhs  </v>
      </c>
      <c r="AD130" s="168">
        <f t="shared" ref="AD130:AD164" si="69">INT(V130/1000)*1000-X130-AA130</f>
        <v>50000</v>
      </c>
      <c r="AE130" s="169">
        <f t="shared" ref="AE130:AE161" si="70">INT(AD130/1000)</f>
        <v>50</v>
      </c>
      <c r="AF130" s="168" t="str">
        <f t="shared" ref="AF130:AF161" si="71">IF(AE130&gt;0,CONCATENATE(VLOOKUP(AE130,$S$66:$T$164,2)," Thousand "),"")</f>
        <v xml:space="preserve">Fifty Thousand </v>
      </c>
      <c r="AG130" s="168">
        <f t="shared" ref="AG130:AG164" si="72">INT(V130/100)*100-X130-AA130-AD130</f>
        <v>0</v>
      </c>
      <c r="AH130" s="169">
        <f t="shared" ref="AH130:AH161" si="73">INT(AG130/100)</f>
        <v>0</v>
      </c>
      <c r="AI130" s="168" t="str">
        <f t="shared" ref="AI130:AI161" si="74">IF(AH130&gt;0,CONCATENATE(VLOOKUP(AH130,$S$66:$T$164,2)," Hundred "),"")</f>
        <v/>
      </c>
      <c r="AJ130" s="168">
        <f t="shared" ref="AJ130:AJ164" si="75">V130-X130-AA130-AD130-AG130</f>
        <v>59</v>
      </c>
      <c r="AK130" s="169" t="str">
        <f t="shared" ref="AK130:AK161" si="76">IF(AJ130&gt;0, VLOOKUP(AJ130,$S$66:$T$164,2),"")</f>
        <v>Fifty Nine</v>
      </c>
      <c r="BI130" s="120" t="str">
        <f t="shared" si="37"/>
        <v/>
      </c>
      <c r="BJ130" s="120" t="str">
        <f t="shared" si="38"/>
        <v/>
      </c>
      <c r="BK130" s="120">
        <f t="shared" si="27"/>
        <v>1</v>
      </c>
      <c r="BL130" s="235" t="str">
        <f t="shared" si="25"/>
        <v>2055-00-116-00-04</v>
      </c>
      <c r="BM130" s="235">
        <v>128</v>
      </c>
      <c r="BN130" s="242" t="s">
        <v>2598</v>
      </c>
      <c r="BO130" s="241" t="s">
        <v>2597</v>
      </c>
      <c r="BP130" s="242" t="s">
        <v>1642</v>
      </c>
      <c r="BQ130" s="243"/>
      <c r="BR130" s="242" t="s">
        <v>1725</v>
      </c>
      <c r="BS130" s="246" t="s">
        <v>2600</v>
      </c>
      <c r="BT130" s="245" t="s">
        <v>1642</v>
      </c>
      <c r="BU130" s="244"/>
      <c r="BV130" s="242" t="s">
        <v>327</v>
      </c>
      <c r="BW130" s="241" t="s">
        <v>2599</v>
      </c>
      <c r="BX130" s="235"/>
      <c r="BY130"/>
      <c r="BZ130"/>
      <c r="CA130"/>
      <c r="CB130"/>
      <c r="CC130"/>
      <c r="CD130"/>
      <c r="CE130"/>
      <c r="CP130">
        <f t="shared" ref="CP130:CP193" si="77">IF(EXACT($CO$1,CR130),CP129+1,1)</f>
        <v>1</v>
      </c>
      <c r="CQ130">
        <v>8</v>
      </c>
      <c r="CR130" t="s">
        <v>485</v>
      </c>
      <c r="CS130" t="s">
        <v>3167</v>
      </c>
      <c r="CT130" t="s">
        <v>3168</v>
      </c>
      <c r="CU130" t="s">
        <v>3169</v>
      </c>
      <c r="CV130" t="s">
        <v>1828</v>
      </c>
      <c r="CW130" t="s">
        <v>329</v>
      </c>
      <c r="CX130" s="282"/>
      <c r="CY130" s="282"/>
    </row>
    <row r="131" spans="1:103" s="166" customFormat="1" ht="15" hidden="1" customHeight="1">
      <c r="A131" s="185">
        <v>65</v>
      </c>
      <c r="B131" s="186">
        <v>2</v>
      </c>
      <c r="C131" s="187" t="s">
        <v>473</v>
      </c>
      <c r="D131" s="187">
        <v>13</v>
      </c>
      <c r="E131" s="187" t="s">
        <v>554</v>
      </c>
      <c r="F131" s="203"/>
      <c r="G131" s="186"/>
      <c r="H131" s="202"/>
      <c r="I131" s="202"/>
      <c r="J131" s="444">
        <f t="shared" si="58"/>
        <v>863</v>
      </c>
      <c r="K131" s="188" t="str">
        <f t="shared" si="30"/>
        <v/>
      </c>
      <c r="L131" s="428">
        <f t="shared" si="59"/>
        <v>863</v>
      </c>
      <c r="M131" s="429" t="str">
        <f t="shared" si="32"/>
        <v/>
      </c>
      <c r="N131" s="196">
        <f t="shared" si="60"/>
        <v>245</v>
      </c>
      <c r="O131" s="188" t="str">
        <f t="shared" si="34"/>
        <v/>
      </c>
      <c r="P131" s="196">
        <f t="shared" si="61"/>
        <v>304</v>
      </c>
      <c r="Q131" s="188" t="str">
        <f t="shared" si="36"/>
        <v/>
      </c>
      <c r="R131" s="165"/>
      <c r="S131" s="168">
        <v>66</v>
      </c>
      <c r="T131" s="168" t="s">
        <v>426</v>
      </c>
      <c r="U131" s="192"/>
      <c r="V131" s="192">
        <v>123450060</v>
      </c>
      <c r="W131" s="192" t="str">
        <f t="shared" si="62"/>
        <v>Twelve  Crores  Thirty Four  Lakhs  Fifty Thousand and Sixty</v>
      </c>
      <c r="X131" s="168">
        <f t="shared" si="63"/>
        <v>120000000</v>
      </c>
      <c r="Y131" s="168">
        <f t="shared" si="64"/>
        <v>12</v>
      </c>
      <c r="Z131" s="168" t="str">
        <f t="shared" si="65"/>
        <v xml:space="preserve">Twelve  Crores  </v>
      </c>
      <c r="AA131" s="168">
        <f t="shared" si="66"/>
        <v>3400000</v>
      </c>
      <c r="AB131" s="169">
        <f t="shared" si="67"/>
        <v>34</v>
      </c>
      <c r="AC131" s="168" t="str">
        <f t="shared" si="68"/>
        <v xml:space="preserve">Thirty Four  Lakhs  </v>
      </c>
      <c r="AD131" s="168">
        <f t="shared" si="69"/>
        <v>50000</v>
      </c>
      <c r="AE131" s="169">
        <f t="shared" si="70"/>
        <v>50</v>
      </c>
      <c r="AF131" s="168" t="str">
        <f t="shared" si="71"/>
        <v xml:space="preserve">Fifty Thousand </v>
      </c>
      <c r="AG131" s="168">
        <f t="shared" si="72"/>
        <v>0</v>
      </c>
      <c r="AH131" s="169">
        <f t="shared" si="73"/>
        <v>0</v>
      </c>
      <c r="AI131" s="168" t="str">
        <f t="shared" si="74"/>
        <v/>
      </c>
      <c r="AJ131" s="168">
        <f t="shared" si="75"/>
        <v>60</v>
      </c>
      <c r="AK131" s="169" t="str">
        <f t="shared" si="76"/>
        <v>Sixty</v>
      </c>
      <c r="BI131" s="120" t="str">
        <f t="shared" si="37"/>
        <v/>
      </c>
      <c r="BJ131" s="120" t="str">
        <f t="shared" si="38"/>
        <v/>
      </c>
      <c r="BK131" s="120">
        <f t="shared" si="27"/>
        <v>1</v>
      </c>
      <c r="BL131" s="235" t="str">
        <f t="shared" ref="BL131:BL194" si="78">CONCATENATE(BN131,"-",BP131,"-",BR131,"-",BT131,"-",BV131)</f>
        <v>2055-00-117-11-06</v>
      </c>
      <c r="BM131" s="235">
        <v>129</v>
      </c>
      <c r="BN131" s="242" t="s">
        <v>2598</v>
      </c>
      <c r="BO131" s="241" t="s">
        <v>2597</v>
      </c>
      <c r="BP131" s="242" t="s">
        <v>1642</v>
      </c>
      <c r="BQ131" s="243"/>
      <c r="BR131" s="242" t="s">
        <v>2596</v>
      </c>
      <c r="BS131" s="241" t="s">
        <v>2595</v>
      </c>
      <c r="BT131" s="242" t="s">
        <v>1608</v>
      </c>
      <c r="BU131" s="243" t="s">
        <v>1607</v>
      </c>
      <c r="BV131" s="242" t="s">
        <v>329</v>
      </c>
      <c r="BW131" s="241" t="s">
        <v>2594</v>
      </c>
      <c r="BX131" s="235"/>
      <c r="BY131"/>
      <c r="BZ131"/>
      <c r="CA131"/>
      <c r="CB131"/>
      <c r="CC131"/>
      <c r="CD131"/>
      <c r="CE131"/>
      <c r="CP131">
        <f t="shared" si="77"/>
        <v>1</v>
      </c>
      <c r="CQ131">
        <v>8</v>
      </c>
      <c r="CR131" t="s">
        <v>485</v>
      </c>
      <c r="CS131" t="s">
        <v>3170</v>
      </c>
      <c r="CT131" t="s">
        <v>3171</v>
      </c>
      <c r="CU131" t="s">
        <v>3172</v>
      </c>
      <c r="CV131" t="s">
        <v>1828</v>
      </c>
      <c r="CW131" t="s">
        <v>330</v>
      </c>
      <c r="CX131" s="282"/>
      <c r="CY131" s="282"/>
    </row>
    <row r="132" spans="1:103" s="166" customFormat="1" ht="15" hidden="1" customHeight="1">
      <c r="A132" s="185">
        <v>66</v>
      </c>
      <c r="B132" s="186">
        <v>2</v>
      </c>
      <c r="C132" s="187" t="s">
        <v>473</v>
      </c>
      <c r="D132" s="187">
        <v>14</v>
      </c>
      <c r="E132" s="187" t="s">
        <v>555</v>
      </c>
      <c r="F132" s="203"/>
      <c r="G132" s="186"/>
      <c r="H132" s="202"/>
      <c r="I132" s="202"/>
      <c r="J132" s="444">
        <f t="shared" si="58"/>
        <v>863</v>
      </c>
      <c r="K132" s="188" t="str">
        <f t="shared" si="30"/>
        <v/>
      </c>
      <c r="L132" s="428">
        <f t="shared" si="59"/>
        <v>863</v>
      </c>
      <c r="M132" s="429" t="str">
        <f t="shared" si="32"/>
        <v/>
      </c>
      <c r="N132" s="196">
        <f t="shared" si="60"/>
        <v>246</v>
      </c>
      <c r="O132" s="188" t="str">
        <f t="shared" si="34"/>
        <v/>
      </c>
      <c r="P132" s="196">
        <f t="shared" si="61"/>
        <v>305</v>
      </c>
      <c r="Q132" s="188" t="str">
        <f t="shared" si="36"/>
        <v/>
      </c>
      <c r="R132" s="165"/>
      <c r="S132" s="168">
        <v>67</v>
      </c>
      <c r="T132" s="168" t="s">
        <v>427</v>
      </c>
      <c r="U132" s="192"/>
      <c r="V132" s="192">
        <v>123450061</v>
      </c>
      <c r="W132" s="192" t="str">
        <f t="shared" si="62"/>
        <v>Twelve  Crores  Thirty Four  Lakhs  Fifty Thousand and Sixty One</v>
      </c>
      <c r="X132" s="168">
        <f t="shared" si="63"/>
        <v>120000000</v>
      </c>
      <c r="Y132" s="168">
        <f t="shared" si="64"/>
        <v>12</v>
      </c>
      <c r="Z132" s="168" t="str">
        <f t="shared" si="65"/>
        <v xml:space="preserve">Twelve  Crores  </v>
      </c>
      <c r="AA132" s="168">
        <f t="shared" si="66"/>
        <v>3400000</v>
      </c>
      <c r="AB132" s="169">
        <f t="shared" si="67"/>
        <v>34</v>
      </c>
      <c r="AC132" s="168" t="str">
        <f t="shared" si="68"/>
        <v xml:space="preserve">Thirty Four  Lakhs  </v>
      </c>
      <c r="AD132" s="168">
        <f t="shared" si="69"/>
        <v>50000</v>
      </c>
      <c r="AE132" s="169">
        <f t="shared" si="70"/>
        <v>50</v>
      </c>
      <c r="AF132" s="168" t="str">
        <f t="shared" si="71"/>
        <v xml:space="preserve">Fifty Thousand </v>
      </c>
      <c r="AG132" s="168">
        <f t="shared" si="72"/>
        <v>0</v>
      </c>
      <c r="AH132" s="169">
        <f t="shared" si="73"/>
        <v>0</v>
      </c>
      <c r="AI132" s="168" t="str">
        <f t="shared" si="74"/>
        <v/>
      </c>
      <c r="AJ132" s="168">
        <f t="shared" si="75"/>
        <v>61</v>
      </c>
      <c r="AK132" s="169" t="str">
        <f t="shared" si="76"/>
        <v>Sixty One</v>
      </c>
      <c r="BI132" s="120" t="str">
        <f t="shared" si="37"/>
        <v/>
      </c>
      <c r="BJ132" s="120" t="str">
        <f t="shared" si="38"/>
        <v/>
      </c>
      <c r="BK132" s="120">
        <f t="shared" ref="BK132:BK195" si="79">IF(EXACT($E$25,BN132),BK131+1,1)</f>
        <v>1</v>
      </c>
      <c r="BL132" s="235" t="str">
        <f t="shared" si="78"/>
        <v>2056-00-001-00-01</v>
      </c>
      <c r="BM132" s="235">
        <v>130</v>
      </c>
      <c r="BN132" s="242" t="s">
        <v>2592</v>
      </c>
      <c r="BO132" s="241" t="s">
        <v>2591</v>
      </c>
      <c r="BP132" s="242" t="s">
        <v>1642</v>
      </c>
      <c r="BQ132" s="243"/>
      <c r="BR132" s="242" t="s">
        <v>1610</v>
      </c>
      <c r="BS132" s="246" t="s">
        <v>1634</v>
      </c>
      <c r="BT132" s="245" t="s">
        <v>1642</v>
      </c>
      <c r="BU132" s="244"/>
      <c r="BV132" s="242" t="s">
        <v>1604</v>
      </c>
      <c r="BW132" s="241" t="s">
        <v>1614</v>
      </c>
      <c r="BX132" s="235"/>
      <c r="BY132"/>
      <c r="BZ132"/>
      <c r="CA132"/>
      <c r="CB132"/>
      <c r="CC132"/>
      <c r="CD132"/>
      <c r="CE132"/>
      <c r="CP132">
        <f t="shared" si="77"/>
        <v>1</v>
      </c>
      <c r="CQ132">
        <v>8</v>
      </c>
      <c r="CR132" t="s">
        <v>485</v>
      </c>
      <c r="CS132" t="s">
        <v>3173</v>
      </c>
      <c r="CT132" t="s">
        <v>3174</v>
      </c>
      <c r="CU132" t="s">
        <v>3175</v>
      </c>
      <c r="CV132" t="s">
        <v>1828</v>
      </c>
      <c r="CW132" t="s">
        <v>331</v>
      </c>
      <c r="CX132" s="282"/>
      <c r="CY132" s="282"/>
    </row>
    <row r="133" spans="1:103" s="166" customFormat="1" ht="15" hidden="1" customHeight="1">
      <c r="A133" s="185">
        <v>67</v>
      </c>
      <c r="B133" s="186">
        <v>2</v>
      </c>
      <c r="C133" s="187" t="s">
        <v>473</v>
      </c>
      <c r="D133" s="187">
        <v>15</v>
      </c>
      <c r="E133" s="187" t="s">
        <v>556</v>
      </c>
      <c r="F133" s="203"/>
      <c r="G133" s="186"/>
      <c r="H133" s="202"/>
      <c r="I133" s="202"/>
      <c r="J133" s="444">
        <f t="shared" si="58"/>
        <v>863</v>
      </c>
      <c r="K133" s="188" t="str">
        <f t="shared" ref="K133:K134" si="80">IF(J133&gt;$J$67,"",VLOOKUP(J133,$A$67:$E$1189,5))</f>
        <v/>
      </c>
      <c r="L133" s="428">
        <f t="shared" si="59"/>
        <v>863</v>
      </c>
      <c r="M133" s="429" t="str">
        <f t="shared" ref="M133:M134" si="81">IF(L133&gt;$L$67,"",VLOOKUP(L133,$A$67:$E$1189,5))</f>
        <v/>
      </c>
      <c r="N133" s="196">
        <f t="shared" si="60"/>
        <v>247</v>
      </c>
      <c r="O133" s="188" t="str">
        <f t="shared" ref="O133:O134" si="82">IF(N133&gt;$N$67,"",VLOOKUP(N133,$A$67:$E$1189,5))</f>
        <v/>
      </c>
      <c r="P133" s="196">
        <f t="shared" si="61"/>
        <v>306</v>
      </c>
      <c r="Q133" s="188" t="str">
        <f t="shared" ref="Q133:Q134" si="83">IF(P133&gt;$P$67,"",VLOOKUP(P133,$A$67:$E$1189,5))</f>
        <v/>
      </c>
      <c r="R133" s="165"/>
      <c r="S133" s="168">
        <v>68</v>
      </c>
      <c r="T133" s="168" t="s">
        <v>428</v>
      </c>
      <c r="U133" s="192"/>
      <c r="V133" s="192">
        <v>123450062</v>
      </c>
      <c r="W133" s="192" t="str">
        <f t="shared" si="62"/>
        <v>Twelve  Crores  Thirty Four  Lakhs  Fifty Thousand and Sixty Two</v>
      </c>
      <c r="X133" s="168">
        <f t="shared" si="63"/>
        <v>120000000</v>
      </c>
      <c r="Y133" s="168">
        <f t="shared" si="64"/>
        <v>12</v>
      </c>
      <c r="Z133" s="168" t="str">
        <f t="shared" si="65"/>
        <v xml:space="preserve">Twelve  Crores  </v>
      </c>
      <c r="AA133" s="168">
        <f t="shared" si="66"/>
        <v>3400000</v>
      </c>
      <c r="AB133" s="169">
        <f t="shared" si="67"/>
        <v>34</v>
      </c>
      <c r="AC133" s="168" t="str">
        <f t="shared" si="68"/>
        <v xml:space="preserve">Thirty Four  Lakhs  </v>
      </c>
      <c r="AD133" s="168">
        <f t="shared" si="69"/>
        <v>50000</v>
      </c>
      <c r="AE133" s="169">
        <f t="shared" si="70"/>
        <v>50</v>
      </c>
      <c r="AF133" s="168" t="str">
        <f t="shared" si="71"/>
        <v xml:space="preserve">Fifty Thousand </v>
      </c>
      <c r="AG133" s="168">
        <f t="shared" si="72"/>
        <v>0</v>
      </c>
      <c r="AH133" s="169">
        <f t="shared" si="73"/>
        <v>0</v>
      </c>
      <c r="AI133" s="168" t="str">
        <f t="shared" si="74"/>
        <v/>
      </c>
      <c r="AJ133" s="168">
        <f t="shared" si="75"/>
        <v>62</v>
      </c>
      <c r="AK133" s="169" t="str">
        <f t="shared" si="76"/>
        <v>Sixty Two</v>
      </c>
      <c r="BI133" s="120" t="str">
        <f t="shared" ref="BI133:BI196" si="84">IF(BI132="","",IF(BI132=MIN(BI132+1,MAX(BK133:BK1143)),"",MIN(BI132+1,MAX(BK133:BK1143))))</f>
        <v/>
      </c>
      <c r="BJ133" s="120" t="str">
        <f t="shared" ref="BJ133:BJ196" si="85">IF(ISNA(VLOOKUP(BI133,$BK$3:$BM$1013,2,FALSE)),"",VLOOKUP(BI133,$BK$3:$BM$1013,2,FALSE))</f>
        <v/>
      </c>
      <c r="BK133" s="120">
        <f t="shared" si="79"/>
        <v>1</v>
      </c>
      <c r="BL133" s="235" t="str">
        <f t="shared" si="78"/>
        <v>2056-00-001-00-02</v>
      </c>
      <c r="BM133" s="235">
        <v>131</v>
      </c>
      <c r="BN133" s="242" t="s">
        <v>2592</v>
      </c>
      <c r="BO133" s="241" t="s">
        <v>2591</v>
      </c>
      <c r="BP133" s="242" t="s">
        <v>1642</v>
      </c>
      <c r="BQ133" s="243"/>
      <c r="BR133" s="242" t="s">
        <v>1610</v>
      </c>
      <c r="BS133" s="246" t="s">
        <v>1634</v>
      </c>
      <c r="BT133" s="245" t="s">
        <v>1642</v>
      </c>
      <c r="BU133" s="244"/>
      <c r="BV133" s="242" t="s">
        <v>29</v>
      </c>
      <c r="BW133" s="241" t="s">
        <v>2151</v>
      </c>
      <c r="BX133" s="235"/>
      <c r="BY133"/>
      <c r="BZ133"/>
      <c r="CA133"/>
      <c r="CB133"/>
      <c r="CC133"/>
      <c r="CD133"/>
      <c r="CE133"/>
      <c r="CP133">
        <f t="shared" si="77"/>
        <v>1</v>
      </c>
      <c r="CQ133">
        <v>8</v>
      </c>
      <c r="CR133" t="s">
        <v>485</v>
      </c>
      <c r="CS133" t="s">
        <v>3176</v>
      </c>
      <c r="CT133" t="s">
        <v>3177</v>
      </c>
      <c r="CU133" t="s">
        <v>3178</v>
      </c>
      <c r="CV133" t="s">
        <v>1828</v>
      </c>
      <c r="CW133" t="s">
        <v>1681</v>
      </c>
      <c r="CX133" s="282"/>
      <c r="CY133" s="282"/>
    </row>
    <row r="134" spans="1:103" s="166" customFormat="1" ht="15" hidden="1" customHeight="1">
      <c r="A134" s="185">
        <v>68</v>
      </c>
      <c r="B134" s="186">
        <v>2</v>
      </c>
      <c r="C134" s="187" t="s">
        <v>473</v>
      </c>
      <c r="D134" s="187">
        <v>16</v>
      </c>
      <c r="E134" s="187" t="s">
        <v>557</v>
      </c>
      <c r="F134" s="203"/>
      <c r="G134" s="186"/>
      <c r="H134" s="202"/>
      <c r="I134" s="202"/>
      <c r="J134" s="444">
        <f t="shared" si="58"/>
        <v>863</v>
      </c>
      <c r="K134" s="188" t="str">
        <f t="shared" si="80"/>
        <v/>
      </c>
      <c r="L134" s="428">
        <f t="shared" si="59"/>
        <v>863</v>
      </c>
      <c r="M134" s="429" t="str">
        <f t="shared" si="81"/>
        <v/>
      </c>
      <c r="N134" s="196">
        <f t="shared" si="60"/>
        <v>248</v>
      </c>
      <c r="O134" s="188" t="str">
        <f t="shared" si="82"/>
        <v/>
      </c>
      <c r="P134" s="196">
        <f t="shared" si="61"/>
        <v>307</v>
      </c>
      <c r="Q134" s="188" t="str">
        <f t="shared" si="83"/>
        <v/>
      </c>
      <c r="R134" s="165"/>
      <c r="S134" s="168">
        <v>69</v>
      </c>
      <c r="T134" s="168" t="s">
        <v>429</v>
      </c>
      <c r="U134" s="192"/>
      <c r="V134" s="192">
        <v>123450063</v>
      </c>
      <c r="W134" s="192" t="str">
        <f t="shared" si="62"/>
        <v>Twelve  Crores  Thirty Four  Lakhs  Fifty Thousand and Sixty Three</v>
      </c>
      <c r="X134" s="168">
        <f t="shared" si="63"/>
        <v>120000000</v>
      </c>
      <c r="Y134" s="168">
        <f t="shared" si="64"/>
        <v>12</v>
      </c>
      <c r="Z134" s="168" t="str">
        <f t="shared" si="65"/>
        <v xml:space="preserve">Twelve  Crores  </v>
      </c>
      <c r="AA134" s="168">
        <f t="shared" si="66"/>
        <v>3400000</v>
      </c>
      <c r="AB134" s="169">
        <f t="shared" si="67"/>
        <v>34</v>
      </c>
      <c r="AC134" s="168" t="str">
        <f t="shared" si="68"/>
        <v xml:space="preserve">Thirty Four  Lakhs  </v>
      </c>
      <c r="AD134" s="168">
        <f t="shared" si="69"/>
        <v>50000</v>
      </c>
      <c r="AE134" s="169">
        <f t="shared" si="70"/>
        <v>50</v>
      </c>
      <c r="AF134" s="168" t="str">
        <f t="shared" si="71"/>
        <v xml:space="preserve">Fifty Thousand </v>
      </c>
      <c r="AG134" s="168">
        <f t="shared" si="72"/>
        <v>0</v>
      </c>
      <c r="AH134" s="169">
        <f t="shared" si="73"/>
        <v>0</v>
      </c>
      <c r="AI134" s="168" t="str">
        <f t="shared" si="74"/>
        <v/>
      </c>
      <c r="AJ134" s="168">
        <f t="shared" si="75"/>
        <v>63</v>
      </c>
      <c r="AK134" s="169" t="str">
        <f t="shared" si="76"/>
        <v>Sixty Three</v>
      </c>
      <c r="BI134" s="120" t="str">
        <f t="shared" si="84"/>
        <v/>
      </c>
      <c r="BJ134" s="120" t="str">
        <f t="shared" si="85"/>
        <v/>
      </c>
      <c r="BK134" s="120">
        <f t="shared" si="79"/>
        <v>1</v>
      </c>
      <c r="BL134" s="235" t="str">
        <f t="shared" si="78"/>
        <v>2056-00-101-00-04</v>
      </c>
      <c r="BM134" s="235">
        <v>132</v>
      </c>
      <c r="BN134" s="242" t="s">
        <v>2592</v>
      </c>
      <c r="BO134" s="241" t="s">
        <v>2591</v>
      </c>
      <c r="BP134" s="242" t="s">
        <v>1642</v>
      </c>
      <c r="BQ134" s="243"/>
      <c r="BR134" s="242" t="s">
        <v>1617</v>
      </c>
      <c r="BS134" s="246" t="s">
        <v>2591</v>
      </c>
      <c r="BT134" s="245" t="s">
        <v>1642</v>
      </c>
      <c r="BU134" s="244"/>
      <c r="BV134" s="242" t="s">
        <v>327</v>
      </c>
      <c r="BW134" s="241" t="s">
        <v>2591</v>
      </c>
      <c r="BX134" s="235"/>
      <c r="BY134"/>
      <c r="BZ134"/>
      <c r="CA134"/>
      <c r="CB134"/>
      <c r="CC134"/>
      <c r="CD134"/>
      <c r="CE134"/>
      <c r="CP134">
        <f t="shared" si="77"/>
        <v>1</v>
      </c>
      <c r="CQ134">
        <v>8</v>
      </c>
      <c r="CR134" t="s">
        <v>485</v>
      </c>
      <c r="CS134" t="s">
        <v>3179</v>
      </c>
      <c r="CT134" t="s">
        <v>3180</v>
      </c>
      <c r="CU134" t="s">
        <v>3181</v>
      </c>
      <c r="CV134" t="s">
        <v>1828</v>
      </c>
      <c r="CW134" t="s">
        <v>1679</v>
      </c>
      <c r="CX134" s="282"/>
      <c r="CY134" s="282"/>
    </row>
    <row r="135" spans="1:103" s="166" customFormat="1" ht="15" hidden="1" customHeight="1">
      <c r="A135" s="185">
        <v>69</v>
      </c>
      <c r="B135" s="186">
        <v>2</v>
      </c>
      <c r="C135" s="187" t="s">
        <v>473</v>
      </c>
      <c r="D135" s="187">
        <v>17</v>
      </c>
      <c r="E135" s="187" t="s">
        <v>558</v>
      </c>
      <c r="F135" s="203"/>
      <c r="G135" s="186"/>
      <c r="J135" s="445"/>
      <c r="K135" s="186"/>
      <c r="L135" s="430"/>
      <c r="M135" s="431"/>
      <c r="N135" s="167"/>
      <c r="O135" s="167"/>
      <c r="P135" s="167"/>
      <c r="Q135" s="167"/>
      <c r="R135" s="165"/>
      <c r="S135" s="168">
        <v>70</v>
      </c>
      <c r="T135" s="168" t="s">
        <v>383</v>
      </c>
      <c r="U135" s="192"/>
      <c r="V135" s="192">
        <v>123450064</v>
      </c>
      <c r="W135" s="192" t="str">
        <f t="shared" si="62"/>
        <v>Twelve  Crores  Thirty Four  Lakhs  Fifty Thousand and Sixty Four</v>
      </c>
      <c r="X135" s="168">
        <f t="shared" si="63"/>
        <v>120000000</v>
      </c>
      <c r="Y135" s="168">
        <f t="shared" si="64"/>
        <v>12</v>
      </c>
      <c r="Z135" s="168" t="str">
        <f t="shared" si="65"/>
        <v xml:space="preserve">Twelve  Crores  </v>
      </c>
      <c r="AA135" s="168">
        <f t="shared" si="66"/>
        <v>3400000</v>
      </c>
      <c r="AB135" s="169">
        <f t="shared" si="67"/>
        <v>34</v>
      </c>
      <c r="AC135" s="168" t="str">
        <f t="shared" si="68"/>
        <v xml:space="preserve">Thirty Four  Lakhs  </v>
      </c>
      <c r="AD135" s="168">
        <f t="shared" si="69"/>
        <v>50000</v>
      </c>
      <c r="AE135" s="169">
        <f t="shared" si="70"/>
        <v>50</v>
      </c>
      <c r="AF135" s="168" t="str">
        <f t="shared" si="71"/>
        <v xml:space="preserve">Fifty Thousand </v>
      </c>
      <c r="AG135" s="168">
        <f t="shared" si="72"/>
        <v>0</v>
      </c>
      <c r="AH135" s="169">
        <f t="shared" si="73"/>
        <v>0</v>
      </c>
      <c r="AI135" s="168" t="str">
        <f t="shared" si="74"/>
        <v/>
      </c>
      <c r="AJ135" s="168">
        <f t="shared" si="75"/>
        <v>64</v>
      </c>
      <c r="AK135" s="169" t="str">
        <f t="shared" si="76"/>
        <v>Sixty Four</v>
      </c>
      <c r="BI135" s="120" t="str">
        <f t="shared" si="84"/>
        <v/>
      </c>
      <c r="BJ135" s="120" t="str">
        <f t="shared" si="85"/>
        <v/>
      </c>
      <c r="BK135" s="120">
        <f t="shared" si="79"/>
        <v>1</v>
      </c>
      <c r="BL135" s="235" t="str">
        <f t="shared" si="78"/>
        <v>2056-00-102-00-04</v>
      </c>
      <c r="BM135" s="235">
        <v>133</v>
      </c>
      <c r="BN135" s="242" t="s">
        <v>2592</v>
      </c>
      <c r="BO135" s="241" t="s">
        <v>2591</v>
      </c>
      <c r="BP135" s="242" t="s">
        <v>1642</v>
      </c>
      <c r="BQ135" s="243"/>
      <c r="BR135" s="242" t="s">
        <v>1795</v>
      </c>
      <c r="BS135" s="246" t="s">
        <v>2593</v>
      </c>
      <c r="BT135" s="245" t="s">
        <v>1642</v>
      </c>
      <c r="BU135" s="244"/>
      <c r="BV135" s="242" t="s">
        <v>327</v>
      </c>
      <c r="BW135" s="241" t="s">
        <v>2593</v>
      </c>
      <c r="BX135" s="235"/>
      <c r="BY135"/>
      <c r="BZ135"/>
      <c r="CA135"/>
      <c r="CB135"/>
      <c r="CC135"/>
      <c r="CD135"/>
      <c r="CE135"/>
      <c r="CP135">
        <f t="shared" si="77"/>
        <v>1</v>
      </c>
      <c r="CQ135">
        <v>9</v>
      </c>
      <c r="CR135" t="s">
        <v>487</v>
      </c>
      <c r="CS135" t="s">
        <v>3182</v>
      </c>
      <c r="CT135" t="s">
        <v>3183</v>
      </c>
      <c r="CU135" t="s">
        <v>3184</v>
      </c>
      <c r="CV135" t="s">
        <v>328</v>
      </c>
      <c r="CW135" t="s">
        <v>29</v>
      </c>
      <c r="CX135" s="282"/>
      <c r="CY135" s="282"/>
    </row>
    <row r="136" spans="1:103" s="166" customFormat="1" ht="15" hidden="1" customHeight="1">
      <c r="A136" s="185">
        <v>70</v>
      </c>
      <c r="B136" s="186">
        <v>2</v>
      </c>
      <c r="C136" s="187" t="s">
        <v>473</v>
      </c>
      <c r="D136" s="187">
        <v>18</v>
      </c>
      <c r="E136" s="187" t="s">
        <v>559</v>
      </c>
      <c r="F136" s="203"/>
      <c r="G136" s="186"/>
      <c r="J136" s="442"/>
      <c r="L136" s="421"/>
      <c r="M136" s="421"/>
      <c r="Q136" s="167"/>
      <c r="R136" s="165"/>
      <c r="S136" s="168">
        <v>71</v>
      </c>
      <c r="T136" s="168" t="s">
        <v>430</v>
      </c>
      <c r="U136" s="192"/>
      <c r="V136" s="192">
        <v>123450065</v>
      </c>
      <c r="W136" s="192" t="str">
        <f t="shared" si="62"/>
        <v>Twelve  Crores  Thirty Four  Lakhs  Fifty Thousand and Sixty Five</v>
      </c>
      <c r="X136" s="168">
        <f t="shared" si="63"/>
        <v>120000000</v>
      </c>
      <c r="Y136" s="168">
        <f t="shared" si="64"/>
        <v>12</v>
      </c>
      <c r="Z136" s="168" t="str">
        <f t="shared" si="65"/>
        <v xml:space="preserve">Twelve  Crores  </v>
      </c>
      <c r="AA136" s="168">
        <f t="shared" si="66"/>
        <v>3400000</v>
      </c>
      <c r="AB136" s="169">
        <f t="shared" si="67"/>
        <v>34</v>
      </c>
      <c r="AC136" s="168" t="str">
        <f t="shared" si="68"/>
        <v xml:space="preserve">Thirty Four  Lakhs  </v>
      </c>
      <c r="AD136" s="168">
        <f t="shared" si="69"/>
        <v>50000</v>
      </c>
      <c r="AE136" s="169">
        <f t="shared" si="70"/>
        <v>50</v>
      </c>
      <c r="AF136" s="168" t="str">
        <f t="shared" si="71"/>
        <v xml:space="preserve">Fifty Thousand </v>
      </c>
      <c r="AG136" s="168">
        <f t="shared" si="72"/>
        <v>0</v>
      </c>
      <c r="AH136" s="169">
        <f t="shared" si="73"/>
        <v>0</v>
      </c>
      <c r="AI136" s="168" t="str">
        <f t="shared" si="74"/>
        <v/>
      </c>
      <c r="AJ136" s="168">
        <f t="shared" si="75"/>
        <v>65</v>
      </c>
      <c r="AK136" s="169" t="str">
        <f t="shared" si="76"/>
        <v>Sixty Five</v>
      </c>
      <c r="BI136" s="120" t="str">
        <f t="shared" si="84"/>
        <v/>
      </c>
      <c r="BJ136" s="120" t="str">
        <f t="shared" si="85"/>
        <v/>
      </c>
      <c r="BK136" s="120">
        <f t="shared" si="79"/>
        <v>1</v>
      </c>
      <c r="BL136" s="235" t="str">
        <f t="shared" si="78"/>
        <v>2056-00-800-00-70</v>
      </c>
      <c r="BM136" s="235">
        <v>134</v>
      </c>
      <c r="BN136" s="242" t="s">
        <v>2592</v>
      </c>
      <c r="BO136" s="241" t="s">
        <v>2591</v>
      </c>
      <c r="BP136" s="242" t="s">
        <v>1642</v>
      </c>
      <c r="BQ136" s="243"/>
      <c r="BR136" s="242" t="s">
        <v>1649</v>
      </c>
      <c r="BS136" s="246" t="s">
        <v>1648</v>
      </c>
      <c r="BT136" s="245" t="s">
        <v>1642</v>
      </c>
      <c r="BU136" s="244"/>
      <c r="BV136" s="242" t="s">
        <v>2590</v>
      </c>
      <c r="BW136" s="241" t="s">
        <v>1966</v>
      </c>
      <c r="BX136" s="235"/>
      <c r="BY136"/>
      <c r="BZ136"/>
      <c r="CA136"/>
      <c r="CB136"/>
      <c r="CC136"/>
      <c r="CD136"/>
      <c r="CE136"/>
      <c r="CP136">
        <f t="shared" si="77"/>
        <v>1</v>
      </c>
      <c r="CQ136">
        <v>9</v>
      </c>
      <c r="CR136" t="s">
        <v>487</v>
      </c>
      <c r="CS136" t="s">
        <v>3185</v>
      </c>
      <c r="CT136" t="s">
        <v>3186</v>
      </c>
      <c r="CU136" t="s">
        <v>3187</v>
      </c>
      <c r="CV136" t="s">
        <v>328</v>
      </c>
      <c r="CW136" t="s">
        <v>326</v>
      </c>
      <c r="CX136" s="282"/>
      <c r="CY136" s="282"/>
    </row>
    <row r="137" spans="1:103" s="166" customFormat="1" ht="15" hidden="1" customHeight="1">
      <c r="A137" s="185">
        <v>71</v>
      </c>
      <c r="B137" s="186">
        <v>2</v>
      </c>
      <c r="C137" s="187" t="s">
        <v>473</v>
      </c>
      <c r="D137" s="187">
        <v>19</v>
      </c>
      <c r="E137" s="187" t="s">
        <v>560</v>
      </c>
      <c r="F137" s="203"/>
      <c r="G137" s="186"/>
      <c r="J137" s="442"/>
      <c r="L137" s="421"/>
      <c r="M137" s="421"/>
      <c r="Q137" s="167"/>
      <c r="R137" s="165"/>
      <c r="S137" s="168">
        <v>72</v>
      </c>
      <c r="T137" s="168" t="s">
        <v>431</v>
      </c>
      <c r="U137" s="192"/>
      <c r="V137" s="192">
        <v>123450066</v>
      </c>
      <c r="W137" s="192" t="str">
        <f t="shared" si="62"/>
        <v>Twelve  Crores  Thirty Four  Lakhs  Fifty Thousand and Sixty Six</v>
      </c>
      <c r="X137" s="168">
        <f t="shared" si="63"/>
        <v>120000000</v>
      </c>
      <c r="Y137" s="168">
        <f t="shared" si="64"/>
        <v>12</v>
      </c>
      <c r="Z137" s="168" t="str">
        <f t="shared" si="65"/>
        <v xml:space="preserve">Twelve  Crores  </v>
      </c>
      <c r="AA137" s="168">
        <f t="shared" si="66"/>
        <v>3400000</v>
      </c>
      <c r="AB137" s="169">
        <f t="shared" si="67"/>
        <v>34</v>
      </c>
      <c r="AC137" s="168" t="str">
        <f t="shared" si="68"/>
        <v xml:space="preserve">Thirty Four  Lakhs  </v>
      </c>
      <c r="AD137" s="168">
        <f t="shared" si="69"/>
        <v>50000</v>
      </c>
      <c r="AE137" s="169">
        <f t="shared" si="70"/>
        <v>50</v>
      </c>
      <c r="AF137" s="168" t="str">
        <f t="shared" si="71"/>
        <v xml:space="preserve">Fifty Thousand </v>
      </c>
      <c r="AG137" s="168">
        <f t="shared" si="72"/>
        <v>0</v>
      </c>
      <c r="AH137" s="169">
        <f t="shared" si="73"/>
        <v>0</v>
      </c>
      <c r="AI137" s="168" t="str">
        <f t="shared" si="74"/>
        <v/>
      </c>
      <c r="AJ137" s="168">
        <f t="shared" si="75"/>
        <v>66</v>
      </c>
      <c r="AK137" s="169" t="str">
        <f t="shared" si="76"/>
        <v>Sixty Six</v>
      </c>
      <c r="BI137" s="120" t="str">
        <f t="shared" si="84"/>
        <v/>
      </c>
      <c r="BJ137" s="120" t="str">
        <f t="shared" si="85"/>
        <v/>
      </c>
      <c r="BK137" s="120">
        <f t="shared" si="79"/>
        <v>1</v>
      </c>
      <c r="BL137" s="235" t="str">
        <f t="shared" si="78"/>
        <v>2058-00-001-00-01</v>
      </c>
      <c r="BM137" s="235">
        <v>135</v>
      </c>
      <c r="BN137" s="242" t="s">
        <v>2589</v>
      </c>
      <c r="BO137" s="241" t="s">
        <v>2588</v>
      </c>
      <c r="BP137" s="242" t="s">
        <v>1642</v>
      </c>
      <c r="BQ137" s="243"/>
      <c r="BR137" s="242" t="s">
        <v>1610</v>
      </c>
      <c r="BS137" s="246" t="s">
        <v>1634</v>
      </c>
      <c r="BT137" s="245" t="s">
        <v>1642</v>
      </c>
      <c r="BU137" s="244"/>
      <c r="BV137" s="242" t="s">
        <v>1604</v>
      </c>
      <c r="BW137" s="241" t="s">
        <v>1760</v>
      </c>
      <c r="BX137" s="235"/>
      <c r="BY137"/>
      <c r="BZ137"/>
      <c r="CA137"/>
      <c r="CB137"/>
      <c r="CC137"/>
      <c r="CD137"/>
      <c r="CE137"/>
      <c r="CP137">
        <f t="shared" si="77"/>
        <v>1</v>
      </c>
      <c r="CQ137">
        <v>9</v>
      </c>
      <c r="CR137" t="s">
        <v>487</v>
      </c>
      <c r="CS137" t="s">
        <v>3188</v>
      </c>
      <c r="CT137" t="s">
        <v>3189</v>
      </c>
      <c r="CU137" t="s">
        <v>3190</v>
      </c>
      <c r="CV137" t="s">
        <v>328</v>
      </c>
      <c r="CW137" t="s">
        <v>327</v>
      </c>
      <c r="CX137" s="282"/>
      <c r="CY137" s="282"/>
    </row>
    <row r="138" spans="1:103" s="166" customFormat="1" ht="15" hidden="1" customHeight="1">
      <c r="A138" s="185">
        <v>72</v>
      </c>
      <c r="B138" s="186">
        <v>2</v>
      </c>
      <c r="C138" s="187" t="s">
        <v>473</v>
      </c>
      <c r="D138" s="187">
        <v>20</v>
      </c>
      <c r="E138" s="187" t="s">
        <v>561</v>
      </c>
      <c r="F138" s="203"/>
      <c r="G138" s="186"/>
      <c r="J138" s="442"/>
      <c r="L138" s="421"/>
      <c r="M138" s="421"/>
      <c r="Q138" s="167"/>
      <c r="R138" s="165"/>
      <c r="S138" s="168">
        <v>73</v>
      </c>
      <c r="T138" s="168" t="s">
        <v>432</v>
      </c>
      <c r="U138" s="192"/>
      <c r="V138" s="192">
        <v>123450067</v>
      </c>
      <c r="W138" s="192" t="str">
        <f t="shared" si="62"/>
        <v>Twelve  Crores  Thirty Four  Lakhs  Fifty Thousand and Sixty Seven</v>
      </c>
      <c r="X138" s="168">
        <f t="shared" si="63"/>
        <v>120000000</v>
      </c>
      <c r="Y138" s="168">
        <f t="shared" si="64"/>
        <v>12</v>
      </c>
      <c r="Z138" s="168" t="str">
        <f t="shared" si="65"/>
        <v xml:space="preserve">Twelve  Crores  </v>
      </c>
      <c r="AA138" s="168">
        <f t="shared" si="66"/>
        <v>3400000</v>
      </c>
      <c r="AB138" s="169">
        <f t="shared" si="67"/>
        <v>34</v>
      </c>
      <c r="AC138" s="168" t="str">
        <f t="shared" si="68"/>
        <v xml:space="preserve">Thirty Four  Lakhs  </v>
      </c>
      <c r="AD138" s="168">
        <f t="shared" si="69"/>
        <v>50000</v>
      </c>
      <c r="AE138" s="169">
        <f t="shared" si="70"/>
        <v>50</v>
      </c>
      <c r="AF138" s="168" t="str">
        <f t="shared" si="71"/>
        <v xml:space="preserve">Fifty Thousand </v>
      </c>
      <c r="AG138" s="168">
        <f t="shared" si="72"/>
        <v>0</v>
      </c>
      <c r="AH138" s="169">
        <f t="shared" si="73"/>
        <v>0</v>
      </c>
      <c r="AI138" s="168" t="str">
        <f t="shared" si="74"/>
        <v/>
      </c>
      <c r="AJ138" s="168">
        <f t="shared" si="75"/>
        <v>67</v>
      </c>
      <c r="AK138" s="169" t="str">
        <f t="shared" si="76"/>
        <v>Sixty Seven</v>
      </c>
      <c r="BI138" s="120" t="str">
        <f t="shared" si="84"/>
        <v/>
      </c>
      <c r="BJ138" s="120" t="str">
        <f t="shared" si="85"/>
        <v/>
      </c>
      <c r="BK138" s="120">
        <f t="shared" si="79"/>
        <v>1</v>
      </c>
      <c r="BL138" s="235" t="str">
        <f t="shared" si="78"/>
        <v>2058-00-003-00-04</v>
      </c>
      <c r="BM138" s="235">
        <v>136</v>
      </c>
      <c r="BN138" s="242" t="s">
        <v>2589</v>
      </c>
      <c r="BO138" s="241" t="s">
        <v>2588</v>
      </c>
      <c r="BP138" s="242" t="s">
        <v>1642</v>
      </c>
      <c r="BQ138" s="243"/>
      <c r="BR138" s="242" t="s">
        <v>1967</v>
      </c>
      <c r="BS138" s="246" t="s">
        <v>1966</v>
      </c>
      <c r="BT138" s="245" t="s">
        <v>1642</v>
      </c>
      <c r="BU138" s="244"/>
      <c r="BV138" s="242" t="s">
        <v>327</v>
      </c>
      <c r="BW138" s="241" t="s">
        <v>1966</v>
      </c>
      <c r="BX138" s="235"/>
      <c r="BY138"/>
      <c r="BZ138"/>
      <c r="CA138"/>
      <c r="CB138"/>
      <c r="CC138"/>
      <c r="CD138"/>
      <c r="CE138"/>
      <c r="CP138">
        <f t="shared" si="77"/>
        <v>1</v>
      </c>
      <c r="CQ138">
        <v>9</v>
      </c>
      <c r="CR138" t="s">
        <v>487</v>
      </c>
      <c r="CS138" t="s">
        <v>3191</v>
      </c>
      <c r="CT138" t="s">
        <v>3192</v>
      </c>
      <c r="CU138" t="s">
        <v>3193</v>
      </c>
      <c r="CV138" t="s">
        <v>328</v>
      </c>
      <c r="CW138" t="s">
        <v>328</v>
      </c>
      <c r="CX138" s="282"/>
      <c r="CY138" s="282"/>
    </row>
    <row r="139" spans="1:103" s="166" customFormat="1" ht="15" hidden="1" customHeight="1">
      <c r="A139" s="185">
        <v>73</v>
      </c>
      <c r="B139" s="186">
        <v>2</v>
      </c>
      <c r="C139" s="187" t="s">
        <v>473</v>
      </c>
      <c r="D139" s="187">
        <v>21</v>
      </c>
      <c r="E139" s="187" t="s">
        <v>562</v>
      </c>
      <c r="F139" s="203"/>
      <c r="G139" s="186"/>
      <c r="J139" s="442"/>
      <c r="L139" s="421"/>
      <c r="M139" s="421"/>
      <c r="Q139" s="167"/>
      <c r="R139" s="165"/>
      <c r="S139" s="168">
        <v>74</v>
      </c>
      <c r="T139" s="168" t="s">
        <v>433</v>
      </c>
      <c r="U139" s="192"/>
      <c r="V139" s="192">
        <v>123450068</v>
      </c>
      <c r="W139" s="192" t="str">
        <f t="shared" si="62"/>
        <v>Twelve  Crores  Thirty Four  Lakhs  Fifty Thousand and Sixty Eight</v>
      </c>
      <c r="X139" s="168">
        <f t="shared" si="63"/>
        <v>120000000</v>
      </c>
      <c r="Y139" s="168">
        <f t="shared" si="64"/>
        <v>12</v>
      </c>
      <c r="Z139" s="168" t="str">
        <f t="shared" si="65"/>
        <v xml:space="preserve">Twelve  Crores  </v>
      </c>
      <c r="AA139" s="168">
        <f t="shared" si="66"/>
        <v>3400000</v>
      </c>
      <c r="AB139" s="169">
        <f t="shared" si="67"/>
        <v>34</v>
      </c>
      <c r="AC139" s="168" t="str">
        <f t="shared" si="68"/>
        <v xml:space="preserve">Thirty Four  Lakhs  </v>
      </c>
      <c r="AD139" s="168">
        <f t="shared" si="69"/>
        <v>50000</v>
      </c>
      <c r="AE139" s="169">
        <f t="shared" si="70"/>
        <v>50</v>
      </c>
      <c r="AF139" s="168" t="str">
        <f t="shared" si="71"/>
        <v xml:space="preserve">Fifty Thousand </v>
      </c>
      <c r="AG139" s="168">
        <f t="shared" si="72"/>
        <v>0</v>
      </c>
      <c r="AH139" s="169">
        <f t="shared" si="73"/>
        <v>0</v>
      </c>
      <c r="AI139" s="168" t="str">
        <f t="shared" si="74"/>
        <v/>
      </c>
      <c r="AJ139" s="168">
        <f t="shared" si="75"/>
        <v>68</v>
      </c>
      <c r="AK139" s="169" t="str">
        <f t="shared" si="76"/>
        <v>Sixty Eight</v>
      </c>
      <c r="BI139" s="120" t="str">
        <f t="shared" si="84"/>
        <v/>
      </c>
      <c r="BJ139" s="120" t="str">
        <f t="shared" si="85"/>
        <v/>
      </c>
      <c r="BK139" s="120">
        <f t="shared" si="79"/>
        <v>1</v>
      </c>
      <c r="BL139" s="235" t="str">
        <f t="shared" si="78"/>
        <v>2058-00-103-00-04</v>
      </c>
      <c r="BM139" s="235">
        <v>137</v>
      </c>
      <c r="BN139" s="242" t="s">
        <v>2589</v>
      </c>
      <c r="BO139" s="241" t="s">
        <v>2588</v>
      </c>
      <c r="BP139" s="242" t="s">
        <v>1642</v>
      </c>
      <c r="BQ139" s="243"/>
      <c r="BR139" s="242" t="s">
        <v>1605</v>
      </c>
      <c r="BS139" s="246" t="s">
        <v>2587</v>
      </c>
      <c r="BT139" s="245" t="s">
        <v>1642</v>
      </c>
      <c r="BU139" s="244"/>
      <c r="BV139" s="242" t="s">
        <v>327</v>
      </c>
      <c r="BW139" s="241" t="s">
        <v>2587</v>
      </c>
      <c r="BX139" s="235"/>
      <c r="BY139"/>
      <c r="BZ139"/>
      <c r="CA139"/>
      <c r="CB139"/>
      <c r="CC139"/>
      <c r="CD139"/>
      <c r="CE139"/>
      <c r="CP139">
        <f t="shared" si="77"/>
        <v>1</v>
      </c>
      <c r="CQ139">
        <v>9</v>
      </c>
      <c r="CR139" t="s">
        <v>487</v>
      </c>
      <c r="CS139" t="s">
        <v>3194</v>
      </c>
      <c r="CT139" t="s">
        <v>3195</v>
      </c>
      <c r="CU139" t="s">
        <v>3196</v>
      </c>
      <c r="CV139" t="s">
        <v>328</v>
      </c>
      <c r="CW139" t="s">
        <v>329</v>
      </c>
      <c r="CX139" s="282"/>
      <c r="CY139" s="282"/>
    </row>
    <row r="140" spans="1:103" s="166" customFormat="1" ht="15" hidden="1" customHeight="1">
      <c r="A140" s="185">
        <v>74</v>
      </c>
      <c r="B140" s="186">
        <v>2</v>
      </c>
      <c r="C140" s="187" t="s">
        <v>473</v>
      </c>
      <c r="D140" s="187">
        <v>22</v>
      </c>
      <c r="E140" s="187" t="s">
        <v>563</v>
      </c>
      <c r="F140" s="203"/>
      <c r="G140" s="186"/>
      <c r="J140" s="442"/>
      <c r="L140" s="421"/>
      <c r="M140" s="421"/>
      <c r="Q140" s="167"/>
      <c r="R140" s="165"/>
      <c r="S140" s="168">
        <v>75</v>
      </c>
      <c r="T140" s="168" t="s">
        <v>434</v>
      </c>
      <c r="U140" s="192"/>
      <c r="V140" s="192">
        <v>123450069</v>
      </c>
      <c r="W140" s="192" t="str">
        <f t="shared" si="62"/>
        <v>Twelve  Crores  Thirty Four  Lakhs  Fifty Thousand and Sixty Nine</v>
      </c>
      <c r="X140" s="168">
        <f t="shared" si="63"/>
        <v>120000000</v>
      </c>
      <c r="Y140" s="168">
        <f t="shared" si="64"/>
        <v>12</v>
      </c>
      <c r="Z140" s="168" t="str">
        <f t="shared" si="65"/>
        <v xml:space="preserve">Twelve  Crores  </v>
      </c>
      <c r="AA140" s="168">
        <f t="shared" si="66"/>
        <v>3400000</v>
      </c>
      <c r="AB140" s="169">
        <f t="shared" si="67"/>
        <v>34</v>
      </c>
      <c r="AC140" s="168" t="str">
        <f t="shared" si="68"/>
        <v xml:space="preserve">Thirty Four  Lakhs  </v>
      </c>
      <c r="AD140" s="168">
        <f t="shared" si="69"/>
        <v>50000</v>
      </c>
      <c r="AE140" s="169">
        <f t="shared" si="70"/>
        <v>50</v>
      </c>
      <c r="AF140" s="168" t="str">
        <f t="shared" si="71"/>
        <v xml:space="preserve">Fifty Thousand </v>
      </c>
      <c r="AG140" s="168">
        <f t="shared" si="72"/>
        <v>0</v>
      </c>
      <c r="AH140" s="169">
        <f t="shared" si="73"/>
        <v>0</v>
      </c>
      <c r="AI140" s="168" t="str">
        <f t="shared" si="74"/>
        <v/>
      </c>
      <c r="AJ140" s="168">
        <f t="shared" si="75"/>
        <v>69</v>
      </c>
      <c r="AK140" s="169" t="str">
        <f t="shared" si="76"/>
        <v>Sixty Nine</v>
      </c>
      <c r="BI140" s="120" t="str">
        <f t="shared" si="84"/>
        <v/>
      </c>
      <c r="BJ140" s="120" t="str">
        <f t="shared" si="85"/>
        <v/>
      </c>
      <c r="BK140" s="120">
        <f t="shared" si="79"/>
        <v>1</v>
      </c>
      <c r="BL140" s="235" t="str">
        <f t="shared" si="78"/>
        <v>2059-01-053-00-04</v>
      </c>
      <c r="BM140" s="235">
        <v>138</v>
      </c>
      <c r="BN140" s="242" t="s">
        <v>2584</v>
      </c>
      <c r="BO140" s="241" t="s">
        <v>2583</v>
      </c>
      <c r="BP140" s="242" t="s">
        <v>1604</v>
      </c>
      <c r="BQ140" s="243" t="s">
        <v>2586</v>
      </c>
      <c r="BR140" s="242" t="s">
        <v>2274</v>
      </c>
      <c r="BS140" s="246" t="s">
        <v>2273</v>
      </c>
      <c r="BT140" s="245" t="s">
        <v>1642</v>
      </c>
      <c r="BU140" s="244"/>
      <c r="BV140" s="242" t="s">
        <v>327</v>
      </c>
      <c r="BW140" s="241" t="s">
        <v>2272</v>
      </c>
      <c r="BX140" s="235"/>
      <c r="BY140"/>
      <c r="BZ140"/>
      <c r="CA140"/>
      <c r="CB140"/>
      <c r="CC140"/>
      <c r="CD140"/>
      <c r="CE140"/>
      <c r="CP140">
        <f t="shared" si="77"/>
        <v>1</v>
      </c>
      <c r="CQ140">
        <v>9</v>
      </c>
      <c r="CR140" t="s">
        <v>487</v>
      </c>
      <c r="CS140" t="s">
        <v>3197</v>
      </c>
      <c r="CT140" t="s">
        <v>3198</v>
      </c>
      <c r="CU140" t="s">
        <v>3199</v>
      </c>
      <c r="CV140" t="s">
        <v>328</v>
      </c>
      <c r="CW140" t="s">
        <v>330</v>
      </c>
      <c r="CX140" s="282"/>
      <c r="CY140" s="282"/>
    </row>
    <row r="141" spans="1:103" s="166" customFormat="1" ht="15" hidden="1" customHeight="1">
      <c r="A141" s="185">
        <v>75</v>
      </c>
      <c r="B141" s="186">
        <v>2</v>
      </c>
      <c r="C141" s="187" t="s">
        <v>473</v>
      </c>
      <c r="D141" s="187">
        <v>23</v>
      </c>
      <c r="E141" s="187" t="s">
        <v>564</v>
      </c>
      <c r="F141" s="203"/>
      <c r="G141" s="186"/>
      <c r="J141" s="442"/>
      <c r="L141" s="421"/>
      <c r="M141" s="421"/>
      <c r="Q141" s="167"/>
      <c r="R141" s="165"/>
      <c r="S141" s="168">
        <v>76</v>
      </c>
      <c r="T141" s="168" t="s">
        <v>435</v>
      </c>
      <c r="U141" s="192"/>
      <c r="V141" s="192">
        <v>123450070</v>
      </c>
      <c r="W141" s="192" t="str">
        <f t="shared" si="62"/>
        <v>Twelve  Crores  Thirty Four  Lakhs  Fifty Thousand and Seventy</v>
      </c>
      <c r="X141" s="168">
        <f t="shared" si="63"/>
        <v>120000000</v>
      </c>
      <c r="Y141" s="168">
        <f t="shared" si="64"/>
        <v>12</v>
      </c>
      <c r="Z141" s="168" t="str">
        <f t="shared" si="65"/>
        <v xml:space="preserve">Twelve  Crores  </v>
      </c>
      <c r="AA141" s="168">
        <f t="shared" si="66"/>
        <v>3400000</v>
      </c>
      <c r="AB141" s="169">
        <f t="shared" si="67"/>
        <v>34</v>
      </c>
      <c r="AC141" s="168" t="str">
        <f t="shared" si="68"/>
        <v xml:space="preserve">Thirty Four  Lakhs  </v>
      </c>
      <c r="AD141" s="168">
        <f t="shared" si="69"/>
        <v>50000</v>
      </c>
      <c r="AE141" s="169">
        <f t="shared" si="70"/>
        <v>50</v>
      </c>
      <c r="AF141" s="168" t="str">
        <f t="shared" si="71"/>
        <v xml:space="preserve">Fifty Thousand </v>
      </c>
      <c r="AG141" s="168">
        <f t="shared" si="72"/>
        <v>0</v>
      </c>
      <c r="AH141" s="169">
        <f t="shared" si="73"/>
        <v>0</v>
      </c>
      <c r="AI141" s="168" t="str">
        <f t="shared" si="74"/>
        <v/>
      </c>
      <c r="AJ141" s="168">
        <f t="shared" si="75"/>
        <v>70</v>
      </c>
      <c r="AK141" s="169" t="str">
        <f t="shared" si="76"/>
        <v>Seventy</v>
      </c>
      <c r="BI141" s="120" t="str">
        <f t="shared" si="84"/>
        <v/>
      </c>
      <c r="BJ141" s="120" t="str">
        <f t="shared" si="85"/>
        <v/>
      </c>
      <c r="BK141" s="120">
        <f t="shared" si="79"/>
        <v>1</v>
      </c>
      <c r="BL141" s="235" t="str">
        <f t="shared" si="78"/>
        <v>2059-01-053-00-08</v>
      </c>
      <c r="BM141" s="235">
        <v>139</v>
      </c>
      <c r="BN141" s="242" t="s">
        <v>2584</v>
      </c>
      <c r="BO141" s="241" t="s">
        <v>2583</v>
      </c>
      <c r="BP141" s="242" t="s">
        <v>1604</v>
      </c>
      <c r="BQ141" s="243" t="s">
        <v>2586</v>
      </c>
      <c r="BR141" s="242" t="s">
        <v>2274</v>
      </c>
      <c r="BS141" s="246" t="s">
        <v>2273</v>
      </c>
      <c r="BT141" s="245" t="s">
        <v>1642</v>
      </c>
      <c r="BU141" s="244"/>
      <c r="BV141" s="242" t="s">
        <v>331</v>
      </c>
      <c r="BW141" s="241" t="s">
        <v>2585</v>
      </c>
      <c r="BX141" s="235"/>
      <c r="BY141"/>
      <c r="BZ141"/>
      <c r="CA141"/>
      <c r="CB141"/>
      <c r="CC141"/>
      <c r="CD141"/>
      <c r="CE141"/>
      <c r="CP141">
        <f t="shared" si="77"/>
        <v>1</v>
      </c>
      <c r="CQ141">
        <v>9</v>
      </c>
      <c r="CR141" t="s">
        <v>487</v>
      </c>
      <c r="CS141" t="s">
        <v>3200</v>
      </c>
      <c r="CT141" t="s">
        <v>3201</v>
      </c>
      <c r="CU141" t="s">
        <v>3202</v>
      </c>
      <c r="CV141" t="s">
        <v>328</v>
      </c>
      <c r="CW141" t="s">
        <v>331</v>
      </c>
      <c r="CX141" s="282"/>
      <c r="CY141" s="282"/>
    </row>
    <row r="142" spans="1:103" s="166" customFormat="1" ht="15" hidden="1" customHeight="1">
      <c r="A142" s="185">
        <v>76</v>
      </c>
      <c r="B142" s="186">
        <v>2</v>
      </c>
      <c r="C142" s="187" t="s">
        <v>473</v>
      </c>
      <c r="D142" s="187">
        <v>24</v>
      </c>
      <c r="E142" s="187" t="s">
        <v>565</v>
      </c>
      <c r="F142" s="203"/>
      <c r="G142" s="186"/>
      <c r="J142" s="442"/>
      <c r="L142" s="421"/>
      <c r="M142" s="421"/>
      <c r="Q142" s="167"/>
      <c r="R142" s="165"/>
      <c r="S142" s="168">
        <v>77</v>
      </c>
      <c r="T142" s="168" t="s">
        <v>436</v>
      </c>
      <c r="U142" s="192"/>
      <c r="V142" s="192">
        <v>123450071</v>
      </c>
      <c r="W142" s="192" t="str">
        <f t="shared" si="62"/>
        <v>Twelve  Crores  Thirty Four  Lakhs  Fifty Thousand and Seventy One</v>
      </c>
      <c r="X142" s="168">
        <f t="shared" si="63"/>
        <v>120000000</v>
      </c>
      <c r="Y142" s="168">
        <f t="shared" si="64"/>
        <v>12</v>
      </c>
      <c r="Z142" s="168" t="str">
        <f t="shared" si="65"/>
        <v xml:space="preserve">Twelve  Crores  </v>
      </c>
      <c r="AA142" s="168">
        <f t="shared" si="66"/>
        <v>3400000</v>
      </c>
      <c r="AB142" s="169">
        <f t="shared" si="67"/>
        <v>34</v>
      </c>
      <c r="AC142" s="168" t="str">
        <f t="shared" si="68"/>
        <v xml:space="preserve">Thirty Four  Lakhs  </v>
      </c>
      <c r="AD142" s="168">
        <f t="shared" si="69"/>
        <v>50000</v>
      </c>
      <c r="AE142" s="169">
        <f t="shared" si="70"/>
        <v>50</v>
      </c>
      <c r="AF142" s="168" t="str">
        <f t="shared" si="71"/>
        <v xml:space="preserve">Fifty Thousand </v>
      </c>
      <c r="AG142" s="168">
        <f t="shared" si="72"/>
        <v>0</v>
      </c>
      <c r="AH142" s="169">
        <f t="shared" si="73"/>
        <v>0</v>
      </c>
      <c r="AI142" s="168" t="str">
        <f t="shared" si="74"/>
        <v/>
      </c>
      <c r="AJ142" s="168">
        <f t="shared" si="75"/>
        <v>71</v>
      </c>
      <c r="AK142" s="169" t="str">
        <f t="shared" si="76"/>
        <v>Seventy One</v>
      </c>
      <c r="BI142" s="120" t="str">
        <f t="shared" si="84"/>
        <v/>
      </c>
      <c r="BJ142" s="120" t="str">
        <f t="shared" si="85"/>
        <v/>
      </c>
      <c r="BK142" s="120">
        <f t="shared" si="79"/>
        <v>1</v>
      </c>
      <c r="BL142" s="235" t="str">
        <f t="shared" si="78"/>
        <v>2059-80-001-00-01</v>
      </c>
      <c r="BM142" s="235">
        <v>140</v>
      </c>
      <c r="BN142" s="242" t="s">
        <v>2584</v>
      </c>
      <c r="BO142" s="241" t="s">
        <v>2583</v>
      </c>
      <c r="BP142" s="242" t="s">
        <v>1611</v>
      </c>
      <c r="BQ142" s="243" t="s">
        <v>1568</v>
      </c>
      <c r="BR142" s="242" t="s">
        <v>1610</v>
      </c>
      <c r="BS142" s="246" t="s">
        <v>1634</v>
      </c>
      <c r="BT142" s="245" t="s">
        <v>1642</v>
      </c>
      <c r="BU142" s="244"/>
      <c r="BV142" s="242" t="s">
        <v>1604</v>
      </c>
      <c r="BW142" s="241" t="s">
        <v>1614</v>
      </c>
      <c r="BX142" s="235"/>
      <c r="BY142"/>
      <c r="BZ142"/>
      <c r="CA142"/>
      <c r="CB142"/>
      <c r="CC142"/>
      <c r="CD142"/>
      <c r="CE142"/>
      <c r="CP142">
        <f t="shared" si="77"/>
        <v>1</v>
      </c>
      <c r="CQ142">
        <v>9</v>
      </c>
      <c r="CR142" t="s">
        <v>487</v>
      </c>
      <c r="CS142" t="s">
        <v>3203</v>
      </c>
      <c r="CT142" t="s">
        <v>3204</v>
      </c>
      <c r="CU142" t="s">
        <v>3205</v>
      </c>
      <c r="CV142" t="s">
        <v>328</v>
      </c>
      <c r="CW142" t="s">
        <v>1669</v>
      </c>
      <c r="CX142" s="282"/>
      <c r="CY142" s="282"/>
    </row>
    <row r="143" spans="1:103" s="166" customFormat="1" ht="15" hidden="1" customHeight="1">
      <c r="A143" s="185">
        <v>77</v>
      </c>
      <c r="B143" s="186">
        <v>2</v>
      </c>
      <c r="C143" s="187" t="s">
        <v>473</v>
      </c>
      <c r="D143" s="187">
        <v>25</v>
      </c>
      <c r="E143" s="187" t="s">
        <v>566</v>
      </c>
      <c r="F143" s="203"/>
      <c r="G143" s="186"/>
      <c r="J143" s="442"/>
      <c r="L143" s="421"/>
      <c r="M143" s="421"/>
      <c r="Q143" s="167"/>
      <c r="R143" s="165"/>
      <c r="S143" s="168">
        <v>78</v>
      </c>
      <c r="T143" s="168" t="s">
        <v>437</v>
      </c>
      <c r="U143" s="192"/>
      <c r="V143" s="192">
        <v>123450072</v>
      </c>
      <c r="W143" s="192" t="str">
        <f t="shared" si="62"/>
        <v>Twelve  Crores  Thirty Four  Lakhs  Fifty Thousand and Seventy Two</v>
      </c>
      <c r="X143" s="168">
        <f t="shared" si="63"/>
        <v>120000000</v>
      </c>
      <c r="Y143" s="168">
        <f t="shared" si="64"/>
        <v>12</v>
      </c>
      <c r="Z143" s="168" t="str">
        <f t="shared" si="65"/>
        <v xml:space="preserve">Twelve  Crores  </v>
      </c>
      <c r="AA143" s="168">
        <f t="shared" si="66"/>
        <v>3400000</v>
      </c>
      <c r="AB143" s="169">
        <f t="shared" si="67"/>
        <v>34</v>
      </c>
      <c r="AC143" s="168" t="str">
        <f t="shared" si="68"/>
        <v xml:space="preserve">Thirty Four  Lakhs  </v>
      </c>
      <c r="AD143" s="168">
        <f t="shared" si="69"/>
        <v>50000</v>
      </c>
      <c r="AE143" s="169">
        <f t="shared" si="70"/>
        <v>50</v>
      </c>
      <c r="AF143" s="168" t="str">
        <f t="shared" si="71"/>
        <v xml:space="preserve">Fifty Thousand </v>
      </c>
      <c r="AG143" s="168">
        <f t="shared" si="72"/>
        <v>0</v>
      </c>
      <c r="AH143" s="169">
        <f t="shared" si="73"/>
        <v>0</v>
      </c>
      <c r="AI143" s="168" t="str">
        <f t="shared" si="74"/>
        <v/>
      </c>
      <c r="AJ143" s="168">
        <f t="shared" si="75"/>
        <v>72</v>
      </c>
      <c r="AK143" s="169" t="str">
        <f t="shared" si="76"/>
        <v>Seventy Two</v>
      </c>
      <c r="BI143" s="120" t="str">
        <f t="shared" si="84"/>
        <v/>
      </c>
      <c r="BJ143" s="120" t="str">
        <f t="shared" si="85"/>
        <v/>
      </c>
      <c r="BK143" s="120">
        <f t="shared" si="79"/>
        <v>1</v>
      </c>
      <c r="BL143" s="235" t="str">
        <f t="shared" si="78"/>
        <v>2059-80-001-00-03</v>
      </c>
      <c r="BM143" s="235">
        <v>141</v>
      </c>
      <c r="BN143" s="242" t="s">
        <v>2584</v>
      </c>
      <c r="BO143" s="241" t="s">
        <v>2583</v>
      </c>
      <c r="BP143" s="242" t="s">
        <v>1611</v>
      </c>
      <c r="BQ143" s="243" t="s">
        <v>1568</v>
      </c>
      <c r="BR143" s="242" t="s">
        <v>1610</v>
      </c>
      <c r="BS143" s="246" t="s">
        <v>1634</v>
      </c>
      <c r="BT143" s="245" t="s">
        <v>1642</v>
      </c>
      <c r="BU143" s="244"/>
      <c r="BV143" s="242" t="s">
        <v>326</v>
      </c>
      <c r="BW143" s="241" t="s">
        <v>2582</v>
      </c>
      <c r="BX143" s="235"/>
      <c r="BY143"/>
      <c r="BZ143"/>
      <c r="CA143"/>
      <c r="CB143"/>
      <c r="CC143"/>
      <c r="CD143"/>
      <c r="CE143"/>
      <c r="CP143">
        <f t="shared" si="77"/>
        <v>1</v>
      </c>
      <c r="CQ143">
        <v>9</v>
      </c>
      <c r="CR143" t="s">
        <v>487</v>
      </c>
      <c r="CS143" t="s">
        <v>3206</v>
      </c>
      <c r="CT143" t="s">
        <v>3207</v>
      </c>
      <c r="CU143" t="s">
        <v>3208</v>
      </c>
      <c r="CV143" t="s">
        <v>328</v>
      </c>
      <c r="CW143" t="s">
        <v>1604</v>
      </c>
      <c r="CX143" s="282"/>
      <c r="CY143" s="282"/>
    </row>
    <row r="144" spans="1:103" s="166" customFormat="1" ht="15" hidden="1" customHeight="1">
      <c r="A144" s="185">
        <v>78</v>
      </c>
      <c r="B144" s="186">
        <v>2</v>
      </c>
      <c r="C144" s="187" t="s">
        <v>473</v>
      </c>
      <c r="D144" s="187">
        <v>26</v>
      </c>
      <c r="E144" s="187" t="s">
        <v>567</v>
      </c>
      <c r="F144" s="203"/>
      <c r="G144" s="186"/>
      <c r="J144" s="442"/>
      <c r="L144" s="421"/>
      <c r="M144" s="421"/>
      <c r="Q144" s="167"/>
      <c r="R144" s="165"/>
      <c r="S144" s="168">
        <v>79</v>
      </c>
      <c r="T144" s="168" t="s">
        <v>438</v>
      </c>
      <c r="U144" s="192"/>
      <c r="V144" s="192">
        <v>123450073</v>
      </c>
      <c r="W144" s="192" t="str">
        <f t="shared" si="62"/>
        <v>Twelve  Crores  Thirty Four  Lakhs  Fifty Thousand and Seventy Three</v>
      </c>
      <c r="X144" s="168">
        <f t="shared" si="63"/>
        <v>120000000</v>
      </c>
      <c r="Y144" s="168">
        <f t="shared" si="64"/>
        <v>12</v>
      </c>
      <c r="Z144" s="168" t="str">
        <f t="shared" si="65"/>
        <v xml:space="preserve">Twelve  Crores  </v>
      </c>
      <c r="AA144" s="168">
        <f t="shared" si="66"/>
        <v>3400000</v>
      </c>
      <c r="AB144" s="169">
        <f t="shared" si="67"/>
        <v>34</v>
      </c>
      <c r="AC144" s="168" t="str">
        <f t="shared" si="68"/>
        <v xml:space="preserve">Thirty Four  Lakhs  </v>
      </c>
      <c r="AD144" s="168">
        <f t="shared" si="69"/>
        <v>50000</v>
      </c>
      <c r="AE144" s="169">
        <f t="shared" si="70"/>
        <v>50</v>
      </c>
      <c r="AF144" s="168" t="str">
        <f t="shared" si="71"/>
        <v xml:space="preserve">Fifty Thousand </v>
      </c>
      <c r="AG144" s="168">
        <f t="shared" si="72"/>
        <v>0</v>
      </c>
      <c r="AH144" s="169">
        <f t="shared" si="73"/>
        <v>0</v>
      </c>
      <c r="AI144" s="168" t="str">
        <f t="shared" si="74"/>
        <v/>
      </c>
      <c r="AJ144" s="168">
        <f t="shared" si="75"/>
        <v>73</v>
      </c>
      <c r="AK144" s="169" t="str">
        <f t="shared" si="76"/>
        <v>Seventy Three</v>
      </c>
      <c r="BI144" s="120" t="str">
        <f t="shared" si="84"/>
        <v/>
      </c>
      <c r="BJ144" s="120" t="str">
        <f t="shared" si="85"/>
        <v/>
      </c>
      <c r="BK144" s="120">
        <f t="shared" si="79"/>
        <v>1</v>
      </c>
      <c r="BL144" s="235" t="str">
        <f t="shared" si="78"/>
        <v>2070-00-003-00-04</v>
      </c>
      <c r="BM144" s="235">
        <v>142</v>
      </c>
      <c r="BN144" s="242" t="s">
        <v>2559</v>
      </c>
      <c r="BO144" s="241" t="s">
        <v>2558</v>
      </c>
      <c r="BP144" s="242" t="s">
        <v>1642</v>
      </c>
      <c r="BQ144" s="243"/>
      <c r="BR144" s="242" t="s">
        <v>1967</v>
      </c>
      <c r="BS144" s="246" t="s">
        <v>1966</v>
      </c>
      <c r="BT144" s="245" t="s">
        <v>1642</v>
      </c>
      <c r="BU144" s="244"/>
      <c r="BV144" s="242" t="s">
        <v>327</v>
      </c>
      <c r="BW144" s="241" t="s">
        <v>2581</v>
      </c>
      <c r="BX144" s="235"/>
      <c r="BY144"/>
      <c r="BZ144"/>
      <c r="CA144"/>
      <c r="CB144"/>
      <c r="CC144"/>
      <c r="CD144"/>
      <c r="CE144"/>
      <c r="CP144">
        <f t="shared" si="77"/>
        <v>1</v>
      </c>
      <c r="CQ144">
        <v>9</v>
      </c>
      <c r="CR144" t="s">
        <v>487</v>
      </c>
      <c r="CS144" t="s">
        <v>3209</v>
      </c>
      <c r="CT144" t="s">
        <v>3210</v>
      </c>
      <c r="CU144" t="s">
        <v>3211</v>
      </c>
      <c r="CV144" t="s">
        <v>328</v>
      </c>
      <c r="CW144" t="s">
        <v>1681</v>
      </c>
      <c r="CX144" s="282"/>
      <c r="CY144" s="282"/>
    </row>
    <row r="145" spans="1:103" s="166" customFormat="1" ht="30" hidden="1" customHeight="1">
      <c r="A145" s="185">
        <v>79</v>
      </c>
      <c r="B145" s="186">
        <v>2</v>
      </c>
      <c r="C145" s="187" t="s">
        <v>473</v>
      </c>
      <c r="D145" s="187">
        <v>27</v>
      </c>
      <c r="E145" s="187" t="s">
        <v>568</v>
      </c>
      <c r="F145" s="203"/>
      <c r="G145" s="186"/>
      <c r="J145" s="442"/>
      <c r="L145" s="421"/>
      <c r="M145" s="421"/>
      <c r="Q145" s="167"/>
      <c r="R145" s="165"/>
      <c r="S145" s="168">
        <v>80</v>
      </c>
      <c r="T145" s="168" t="s">
        <v>384</v>
      </c>
      <c r="U145" s="192"/>
      <c r="V145" s="192">
        <v>123450074</v>
      </c>
      <c r="W145" s="192" t="str">
        <f t="shared" si="62"/>
        <v>Twelve  Crores  Thirty Four  Lakhs  Fifty Thousand and Seventy Four</v>
      </c>
      <c r="X145" s="168">
        <f t="shared" si="63"/>
        <v>120000000</v>
      </c>
      <c r="Y145" s="168">
        <f t="shared" si="64"/>
        <v>12</v>
      </c>
      <c r="Z145" s="168" t="str">
        <f t="shared" si="65"/>
        <v xml:space="preserve">Twelve  Crores  </v>
      </c>
      <c r="AA145" s="168">
        <f t="shared" si="66"/>
        <v>3400000</v>
      </c>
      <c r="AB145" s="169">
        <f t="shared" si="67"/>
        <v>34</v>
      </c>
      <c r="AC145" s="168" t="str">
        <f t="shared" si="68"/>
        <v xml:space="preserve">Thirty Four  Lakhs  </v>
      </c>
      <c r="AD145" s="168">
        <f t="shared" si="69"/>
        <v>50000</v>
      </c>
      <c r="AE145" s="169">
        <f t="shared" si="70"/>
        <v>50</v>
      </c>
      <c r="AF145" s="168" t="str">
        <f t="shared" si="71"/>
        <v xml:space="preserve">Fifty Thousand </v>
      </c>
      <c r="AG145" s="168">
        <f t="shared" si="72"/>
        <v>0</v>
      </c>
      <c r="AH145" s="169">
        <f t="shared" si="73"/>
        <v>0</v>
      </c>
      <c r="AI145" s="168" t="str">
        <f t="shared" si="74"/>
        <v/>
      </c>
      <c r="AJ145" s="168">
        <f t="shared" si="75"/>
        <v>74</v>
      </c>
      <c r="AK145" s="169" t="str">
        <f t="shared" si="76"/>
        <v>Seventy Four</v>
      </c>
      <c r="BI145" s="120" t="str">
        <f t="shared" si="84"/>
        <v/>
      </c>
      <c r="BJ145" s="120" t="str">
        <f t="shared" si="85"/>
        <v/>
      </c>
      <c r="BK145" s="120">
        <f t="shared" si="79"/>
        <v>1</v>
      </c>
      <c r="BL145" s="235" t="str">
        <f t="shared" si="78"/>
        <v>2070-00-003-00-04</v>
      </c>
      <c r="BM145" s="235">
        <v>143</v>
      </c>
      <c r="BN145" s="242" t="s">
        <v>2559</v>
      </c>
      <c r="BO145" s="241" t="s">
        <v>2558</v>
      </c>
      <c r="BP145" s="242" t="s">
        <v>1642</v>
      </c>
      <c r="BQ145" s="243"/>
      <c r="BR145" s="242" t="s">
        <v>1967</v>
      </c>
      <c r="BS145" s="246" t="s">
        <v>1966</v>
      </c>
      <c r="BT145" s="245" t="s">
        <v>1642</v>
      </c>
      <c r="BU145" s="244"/>
      <c r="BV145" s="242" t="s">
        <v>327</v>
      </c>
      <c r="BW145" s="241" t="s">
        <v>1966</v>
      </c>
      <c r="BX145" s="235"/>
      <c r="BY145"/>
      <c r="BZ145"/>
      <c r="CA145"/>
      <c r="CB145"/>
      <c r="CC145"/>
      <c r="CD145"/>
      <c r="CE145"/>
      <c r="CP145">
        <f t="shared" si="77"/>
        <v>1</v>
      </c>
      <c r="CQ145">
        <v>9</v>
      </c>
      <c r="CR145" t="s">
        <v>487</v>
      </c>
      <c r="CS145" t="s">
        <v>3212</v>
      </c>
      <c r="CT145" t="s">
        <v>3213</v>
      </c>
      <c r="CU145" t="s">
        <v>3214</v>
      </c>
      <c r="CV145" t="s">
        <v>328</v>
      </c>
      <c r="CW145" t="s">
        <v>1679</v>
      </c>
      <c r="CX145" s="282"/>
      <c r="CY145" s="282"/>
    </row>
    <row r="146" spans="1:103" s="166" customFormat="1" ht="15" hidden="1" customHeight="1">
      <c r="A146" s="185">
        <v>80</v>
      </c>
      <c r="B146" s="186">
        <v>2</v>
      </c>
      <c r="C146" s="187" t="s">
        <v>473</v>
      </c>
      <c r="D146" s="187">
        <v>28</v>
      </c>
      <c r="E146" s="187" t="s">
        <v>569</v>
      </c>
      <c r="F146" s="203"/>
      <c r="G146" s="186"/>
      <c r="J146" s="442"/>
      <c r="L146" s="421"/>
      <c r="M146" s="421"/>
      <c r="Q146" s="167"/>
      <c r="R146" s="165"/>
      <c r="S146" s="168">
        <v>81</v>
      </c>
      <c r="T146" s="168" t="s">
        <v>439</v>
      </c>
      <c r="U146" s="192"/>
      <c r="V146" s="192">
        <v>123450075</v>
      </c>
      <c r="W146" s="192" t="str">
        <f t="shared" si="62"/>
        <v>Twelve  Crores  Thirty Four  Lakhs  Fifty Thousand and Seventy Five</v>
      </c>
      <c r="X146" s="168">
        <f t="shared" si="63"/>
        <v>120000000</v>
      </c>
      <c r="Y146" s="168">
        <f t="shared" si="64"/>
        <v>12</v>
      </c>
      <c r="Z146" s="168" t="str">
        <f t="shared" si="65"/>
        <v xml:space="preserve">Twelve  Crores  </v>
      </c>
      <c r="AA146" s="168">
        <f t="shared" si="66"/>
        <v>3400000</v>
      </c>
      <c r="AB146" s="169">
        <f t="shared" si="67"/>
        <v>34</v>
      </c>
      <c r="AC146" s="168" t="str">
        <f t="shared" si="68"/>
        <v xml:space="preserve">Thirty Four  Lakhs  </v>
      </c>
      <c r="AD146" s="168">
        <f t="shared" si="69"/>
        <v>50000</v>
      </c>
      <c r="AE146" s="169">
        <f t="shared" si="70"/>
        <v>50</v>
      </c>
      <c r="AF146" s="168" t="str">
        <f t="shared" si="71"/>
        <v xml:space="preserve">Fifty Thousand </v>
      </c>
      <c r="AG146" s="168">
        <f t="shared" si="72"/>
        <v>0</v>
      </c>
      <c r="AH146" s="169">
        <f t="shared" si="73"/>
        <v>0</v>
      </c>
      <c r="AI146" s="168" t="str">
        <f t="shared" si="74"/>
        <v/>
      </c>
      <c r="AJ146" s="168">
        <f t="shared" si="75"/>
        <v>75</v>
      </c>
      <c r="AK146" s="169" t="str">
        <f t="shared" si="76"/>
        <v>Seventy Five</v>
      </c>
      <c r="BI146" s="120" t="str">
        <f t="shared" si="84"/>
        <v/>
      </c>
      <c r="BJ146" s="120" t="str">
        <f t="shared" si="85"/>
        <v/>
      </c>
      <c r="BK146" s="120">
        <f t="shared" si="79"/>
        <v>1</v>
      </c>
      <c r="BL146" s="235" t="str">
        <f t="shared" si="78"/>
        <v>2070-00-003-00-05</v>
      </c>
      <c r="BM146" s="235">
        <v>144</v>
      </c>
      <c r="BN146" s="242" t="s">
        <v>2559</v>
      </c>
      <c r="BO146" s="241" t="s">
        <v>2558</v>
      </c>
      <c r="BP146" s="242" t="s">
        <v>1642</v>
      </c>
      <c r="BQ146" s="243"/>
      <c r="BR146" s="242" t="s">
        <v>1967</v>
      </c>
      <c r="BS146" s="246" t="s">
        <v>1966</v>
      </c>
      <c r="BT146" s="245" t="s">
        <v>1642</v>
      </c>
      <c r="BU146" s="244"/>
      <c r="BV146" s="242" t="s">
        <v>328</v>
      </c>
      <c r="BW146" s="241" t="s">
        <v>2579</v>
      </c>
      <c r="BX146" s="235"/>
      <c r="BY146"/>
      <c r="BZ146"/>
      <c r="CA146"/>
      <c r="CB146"/>
      <c r="CC146"/>
      <c r="CD146"/>
      <c r="CE146"/>
      <c r="CP146">
        <f t="shared" si="77"/>
        <v>1</v>
      </c>
      <c r="CQ146">
        <v>9</v>
      </c>
      <c r="CR146" t="s">
        <v>487</v>
      </c>
      <c r="CS146" t="s">
        <v>3215</v>
      </c>
      <c r="CT146" t="s">
        <v>3216</v>
      </c>
      <c r="CU146" t="s">
        <v>3217</v>
      </c>
      <c r="CV146" t="s">
        <v>328</v>
      </c>
      <c r="CW146" t="s">
        <v>1608</v>
      </c>
      <c r="CX146" s="282"/>
      <c r="CY146" s="282"/>
    </row>
    <row r="147" spans="1:103" s="166" customFormat="1" ht="15" hidden="1" customHeight="1">
      <c r="A147" s="185">
        <v>81</v>
      </c>
      <c r="B147" s="186">
        <v>2</v>
      </c>
      <c r="C147" s="187" t="s">
        <v>473</v>
      </c>
      <c r="D147" s="187">
        <v>29</v>
      </c>
      <c r="E147" s="187" t="s">
        <v>570</v>
      </c>
      <c r="F147" s="203"/>
      <c r="G147" s="186"/>
      <c r="J147" s="442"/>
      <c r="L147" s="421"/>
      <c r="M147" s="421"/>
      <c r="Q147" s="167"/>
      <c r="R147" s="165"/>
      <c r="S147" s="168">
        <v>82</v>
      </c>
      <c r="T147" s="168" t="s">
        <v>440</v>
      </c>
      <c r="U147" s="192"/>
      <c r="V147" s="192">
        <v>123450076</v>
      </c>
      <c r="W147" s="192" t="str">
        <f t="shared" si="62"/>
        <v>Twelve  Crores  Thirty Four  Lakhs  Fifty Thousand and Seventy Six</v>
      </c>
      <c r="X147" s="168">
        <f t="shared" si="63"/>
        <v>120000000</v>
      </c>
      <c r="Y147" s="168">
        <f t="shared" si="64"/>
        <v>12</v>
      </c>
      <c r="Z147" s="168" t="str">
        <f t="shared" si="65"/>
        <v xml:space="preserve">Twelve  Crores  </v>
      </c>
      <c r="AA147" s="168">
        <f t="shared" si="66"/>
        <v>3400000</v>
      </c>
      <c r="AB147" s="169">
        <f t="shared" si="67"/>
        <v>34</v>
      </c>
      <c r="AC147" s="168" t="str">
        <f t="shared" si="68"/>
        <v xml:space="preserve">Thirty Four  Lakhs  </v>
      </c>
      <c r="AD147" s="168">
        <f t="shared" si="69"/>
        <v>50000</v>
      </c>
      <c r="AE147" s="169">
        <f t="shared" si="70"/>
        <v>50</v>
      </c>
      <c r="AF147" s="168" t="str">
        <f t="shared" si="71"/>
        <v xml:space="preserve">Fifty Thousand </v>
      </c>
      <c r="AG147" s="168">
        <f t="shared" si="72"/>
        <v>0</v>
      </c>
      <c r="AH147" s="169">
        <f t="shared" si="73"/>
        <v>0</v>
      </c>
      <c r="AI147" s="168" t="str">
        <f t="shared" si="74"/>
        <v/>
      </c>
      <c r="AJ147" s="168">
        <f t="shared" si="75"/>
        <v>76</v>
      </c>
      <c r="AK147" s="169" t="str">
        <f t="shared" si="76"/>
        <v>Seventy Six</v>
      </c>
      <c r="BI147" s="120" t="str">
        <f t="shared" si="84"/>
        <v/>
      </c>
      <c r="BJ147" s="120" t="str">
        <f t="shared" si="85"/>
        <v/>
      </c>
      <c r="BK147" s="120">
        <f t="shared" si="79"/>
        <v>1</v>
      </c>
      <c r="BL147" s="235" t="str">
        <f t="shared" si="78"/>
        <v>2070-00-003-00-07</v>
      </c>
      <c r="BM147" s="235">
        <v>145</v>
      </c>
      <c r="BN147" s="242" t="s">
        <v>2559</v>
      </c>
      <c r="BO147" s="241" t="s">
        <v>2558</v>
      </c>
      <c r="BP147" s="242" t="s">
        <v>1642</v>
      </c>
      <c r="BQ147" s="243"/>
      <c r="BR147" s="242" t="s">
        <v>1967</v>
      </c>
      <c r="BS147" s="246" t="s">
        <v>1966</v>
      </c>
      <c r="BT147" s="245" t="s">
        <v>1642</v>
      </c>
      <c r="BU147" s="244"/>
      <c r="BV147" s="242" t="s">
        <v>330</v>
      </c>
      <c r="BW147" s="241" t="s">
        <v>2580</v>
      </c>
      <c r="BX147" s="235"/>
      <c r="BY147"/>
      <c r="BZ147"/>
      <c r="CA147"/>
      <c r="CB147"/>
      <c r="CC147"/>
      <c r="CD147"/>
      <c r="CE147"/>
      <c r="CP147">
        <f t="shared" si="77"/>
        <v>1</v>
      </c>
      <c r="CQ147">
        <v>9</v>
      </c>
      <c r="CR147" t="s">
        <v>487</v>
      </c>
      <c r="CS147" t="s">
        <v>3218</v>
      </c>
      <c r="CT147" t="s">
        <v>3219</v>
      </c>
      <c r="CU147" t="s">
        <v>3220</v>
      </c>
      <c r="CV147" t="s">
        <v>328</v>
      </c>
      <c r="CW147" t="s">
        <v>1639</v>
      </c>
      <c r="CX147" s="282"/>
      <c r="CY147" s="282"/>
    </row>
    <row r="148" spans="1:103" s="166" customFormat="1" ht="15" hidden="1" customHeight="1">
      <c r="A148" s="185">
        <v>82</v>
      </c>
      <c r="B148" s="186">
        <v>2</v>
      </c>
      <c r="C148" s="187" t="s">
        <v>473</v>
      </c>
      <c r="D148" s="187">
        <v>30</v>
      </c>
      <c r="E148" s="187" t="s">
        <v>572</v>
      </c>
      <c r="F148" s="203"/>
      <c r="G148" s="186"/>
      <c r="J148" s="442"/>
      <c r="L148" s="421"/>
      <c r="M148" s="421"/>
      <c r="Q148" s="167"/>
      <c r="R148" s="165"/>
      <c r="S148" s="168">
        <v>83</v>
      </c>
      <c r="T148" s="168" t="s">
        <v>441</v>
      </c>
      <c r="U148" s="192"/>
      <c r="V148" s="192">
        <v>123450077</v>
      </c>
      <c r="W148" s="192" t="str">
        <f t="shared" si="62"/>
        <v>Twelve  Crores  Thirty Four  Lakhs  Fifty Thousand and Seventy Seven</v>
      </c>
      <c r="X148" s="168">
        <f t="shared" si="63"/>
        <v>120000000</v>
      </c>
      <c r="Y148" s="168">
        <f t="shared" si="64"/>
        <v>12</v>
      </c>
      <c r="Z148" s="168" t="str">
        <f t="shared" si="65"/>
        <v xml:space="preserve">Twelve  Crores  </v>
      </c>
      <c r="AA148" s="168">
        <f t="shared" si="66"/>
        <v>3400000</v>
      </c>
      <c r="AB148" s="169">
        <f t="shared" si="67"/>
        <v>34</v>
      </c>
      <c r="AC148" s="168" t="str">
        <f t="shared" si="68"/>
        <v xml:space="preserve">Thirty Four  Lakhs  </v>
      </c>
      <c r="AD148" s="168">
        <f t="shared" si="69"/>
        <v>50000</v>
      </c>
      <c r="AE148" s="169">
        <f t="shared" si="70"/>
        <v>50</v>
      </c>
      <c r="AF148" s="168" t="str">
        <f t="shared" si="71"/>
        <v xml:space="preserve">Fifty Thousand </v>
      </c>
      <c r="AG148" s="168">
        <f t="shared" si="72"/>
        <v>0</v>
      </c>
      <c r="AH148" s="169">
        <f t="shared" si="73"/>
        <v>0</v>
      </c>
      <c r="AI148" s="168" t="str">
        <f t="shared" si="74"/>
        <v/>
      </c>
      <c r="AJ148" s="168">
        <f t="shared" si="75"/>
        <v>77</v>
      </c>
      <c r="AK148" s="169" t="str">
        <f t="shared" si="76"/>
        <v>Seventy Seven</v>
      </c>
      <c r="BI148" s="120" t="str">
        <f t="shared" si="84"/>
        <v/>
      </c>
      <c r="BJ148" s="120" t="str">
        <f t="shared" si="85"/>
        <v/>
      </c>
      <c r="BK148" s="120">
        <f t="shared" si="79"/>
        <v>1</v>
      </c>
      <c r="BL148" s="235" t="str">
        <f t="shared" si="78"/>
        <v>2070-00-003-11-05</v>
      </c>
      <c r="BM148" s="235">
        <v>146</v>
      </c>
      <c r="BN148" s="242" t="s">
        <v>2559</v>
      </c>
      <c r="BO148" s="241" t="s">
        <v>2558</v>
      </c>
      <c r="BP148" s="242" t="s">
        <v>1642</v>
      </c>
      <c r="BQ148" s="243"/>
      <c r="BR148" s="242" t="s">
        <v>1967</v>
      </c>
      <c r="BS148" s="241" t="s">
        <v>1966</v>
      </c>
      <c r="BT148" s="242" t="s">
        <v>1608</v>
      </c>
      <c r="BU148" s="243" t="s">
        <v>1607</v>
      </c>
      <c r="BV148" s="242" t="s">
        <v>328</v>
      </c>
      <c r="BW148" s="241" t="s">
        <v>2579</v>
      </c>
      <c r="BX148" s="235"/>
      <c r="BY148"/>
      <c r="BZ148"/>
      <c r="CA148"/>
      <c r="CB148"/>
      <c r="CC148"/>
      <c r="CD148"/>
      <c r="CE148"/>
      <c r="CP148">
        <f t="shared" si="77"/>
        <v>1</v>
      </c>
      <c r="CQ148">
        <v>9</v>
      </c>
      <c r="CR148" t="s">
        <v>487</v>
      </c>
      <c r="CS148" t="s">
        <v>3221</v>
      </c>
      <c r="CT148" t="s">
        <v>3222</v>
      </c>
      <c r="CU148" t="s">
        <v>3223</v>
      </c>
      <c r="CV148" t="s">
        <v>328</v>
      </c>
      <c r="CW148" t="s">
        <v>1675</v>
      </c>
      <c r="CX148" s="282"/>
      <c r="CY148" s="282"/>
    </row>
    <row r="149" spans="1:103" s="166" customFormat="1" ht="15" hidden="1" customHeight="1">
      <c r="A149" s="185">
        <v>83</v>
      </c>
      <c r="B149" s="186">
        <v>2</v>
      </c>
      <c r="C149" s="187" t="s">
        <v>473</v>
      </c>
      <c r="D149" s="187">
        <v>31</v>
      </c>
      <c r="E149" s="187" t="s">
        <v>573</v>
      </c>
      <c r="F149" s="203"/>
      <c r="G149" s="186"/>
      <c r="J149" s="442"/>
      <c r="L149" s="421"/>
      <c r="M149" s="421"/>
      <c r="Q149" s="167"/>
      <c r="R149" s="165"/>
      <c r="S149" s="168">
        <v>84</v>
      </c>
      <c r="T149" s="168" t="s">
        <v>442</v>
      </c>
      <c r="U149" s="192"/>
      <c r="V149" s="192">
        <v>123450078</v>
      </c>
      <c r="W149" s="192" t="str">
        <f t="shared" si="62"/>
        <v>Twelve  Crores  Thirty Four  Lakhs  Fifty Thousand and Seventy Eight</v>
      </c>
      <c r="X149" s="168">
        <f t="shared" si="63"/>
        <v>120000000</v>
      </c>
      <c r="Y149" s="168">
        <f t="shared" si="64"/>
        <v>12</v>
      </c>
      <c r="Z149" s="168" t="str">
        <f t="shared" si="65"/>
        <v xml:space="preserve">Twelve  Crores  </v>
      </c>
      <c r="AA149" s="168">
        <f t="shared" si="66"/>
        <v>3400000</v>
      </c>
      <c r="AB149" s="169">
        <f t="shared" si="67"/>
        <v>34</v>
      </c>
      <c r="AC149" s="168" t="str">
        <f t="shared" si="68"/>
        <v xml:space="preserve">Thirty Four  Lakhs  </v>
      </c>
      <c r="AD149" s="168">
        <f t="shared" si="69"/>
        <v>50000</v>
      </c>
      <c r="AE149" s="169">
        <f t="shared" si="70"/>
        <v>50</v>
      </c>
      <c r="AF149" s="168" t="str">
        <f t="shared" si="71"/>
        <v xml:space="preserve">Fifty Thousand </v>
      </c>
      <c r="AG149" s="168">
        <f t="shared" si="72"/>
        <v>0</v>
      </c>
      <c r="AH149" s="169">
        <f t="shared" si="73"/>
        <v>0</v>
      </c>
      <c r="AI149" s="168" t="str">
        <f t="shared" si="74"/>
        <v/>
      </c>
      <c r="AJ149" s="168">
        <f t="shared" si="75"/>
        <v>78</v>
      </c>
      <c r="AK149" s="169" t="str">
        <f t="shared" si="76"/>
        <v>Seventy Eight</v>
      </c>
      <c r="BI149" s="120" t="str">
        <f t="shared" si="84"/>
        <v/>
      </c>
      <c r="BJ149" s="120" t="str">
        <f t="shared" si="85"/>
        <v/>
      </c>
      <c r="BK149" s="120">
        <f t="shared" si="79"/>
        <v>1</v>
      </c>
      <c r="BL149" s="235" t="str">
        <f t="shared" si="78"/>
        <v>2070-00-104-00-04</v>
      </c>
      <c r="BM149" s="235">
        <v>147</v>
      </c>
      <c r="BN149" s="242" t="s">
        <v>2559</v>
      </c>
      <c r="BO149" s="241" t="s">
        <v>2558</v>
      </c>
      <c r="BP149" s="242" t="s">
        <v>1642</v>
      </c>
      <c r="BQ149" s="243"/>
      <c r="BR149" s="242" t="s">
        <v>1731</v>
      </c>
      <c r="BS149" s="246" t="s">
        <v>2575</v>
      </c>
      <c r="BT149" s="245" t="s">
        <v>1642</v>
      </c>
      <c r="BU149" s="244"/>
      <c r="BV149" s="242" t="s">
        <v>327</v>
      </c>
      <c r="BW149" s="241" t="s">
        <v>2578</v>
      </c>
      <c r="BX149" s="235"/>
      <c r="BY149"/>
      <c r="BZ149"/>
      <c r="CA149"/>
      <c r="CB149"/>
      <c r="CC149"/>
      <c r="CD149"/>
      <c r="CE149"/>
      <c r="CP149">
        <f t="shared" si="77"/>
        <v>1</v>
      </c>
      <c r="CQ149">
        <v>9</v>
      </c>
      <c r="CR149" t="s">
        <v>487</v>
      </c>
      <c r="CS149" t="s">
        <v>3224</v>
      </c>
      <c r="CT149" t="s">
        <v>3225</v>
      </c>
      <c r="CU149" t="s">
        <v>3226</v>
      </c>
      <c r="CV149" t="s">
        <v>328</v>
      </c>
      <c r="CW149" t="s">
        <v>1919</v>
      </c>
      <c r="CX149" s="282"/>
      <c r="CY149" s="282"/>
    </row>
    <row r="150" spans="1:103" s="166" customFormat="1" ht="15" hidden="1" customHeight="1">
      <c r="A150" s="185">
        <v>84</v>
      </c>
      <c r="B150" s="186">
        <v>2</v>
      </c>
      <c r="C150" s="187" t="s">
        <v>473</v>
      </c>
      <c r="D150" s="187">
        <v>32</v>
      </c>
      <c r="E150" s="187" t="s">
        <v>574</v>
      </c>
      <c r="F150" s="203"/>
      <c r="G150" s="186"/>
      <c r="J150" s="442"/>
      <c r="L150" s="421"/>
      <c r="M150" s="421"/>
      <c r="Q150" s="167"/>
      <c r="R150" s="165"/>
      <c r="S150" s="168">
        <v>85</v>
      </c>
      <c r="T150" s="168" t="s">
        <v>443</v>
      </c>
      <c r="U150" s="192"/>
      <c r="V150" s="192">
        <v>123450079</v>
      </c>
      <c r="W150" s="192" t="str">
        <f t="shared" si="62"/>
        <v>Twelve  Crores  Thirty Four  Lakhs  Fifty Thousand and Seventy Nine</v>
      </c>
      <c r="X150" s="168">
        <f t="shared" si="63"/>
        <v>120000000</v>
      </c>
      <c r="Y150" s="168">
        <f t="shared" si="64"/>
        <v>12</v>
      </c>
      <c r="Z150" s="168" t="str">
        <f t="shared" si="65"/>
        <v xml:space="preserve">Twelve  Crores  </v>
      </c>
      <c r="AA150" s="168">
        <f t="shared" si="66"/>
        <v>3400000</v>
      </c>
      <c r="AB150" s="169">
        <f t="shared" si="67"/>
        <v>34</v>
      </c>
      <c r="AC150" s="168" t="str">
        <f t="shared" si="68"/>
        <v xml:space="preserve">Thirty Four  Lakhs  </v>
      </c>
      <c r="AD150" s="168">
        <f t="shared" si="69"/>
        <v>50000</v>
      </c>
      <c r="AE150" s="169">
        <f t="shared" si="70"/>
        <v>50</v>
      </c>
      <c r="AF150" s="168" t="str">
        <f t="shared" si="71"/>
        <v xml:space="preserve">Fifty Thousand </v>
      </c>
      <c r="AG150" s="168">
        <f t="shared" si="72"/>
        <v>0</v>
      </c>
      <c r="AH150" s="169">
        <f t="shared" si="73"/>
        <v>0</v>
      </c>
      <c r="AI150" s="168" t="str">
        <f t="shared" si="74"/>
        <v/>
      </c>
      <c r="AJ150" s="168">
        <f t="shared" si="75"/>
        <v>79</v>
      </c>
      <c r="AK150" s="169" t="str">
        <f t="shared" si="76"/>
        <v>Seventy Nine</v>
      </c>
      <c r="BI150" s="120" t="str">
        <f t="shared" si="84"/>
        <v/>
      </c>
      <c r="BJ150" s="120" t="str">
        <f t="shared" si="85"/>
        <v/>
      </c>
      <c r="BK150" s="120">
        <f t="shared" si="79"/>
        <v>1</v>
      </c>
      <c r="BL150" s="235" t="str">
        <f t="shared" si="78"/>
        <v>2070-00-104-00-05</v>
      </c>
      <c r="BM150" s="235">
        <v>148</v>
      </c>
      <c r="BN150" s="242" t="s">
        <v>2559</v>
      </c>
      <c r="BO150" s="241" t="s">
        <v>2558</v>
      </c>
      <c r="BP150" s="242" t="s">
        <v>1642</v>
      </c>
      <c r="BQ150" s="243"/>
      <c r="BR150" s="242" t="s">
        <v>1731</v>
      </c>
      <c r="BS150" s="246" t="s">
        <v>2575</v>
      </c>
      <c r="BT150" s="245" t="s">
        <v>1642</v>
      </c>
      <c r="BU150" s="244"/>
      <c r="BV150" s="242" t="s">
        <v>328</v>
      </c>
      <c r="BW150" s="241" t="s">
        <v>2577</v>
      </c>
      <c r="BX150" s="235"/>
      <c r="BY150"/>
      <c r="BZ150"/>
      <c r="CA150"/>
      <c r="CB150"/>
      <c r="CC150"/>
      <c r="CD150"/>
      <c r="CE150"/>
      <c r="CP150">
        <f t="shared" si="77"/>
        <v>1</v>
      </c>
      <c r="CQ150">
        <v>9</v>
      </c>
      <c r="CR150" t="s">
        <v>487</v>
      </c>
      <c r="CS150" t="s">
        <v>3227</v>
      </c>
      <c r="CT150" t="s">
        <v>3228</v>
      </c>
      <c r="CU150" t="s">
        <v>3229</v>
      </c>
      <c r="CV150" t="s">
        <v>328</v>
      </c>
      <c r="CW150" t="s">
        <v>1707</v>
      </c>
      <c r="CX150" s="282"/>
      <c r="CY150" s="282"/>
    </row>
    <row r="151" spans="1:103" s="166" customFormat="1" ht="15" hidden="1" customHeight="1">
      <c r="A151" s="185">
        <v>85</v>
      </c>
      <c r="B151" s="186">
        <v>2</v>
      </c>
      <c r="C151" s="187" t="s">
        <v>473</v>
      </c>
      <c r="D151" s="187">
        <v>33</v>
      </c>
      <c r="E151" s="187" t="s">
        <v>575</v>
      </c>
      <c r="F151" s="203"/>
      <c r="G151" s="186"/>
      <c r="J151" s="442"/>
      <c r="L151" s="421"/>
      <c r="M151" s="421"/>
      <c r="Q151" s="167"/>
      <c r="R151" s="165"/>
      <c r="S151" s="168">
        <v>86</v>
      </c>
      <c r="T151" s="168" t="s">
        <v>444</v>
      </c>
      <c r="U151" s="192"/>
      <c r="V151" s="192">
        <v>123450080</v>
      </c>
      <c r="W151" s="192" t="str">
        <f t="shared" si="62"/>
        <v>Twelve  Crores  Thirty Four  Lakhs  Fifty Thousand and Eighty</v>
      </c>
      <c r="X151" s="168">
        <f t="shared" si="63"/>
        <v>120000000</v>
      </c>
      <c r="Y151" s="168">
        <f t="shared" si="64"/>
        <v>12</v>
      </c>
      <c r="Z151" s="168" t="str">
        <f t="shared" si="65"/>
        <v xml:space="preserve">Twelve  Crores  </v>
      </c>
      <c r="AA151" s="168">
        <f t="shared" si="66"/>
        <v>3400000</v>
      </c>
      <c r="AB151" s="169">
        <f t="shared" si="67"/>
        <v>34</v>
      </c>
      <c r="AC151" s="168" t="str">
        <f t="shared" si="68"/>
        <v xml:space="preserve">Thirty Four  Lakhs  </v>
      </c>
      <c r="AD151" s="168">
        <f t="shared" si="69"/>
        <v>50000</v>
      </c>
      <c r="AE151" s="169">
        <f t="shared" si="70"/>
        <v>50</v>
      </c>
      <c r="AF151" s="168" t="str">
        <f t="shared" si="71"/>
        <v xml:space="preserve">Fifty Thousand </v>
      </c>
      <c r="AG151" s="168">
        <f t="shared" si="72"/>
        <v>0</v>
      </c>
      <c r="AH151" s="169">
        <f t="shared" si="73"/>
        <v>0</v>
      </c>
      <c r="AI151" s="168" t="str">
        <f t="shared" si="74"/>
        <v/>
      </c>
      <c r="AJ151" s="168">
        <f t="shared" si="75"/>
        <v>80</v>
      </c>
      <c r="AK151" s="169" t="str">
        <f t="shared" si="76"/>
        <v>Eighty</v>
      </c>
      <c r="BI151" s="120" t="str">
        <f t="shared" si="84"/>
        <v/>
      </c>
      <c r="BJ151" s="120" t="str">
        <f t="shared" si="85"/>
        <v/>
      </c>
      <c r="BK151" s="120">
        <f t="shared" si="79"/>
        <v>1</v>
      </c>
      <c r="BL151" s="235" t="str">
        <f t="shared" si="78"/>
        <v>2070-00-104-00-06</v>
      </c>
      <c r="BM151" s="235">
        <v>149</v>
      </c>
      <c r="BN151" s="242" t="s">
        <v>2559</v>
      </c>
      <c r="BO151" s="241" t="s">
        <v>2558</v>
      </c>
      <c r="BP151" s="242" t="s">
        <v>1642</v>
      </c>
      <c r="BQ151" s="243"/>
      <c r="BR151" s="242" t="s">
        <v>1731</v>
      </c>
      <c r="BS151" s="246" t="s">
        <v>2575</v>
      </c>
      <c r="BT151" s="245" t="s">
        <v>1642</v>
      </c>
      <c r="BU151" s="244"/>
      <c r="BV151" s="242" t="s">
        <v>329</v>
      </c>
      <c r="BW151" s="241" t="s">
        <v>2576</v>
      </c>
      <c r="BX151" s="235"/>
      <c r="BY151"/>
      <c r="BZ151"/>
      <c r="CA151"/>
      <c r="CB151"/>
      <c r="CC151"/>
      <c r="CD151"/>
      <c r="CE151"/>
      <c r="CP151">
        <f t="shared" si="77"/>
        <v>1</v>
      </c>
      <c r="CQ151">
        <v>9</v>
      </c>
      <c r="CR151" t="s">
        <v>487</v>
      </c>
      <c r="CS151" t="s">
        <v>3230</v>
      </c>
      <c r="CT151" t="s">
        <v>3231</v>
      </c>
      <c r="CU151" t="s">
        <v>3232</v>
      </c>
      <c r="CV151" t="s">
        <v>328</v>
      </c>
      <c r="CW151" t="s">
        <v>1766</v>
      </c>
      <c r="CX151" s="282"/>
      <c r="CY151" s="282"/>
    </row>
    <row r="152" spans="1:103" s="166" customFormat="1" ht="15" hidden="1" customHeight="1">
      <c r="A152" s="185">
        <v>86</v>
      </c>
      <c r="B152" s="186">
        <v>2</v>
      </c>
      <c r="C152" s="187" t="s">
        <v>473</v>
      </c>
      <c r="D152" s="187">
        <v>34</v>
      </c>
      <c r="E152" s="187" t="s">
        <v>576</v>
      </c>
      <c r="F152" s="203"/>
      <c r="G152" s="186"/>
      <c r="J152" s="442"/>
      <c r="L152" s="421"/>
      <c r="M152" s="421"/>
      <c r="Q152" s="167"/>
      <c r="R152" s="165"/>
      <c r="S152" s="168">
        <v>87</v>
      </c>
      <c r="T152" s="168" t="s">
        <v>445</v>
      </c>
      <c r="U152" s="192"/>
      <c r="V152" s="192">
        <v>123450081</v>
      </c>
      <c r="W152" s="192" t="str">
        <f t="shared" si="62"/>
        <v>Twelve  Crores  Thirty Four  Lakhs  Fifty Thousand and Eighty One</v>
      </c>
      <c r="X152" s="168">
        <f t="shared" si="63"/>
        <v>120000000</v>
      </c>
      <c r="Y152" s="168">
        <f t="shared" si="64"/>
        <v>12</v>
      </c>
      <c r="Z152" s="168" t="str">
        <f t="shared" si="65"/>
        <v xml:space="preserve">Twelve  Crores  </v>
      </c>
      <c r="AA152" s="168">
        <f t="shared" si="66"/>
        <v>3400000</v>
      </c>
      <c r="AB152" s="169">
        <f t="shared" si="67"/>
        <v>34</v>
      </c>
      <c r="AC152" s="168" t="str">
        <f t="shared" si="68"/>
        <v xml:space="preserve">Thirty Four  Lakhs  </v>
      </c>
      <c r="AD152" s="168">
        <f t="shared" si="69"/>
        <v>50000</v>
      </c>
      <c r="AE152" s="169">
        <f t="shared" si="70"/>
        <v>50</v>
      </c>
      <c r="AF152" s="168" t="str">
        <f t="shared" si="71"/>
        <v xml:space="preserve">Fifty Thousand </v>
      </c>
      <c r="AG152" s="168">
        <f t="shared" si="72"/>
        <v>0</v>
      </c>
      <c r="AH152" s="169">
        <f t="shared" si="73"/>
        <v>0</v>
      </c>
      <c r="AI152" s="168" t="str">
        <f t="shared" si="74"/>
        <v/>
      </c>
      <c r="AJ152" s="168">
        <f t="shared" si="75"/>
        <v>81</v>
      </c>
      <c r="AK152" s="169" t="str">
        <f t="shared" si="76"/>
        <v>Eighty One</v>
      </c>
      <c r="BI152" s="120" t="str">
        <f t="shared" si="84"/>
        <v/>
      </c>
      <c r="BJ152" s="120" t="str">
        <f t="shared" si="85"/>
        <v/>
      </c>
      <c r="BK152" s="120">
        <f t="shared" si="79"/>
        <v>1</v>
      </c>
      <c r="BL152" s="235" t="str">
        <f t="shared" si="78"/>
        <v>2070-00-104-00-08</v>
      </c>
      <c r="BM152" s="235">
        <v>150</v>
      </c>
      <c r="BN152" s="242" t="s">
        <v>2559</v>
      </c>
      <c r="BO152" s="241" t="s">
        <v>2558</v>
      </c>
      <c r="BP152" s="242" t="s">
        <v>1642</v>
      </c>
      <c r="BQ152" s="243"/>
      <c r="BR152" s="242" t="s">
        <v>1731</v>
      </c>
      <c r="BS152" s="246" t="s">
        <v>2575</v>
      </c>
      <c r="BT152" s="245" t="s">
        <v>1642</v>
      </c>
      <c r="BU152" s="244"/>
      <c r="BV152" s="242" t="s">
        <v>331</v>
      </c>
      <c r="BW152" s="241" t="s">
        <v>2574</v>
      </c>
      <c r="BX152" s="235"/>
      <c r="BY152"/>
      <c r="BZ152"/>
      <c r="CA152"/>
      <c r="CB152"/>
      <c r="CC152"/>
      <c r="CD152"/>
      <c r="CE152"/>
      <c r="CP152">
        <f t="shared" si="77"/>
        <v>1</v>
      </c>
      <c r="CQ152">
        <v>9</v>
      </c>
      <c r="CR152" t="s">
        <v>487</v>
      </c>
      <c r="CS152" t="s">
        <v>3233</v>
      </c>
      <c r="CT152" t="s">
        <v>3234</v>
      </c>
      <c r="CU152" t="s">
        <v>3235</v>
      </c>
      <c r="CV152" t="s">
        <v>328</v>
      </c>
      <c r="CW152" t="s">
        <v>1828</v>
      </c>
      <c r="CX152" s="282"/>
      <c r="CY152" s="282"/>
    </row>
    <row r="153" spans="1:103" s="166" customFormat="1" ht="15" hidden="1" customHeight="1">
      <c r="A153" s="185">
        <v>87</v>
      </c>
      <c r="B153" s="186">
        <v>2</v>
      </c>
      <c r="C153" s="187" t="s">
        <v>473</v>
      </c>
      <c r="D153" s="187">
        <v>35</v>
      </c>
      <c r="E153" s="187" t="s">
        <v>578</v>
      </c>
      <c r="F153" s="203"/>
      <c r="G153" s="186"/>
      <c r="J153" s="442"/>
      <c r="L153" s="421"/>
      <c r="M153" s="421"/>
      <c r="Q153" s="167"/>
      <c r="R153" s="165"/>
      <c r="S153" s="168">
        <v>88</v>
      </c>
      <c r="T153" s="168" t="s">
        <v>446</v>
      </c>
      <c r="U153" s="192"/>
      <c r="V153" s="192">
        <v>123450082</v>
      </c>
      <c r="W153" s="192" t="str">
        <f t="shared" si="62"/>
        <v>Twelve  Crores  Thirty Four  Lakhs  Fifty Thousand and Eighty Two</v>
      </c>
      <c r="X153" s="168">
        <f t="shared" si="63"/>
        <v>120000000</v>
      </c>
      <c r="Y153" s="168">
        <f t="shared" si="64"/>
        <v>12</v>
      </c>
      <c r="Z153" s="168" t="str">
        <f t="shared" si="65"/>
        <v xml:space="preserve">Twelve  Crores  </v>
      </c>
      <c r="AA153" s="168">
        <f t="shared" si="66"/>
        <v>3400000</v>
      </c>
      <c r="AB153" s="169">
        <f t="shared" si="67"/>
        <v>34</v>
      </c>
      <c r="AC153" s="168" t="str">
        <f t="shared" si="68"/>
        <v xml:space="preserve">Thirty Four  Lakhs  </v>
      </c>
      <c r="AD153" s="168">
        <f t="shared" si="69"/>
        <v>50000</v>
      </c>
      <c r="AE153" s="169">
        <f t="shared" si="70"/>
        <v>50</v>
      </c>
      <c r="AF153" s="168" t="str">
        <f t="shared" si="71"/>
        <v xml:space="preserve">Fifty Thousand </v>
      </c>
      <c r="AG153" s="168">
        <f t="shared" si="72"/>
        <v>0</v>
      </c>
      <c r="AH153" s="169">
        <f t="shared" si="73"/>
        <v>0</v>
      </c>
      <c r="AI153" s="168" t="str">
        <f t="shared" si="74"/>
        <v/>
      </c>
      <c r="AJ153" s="168">
        <f t="shared" si="75"/>
        <v>82</v>
      </c>
      <c r="AK153" s="169" t="str">
        <f t="shared" si="76"/>
        <v>Eighty Two</v>
      </c>
      <c r="BI153" s="120" t="str">
        <f t="shared" si="84"/>
        <v/>
      </c>
      <c r="BJ153" s="120" t="str">
        <f t="shared" si="85"/>
        <v/>
      </c>
      <c r="BK153" s="120">
        <f t="shared" si="79"/>
        <v>1</v>
      </c>
      <c r="BL153" s="235" t="str">
        <f t="shared" si="78"/>
        <v>2070-00-106-00-05</v>
      </c>
      <c r="BM153" s="235">
        <v>151</v>
      </c>
      <c r="BN153" s="242" t="s">
        <v>2559</v>
      </c>
      <c r="BO153" s="241" t="s">
        <v>2558</v>
      </c>
      <c r="BP153" s="242" t="s">
        <v>1642</v>
      </c>
      <c r="BQ153" s="243"/>
      <c r="BR153" s="242" t="s">
        <v>1759</v>
      </c>
      <c r="BS153" s="246" t="s">
        <v>2573</v>
      </c>
      <c r="BT153" s="245" t="s">
        <v>1642</v>
      </c>
      <c r="BU153" s="244"/>
      <c r="BV153" s="242" t="s">
        <v>328</v>
      </c>
      <c r="BW153" s="241" t="s">
        <v>2572</v>
      </c>
      <c r="BX153" s="235"/>
      <c r="BY153"/>
      <c r="BZ153"/>
      <c r="CA153"/>
      <c r="CB153"/>
      <c r="CC153"/>
      <c r="CD153"/>
      <c r="CE153"/>
      <c r="CP153">
        <f t="shared" si="77"/>
        <v>1</v>
      </c>
      <c r="CQ153">
        <v>9</v>
      </c>
      <c r="CR153" t="s">
        <v>487</v>
      </c>
      <c r="CS153" t="s">
        <v>3236</v>
      </c>
      <c r="CT153" t="s">
        <v>3237</v>
      </c>
      <c r="CU153" t="s">
        <v>3238</v>
      </c>
      <c r="CV153" t="s">
        <v>328</v>
      </c>
      <c r="CW153" t="s">
        <v>1673</v>
      </c>
      <c r="CX153" s="282"/>
      <c r="CY153" s="282"/>
    </row>
    <row r="154" spans="1:103" s="166" customFormat="1" ht="15" hidden="1" customHeight="1">
      <c r="A154" s="185">
        <v>88</v>
      </c>
      <c r="B154" s="186">
        <v>2</v>
      </c>
      <c r="C154" s="187" t="s">
        <v>473</v>
      </c>
      <c r="D154" s="187">
        <v>36</v>
      </c>
      <c r="E154" s="187" t="s">
        <v>580</v>
      </c>
      <c r="F154" s="203"/>
      <c r="G154" s="186"/>
      <c r="J154" s="442"/>
      <c r="L154" s="421"/>
      <c r="M154" s="421"/>
      <c r="Q154" s="167"/>
      <c r="R154" s="165"/>
      <c r="S154" s="168">
        <v>89</v>
      </c>
      <c r="T154" s="168" t="s">
        <v>447</v>
      </c>
      <c r="U154" s="192"/>
      <c r="V154" s="192">
        <v>0</v>
      </c>
      <c r="W154" s="192" t="str">
        <f t="shared" si="62"/>
        <v>NIL</v>
      </c>
      <c r="X154" s="168">
        <f t="shared" si="63"/>
        <v>0</v>
      </c>
      <c r="Y154" s="168">
        <f t="shared" si="64"/>
        <v>0</v>
      </c>
      <c r="Z154" s="168" t="str">
        <f t="shared" si="65"/>
        <v/>
      </c>
      <c r="AA154" s="168">
        <f t="shared" si="66"/>
        <v>0</v>
      </c>
      <c r="AB154" s="169">
        <f t="shared" si="67"/>
        <v>0</v>
      </c>
      <c r="AC154" s="168" t="str">
        <f t="shared" si="68"/>
        <v/>
      </c>
      <c r="AD154" s="168">
        <f t="shared" si="69"/>
        <v>0</v>
      </c>
      <c r="AE154" s="169">
        <f t="shared" si="70"/>
        <v>0</v>
      </c>
      <c r="AF154" s="168" t="str">
        <f t="shared" si="71"/>
        <v/>
      </c>
      <c r="AG154" s="168">
        <f t="shared" si="72"/>
        <v>0</v>
      </c>
      <c r="AH154" s="169">
        <f t="shared" si="73"/>
        <v>0</v>
      </c>
      <c r="AI154" s="168" t="str">
        <f t="shared" si="74"/>
        <v/>
      </c>
      <c r="AJ154" s="168">
        <f t="shared" si="75"/>
        <v>0</v>
      </c>
      <c r="AK154" s="169" t="str">
        <f t="shared" si="76"/>
        <v/>
      </c>
      <c r="BI154" s="120" t="str">
        <f t="shared" si="84"/>
        <v/>
      </c>
      <c r="BJ154" s="120" t="str">
        <f t="shared" si="85"/>
        <v/>
      </c>
      <c r="BK154" s="120">
        <f t="shared" si="79"/>
        <v>1</v>
      </c>
      <c r="BL154" s="235" t="str">
        <f t="shared" si="78"/>
        <v>2070-00-107-00-04</v>
      </c>
      <c r="BM154" s="235">
        <v>152</v>
      </c>
      <c r="BN154" s="242" t="s">
        <v>2559</v>
      </c>
      <c r="BO154" s="241" t="s">
        <v>2558</v>
      </c>
      <c r="BP154" s="242" t="s">
        <v>1642</v>
      </c>
      <c r="BQ154" s="243"/>
      <c r="BR154" s="242" t="s">
        <v>1886</v>
      </c>
      <c r="BS154" s="246" t="s">
        <v>2570</v>
      </c>
      <c r="BT154" s="245" t="s">
        <v>1642</v>
      </c>
      <c r="BU154" s="244"/>
      <c r="BV154" s="242" t="s">
        <v>327</v>
      </c>
      <c r="BW154" s="241" t="s">
        <v>2571</v>
      </c>
      <c r="BX154" s="235"/>
      <c r="BY154"/>
      <c r="BZ154"/>
      <c r="CA154"/>
      <c r="CB154"/>
      <c r="CC154"/>
      <c r="CD154"/>
      <c r="CE154"/>
      <c r="CP154">
        <f t="shared" si="77"/>
        <v>1</v>
      </c>
      <c r="CQ154">
        <v>9</v>
      </c>
      <c r="CR154" t="s">
        <v>487</v>
      </c>
      <c r="CS154" t="s">
        <v>3239</v>
      </c>
      <c r="CT154" t="s">
        <v>3240</v>
      </c>
      <c r="CU154" t="s">
        <v>3241</v>
      </c>
      <c r="CV154" t="s">
        <v>328</v>
      </c>
      <c r="CW154" t="s">
        <v>1671</v>
      </c>
      <c r="CX154" s="282"/>
      <c r="CY154" s="282"/>
    </row>
    <row r="155" spans="1:103" s="166" customFormat="1" ht="15" hidden="1" customHeight="1">
      <c r="A155" s="185">
        <v>89</v>
      </c>
      <c r="B155" s="186">
        <v>2</v>
      </c>
      <c r="C155" s="187" t="s">
        <v>473</v>
      </c>
      <c r="D155" s="187">
        <v>37</v>
      </c>
      <c r="E155" s="187" t="s">
        <v>581</v>
      </c>
      <c r="F155" s="203"/>
      <c r="G155" s="186"/>
      <c r="J155" s="442"/>
      <c r="L155" s="421"/>
      <c r="M155" s="421"/>
      <c r="Q155" s="167"/>
      <c r="R155" s="165"/>
      <c r="S155" s="168">
        <v>90</v>
      </c>
      <c r="T155" s="168" t="s">
        <v>385</v>
      </c>
      <c r="U155" s="192"/>
      <c r="V155" s="192">
        <v>123450084</v>
      </c>
      <c r="W155" s="192" t="str">
        <f t="shared" si="62"/>
        <v>Twelve  Crores  Thirty Four  Lakhs  Fifty Thousand and Eighty Four</v>
      </c>
      <c r="X155" s="168">
        <f t="shared" si="63"/>
        <v>120000000</v>
      </c>
      <c r="Y155" s="168">
        <f t="shared" si="64"/>
        <v>12</v>
      </c>
      <c r="Z155" s="168" t="str">
        <f t="shared" si="65"/>
        <v xml:space="preserve">Twelve  Crores  </v>
      </c>
      <c r="AA155" s="168">
        <f t="shared" si="66"/>
        <v>3400000</v>
      </c>
      <c r="AB155" s="169">
        <f t="shared" si="67"/>
        <v>34</v>
      </c>
      <c r="AC155" s="168" t="str">
        <f t="shared" si="68"/>
        <v xml:space="preserve">Thirty Four  Lakhs  </v>
      </c>
      <c r="AD155" s="168">
        <f t="shared" si="69"/>
        <v>50000</v>
      </c>
      <c r="AE155" s="169">
        <f t="shared" si="70"/>
        <v>50</v>
      </c>
      <c r="AF155" s="168" t="str">
        <f t="shared" si="71"/>
        <v xml:space="preserve">Fifty Thousand </v>
      </c>
      <c r="AG155" s="168">
        <f t="shared" si="72"/>
        <v>0</v>
      </c>
      <c r="AH155" s="169">
        <f t="shared" si="73"/>
        <v>0</v>
      </c>
      <c r="AI155" s="168" t="str">
        <f t="shared" si="74"/>
        <v/>
      </c>
      <c r="AJ155" s="168">
        <f t="shared" si="75"/>
        <v>84</v>
      </c>
      <c r="AK155" s="169" t="str">
        <f t="shared" si="76"/>
        <v>Eighty Four</v>
      </c>
      <c r="BI155" s="120" t="str">
        <f t="shared" si="84"/>
        <v/>
      </c>
      <c r="BJ155" s="120" t="str">
        <f t="shared" si="85"/>
        <v/>
      </c>
      <c r="BK155" s="120">
        <f t="shared" si="79"/>
        <v>1</v>
      </c>
      <c r="BL155" s="235" t="str">
        <f t="shared" si="78"/>
        <v>2070-00-107-00-05</v>
      </c>
      <c r="BM155" s="235">
        <v>153</v>
      </c>
      <c r="BN155" s="242" t="s">
        <v>2559</v>
      </c>
      <c r="BO155" s="241" t="s">
        <v>2558</v>
      </c>
      <c r="BP155" s="242" t="s">
        <v>1642</v>
      </c>
      <c r="BQ155" s="243"/>
      <c r="BR155" s="242" t="s">
        <v>1886</v>
      </c>
      <c r="BS155" s="246" t="s">
        <v>2570</v>
      </c>
      <c r="BT155" s="245" t="s">
        <v>1642</v>
      </c>
      <c r="BU155" s="244"/>
      <c r="BV155" s="242" t="s">
        <v>328</v>
      </c>
      <c r="BW155" s="241" t="s">
        <v>2569</v>
      </c>
      <c r="BX155" s="235"/>
      <c r="BY155"/>
      <c r="BZ155"/>
      <c r="CA155"/>
      <c r="CB155"/>
      <c r="CC155"/>
      <c r="CD155"/>
      <c r="CE155"/>
      <c r="CP155">
        <f t="shared" si="77"/>
        <v>1</v>
      </c>
      <c r="CQ155">
        <v>10</v>
      </c>
      <c r="CR155" t="s">
        <v>489</v>
      </c>
      <c r="CS155" t="s">
        <v>3242</v>
      </c>
      <c r="CT155" t="s">
        <v>3243</v>
      </c>
      <c r="CU155" t="s">
        <v>3244</v>
      </c>
      <c r="CV155" t="s">
        <v>1681</v>
      </c>
      <c r="CW155" t="s">
        <v>29</v>
      </c>
      <c r="CX155" s="282"/>
      <c r="CY155" s="282"/>
    </row>
    <row r="156" spans="1:103" s="166" customFormat="1" ht="15" hidden="1" customHeight="1">
      <c r="A156" s="185">
        <v>90</v>
      </c>
      <c r="B156" s="186">
        <v>2</v>
      </c>
      <c r="C156" s="187" t="s">
        <v>473</v>
      </c>
      <c r="D156" s="187">
        <v>38</v>
      </c>
      <c r="E156" s="187" t="s">
        <v>582</v>
      </c>
      <c r="F156" s="203"/>
      <c r="G156" s="186"/>
      <c r="J156" s="442"/>
      <c r="L156" s="421"/>
      <c r="M156" s="421"/>
      <c r="Q156" s="167"/>
      <c r="R156" s="165"/>
      <c r="S156" s="168">
        <v>91</v>
      </c>
      <c r="T156" s="168" t="s">
        <v>448</v>
      </c>
      <c r="U156" s="192"/>
      <c r="V156" s="192">
        <v>10150000</v>
      </c>
      <c r="W156" s="192" t="str">
        <f t="shared" si="62"/>
        <v xml:space="preserve">One  Crore One  Lakh and Fifty Thousand  </v>
      </c>
      <c r="X156" s="168">
        <f t="shared" si="63"/>
        <v>10000000</v>
      </c>
      <c r="Y156" s="168">
        <f t="shared" si="64"/>
        <v>1</v>
      </c>
      <c r="Z156" s="168" t="str">
        <f t="shared" si="65"/>
        <v xml:space="preserve">One  Crore </v>
      </c>
      <c r="AA156" s="168">
        <f t="shared" si="66"/>
        <v>100000</v>
      </c>
      <c r="AB156" s="169">
        <f t="shared" si="67"/>
        <v>1</v>
      </c>
      <c r="AC156" s="168" t="str">
        <f t="shared" si="68"/>
        <v xml:space="preserve">One  Lakh </v>
      </c>
      <c r="AD156" s="168">
        <f t="shared" si="69"/>
        <v>50000</v>
      </c>
      <c r="AE156" s="169">
        <f t="shared" si="70"/>
        <v>50</v>
      </c>
      <c r="AF156" s="168" t="str">
        <f t="shared" si="71"/>
        <v xml:space="preserve">Fifty Thousand </v>
      </c>
      <c r="AG156" s="168">
        <f t="shared" si="72"/>
        <v>0</v>
      </c>
      <c r="AH156" s="169">
        <f t="shared" si="73"/>
        <v>0</v>
      </c>
      <c r="AI156" s="168" t="str">
        <f t="shared" si="74"/>
        <v/>
      </c>
      <c r="AJ156" s="168">
        <f t="shared" si="75"/>
        <v>0</v>
      </c>
      <c r="AK156" s="169" t="str">
        <f t="shared" si="76"/>
        <v/>
      </c>
      <c r="BI156" s="120" t="str">
        <f t="shared" si="84"/>
        <v/>
      </c>
      <c r="BJ156" s="120" t="str">
        <f t="shared" si="85"/>
        <v/>
      </c>
      <c r="BK156" s="120">
        <f t="shared" si="79"/>
        <v>1</v>
      </c>
      <c r="BL156" s="235" t="str">
        <f t="shared" si="78"/>
        <v>2070-00-108-00-01</v>
      </c>
      <c r="BM156" s="235">
        <v>154</v>
      </c>
      <c r="BN156" s="242" t="s">
        <v>2559</v>
      </c>
      <c r="BO156" s="241" t="s">
        <v>2558</v>
      </c>
      <c r="BP156" s="242" t="s">
        <v>1642</v>
      </c>
      <c r="BQ156" s="243"/>
      <c r="BR156" s="242" t="s">
        <v>1997</v>
      </c>
      <c r="BS156" s="246" t="s">
        <v>2568</v>
      </c>
      <c r="BT156" s="245" t="s">
        <v>1642</v>
      </c>
      <c r="BU156" s="244"/>
      <c r="BV156" s="242" t="s">
        <v>1604</v>
      </c>
      <c r="BW156" s="241" t="s">
        <v>1614</v>
      </c>
      <c r="BX156" s="235"/>
      <c r="BY156"/>
      <c r="BZ156"/>
      <c r="CA156"/>
      <c r="CB156"/>
      <c r="CC156"/>
      <c r="CD156"/>
      <c r="CE156"/>
      <c r="CP156">
        <f t="shared" si="77"/>
        <v>1</v>
      </c>
      <c r="CQ156">
        <v>10</v>
      </c>
      <c r="CR156" t="s">
        <v>489</v>
      </c>
      <c r="CS156" t="s">
        <v>3245</v>
      </c>
      <c r="CT156" t="s">
        <v>3246</v>
      </c>
      <c r="CU156" t="s">
        <v>3247</v>
      </c>
      <c r="CV156" t="s">
        <v>1681</v>
      </c>
      <c r="CW156" t="s">
        <v>326</v>
      </c>
      <c r="CX156" s="282"/>
      <c r="CY156" s="282"/>
    </row>
    <row r="157" spans="1:103" s="166" customFormat="1" ht="15" hidden="1" customHeight="1">
      <c r="A157" s="185">
        <v>91</v>
      </c>
      <c r="B157" s="186">
        <v>2</v>
      </c>
      <c r="C157" s="187" t="s">
        <v>473</v>
      </c>
      <c r="D157" s="187">
        <v>39</v>
      </c>
      <c r="E157" s="187" t="s">
        <v>583</v>
      </c>
      <c r="F157" s="203"/>
      <c r="G157" s="186"/>
      <c r="J157" s="442"/>
      <c r="L157" s="421"/>
      <c r="M157" s="421"/>
      <c r="Q157" s="167"/>
      <c r="R157" s="165"/>
      <c r="S157" s="168">
        <v>92</v>
      </c>
      <c r="T157" s="168" t="s">
        <v>449</v>
      </c>
      <c r="U157" s="192"/>
      <c r="V157" s="192">
        <v>10150001</v>
      </c>
      <c r="W157" s="192" t="str">
        <f t="shared" si="62"/>
        <v>One  Crore One  Lakh Fifty Thousand and One</v>
      </c>
      <c r="X157" s="168">
        <f t="shared" si="63"/>
        <v>10000000</v>
      </c>
      <c r="Y157" s="168">
        <f t="shared" si="64"/>
        <v>1</v>
      </c>
      <c r="Z157" s="168" t="str">
        <f t="shared" si="65"/>
        <v xml:space="preserve">One  Crore </v>
      </c>
      <c r="AA157" s="168">
        <f t="shared" si="66"/>
        <v>100000</v>
      </c>
      <c r="AB157" s="169">
        <f t="shared" si="67"/>
        <v>1</v>
      </c>
      <c r="AC157" s="168" t="str">
        <f t="shared" si="68"/>
        <v xml:space="preserve">One  Lakh </v>
      </c>
      <c r="AD157" s="168">
        <f t="shared" si="69"/>
        <v>50000</v>
      </c>
      <c r="AE157" s="169">
        <f t="shared" si="70"/>
        <v>50</v>
      </c>
      <c r="AF157" s="168" t="str">
        <f t="shared" si="71"/>
        <v xml:space="preserve">Fifty Thousand </v>
      </c>
      <c r="AG157" s="168">
        <f t="shared" si="72"/>
        <v>0</v>
      </c>
      <c r="AH157" s="169">
        <f t="shared" si="73"/>
        <v>0</v>
      </c>
      <c r="AI157" s="168" t="str">
        <f t="shared" si="74"/>
        <v/>
      </c>
      <c r="AJ157" s="168">
        <f t="shared" si="75"/>
        <v>1</v>
      </c>
      <c r="AK157" s="169" t="str">
        <f t="shared" si="76"/>
        <v>One</v>
      </c>
      <c r="BI157" s="120" t="str">
        <f t="shared" si="84"/>
        <v/>
      </c>
      <c r="BJ157" s="120" t="str">
        <f t="shared" si="85"/>
        <v/>
      </c>
      <c r="BK157" s="120">
        <f t="shared" si="79"/>
        <v>1</v>
      </c>
      <c r="BL157" s="235" t="str">
        <f t="shared" si="78"/>
        <v>2070-00-108-00-03</v>
      </c>
      <c r="BM157" s="235">
        <v>155</v>
      </c>
      <c r="BN157" s="242" t="s">
        <v>2559</v>
      </c>
      <c r="BO157" s="241" t="s">
        <v>2558</v>
      </c>
      <c r="BP157" s="242" t="s">
        <v>1642</v>
      </c>
      <c r="BQ157" s="243"/>
      <c r="BR157" s="242" t="s">
        <v>1997</v>
      </c>
      <c r="BS157" s="246" t="s">
        <v>2568</v>
      </c>
      <c r="BT157" s="245" t="s">
        <v>1642</v>
      </c>
      <c r="BU157" s="244"/>
      <c r="BV157" s="242" t="s">
        <v>326</v>
      </c>
      <c r="BW157" s="241" t="s">
        <v>1757</v>
      </c>
      <c r="BX157" s="235"/>
      <c r="BY157"/>
      <c r="BZ157"/>
      <c r="CA157"/>
      <c r="CB157"/>
      <c r="CC157"/>
      <c r="CD157"/>
      <c r="CE157"/>
      <c r="CP157">
        <f t="shared" si="77"/>
        <v>1</v>
      </c>
      <c r="CQ157">
        <v>10</v>
      </c>
      <c r="CR157" t="s">
        <v>489</v>
      </c>
      <c r="CS157" t="s">
        <v>3248</v>
      </c>
      <c r="CT157" t="s">
        <v>3249</v>
      </c>
      <c r="CU157" t="s">
        <v>3250</v>
      </c>
      <c r="CV157" t="s">
        <v>1681</v>
      </c>
      <c r="CW157" t="s">
        <v>327</v>
      </c>
      <c r="CX157" s="282"/>
      <c r="CY157" s="282"/>
    </row>
    <row r="158" spans="1:103" s="166" customFormat="1" ht="15" hidden="1" customHeight="1">
      <c r="A158" s="185">
        <v>92</v>
      </c>
      <c r="B158" s="186">
        <v>2</v>
      </c>
      <c r="C158" s="187" t="s">
        <v>473</v>
      </c>
      <c r="D158" s="187">
        <v>40</v>
      </c>
      <c r="E158" s="187" t="s">
        <v>584</v>
      </c>
      <c r="F158" s="203"/>
      <c r="G158" s="186"/>
      <c r="J158" s="442"/>
      <c r="L158" s="421"/>
      <c r="M158" s="421"/>
      <c r="Q158" s="167"/>
      <c r="R158" s="165"/>
      <c r="S158" s="168">
        <v>93</v>
      </c>
      <c r="T158" s="168" t="s">
        <v>450</v>
      </c>
      <c r="U158" s="192"/>
      <c r="V158" s="192">
        <v>10150002</v>
      </c>
      <c r="W158" s="192" t="str">
        <f t="shared" si="62"/>
        <v>One  Crore One  Lakh Fifty Thousand and Two</v>
      </c>
      <c r="X158" s="168">
        <f t="shared" si="63"/>
        <v>10000000</v>
      </c>
      <c r="Y158" s="168">
        <f t="shared" si="64"/>
        <v>1</v>
      </c>
      <c r="Z158" s="168" t="str">
        <f t="shared" si="65"/>
        <v xml:space="preserve">One  Crore </v>
      </c>
      <c r="AA158" s="168">
        <f t="shared" si="66"/>
        <v>100000</v>
      </c>
      <c r="AB158" s="169">
        <f t="shared" si="67"/>
        <v>1</v>
      </c>
      <c r="AC158" s="168" t="str">
        <f t="shared" si="68"/>
        <v xml:space="preserve">One  Lakh </v>
      </c>
      <c r="AD158" s="168">
        <f t="shared" si="69"/>
        <v>50000</v>
      </c>
      <c r="AE158" s="169">
        <f t="shared" si="70"/>
        <v>50</v>
      </c>
      <c r="AF158" s="168" t="str">
        <f t="shared" si="71"/>
        <v xml:space="preserve">Fifty Thousand </v>
      </c>
      <c r="AG158" s="168">
        <f t="shared" si="72"/>
        <v>0</v>
      </c>
      <c r="AH158" s="169">
        <f t="shared" si="73"/>
        <v>0</v>
      </c>
      <c r="AI158" s="168" t="str">
        <f t="shared" si="74"/>
        <v/>
      </c>
      <c r="AJ158" s="168">
        <f t="shared" si="75"/>
        <v>2</v>
      </c>
      <c r="AK158" s="169" t="str">
        <f t="shared" si="76"/>
        <v>Two</v>
      </c>
      <c r="BI158" s="120" t="str">
        <f t="shared" si="84"/>
        <v/>
      </c>
      <c r="BJ158" s="120" t="str">
        <f t="shared" si="85"/>
        <v/>
      </c>
      <c r="BK158" s="120">
        <f t="shared" si="79"/>
        <v>1</v>
      </c>
      <c r="BL158" s="235" t="str">
        <f t="shared" si="78"/>
        <v>2070-00-115-00-04</v>
      </c>
      <c r="BM158" s="235">
        <v>156</v>
      </c>
      <c r="BN158" s="242" t="s">
        <v>2559</v>
      </c>
      <c r="BO158" s="241" t="s">
        <v>2558</v>
      </c>
      <c r="BP158" s="242" t="s">
        <v>1642</v>
      </c>
      <c r="BQ158" s="243"/>
      <c r="BR158" s="242" t="s">
        <v>2564</v>
      </c>
      <c r="BS158" s="246" t="s">
        <v>2563</v>
      </c>
      <c r="BT158" s="245" t="s">
        <v>1642</v>
      </c>
      <c r="BU158" s="244"/>
      <c r="BV158" s="242" t="s">
        <v>327</v>
      </c>
      <c r="BW158" s="241" t="s">
        <v>2567</v>
      </c>
      <c r="BX158" s="235"/>
      <c r="BY158"/>
      <c r="BZ158"/>
      <c r="CA158"/>
      <c r="CB158"/>
      <c r="CC158"/>
      <c r="CD158"/>
      <c r="CE158"/>
      <c r="CP158">
        <f t="shared" si="77"/>
        <v>1</v>
      </c>
      <c r="CQ158">
        <v>10</v>
      </c>
      <c r="CR158" t="s">
        <v>489</v>
      </c>
      <c r="CS158" t="s">
        <v>3251</v>
      </c>
      <c r="CT158" t="s">
        <v>3252</v>
      </c>
      <c r="CU158" t="s">
        <v>3253</v>
      </c>
      <c r="CV158" t="s">
        <v>1681</v>
      </c>
      <c r="CW158" t="s">
        <v>328</v>
      </c>
      <c r="CX158" s="282"/>
      <c r="CY158" s="282"/>
    </row>
    <row r="159" spans="1:103" s="166" customFormat="1" ht="15" hidden="1" customHeight="1">
      <c r="A159" s="185">
        <v>93</v>
      </c>
      <c r="B159" s="186">
        <v>2</v>
      </c>
      <c r="C159" s="187" t="s">
        <v>473</v>
      </c>
      <c r="D159" s="187">
        <v>41</v>
      </c>
      <c r="E159" s="187" t="s">
        <v>585</v>
      </c>
      <c r="F159" s="203"/>
      <c r="G159" s="186"/>
      <c r="J159" s="442"/>
      <c r="L159" s="421"/>
      <c r="M159" s="421"/>
      <c r="Q159" s="167"/>
      <c r="R159" s="165"/>
      <c r="S159" s="168">
        <v>94</v>
      </c>
      <c r="T159" s="168" t="s">
        <v>451</v>
      </c>
      <c r="U159" s="192"/>
      <c r="V159" s="192">
        <v>10150003</v>
      </c>
      <c r="W159" s="192" t="str">
        <f t="shared" si="62"/>
        <v>One  Crore One  Lakh Fifty Thousand and Three</v>
      </c>
      <c r="X159" s="168">
        <f t="shared" si="63"/>
        <v>10000000</v>
      </c>
      <c r="Y159" s="168">
        <f t="shared" si="64"/>
        <v>1</v>
      </c>
      <c r="Z159" s="168" t="str">
        <f t="shared" si="65"/>
        <v xml:space="preserve">One  Crore </v>
      </c>
      <c r="AA159" s="168">
        <f t="shared" si="66"/>
        <v>100000</v>
      </c>
      <c r="AB159" s="169">
        <f t="shared" si="67"/>
        <v>1</v>
      </c>
      <c r="AC159" s="168" t="str">
        <f t="shared" si="68"/>
        <v xml:space="preserve">One  Lakh </v>
      </c>
      <c r="AD159" s="168">
        <f t="shared" si="69"/>
        <v>50000</v>
      </c>
      <c r="AE159" s="169">
        <f t="shared" si="70"/>
        <v>50</v>
      </c>
      <c r="AF159" s="168" t="str">
        <f t="shared" si="71"/>
        <v xml:space="preserve">Fifty Thousand </v>
      </c>
      <c r="AG159" s="168">
        <f t="shared" si="72"/>
        <v>0</v>
      </c>
      <c r="AH159" s="169">
        <f t="shared" si="73"/>
        <v>0</v>
      </c>
      <c r="AI159" s="168" t="str">
        <f t="shared" si="74"/>
        <v/>
      </c>
      <c r="AJ159" s="168">
        <f t="shared" si="75"/>
        <v>3</v>
      </c>
      <c r="AK159" s="169" t="str">
        <f t="shared" si="76"/>
        <v>Three</v>
      </c>
      <c r="BI159" s="120" t="str">
        <f t="shared" si="84"/>
        <v/>
      </c>
      <c r="BJ159" s="120" t="str">
        <f t="shared" si="85"/>
        <v/>
      </c>
      <c r="BK159" s="120">
        <f t="shared" si="79"/>
        <v>1</v>
      </c>
      <c r="BL159" s="235" t="str">
        <f t="shared" si="78"/>
        <v>2070-00-115-00-05</v>
      </c>
      <c r="BM159" s="235">
        <v>157</v>
      </c>
      <c r="BN159" s="242" t="s">
        <v>2559</v>
      </c>
      <c r="BO159" s="241" t="s">
        <v>2558</v>
      </c>
      <c r="BP159" s="242" t="s">
        <v>1642</v>
      </c>
      <c r="BQ159" s="243"/>
      <c r="BR159" s="242" t="s">
        <v>2564</v>
      </c>
      <c r="BS159" s="246" t="s">
        <v>2563</v>
      </c>
      <c r="BT159" s="245" t="s">
        <v>1642</v>
      </c>
      <c r="BU159" s="244"/>
      <c r="BV159" s="242" t="s">
        <v>328</v>
      </c>
      <c r="BW159" s="241" t="s">
        <v>2566</v>
      </c>
      <c r="BX159" s="235"/>
      <c r="BY159"/>
      <c r="BZ159"/>
      <c r="CA159"/>
      <c r="CB159"/>
      <c r="CC159"/>
      <c r="CD159"/>
      <c r="CE159"/>
      <c r="CP159">
        <f t="shared" si="77"/>
        <v>1</v>
      </c>
      <c r="CQ159">
        <v>10</v>
      </c>
      <c r="CR159" t="s">
        <v>489</v>
      </c>
      <c r="CS159" t="s">
        <v>3254</v>
      </c>
      <c r="CT159" t="s">
        <v>3255</v>
      </c>
      <c r="CU159" t="s">
        <v>3256</v>
      </c>
      <c r="CV159" t="s">
        <v>1681</v>
      </c>
      <c r="CW159" t="s">
        <v>329</v>
      </c>
      <c r="CX159" s="282"/>
      <c r="CY159" s="282"/>
    </row>
    <row r="160" spans="1:103" s="166" customFormat="1" ht="15" hidden="1" customHeight="1">
      <c r="A160" s="185">
        <v>94</v>
      </c>
      <c r="B160" s="186">
        <v>2</v>
      </c>
      <c r="C160" s="187" t="s">
        <v>473</v>
      </c>
      <c r="D160" s="187">
        <v>42</v>
      </c>
      <c r="E160" s="187" t="s">
        <v>586</v>
      </c>
      <c r="F160" s="203"/>
      <c r="G160" s="186"/>
      <c r="J160" s="442"/>
      <c r="L160" s="421"/>
      <c r="M160" s="421"/>
      <c r="Q160" s="167"/>
      <c r="R160" s="165"/>
      <c r="S160" s="168">
        <v>95</v>
      </c>
      <c r="T160" s="168" t="s">
        <v>452</v>
      </c>
      <c r="U160" s="192"/>
      <c r="V160" s="192">
        <v>10150004</v>
      </c>
      <c r="W160" s="192" t="str">
        <f t="shared" si="62"/>
        <v>One  Crore One  Lakh Fifty Thousand and Four</v>
      </c>
      <c r="X160" s="168">
        <f t="shared" si="63"/>
        <v>10000000</v>
      </c>
      <c r="Y160" s="168">
        <f t="shared" si="64"/>
        <v>1</v>
      </c>
      <c r="Z160" s="168" t="str">
        <f t="shared" si="65"/>
        <v xml:space="preserve">One  Crore </v>
      </c>
      <c r="AA160" s="168">
        <f t="shared" si="66"/>
        <v>100000</v>
      </c>
      <c r="AB160" s="169">
        <f t="shared" si="67"/>
        <v>1</v>
      </c>
      <c r="AC160" s="168" t="str">
        <f t="shared" si="68"/>
        <v xml:space="preserve">One  Lakh </v>
      </c>
      <c r="AD160" s="168">
        <f t="shared" si="69"/>
        <v>50000</v>
      </c>
      <c r="AE160" s="169">
        <f t="shared" si="70"/>
        <v>50</v>
      </c>
      <c r="AF160" s="168" t="str">
        <f t="shared" si="71"/>
        <v xml:space="preserve">Fifty Thousand </v>
      </c>
      <c r="AG160" s="168">
        <f t="shared" si="72"/>
        <v>0</v>
      </c>
      <c r="AH160" s="169">
        <f t="shared" si="73"/>
        <v>0</v>
      </c>
      <c r="AI160" s="168" t="str">
        <f t="shared" si="74"/>
        <v/>
      </c>
      <c r="AJ160" s="168">
        <f t="shared" si="75"/>
        <v>4</v>
      </c>
      <c r="AK160" s="169" t="str">
        <f t="shared" si="76"/>
        <v>Four</v>
      </c>
      <c r="BI160" s="120" t="str">
        <f t="shared" si="84"/>
        <v/>
      </c>
      <c r="BJ160" s="120" t="str">
        <f t="shared" si="85"/>
        <v/>
      </c>
      <c r="BK160" s="120">
        <f t="shared" si="79"/>
        <v>1</v>
      </c>
      <c r="BL160" s="235" t="str">
        <f t="shared" si="78"/>
        <v>2070-00-115-00-06</v>
      </c>
      <c r="BM160" s="235">
        <v>158</v>
      </c>
      <c r="BN160" s="242" t="s">
        <v>2559</v>
      </c>
      <c r="BO160" s="241" t="s">
        <v>2558</v>
      </c>
      <c r="BP160" s="242" t="s">
        <v>1642</v>
      </c>
      <c r="BQ160" s="243"/>
      <c r="BR160" s="242" t="s">
        <v>2564</v>
      </c>
      <c r="BS160" s="246" t="s">
        <v>2563</v>
      </c>
      <c r="BT160" s="245" t="s">
        <v>1642</v>
      </c>
      <c r="BU160" s="244"/>
      <c r="BV160" s="242" t="s">
        <v>329</v>
      </c>
      <c r="BW160" s="241" t="s">
        <v>2565</v>
      </c>
      <c r="BX160" s="235"/>
      <c r="BY160"/>
      <c r="BZ160"/>
      <c r="CA160"/>
      <c r="CB160"/>
      <c r="CC160"/>
      <c r="CD160"/>
      <c r="CE160"/>
      <c r="CP160">
        <f t="shared" si="77"/>
        <v>1</v>
      </c>
      <c r="CQ160">
        <v>10</v>
      </c>
      <c r="CR160" t="s">
        <v>489</v>
      </c>
      <c r="CS160" t="s">
        <v>3257</v>
      </c>
      <c r="CT160" t="s">
        <v>3258</v>
      </c>
      <c r="CU160" t="s">
        <v>3259</v>
      </c>
      <c r="CV160" t="s">
        <v>1681</v>
      </c>
      <c r="CW160" t="s">
        <v>330</v>
      </c>
      <c r="CX160" s="282"/>
      <c r="CY160" s="282"/>
    </row>
    <row r="161" spans="1:103" s="166" customFormat="1" ht="15" hidden="1" customHeight="1">
      <c r="A161" s="185">
        <v>95</v>
      </c>
      <c r="B161" s="186">
        <v>2</v>
      </c>
      <c r="C161" s="187" t="s">
        <v>473</v>
      </c>
      <c r="D161" s="187">
        <v>43</v>
      </c>
      <c r="E161" s="187" t="s">
        <v>587</v>
      </c>
      <c r="F161" s="203"/>
      <c r="G161" s="186"/>
      <c r="J161" s="442"/>
      <c r="L161" s="421"/>
      <c r="M161" s="421"/>
      <c r="Q161" s="167"/>
      <c r="R161" s="165"/>
      <c r="S161" s="168">
        <v>96</v>
      </c>
      <c r="T161" s="168" t="s">
        <v>453</v>
      </c>
      <c r="U161" s="192"/>
      <c r="V161" s="192">
        <v>10150005</v>
      </c>
      <c r="W161" s="192" t="str">
        <f t="shared" si="62"/>
        <v>One  Crore One  Lakh Fifty Thousand and Five</v>
      </c>
      <c r="X161" s="168">
        <f t="shared" si="63"/>
        <v>10000000</v>
      </c>
      <c r="Y161" s="168">
        <f t="shared" si="64"/>
        <v>1</v>
      </c>
      <c r="Z161" s="168" t="str">
        <f t="shared" si="65"/>
        <v xml:space="preserve">One  Crore </v>
      </c>
      <c r="AA161" s="168">
        <f t="shared" si="66"/>
        <v>100000</v>
      </c>
      <c r="AB161" s="169">
        <f t="shared" si="67"/>
        <v>1</v>
      </c>
      <c r="AC161" s="168" t="str">
        <f t="shared" si="68"/>
        <v xml:space="preserve">One  Lakh </v>
      </c>
      <c r="AD161" s="168">
        <f t="shared" si="69"/>
        <v>50000</v>
      </c>
      <c r="AE161" s="169">
        <f t="shared" si="70"/>
        <v>50</v>
      </c>
      <c r="AF161" s="168" t="str">
        <f t="shared" si="71"/>
        <v xml:space="preserve">Fifty Thousand </v>
      </c>
      <c r="AG161" s="168">
        <f t="shared" si="72"/>
        <v>0</v>
      </c>
      <c r="AH161" s="169">
        <f t="shared" si="73"/>
        <v>0</v>
      </c>
      <c r="AI161" s="168" t="str">
        <f t="shared" si="74"/>
        <v/>
      </c>
      <c r="AJ161" s="168">
        <f t="shared" si="75"/>
        <v>5</v>
      </c>
      <c r="AK161" s="169" t="str">
        <f t="shared" si="76"/>
        <v>Five</v>
      </c>
      <c r="BI161" s="120" t="str">
        <f t="shared" si="84"/>
        <v/>
      </c>
      <c r="BJ161" s="120" t="str">
        <f t="shared" si="85"/>
        <v/>
      </c>
      <c r="BK161" s="120">
        <f t="shared" si="79"/>
        <v>1</v>
      </c>
      <c r="BL161" s="235" t="str">
        <f t="shared" si="78"/>
        <v>2070-00-115-00-74</v>
      </c>
      <c r="BM161" s="235">
        <v>159</v>
      </c>
      <c r="BN161" s="242" t="s">
        <v>2559</v>
      </c>
      <c r="BO161" s="241" t="s">
        <v>2558</v>
      </c>
      <c r="BP161" s="242" t="s">
        <v>1642</v>
      </c>
      <c r="BQ161" s="243"/>
      <c r="BR161" s="242" t="s">
        <v>2564</v>
      </c>
      <c r="BS161" s="246" t="s">
        <v>2563</v>
      </c>
      <c r="BT161" s="245" t="s">
        <v>1642</v>
      </c>
      <c r="BU161" s="244"/>
      <c r="BV161" s="242" t="s">
        <v>2562</v>
      </c>
      <c r="BW161" s="241" t="s">
        <v>2561</v>
      </c>
      <c r="BX161" s="235"/>
      <c r="BY161"/>
      <c r="BZ161"/>
      <c r="CA161"/>
      <c r="CB161"/>
      <c r="CC161"/>
      <c r="CD161"/>
      <c r="CE161"/>
      <c r="CP161">
        <f t="shared" si="77"/>
        <v>1</v>
      </c>
      <c r="CQ161">
        <v>10</v>
      </c>
      <c r="CR161" t="s">
        <v>489</v>
      </c>
      <c r="CS161" t="s">
        <v>3260</v>
      </c>
      <c r="CT161" t="s">
        <v>3261</v>
      </c>
      <c r="CU161" t="s">
        <v>3262</v>
      </c>
      <c r="CV161" t="s">
        <v>1681</v>
      </c>
      <c r="CW161" t="s">
        <v>331</v>
      </c>
      <c r="CX161" s="282"/>
      <c r="CY161" s="282"/>
    </row>
    <row r="162" spans="1:103" s="166" customFormat="1" ht="15" hidden="1" customHeight="1">
      <c r="A162" s="185">
        <v>96</v>
      </c>
      <c r="B162" s="186">
        <v>2</v>
      </c>
      <c r="C162" s="187" t="s">
        <v>473</v>
      </c>
      <c r="D162" s="187">
        <v>44</v>
      </c>
      <c r="E162" s="187" t="s">
        <v>588</v>
      </c>
      <c r="F162" s="203"/>
      <c r="G162" s="186"/>
      <c r="J162" s="442"/>
      <c r="L162" s="421"/>
      <c r="M162" s="421"/>
      <c r="Q162" s="167"/>
      <c r="R162" s="165"/>
      <c r="S162" s="168">
        <v>97</v>
      </c>
      <c r="T162" s="168" t="s">
        <v>454</v>
      </c>
      <c r="U162" s="192"/>
      <c r="V162" s="192">
        <v>10150006</v>
      </c>
      <c r="W162" s="192" t="str">
        <f t="shared" ref="W162:W164" si="86">IF(V162=0,"NIL",IF(AND(Y162=0,AB162=0,AE162=0,AH162=0),AK162,IF(AND(Y162=0,AB162=0,AE162=0),CONCATENATE(AI162,IF(AJ162&gt;0,"and "," "),AK162),IF(AND(Y162=0,AB162=0),CONCATENATE(AF162,IF(AND(AJ162=0,AH162&gt;0),"and ", ""),AI162,IF(AJ162&gt;0,"and "," "),AK162),IF(Y162=0,CONCATENATE(AC162,IF(AND(AJ162=0,AH162=0,AE162&gt;0),"and ", ""),AF162,IF(AND(AJ162=0,AH162&gt;0),"and ", ""),AI162,IF(AJ162&gt;0,"and "," "),AK162),CONCATENATE(Z162,IF(AND(AJ162=0,AH162=0,AE162=0,AB162&gt;0),"and ", ""),AC162,IF(AND(AJ162=0,AH162=0,AE162&gt;0),"and ", ""),AF162,IF(AND(AJ162=0,AH162&gt;0),"and ", ""),AI162,IF(AJ162&gt;0,"and "," "),AK162))))))</f>
        <v>One  Crore One  Lakh Fifty Thousand and Six</v>
      </c>
      <c r="X162" s="168">
        <f t="shared" si="63"/>
        <v>10000000</v>
      </c>
      <c r="Y162" s="168">
        <f t="shared" si="64"/>
        <v>1</v>
      </c>
      <c r="Z162" s="168" t="str">
        <f t="shared" ref="Z162:Z164" si="87">IF(Y162=1,CONCATENATE(VLOOKUP(Y162,$S$66:$T$164,2),"  Crore "),IF(Y162&gt;1,CONCATENATE(VLOOKUP(Y162,$S$66:$T$164,2),"  Crores  "),""))</f>
        <v xml:space="preserve">One  Crore </v>
      </c>
      <c r="AA162" s="168">
        <f t="shared" si="66"/>
        <v>100000</v>
      </c>
      <c r="AB162" s="169">
        <f t="shared" ref="AB162:AB164" si="88">INT(AA162/100000)</f>
        <v>1</v>
      </c>
      <c r="AC162" s="168" t="str">
        <f t="shared" ref="AC162:AC164" si="89">IF(AB162=1,CONCATENATE(VLOOKUP(AB162,$S$66:$T$164,2),"  Lakh "),IF(AB162&gt;1,CONCATENATE(VLOOKUP(AB162,$S$66:$T$164,2),"  Lakhs  "),""))</f>
        <v xml:space="preserve">One  Lakh </v>
      </c>
      <c r="AD162" s="168">
        <f t="shared" si="69"/>
        <v>50000</v>
      </c>
      <c r="AE162" s="169">
        <f t="shared" ref="AE162:AE164" si="90">INT(AD162/1000)</f>
        <v>50</v>
      </c>
      <c r="AF162" s="168" t="str">
        <f t="shared" ref="AF162:AF164" si="91">IF(AE162&gt;0,CONCATENATE(VLOOKUP(AE162,$S$66:$T$164,2)," Thousand "),"")</f>
        <v xml:space="preserve">Fifty Thousand </v>
      </c>
      <c r="AG162" s="168">
        <f t="shared" si="72"/>
        <v>0</v>
      </c>
      <c r="AH162" s="169">
        <f t="shared" ref="AH162:AH164" si="92">INT(AG162/100)</f>
        <v>0</v>
      </c>
      <c r="AI162" s="168" t="str">
        <f t="shared" ref="AI162:AI164" si="93">IF(AH162&gt;0,CONCATENATE(VLOOKUP(AH162,$S$66:$T$164,2)," Hundred "),"")</f>
        <v/>
      </c>
      <c r="AJ162" s="168">
        <f t="shared" si="75"/>
        <v>6</v>
      </c>
      <c r="AK162" s="169" t="str">
        <f t="shared" ref="AK162:AK164" si="94">IF(AJ162&gt;0, VLOOKUP(AJ162,$S$66:$T$164,2),"")</f>
        <v>Six</v>
      </c>
      <c r="BI162" s="120" t="str">
        <f t="shared" si="84"/>
        <v/>
      </c>
      <c r="BJ162" s="120" t="str">
        <f t="shared" si="85"/>
        <v/>
      </c>
      <c r="BK162" s="120">
        <f t="shared" si="79"/>
        <v>1</v>
      </c>
      <c r="BL162" s="235" t="str">
        <f t="shared" si="78"/>
        <v>2070-00-800-00-05</v>
      </c>
      <c r="BM162" s="235">
        <v>160</v>
      </c>
      <c r="BN162" s="242" t="s">
        <v>2559</v>
      </c>
      <c r="BO162" s="241" t="s">
        <v>2558</v>
      </c>
      <c r="BP162" s="242" t="s">
        <v>1642</v>
      </c>
      <c r="BQ162" s="243"/>
      <c r="BR162" s="242" t="s">
        <v>1649</v>
      </c>
      <c r="BS162" s="246" t="s">
        <v>1648</v>
      </c>
      <c r="BT162" s="245" t="s">
        <v>1642</v>
      </c>
      <c r="BU162" s="244"/>
      <c r="BV162" s="242" t="s">
        <v>328</v>
      </c>
      <c r="BW162" s="241" t="s">
        <v>2560</v>
      </c>
      <c r="BX162" s="235"/>
      <c r="BY162"/>
      <c r="BZ162"/>
      <c r="CA162"/>
      <c r="CB162"/>
      <c r="CC162"/>
      <c r="CD162"/>
      <c r="CE162"/>
      <c r="CP162">
        <f t="shared" si="77"/>
        <v>1</v>
      </c>
      <c r="CQ162">
        <v>10</v>
      </c>
      <c r="CR162" t="s">
        <v>489</v>
      </c>
      <c r="CS162" t="s">
        <v>3263</v>
      </c>
      <c r="CT162" t="s">
        <v>3264</v>
      </c>
      <c r="CU162" t="s">
        <v>3265</v>
      </c>
      <c r="CV162" t="s">
        <v>1681</v>
      </c>
      <c r="CW162" t="s">
        <v>1681</v>
      </c>
      <c r="CX162" s="282"/>
      <c r="CY162" s="282"/>
    </row>
    <row r="163" spans="1:103" s="166" customFormat="1" ht="15" hidden="1" customHeight="1">
      <c r="A163" s="185">
        <v>97</v>
      </c>
      <c r="B163" s="186">
        <v>2</v>
      </c>
      <c r="C163" s="187" t="s">
        <v>473</v>
      </c>
      <c r="D163" s="187">
        <v>45</v>
      </c>
      <c r="E163" s="187" t="s">
        <v>589</v>
      </c>
      <c r="F163" s="203"/>
      <c r="G163" s="186"/>
      <c r="J163" s="442"/>
      <c r="L163" s="421"/>
      <c r="M163" s="421"/>
      <c r="Q163" s="167"/>
      <c r="R163" s="165"/>
      <c r="S163" s="168">
        <v>98</v>
      </c>
      <c r="T163" s="168" t="s">
        <v>455</v>
      </c>
      <c r="U163" s="192"/>
      <c r="V163" s="192">
        <v>10150007</v>
      </c>
      <c r="W163" s="192" t="str">
        <f t="shared" si="86"/>
        <v>One  Crore One  Lakh Fifty Thousand and Seven</v>
      </c>
      <c r="X163" s="168">
        <f t="shared" si="63"/>
        <v>10000000</v>
      </c>
      <c r="Y163" s="168">
        <f t="shared" si="64"/>
        <v>1</v>
      </c>
      <c r="Z163" s="168" t="str">
        <f t="shared" si="87"/>
        <v xml:space="preserve">One  Crore </v>
      </c>
      <c r="AA163" s="168">
        <f t="shared" si="66"/>
        <v>100000</v>
      </c>
      <c r="AB163" s="169">
        <f t="shared" si="88"/>
        <v>1</v>
      </c>
      <c r="AC163" s="168" t="str">
        <f t="shared" si="89"/>
        <v xml:space="preserve">One  Lakh </v>
      </c>
      <c r="AD163" s="168">
        <f t="shared" si="69"/>
        <v>50000</v>
      </c>
      <c r="AE163" s="169">
        <f t="shared" si="90"/>
        <v>50</v>
      </c>
      <c r="AF163" s="168" t="str">
        <f t="shared" si="91"/>
        <v xml:space="preserve">Fifty Thousand </v>
      </c>
      <c r="AG163" s="168">
        <f t="shared" si="72"/>
        <v>0</v>
      </c>
      <c r="AH163" s="169">
        <f t="shared" si="92"/>
        <v>0</v>
      </c>
      <c r="AI163" s="168" t="str">
        <f t="shared" si="93"/>
        <v/>
      </c>
      <c r="AJ163" s="168">
        <f t="shared" si="75"/>
        <v>7</v>
      </c>
      <c r="AK163" s="169" t="str">
        <f t="shared" si="94"/>
        <v>Seven</v>
      </c>
      <c r="BI163" s="120" t="str">
        <f t="shared" si="84"/>
        <v/>
      </c>
      <c r="BJ163" s="120" t="str">
        <f t="shared" si="85"/>
        <v/>
      </c>
      <c r="BK163" s="120">
        <f t="shared" si="79"/>
        <v>1</v>
      </c>
      <c r="BL163" s="235" t="str">
        <f t="shared" si="78"/>
        <v>2070-00-800-00-08</v>
      </c>
      <c r="BM163" s="235">
        <v>161</v>
      </c>
      <c r="BN163" s="242" t="s">
        <v>2559</v>
      </c>
      <c r="BO163" s="241" t="s">
        <v>2558</v>
      </c>
      <c r="BP163" s="242" t="s">
        <v>1642</v>
      </c>
      <c r="BQ163" s="243"/>
      <c r="BR163" s="242" t="s">
        <v>1649</v>
      </c>
      <c r="BS163" s="246" t="s">
        <v>1648</v>
      </c>
      <c r="BT163" s="245" t="s">
        <v>1642</v>
      </c>
      <c r="BU163" s="244"/>
      <c r="BV163" s="242" t="s">
        <v>331</v>
      </c>
      <c r="BW163" s="241" t="s">
        <v>2557</v>
      </c>
      <c r="BX163" s="235"/>
      <c r="BY163"/>
      <c r="BZ163"/>
      <c r="CA163"/>
      <c r="CB163"/>
      <c r="CC163"/>
      <c r="CD163"/>
      <c r="CE163"/>
      <c r="CP163">
        <f t="shared" si="77"/>
        <v>1</v>
      </c>
      <c r="CQ163">
        <v>10</v>
      </c>
      <c r="CR163" t="s">
        <v>489</v>
      </c>
      <c r="CS163" t="s">
        <v>3266</v>
      </c>
      <c r="CT163" t="s">
        <v>3267</v>
      </c>
      <c r="CU163" t="s">
        <v>3268</v>
      </c>
      <c r="CV163" t="s">
        <v>1681</v>
      </c>
      <c r="CW163" t="s">
        <v>1604</v>
      </c>
      <c r="CX163" s="282"/>
      <c r="CY163" s="282"/>
    </row>
    <row r="164" spans="1:103" s="166" customFormat="1" ht="15" hidden="1" customHeight="1">
      <c r="A164" s="185">
        <v>98</v>
      </c>
      <c r="B164" s="186">
        <v>2</v>
      </c>
      <c r="C164" s="187" t="s">
        <v>473</v>
      </c>
      <c r="D164" s="187">
        <v>46</v>
      </c>
      <c r="E164" s="187" t="s">
        <v>590</v>
      </c>
      <c r="F164" s="203"/>
      <c r="G164" s="186"/>
      <c r="J164" s="442"/>
      <c r="L164" s="421"/>
      <c r="M164" s="421"/>
      <c r="Q164" s="167"/>
      <c r="R164" s="165"/>
      <c r="S164" s="168">
        <v>99</v>
      </c>
      <c r="T164" s="168" t="s">
        <v>456</v>
      </c>
      <c r="U164" s="192"/>
      <c r="V164" s="192">
        <v>10150008</v>
      </c>
      <c r="W164" s="192" t="str">
        <f t="shared" si="86"/>
        <v>One  Crore One  Lakh Fifty Thousand and Eight</v>
      </c>
      <c r="X164" s="168">
        <f t="shared" si="63"/>
        <v>10000000</v>
      </c>
      <c r="Y164" s="168">
        <f t="shared" si="64"/>
        <v>1</v>
      </c>
      <c r="Z164" s="168" t="str">
        <f t="shared" si="87"/>
        <v xml:space="preserve">One  Crore </v>
      </c>
      <c r="AA164" s="168">
        <f t="shared" si="66"/>
        <v>100000</v>
      </c>
      <c r="AB164" s="169">
        <f t="shared" si="88"/>
        <v>1</v>
      </c>
      <c r="AC164" s="168" t="str">
        <f t="shared" si="89"/>
        <v xml:space="preserve">One  Lakh </v>
      </c>
      <c r="AD164" s="168">
        <f t="shared" si="69"/>
        <v>50000</v>
      </c>
      <c r="AE164" s="169">
        <f t="shared" si="90"/>
        <v>50</v>
      </c>
      <c r="AF164" s="168" t="str">
        <f t="shared" si="91"/>
        <v xml:space="preserve">Fifty Thousand </v>
      </c>
      <c r="AG164" s="168">
        <f t="shared" si="72"/>
        <v>0</v>
      </c>
      <c r="AH164" s="169">
        <f t="shared" si="92"/>
        <v>0</v>
      </c>
      <c r="AI164" s="168" t="str">
        <f t="shared" si="93"/>
        <v/>
      </c>
      <c r="AJ164" s="168">
        <f t="shared" si="75"/>
        <v>8</v>
      </c>
      <c r="AK164" s="169" t="str">
        <f t="shared" si="94"/>
        <v>Eight</v>
      </c>
      <c r="BI164" s="120" t="str">
        <f t="shared" si="84"/>
        <v/>
      </c>
      <c r="BJ164" s="120" t="str">
        <f t="shared" si="85"/>
        <v/>
      </c>
      <c r="BK164" s="120">
        <f t="shared" si="79"/>
        <v>1</v>
      </c>
      <c r="BL164" s="235" t="str">
        <f t="shared" si="78"/>
        <v>2071-01-101-00-04</v>
      </c>
      <c r="BM164" s="235">
        <v>162</v>
      </c>
      <c r="BN164" s="242" t="s">
        <v>2556</v>
      </c>
      <c r="BO164" s="241" t="s">
        <v>2555</v>
      </c>
      <c r="BP164" s="242" t="s">
        <v>1604</v>
      </c>
      <c r="BQ164" s="243" t="s">
        <v>2554</v>
      </c>
      <c r="BR164" s="242" t="s">
        <v>1617</v>
      </c>
      <c r="BS164" s="246" t="s">
        <v>2553</v>
      </c>
      <c r="BT164" s="245" t="s">
        <v>1642</v>
      </c>
      <c r="BU164" s="244"/>
      <c r="BV164" s="242" t="s">
        <v>327</v>
      </c>
      <c r="BW164" s="241" t="s">
        <v>2552</v>
      </c>
      <c r="BX164" s="235"/>
      <c r="BY164"/>
      <c r="BZ164"/>
      <c r="CA164"/>
      <c r="CB164"/>
      <c r="CC164"/>
      <c r="CD164"/>
      <c r="CE164"/>
      <c r="CP164">
        <f t="shared" si="77"/>
        <v>1</v>
      </c>
      <c r="CQ164">
        <v>10</v>
      </c>
      <c r="CR164" t="s">
        <v>489</v>
      </c>
      <c r="CS164" t="s">
        <v>3269</v>
      </c>
      <c r="CT164" t="s">
        <v>3270</v>
      </c>
      <c r="CU164" t="s">
        <v>3268</v>
      </c>
      <c r="CV164" t="s">
        <v>1681</v>
      </c>
      <c r="CW164" t="s">
        <v>1679</v>
      </c>
      <c r="CX164" s="282"/>
      <c r="CY164" s="282"/>
    </row>
    <row r="165" spans="1:103" s="166" customFormat="1" ht="15" hidden="1" customHeight="1">
      <c r="A165" s="185">
        <v>99</v>
      </c>
      <c r="B165" s="186">
        <v>2</v>
      </c>
      <c r="C165" s="187" t="s">
        <v>473</v>
      </c>
      <c r="D165" s="187">
        <v>47</v>
      </c>
      <c r="E165" s="187" t="s">
        <v>591</v>
      </c>
      <c r="F165" s="203"/>
      <c r="G165" s="186"/>
      <c r="J165" s="442"/>
      <c r="L165" s="421"/>
      <c r="M165" s="421"/>
      <c r="Q165" s="167"/>
      <c r="R165" s="165"/>
      <c r="S165" s="165"/>
      <c r="T165" s="165"/>
      <c r="U165" s="165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BI165" s="120" t="str">
        <f t="shared" si="84"/>
        <v/>
      </c>
      <c r="BJ165" s="120" t="str">
        <f t="shared" si="85"/>
        <v/>
      </c>
      <c r="BK165" s="120">
        <f t="shared" si="79"/>
        <v>2</v>
      </c>
      <c r="BL165" s="235" t="str">
        <f t="shared" si="78"/>
        <v>2202-01-101-00-04</v>
      </c>
      <c r="BM165" s="235">
        <v>163</v>
      </c>
      <c r="BN165" s="242" t="s">
        <v>1603</v>
      </c>
      <c r="BO165" s="241" t="s">
        <v>2454</v>
      </c>
      <c r="BP165" s="242" t="s">
        <v>1604</v>
      </c>
      <c r="BQ165" s="243" t="s">
        <v>2541</v>
      </c>
      <c r="BR165" s="242" t="s">
        <v>1617</v>
      </c>
      <c r="BS165" s="246" t="s">
        <v>2551</v>
      </c>
      <c r="BT165" s="245" t="s">
        <v>1642</v>
      </c>
      <c r="BU165" s="244"/>
      <c r="BV165" s="242" t="s">
        <v>327</v>
      </c>
      <c r="BW165" s="241" t="s">
        <v>2540</v>
      </c>
      <c r="BX165" s="235"/>
      <c r="BY165"/>
      <c r="BZ165"/>
      <c r="CA165"/>
      <c r="CB165"/>
      <c r="CC165"/>
      <c r="CD165"/>
      <c r="CE165"/>
      <c r="CP165">
        <f t="shared" si="77"/>
        <v>1</v>
      </c>
      <c r="CQ165">
        <v>10</v>
      </c>
      <c r="CR165" t="s">
        <v>489</v>
      </c>
      <c r="CS165" t="s">
        <v>3271</v>
      </c>
      <c r="CT165" t="s">
        <v>3272</v>
      </c>
      <c r="CU165" t="s">
        <v>3268</v>
      </c>
      <c r="CV165" t="s">
        <v>1681</v>
      </c>
      <c r="CW165" t="s">
        <v>1707</v>
      </c>
      <c r="CX165" s="282"/>
      <c r="CY165" s="282"/>
    </row>
    <row r="166" spans="1:103" s="166" customFormat="1" ht="15" hidden="1" customHeight="1">
      <c r="A166" s="185">
        <v>100</v>
      </c>
      <c r="B166" s="186">
        <v>2</v>
      </c>
      <c r="C166" s="187" t="s">
        <v>473</v>
      </c>
      <c r="D166" s="187">
        <v>48</v>
      </c>
      <c r="E166" s="187" t="s">
        <v>592</v>
      </c>
      <c r="F166" s="203"/>
      <c r="G166" s="186"/>
      <c r="J166" s="442"/>
      <c r="L166" s="421"/>
      <c r="M166" s="421"/>
      <c r="Q166" s="167"/>
      <c r="R166" s="165"/>
      <c r="S166" s="165"/>
      <c r="T166" s="165"/>
      <c r="U166" s="165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BI166" s="120" t="str">
        <f t="shared" si="84"/>
        <v/>
      </c>
      <c r="BJ166" s="120" t="str">
        <f t="shared" si="85"/>
        <v/>
      </c>
      <c r="BK166" s="120">
        <f t="shared" si="79"/>
        <v>3</v>
      </c>
      <c r="BL166" s="235" t="str">
        <f t="shared" si="78"/>
        <v>2202-01-102-00-04</v>
      </c>
      <c r="BM166" s="235">
        <v>164</v>
      </c>
      <c r="BN166" s="242" t="s">
        <v>1603</v>
      </c>
      <c r="BO166" s="241" t="s">
        <v>2454</v>
      </c>
      <c r="BP166" s="242" t="s">
        <v>1604</v>
      </c>
      <c r="BQ166" s="243" t="s">
        <v>2541</v>
      </c>
      <c r="BR166" s="242" t="s">
        <v>1795</v>
      </c>
      <c r="BS166" s="246" t="s">
        <v>2550</v>
      </c>
      <c r="BT166" s="245" t="s">
        <v>1642</v>
      </c>
      <c r="BU166" s="244"/>
      <c r="BV166" s="242" t="s">
        <v>327</v>
      </c>
      <c r="BW166" s="241" t="s">
        <v>2549</v>
      </c>
      <c r="BX166" s="235"/>
      <c r="BY166"/>
      <c r="BZ166"/>
      <c r="CA166"/>
      <c r="CB166"/>
      <c r="CC166"/>
      <c r="CD166"/>
      <c r="CE166"/>
      <c r="CP166">
        <f t="shared" si="77"/>
        <v>1</v>
      </c>
      <c r="CQ166">
        <v>10</v>
      </c>
      <c r="CR166" t="s">
        <v>489</v>
      </c>
      <c r="CS166" t="s">
        <v>3273</v>
      </c>
      <c r="CT166" t="s">
        <v>3274</v>
      </c>
      <c r="CU166" t="s">
        <v>3275</v>
      </c>
      <c r="CV166" t="s">
        <v>1681</v>
      </c>
      <c r="CW166" t="s">
        <v>1608</v>
      </c>
      <c r="CX166" s="282"/>
      <c r="CY166" s="282"/>
    </row>
    <row r="167" spans="1:103" s="166" customFormat="1" ht="15" hidden="1" customHeight="1">
      <c r="A167" s="185">
        <v>101</v>
      </c>
      <c r="B167" s="186">
        <v>2</v>
      </c>
      <c r="C167" s="187" t="s">
        <v>473</v>
      </c>
      <c r="D167" s="187">
        <v>49</v>
      </c>
      <c r="E167" s="187" t="s">
        <v>593</v>
      </c>
      <c r="F167" s="203"/>
      <c r="G167" s="186"/>
      <c r="J167" s="442"/>
      <c r="L167" s="421"/>
      <c r="M167" s="421"/>
      <c r="Q167" s="167"/>
      <c r="R167" s="165"/>
      <c r="S167" s="186" t="s">
        <v>1555</v>
      </c>
      <c r="T167" s="186"/>
      <c r="U167" s="204" t="s">
        <v>1560</v>
      </c>
      <c r="V167" s="204" t="s">
        <v>1561</v>
      </c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BI167" s="120" t="str">
        <f t="shared" si="84"/>
        <v/>
      </c>
      <c r="BJ167" s="120" t="str">
        <f t="shared" si="85"/>
        <v/>
      </c>
      <c r="BK167" s="120">
        <f t="shared" si="79"/>
        <v>4</v>
      </c>
      <c r="BL167" s="235" t="str">
        <f t="shared" si="78"/>
        <v>2202-01-103-00-04</v>
      </c>
      <c r="BM167" s="235">
        <v>165</v>
      </c>
      <c r="BN167" s="242" t="s">
        <v>1603</v>
      </c>
      <c r="BO167" s="241" t="s">
        <v>2454</v>
      </c>
      <c r="BP167" s="242" t="s">
        <v>1604</v>
      </c>
      <c r="BQ167" s="243" t="s">
        <v>2541</v>
      </c>
      <c r="BR167" s="242" t="s">
        <v>1605</v>
      </c>
      <c r="BS167" s="246" t="s">
        <v>2548</v>
      </c>
      <c r="BT167" s="245" t="s">
        <v>1642</v>
      </c>
      <c r="BU167" s="244"/>
      <c r="BV167" s="242" t="s">
        <v>327</v>
      </c>
      <c r="BW167" s="241" t="s">
        <v>2524</v>
      </c>
      <c r="BX167" s="235"/>
      <c r="BY167"/>
      <c r="BZ167"/>
      <c r="CA167"/>
      <c r="CB167"/>
      <c r="CC167"/>
      <c r="CD167"/>
      <c r="CE167"/>
      <c r="CP167">
        <f t="shared" si="77"/>
        <v>1</v>
      </c>
      <c r="CQ167">
        <v>10</v>
      </c>
      <c r="CR167" t="s">
        <v>489</v>
      </c>
      <c r="CS167" t="s">
        <v>3276</v>
      </c>
      <c r="CT167" t="s">
        <v>3277</v>
      </c>
      <c r="CU167" t="s">
        <v>3278</v>
      </c>
      <c r="CV167" t="s">
        <v>1681</v>
      </c>
      <c r="CW167" t="s">
        <v>1639</v>
      </c>
      <c r="CX167" s="282"/>
      <c r="CY167" s="282"/>
    </row>
    <row r="168" spans="1:103" s="166" customFormat="1" ht="15" hidden="1" customHeight="1">
      <c r="A168" s="185">
        <v>102</v>
      </c>
      <c r="B168" s="186">
        <v>2</v>
      </c>
      <c r="C168" s="187" t="s">
        <v>473</v>
      </c>
      <c r="D168" s="187">
        <v>50</v>
      </c>
      <c r="E168" s="187" t="s">
        <v>594</v>
      </c>
      <c r="F168" s="203"/>
      <c r="G168" s="186"/>
      <c r="J168" s="442"/>
      <c r="L168" s="421"/>
      <c r="M168" s="421"/>
      <c r="Q168" s="167"/>
      <c r="R168" s="165"/>
      <c r="S168" s="205" t="s">
        <v>5</v>
      </c>
      <c r="T168" s="186"/>
      <c r="U168" s="206" t="s">
        <v>226</v>
      </c>
      <c r="V168" s="207" t="s">
        <v>226</v>
      </c>
      <c r="W168" s="167"/>
      <c r="X168" s="207" t="s">
        <v>226</v>
      </c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BI168" s="120" t="str">
        <f t="shared" si="84"/>
        <v/>
      </c>
      <c r="BJ168" s="120" t="str">
        <f t="shared" si="85"/>
        <v/>
      </c>
      <c r="BK168" s="120">
        <f t="shared" si="79"/>
        <v>5</v>
      </c>
      <c r="BL168" s="235" t="str">
        <f t="shared" si="78"/>
        <v>2202-01-103-00-05</v>
      </c>
      <c r="BM168" s="235">
        <v>166</v>
      </c>
      <c r="BN168" s="242" t="s">
        <v>1603</v>
      </c>
      <c r="BO168" s="241" t="s">
        <v>2454</v>
      </c>
      <c r="BP168" s="242" t="s">
        <v>1604</v>
      </c>
      <c r="BQ168" s="243" t="s">
        <v>2541</v>
      </c>
      <c r="BR168" s="242" t="s">
        <v>1605</v>
      </c>
      <c r="BS168" s="246" t="s">
        <v>2548</v>
      </c>
      <c r="BT168" s="245" t="s">
        <v>1642</v>
      </c>
      <c r="BU168" s="244"/>
      <c r="BV168" s="242" t="s">
        <v>328</v>
      </c>
      <c r="BW168" s="241" t="s">
        <v>2547</v>
      </c>
      <c r="BX168" s="235"/>
      <c r="BY168"/>
      <c r="BZ168"/>
      <c r="CA168"/>
      <c r="CB168"/>
      <c r="CC168"/>
      <c r="CD168"/>
      <c r="CE168"/>
      <c r="CP168">
        <f t="shared" si="77"/>
        <v>1</v>
      </c>
      <c r="CQ168">
        <v>10</v>
      </c>
      <c r="CR168" t="s">
        <v>489</v>
      </c>
      <c r="CS168" t="s">
        <v>3279</v>
      </c>
      <c r="CT168" t="s">
        <v>3280</v>
      </c>
      <c r="CU168" t="s">
        <v>3278</v>
      </c>
      <c r="CV168" t="s">
        <v>1681</v>
      </c>
      <c r="CW168" t="s">
        <v>1705</v>
      </c>
      <c r="CX168" s="282"/>
      <c r="CY168" s="282"/>
    </row>
    <row r="169" spans="1:103" s="166" customFormat="1" ht="15" hidden="1" customHeight="1">
      <c r="A169" s="185">
        <v>103</v>
      </c>
      <c r="B169" s="186">
        <v>2</v>
      </c>
      <c r="C169" s="187" t="s">
        <v>473</v>
      </c>
      <c r="D169" s="187">
        <v>51</v>
      </c>
      <c r="E169" s="187" t="s">
        <v>595</v>
      </c>
      <c r="F169" s="188"/>
      <c r="G169" s="186"/>
      <c r="J169" s="442"/>
      <c r="L169" s="421"/>
      <c r="M169" s="421"/>
      <c r="Q169" s="167"/>
      <c r="R169" s="165"/>
      <c r="S169" s="205" t="s">
        <v>321</v>
      </c>
      <c r="T169" s="186"/>
      <c r="U169" s="206" t="s">
        <v>227</v>
      </c>
      <c r="V169" s="207" t="s">
        <v>227</v>
      </c>
      <c r="W169" s="167">
        <v>6</v>
      </c>
      <c r="X169" s="207" t="s">
        <v>227</v>
      </c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BI169" s="120" t="str">
        <f t="shared" si="84"/>
        <v/>
      </c>
      <c r="BJ169" s="120" t="str">
        <f t="shared" si="85"/>
        <v/>
      </c>
      <c r="BK169" s="120">
        <f t="shared" si="79"/>
        <v>6</v>
      </c>
      <c r="BL169" s="235" t="str">
        <f t="shared" si="78"/>
        <v>2202-01-107-10-11</v>
      </c>
      <c r="BM169" s="235">
        <v>167</v>
      </c>
      <c r="BN169" s="242" t="s">
        <v>1603</v>
      </c>
      <c r="BO169" s="241" t="s">
        <v>2454</v>
      </c>
      <c r="BP169" s="242" t="s">
        <v>1604</v>
      </c>
      <c r="BQ169" s="243" t="s">
        <v>2541</v>
      </c>
      <c r="BR169" s="242" t="s">
        <v>1886</v>
      </c>
      <c r="BS169" s="241" t="s">
        <v>2534</v>
      </c>
      <c r="BT169" s="242" t="s">
        <v>1679</v>
      </c>
      <c r="BU169" s="243" t="s">
        <v>1738</v>
      </c>
      <c r="BV169" s="242" t="s">
        <v>1608</v>
      </c>
      <c r="BW169" s="241" t="s">
        <v>2546</v>
      </c>
      <c r="BX169" s="235"/>
      <c r="BY169"/>
      <c r="BZ169"/>
      <c r="CA169"/>
      <c r="CB169"/>
      <c r="CC169"/>
      <c r="CD169"/>
      <c r="CE169"/>
      <c r="CP169">
        <f t="shared" si="77"/>
        <v>1</v>
      </c>
      <c r="CQ169">
        <v>10</v>
      </c>
      <c r="CR169" t="s">
        <v>489</v>
      </c>
      <c r="CS169" t="s">
        <v>3281</v>
      </c>
      <c r="CT169" t="s">
        <v>3282</v>
      </c>
      <c r="CU169" t="s">
        <v>3283</v>
      </c>
      <c r="CV169" t="s">
        <v>1681</v>
      </c>
      <c r="CW169" t="s">
        <v>1675</v>
      </c>
      <c r="CX169" s="282"/>
      <c r="CY169" s="282"/>
    </row>
    <row r="170" spans="1:103" s="166" customFormat="1" ht="15" hidden="1" customHeight="1">
      <c r="A170" s="185">
        <v>104</v>
      </c>
      <c r="B170" s="186">
        <v>2</v>
      </c>
      <c r="C170" s="187" t="s">
        <v>473</v>
      </c>
      <c r="D170" s="187">
        <v>52</v>
      </c>
      <c r="E170" s="187" t="s">
        <v>596</v>
      </c>
      <c r="F170" s="188"/>
      <c r="G170" s="186"/>
      <c r="J170" s="442"/>
      <c r="L170" s="421"/>
      <c r="M170" s="421"/>
      <c r="Q170" s="167"/>
      <c r="R170" s="165"/>
      <c r="S170" s="205" t="s">
        <v>603</v>
      </c>
      <c r="T170" s="186"/>
      <c r="U170" s="206" t="s">
        <v>228</v>
      </c>
      <c r="V170" s="207" t="s">
        <v>1562</v>
      </c>
      <c r="W170" s="167">
        <v>12</v>
      </c>
      <c r="X170" s="207" t="s">
        <v>228</v>
      </c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BI170" s="120" t="str">
        <f t="shared" si="84"/>
        <v/>
      </c>
      <c r="BJ170" s="120" t="str">
        <f t="shared" si="85"/>
        <v/>
      </c>
      <c r="BK170" s="120">
        <f t="shared" si="79"/>
        <v>7</v>
      </c>
      <c r="BL170" s="235" t="str">
        <f t="shared" si="78"/>
        <v>2202-01-800-00-05</v>
      </c>
      <c r="BM170" s="235">
        <v>168</v>
      </c>
      <c r="BN170" s="242" t="s">
        <v>1603</v>
      </c>
      <c r="BO170" s="241" t="s">
        <v>2454</v>
      </c>
      <c r="BP170" s="242" t="s">
        <v>1604</v>
      </c>
      <c r="BQ170" s="243" t="s">
        <v>2541</v>
      </c>
      <c r="BR170" s="242" t="s">
        <v>1649</v>
      </c>
      <c r="BS170" s="246" t="s">
        <v>1648</v>
      </c>
      <c r="BT170" s="245" t="s">
        <v>1642</v>
      </c>
      <c r="BU170" s="244"/>
      <c r="BV170" s="242" t="s">
        <v>328</v>
      </c>
      <c r="BW170" s="241" t="s">
        <v>2545</v>
      </c>
      <c r="BX170" s="235"/>
      <c r="BY170"/>
      <c r="BZ170"/>
      <c r="CA170"/>
      <c r="CB170"/>
      <c r="CC170"/>
      <c r="CD170"/>
      <c r="CE170"/>
      <c r="CP170">
        <f t="shared" si="77"/>
        <v>1</v>
      </c>
      <c r="CQ170">
        <v>10</v>
      </c>
      <c r="CR170" t="s">
        <v>489</v>
      </c>
      <c r="CS170" t="s">
        <v>3284</v>
      </c>
      <c r="CT170" t="s">
        <v>3285</v>
      </c>
      <c r="CU170" t="s">
        <v>3286</v>
      </c>
      <c r="CV170" t="s">
        <v>1681</v>
      </c>
      <c r="CW170" t="s">
        <v>1766</v>
      </c>
      <c r="CX170" s="282"/>
      <c r="CY170" s="282"/>
    </row>
    <row r="171" spans="1:103" s="166" customFormat="1" ht="15" hidden="1" customHeight="1">
      <c r="A171" s="185">
        <v>105</v>
      </c>
      <c r="B171" s="186">
        <v>2</v>
      </c>
      <c r="C171" s="187" t="s">
        <v>473</v>
      </c>
      <c r="D171" s="187">
        <v>53</v>
      </c>
      <c r="E171" s="187" t="s">
        <v>598</v>
      </c>
      <c r="F171" s="188"/>
      <c r="G171" s="186"/>
      <c r="J171" s="442"/>
      <c r="L171" s="421"/>
      <c r="M171" s="421"/>
      <c r="Q171" s="167"/>
      <c r="R171" s="165"/>
      <c r="S171" s="205" t="s">
        <v>322</v>
      </c>
      <c r="T171" s="186"/>
      <c r="U171" s="206" t="s">
        <v>229</v>
      </c>
      <c r="V171" s="207" t="s">
        <v>1563</v>
      </c>
      <c r="W171" s="167">
        <v>18</v>
      </c>
      <c r="X171" s="207" t="s">
        <v>1562</v>
      </c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BI171" s="120" t="str">
        <f t="shared" si="84"/>
        <v/>
      </c>
      <c r="BJ171" s="120" t="str">
        <f t="shared" si="85"/>
        <v/>
      </c>
      <c r="BK171" s="120">
        <f t="shared" si="79"/>
        <v>8</v>
      </c>
      <c r="BL171" s="235" t="str">
        <f t="shared" si="78"/>
        <v>2202-01-800-00-10</v>
      </c>
      <c r="BM171" s="235">
        <v>169</v>
      </c>
      <c r="BN171" s="242" t="s">
        <v>1603</v>
      </c>
      <c r="BO171" s="241" t="s">
        <v>2454</v>
      </c>
      <c r="BP171" s="242" t="s">
        <v>1604</v>
      </c>
      <c r="BQ171" s="243" t="s">
        <v>2541</v>
      </c>
      <c r="BR171" s="242" t="s">
        <v>1649</v>
      </c>
      <c r="BS171" s="246" t="s">
        <v>1648</v>
      </c>
      <c r="BT171" s="245" t="s">
        <v>1642</v>
      </c>
      <c r="BU171" s="244"/>
      <c r="BV171" s="242" t="s">
        <v>1679</v>
      </c>
      <c r="BW171" s="241" t="s">
        <v>2544</v>
      </c>
      <c r="BX171" s="235"/>
      <c r="BY171"/>
      <c r="BZ171"/>
      <c r="CA171"/>
      <c r="CB171"/>
      <c r="CC171"/>
      <c r="CD171"/>
      <c r="CE171"/>
      <c r="CP171">
        <f t="shared" si="77"/>
        <v>1</v>
      </c>
      <c r="CQ171">
        <v>10</v>
      </c>
      <c r="CR171" t="s">
        <v>489</v>
      </c>
      <c r="CS171" t="s">
        <v>3287</v>
      </c>
      <c r="CT171" t="s">
        <v>3288</v>
      </c>
      <c r="CU171" t="s">
        <v>3289</v>
      </c>
      <c r="CV171" t="s">
        <v>1681</v>
      </c>
      <c r="CW171" t="s">
        <v>1919</v>
      </c>
      <c r="CX171" s="282"/>
      <c r="CY171" s="282"/>
    </row>
    <row r="172" spans="1:103" s="166" customFormat="1" ht="15" hidden="1" customHeight="1">
      <c r="A172" s="185">
        <v>106</v>
      </c>
      <c r="B172" s="186">
        <v>2</v>
      </c>
      <c r="C172" s="187" t="s">
        <v>473</v>
      </c>
      <c r="D172" s="187">
        <v>54</v>
      </c>
      <c r="E172" s="187" t="s">
        <v>599</v>
      </c>
      <c r="F172" s="188"/>
      <c r="G172" s="186"/>
      <c r="J172" s="442"/>
      <c r="L172" s="421"/>
      <c r="M172" s="421"/>
      <c r="Q172" s="167"/>
      <c r="R172" s="165"/>
      <c r="S172" s="205" t="s">
        <v>320</v>
      </c>
      <c r="T172" s="186"/>
      <c r="U172" s="206" t="s">
        <v>349</v>
      </c>
      <c r="V172" s="198" t="s">
        <v>229</v>
      </c>
      <c r="W172" s="167">
        <v>24</v>
      </c>
      <c r="X172" s="207" t="s">
        <v>1563</v>
      </c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BI172" s="120" t="str">
        <f t="shared" si="84"/>
        <v/>
      </c>
      <c r="BJ172" s="120" t="str">
        <f t="shared" si="85"/>
        <v/>
      </c>
      <c r="BK172" s="120">
        <f t="shared" si="79"/>
        <v>9</v>
      </c>
      <c r="BL172" s="235" t="str">
        <f t="shared" si="78"/>
        <v>2202-01-800-00-75</v>
      </c>
      <c r="BM172" s="235">
        <v>170</v>
      </c>
      <c r="BN172" s="242" t="s">
        <v>1603</v>
      </c>
      <c r="BO172" s="241" t="s">
        <v>2454</v>
      </c>
      <c r="BP172" s="242" t="s">
        <v>1604</v>
      </c>
      <c r="BQ172" s="243" t="s">
        <v>2541</v>
      </c>
      <c r="BR172" s="242" t="s">
        <v>1649</v>
      </c>
      <c r="BS172" s="246" t="s">
        <v>1648</v>
      </c>
      <c r="BT172" s="245" t="s">
        <v>1642</v>
      </c>
      <c r="BU172" s="244"/>
      <c r="BV172" s="242" t="s">
        <v>2264</v>
      </c>
      <c r="BW172" s="241" t="s">
        <v>2263</v>
      </c>
      <c r="BX172" s="235"/>
      <c r="BY172"/>
      <c r="BZ172"/>
      <c r="CA172"/>
      <c r="CB172"/>
      <c r="CC172"/>
      <c r="CD172"/>
      <c r="CE172"/>
      <c r="CP172">
        <f t="shared" si="77"/>
        <v>1</v>
      </c>
      <c r="CQ172">
        <v>11</v>
      </c>
      <c r="CR172" t="s">
        <v>491</v>
      </c>
      <c r="CS172" t="s">
        <v>3290</v>
      </c>
      <c r="CT172" t="s">
        <v>3291</v>
      </c>
      <c r="CU172" t="s">
        <v>3292</v>
      </c>
      <c r="CV172" t="s">
        <v>1673</v>
      </c>
      <c r="CW172" t="s">
        <v>29</v>
      </c>
      <c r="CX172" s="282"/>
      <c r="CY172" s="282"/>
    </row>
    <row r="173" spans="1:103" s="166" customFormat="1" ht="15" hidden="1" customHeight="1">
      <c r="A173" s="185">
        <v>107</v>
      </c>
      <c r="B173" s="186">
        <v>2</v>
      </c>
      <c r="C173" s="187" t="s">
        <v>473</v>
      </c>
      <c r="D173" s="187">
        <v>55</v>
      </c>
      <c r="E173" s="187" t="s">
        <v>600</v>
      </c>
      <c r="F173" s="188"/>
      <c r="G173" s="186"/>
      <c r="J173" s="442"/>
      <c r="L173" s="421"/>
      <c r="M173" s="421"/>
      <c r="Q173" s="167"/>
      <c r="R173" s="165"/>
      <c r="S173" s="205" t="s">
        <v>607</v>
      </c>
      <c r="T173" s="186"/>
      <c r="U173" s="206" t="s">
        <v>350</v>
      </c>
      <c r="V173" s="207" t="s">
        <v>1564</v>
      </c>
      <c r="W173" s="167">
        <v>12</v>
      </c>
      <c r="X173" s="198" t="s">
        <v>229</v>
      </c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BI173" s="120" t="str">
        <f t="shared" si="84"/>
        <v/>
      </c>
      <c r="BJ173" s="120" t="str">
        <f t="shared" si="85"/>
        <v/>
      </c>
      <c r="BK173" s="120">
        <f t="shared" si="79"/>
        <v>10</v>
      </c>
      <c r="BL173" s="235" t="str">
        <f t="shared" si="78"/>
        <v>2202-01-800-10-15</v>
      </c>
      <c r="BM173" s="235">
        <v>171</v>
      </c>
      <c r="BN173" s="242" t="s">
        <v>1603</v>
      </c>
      <c r="BO173" s="241" t="s">
        <v>2454</v>
      </c>
      <c r="BP173" s="242" t="s">
        <v>1604</v>
      </c>
      <c r="BQ173" s="243" t="s">
        <v>2541</v>
      </c>
      <c r="BR173" s="242" t="s">
        <v>1649</v>
      </c>
      <c r="BS173" s="241" t="s">
        <v>1648</v>
      </c>
      <c r="BT173" s="242" t="s">
        <v>1679</v>
      </c>
      <c r="BU173" s="243" t="s">
        <v>1738</v>
      </c>
      <c r="BV173" s="242" t="s">
        <v>1766</v>
      </c>
      <c r="BW173" s="241" t="s">
        <v>2543</v>
      </c>
      <c r="BX173" s="235"/>
      <c r="BY173"/>
      <c r="BZ173"/>
      <c r="CA173"/>
      <c r="CB173"/>
      <c r="CC173"/>
      <c r="CD173"/>
      <c r="CE173"/>
      <c r="CP173">
        <f t="shared" si="77"/>
        <v>1</v>
      </c>
      <c r="CQ173">
        <v>11</v>
      </c>
      <c r="CR173" t="s">
        <v>491</v>
      </c>
      <c r="CS173" t="s">
        <v>3293</v>
      </c>
      <c r="CT173" t="s">
        <v>3294</v>
      </c>
      <c r="CU173" t="s">
        <v>3295</v>
      </c>
      <c r="CV173" t="s">
        <v>1673</v>
      </c>
      <c r="CW173" t="s">
        <v>326</v>
      </c>
      <c r="CX173" s="282"/>
      <c r="CY173" s="282"/>
    </row>
    <row r="174" spans="1:103" s="166" customFormat="1" ht="15" hidden="1" customHeight="1">
      <c r="A174" s="185">
        <v>108</v>
      </c>
      <c r="B174" s="186">
        <v>2</v>
      </c>
      <c r="C174" s="187" t="s">
        <v>473</v>
      </c>
      <c r="D174" s="187">
        <v>56</v>
      </c>
      <c r="E174" s="187" t="s">
        <v>601</v>
      </c>
      <c r="F174" s="188"/>
      <c r="G174" s="186"/>
      <c r="J174" s="442"/>
      <c r="L174" s="421"/>
      <c r="M174" s="421"/>
      <c r="Q174" s="167"/>
      <c r="R174" s="165"/>
      <c r="S174" s="205" t="s">
        <v>609</v>
      </c>
      <c r="T174" s="186"/>
      <c r="U174" s="167"/>
      <c r="V174" s="207" t="s">
        <v>1565</v>
      </c>
      <c r="W174" s="167">
        <v>18</v>
      </c>
      <c r="X174" s="207" t="s">
        <v>1564</v>
      </c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BI174" s="120" t="str">
        <f t="shared" si="84"/>
        <v/>
      </c>
      <c r="BJ174" s="120" t="str">
        <f t="shared" si="85"/>
        <v/>
      </c>
      <c r="BK174" s="120">
        <f t="shared" si="79"/>
        <v>11</v>
      </c>
      <c r="BL174" s="235" t="str">
        <f t="shared" si="78"/>
        <v>2202-01-800-10-16</v>
      </c>
      <c r="BM174" s="235">
        <v>172</v>
      </c>
      <c r="BN174" s="242" t="s">
        <v>1603</v>
      </c>
      <c r="BO174" s="241" t="s">
        <v>2454</v>
      </c>
      <c r="BP174" s="242" t="s">
        <v>1604</v>
      </c>
      <c r="BQ174" s="243" t="s">
        <v>2541</v>
      </c>
      <c r="BR174" s="242" t="s">
        <v>1649</v>
      </c>
      <c r="BS174" s="241" t="s">
        <v>1648</v>
      </c>
      <c r="BT174" s="242" t="s">
        <v>1679</v>
      </c>
      <c r="BU174" s="243" t="s">
        <v>1738</v>
      </c>
      <c r="BV174" s="242" t="s">
        <v>1828</v>
      </c>
      <c r="BW174" s="241" t="s">
        <v>2542</v>
      </c>
      <c r="BX174" s="235"/>
      <c r="BY174"/>
      <c r="BZ174"/>
      <c r="CA174"/>
      <c r="CB174"/>
      <c r="CC174"/>
      <c r="CD174"/>
      <c r="CE174"/>
      <c r="CP174">
        <f t="shared" si="77"/>
        <v>1</v>
      </c>
      <c r="CQ174">
        <v>11</v>
      </c>
      <c r="CR174" t="s">
        <v>491</v>
      </c>
      <c r="CS174" t="s">
        <v>3296</v>
      </c>
      <c r="CT174" t="s">
        <v>3297</v>
      </c>
      <c r="CU174" t="s">
        <v>3253</v>
      </c>
      <c r="CV174" t="s">
        <v>1673</v>
      </c>
      <c r="CW174" t="s">
        <v>327</v>
      </c>
      <c r="CX174" s="282"/>
      <c r="CY174" s="282"/>
    </row>
    <row r="175" spans="1:103" s="166" customFormat="1" ht="15" hidden="1" customHeight="1">
      <c r="A175" s="185">
        <v>109</v>
      </c>
      <c r="B175" s="186">
        <v>2</v>
      </c>
      <c r="C175" s="187" t="s">
        <v>473</v>
      </c>
      <c r="D175" s="187">
        <v>57</v>
      </c>
      <c r="E175" s="187" t="s">
        <v>602</v>
      </c>
      <c r="F175" s="188"/>
      <c r="G175" s="186"/>
      <c r="J175" s="442"/>
      <c r="L175" s="421"/>
      <c r="M175" s="421"/>
      <c r="Q175" s="167"/>
      <c r="R175" s="165"/>
      <c r="S175" s="205" t="s">
        <v>611</v>
      </c>
      <c r="T175" s="186"/>
      <c r="U175" s="167"/>
      <c r="V175" s="198" t="s">
        <v>350</v>
      </c>
      <c r="W175" s="167">
        <v>24</v>
      </c>
      <c r="X175" s="207" t="s">
        <v>349</v>
      </c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BI175" s="120" t="str">
        <f t="shared" si="84"/>
        <v/>
      </c>
      <c r="BJ175" s="120" t="str">
        <f t="shared" si="85"/>
        <v/>
      </c>
      <c r="BK175" s="120">
        <f t="shared" si="79"/>
        <v>12</v>
      </c>
      <c r="BL175" s="235" t="str">
        <f t="shared" si="78"/>
        <v>2202-01-800-10-29</v>
      </c>
      <c r="BM175" s="235">
        <v>173</v>
      </c>
      <c r="BN175" s="242" t="s">
        <v>1603</v>
      </c>
      <c r="BO175" s="241" t="s">
        <v>2454</v>
      </c>
      <c r="BP175" s="242" t="s">
        <v>1604</v>
      </c>
      <c r="BQ175" s="243" t="s">
        <v>2541</v>
      </c>
      <c r="BR175" s="242" t="s">
        <v>1649</v>
      </c>
      <c r="BS175" s="241" t="s">
        <v>1648</v>
      </c>
      <c r="BT175" s="242" t="s">
        <v>1679</v>
      </c>
      <c r="BU175" s="243" t="s">
        <v>1738</v>
      </c>
      <c r="BV175" s="242" t="s">
        <v>1661</v>
      </c>
      <c r="BW175" s="241" t="s">
        <v>2518</v>
      </c>
      <c r="BX175" s="235"/>
      <c r="BY175"/>
      <c r="BZ175"/>
      <c r="CA175"/>
      <c r="CB175"/>
      <c r="CC175"/>
      <c r="CD175"/>
      <c r="CE175"/>
      <c r="CP175">
        <f t="shared" si="77"/>
        <v>1</v>
      </c>
      <c r="CQ175">
        <v>11</v>
      </c>
      <c r="CR175" t="s">
        <v>491</v>
      </c>
      <c r="CS175" t="s">
        <v>3298</v>
      </c>
      <c r="CT175" t="s">
        <v>3299</v>
      </c>
      <c r="CU175" t="s">
        <v>3300</v>
      </c>
      <c r="CV175" t="s">
        <v>1673</v>
      </c>
      <c r="CW175" t="s">
        <v>328</v>
      </c>
      <c r="CX175" s="282"/>
      <c r="CY175" s="282"/>
    </row>
    <row r="176" spans="1:103" s="166" customFormat="1" ht="15" hidden="1" customHeight="1">
      <c r="A176" s="185">
        <v>110</v>
      </c>
      <c r="B176" s="186">
        <v>2</v>
      </c>
      <c r="C176" s="187" t="s">
        <v>473</v>
      </c>
      <c r="D176" s="187">
        <v>58</v>
      </c>
      <c r="E176" s="187" t="s">
        <v>604</v>
      </c>
      <c r="F176" s="188"/>
      <c r="G176" s="186"/>
      <c r="J176" s="442"/>
      <c r="L176" s="421"/>
      <c r="M176" s="421"/>
      <c r="Q176" s="167"/>
      <c r="R176" s="165"/>
      <c r="S176" s="205" t="s">
        <v>613</v>
      </c>
      <c r="T176" s="186"/>
      <c r="U176" s="167"/>
      <c r="V176" s="167"/>
      <c r="W176" s="167"/>
      <c r="X176" s="207" t="s">
        <v>1565</v>
      </c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BI176" s="120" t="str">
        <f t="shared" si="84"/>
        <v/>
      </c>
      <c r="BJ176" s="120" t="str">
        <f t="shared" si="85"/>
        <v/>
      </c>
      <c r="BK176" s="120">
        <f t="shared" si="79"/>
        <v>13</v>
      </c>
      <c r="BL176" s="235" t="str">
        <f t="shared" si="78"/>
        <v>2202-01-800-11-36</v>
      </c>
      <c r="BM176" s="235">
        <v>174</v>
      </c>
      <c r="BN176" s="242" t="s">
        <v>1603</v>
      </c>
      <c r="BO176" s="241" t="s">
        <v>2454</v>
      </c>
      <c r="BP176" s="242" t="s">
        <v>1604</v>
      </c>
      <c r="BQ176" s="243" t="s">
        <v>2541</v>
      </c>
      <c r="BR176" s="242" t="s">
        <v>1649</v>
      </c>
      <c r="BS176" s="241" t="s">
        <v>1648</v>
      </c>
      <c r="BT176" s="242" t="s">
        <v>1608</v>
      </c>
      <c r="BU176" s="243" t="s">
        <v>1607</v>
      </c>
      <c r="BV176" s="242" t="s">
        <v>2352</v>
      </c>
      <c r="BW176" s="241" t="s">
        <v>2540</v>
      </c>
      <c r="BX176" s="235"/>
      <c r="BY176"/>
      <c r="BZ176"/>
      <c r="CA176"/>
      <c r="CB176"/>
      <c r="CC176"/>
      <c r="CD176"/>
      <c r="CE176"/>
      <c r="CP176">
        <f t="shared" si="77"/>
        <v>1</v>
      </c>
      <c r="CQ176">
        <v>11</v>
      </c>
      <c r="CR176" t="s">
        <v>491</v>
      </c>
      <c r="CS176" t="s">
        <v>3301</v>
      </c>
      <c r="CT176" t="s">
        <v>3302</v>
      </c>
      <c r="CU176" t="s">
        <v>3300</v>
      </c>
      <c r="CV176" t="s">
        <v>1673</v>
      </c>
      <c r="CW176" t="s">
        <v>1705</v>
      </c>
      <c r="CX176" s="282"/>
      <c r="CY176" s="282"/>
    </row>
    <row r="177" spans="1:103" s="166" customFormat="1" ht="15" hidden="1" customHeight="1">
      <c r="A177" s="185">
        <v>111</v>
      </c>
      <c r="B177" s="186">
        <v>2</v>
      </c>
      <c r="C177" s="187" t="s">
        <v>473</v>
      </c>
      <c r="D177" s="187">
        <v>59</v>
      </c>
      <c r="E177" s="187" t="s">
        <v>605</v>
      </c>
      <c r="F177" s="188"/>
      <c r="G177" s="186"/>
      <c r="H177" s="202"/>
      <c r="I177" s="202"/>
      <c r="J177" s="442"/>
      <c r="L177" s="421"/>
      <c r="M177" s="421"/>
      <c r="Q177" s="167"/>
      <c r="R177" s="165"/>
      <c r="S177" s="208" t="str">
        <f>G3</f>
        <v>Executive Engineer</v>
      </c>
      <c r="T177" s="186"/>
      <c r="U177" s="167"/>
      <c r="V177" s="167"/>
      <c r="W177" s="167"/>
      <c r="X177" s="198" t="s">
        <v>350</v>
      </c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BI177" s="120" t="str">
        <f t="shared" si="84"/>
        <v/>
      </c>
      <c r="BJ177" s="120" t="str">
        <f t="shared" si="85"/>
        <v/>
      </c>
      <c r="BK177" s="120">
        <f t="shared" si="79"/>
        <v>14</v>
      </c>
      <c r="BL177" s="235" t="str">
        <f t="shared" si="78"/>
        <v>2202-02-001-00-04</v>
      </c>
      <c r="BM177" s="235">
        <v>175</v>
      </c>
      <c r="BN177" s="242" t="s">
        <v>1603</v>
      </c>
      <c r="BO177" s="241" t="s">
        <v>2454</v>
      </c>
      <c r="BP177" s="242" t="s">
        <v>29</v>
      </c>
      <c r="BQ177" s="243" t="s">
        <v>2519</v>
      </c>
      <c r="BR177" s="242" t="s">
        <v>1610</v>
      </c>
      <c r="BS177" s="246" t="s">
        <v>1634</v>
      </c>
      <c r="BT177" s="245" t="s">
        <v>1642</v>
      </c>
      <c r="BU177" s="244"/>
      <c r="BV177" s="242" t="s">
        <v>327</v>
      </c>
      <c r="BW177" s="241" t="s">
        <v>2539</v>
      </c>
      <c r="BX177" s="235"/>
      <c r="BY177"/>
      <c r="BZ177"/>
      <c r="CA177"/>
      <c r="CB177"/>
      <c r="CC177"/>
      <c r="CD177"/>
      <c r="CE177"/>
      <c r="CP177">
        <f t="shared" si="77"/>
        <v>1</v>
      </c>
      <c r="CQ177">
        <v>11</v>
      </c>
      <c r="CR177" t="s">
        <v>491</v>
      </c>
      <c r="CS177" t="s">
        <v>3303</v>
      </c>
      <c r="CT177" t="s">
        <v>3304</v>
      </c>
      <c r="CU177" t="s">
        <v>3305</v>
      </c>
      <c r="CV177" t="s">
        <v>1673</v>
      </c>
      <c r="CW177" t="s">
        <v>329</v>
      </c>
      <c r="CX177" s="282"/>
      <c r="CY177" s="282"/>
    </row>
    <row r="178" spans="1:103" s="166" customFormat="1" ht="15" hidden="1" customHeight="1">
      <c r="A178" s="185">
        <v>112</v>
      </c>
      <c r="B178" s="186">
        <v>2</v>
      </c>
      <c r="C178" s="187" t="s">
        <v>473</v>
      </c>
      <c r="D178" s="187">
        <v>60</v>
      </c>
      <c r="E178" s="187" t="s">
        <v>606</v>
      </c>
      <c r="F178" s="188"/>
      <c r="G178" s="186"/>
      <c r="H178" s="202"/>
      <c r="I178" s="202"/>
      <c r="J178" s="442"/>
      <c r="K178" s="209"/>
      <c r="L178" s="430"/>
      <c r="M178" s="431"/>
      <c r="N178" s="167"/>
      <c r="O178" s="167"/>
      <c r="P178" s="167"/>
      <c r="Q178" s="167"/>
      <c r="R178" s="165"/>
      <c r="S178" s="205" t="str">
        <f>G10</f>
        <v>Hostel Welfare Officer</v>
      </c>
      <c r="T178" s="186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BI178" s="120" t="str">
        <f t="shared" si="84"/>
        <v/>
      </c>
      <c r="BJ178" s="120" t="str">
        <f t="shared" si="85"/>
        <v/>
      </c>
      <c r="BK178" s="120">
        <f t="shared" si="79"/>
        <v>15</v>
      </c>
      <c r="BL178" s="235" t="str">
        <f t="shared" si="78"/>
        <v>2202-02-004-00-04</v>
      </c>
      <c r="BM178" s="235">
        <v>176</v>
      </c>
      <c r="BN178" s="242" t="s">
        <v>1603</v>
      </c>
      <c r="BO178" s="241" t="s">
        <v>2454</v>
      </c>
      <c r="BP178" s="242" t="s">
        <v>29</v>
      </c>
      <c r="BQ178" s="243" t="s">
        <v>2519</v>
      </c>
      <c r="BR178" s="242" t="s">
        <v>2322</v>
      </c>
      <c r="BS178" s="246" t="s">
        <v>2538</v>
      </c>
      <c r="BT178" s="245" t="s">
        <v>1642</v>
      </c>
      <c r="BU178" s="244"/>
      <c r="BV178" s="242" t="s">
        <v>327</v>
      </c>
      <c r="BW178" s="241" t="s">
        <v>2520</v>
      </c>
      <c r="BX178" s="235"/>
      <c r="BY178"/>
      <c r="BZ178"/>
      <c r="CA178"/>
      <c r="CB178"/>
      <c r="CC178"/>
      <c r="CD178"/>
      <c r="CE178"/>
      <c r="CP178">
        <f t="shared" si="77"/>
        <v>1</v>
      </c>
      <c r="CQ178">
        <v>11</v>
      </c>
      <c r="CR178" t="s">
        <v>491</v>
      </c>
      <c r="CS178" t="s">
        <v>3306</v>
      </c>
      <c r="CT178" t="s">
        <v>3307</v>
      </c>
      <c r="CU178" t="s">
        <v>3308</v>
      </c>
      <c r="CV178" t="s">
        <v>1673</v>
      </c>
      <c r="CW178" t="s">
        <v>330</v>
      </c>
      <c r="CX178" s="282"/>
      <c r="CY178" s="282"/>
    </row>
    <row r="179" spans="1:103" s="166" customFormat="1" ht="15" hidden="1" customHeight="1">
      <c r="A179" s="185">
        <v>113</v>
      </c>
      <c r="B179" s="186">
        <v>2</v>
      </c>
      <c r="C179" s="187" t="s">
        <v>473</v>
      </c>
      <c r="D179" s="187">
        <v>61</v>
      </c>
      <c r="E179" s="187" t="s">
        <v>608</v>
      </c>
      <c r="F179" s="188"/>
      <c r="G179" s="186"/>
      <c r="H179" s="202"/>
      <c r="I179" s="202"/>
      <c r="J179" s="442"/>
      <c r="K179" s="209"/>
      <c r="L179" s="430"/>
      <c r="M179" s="431"/>
      <c r="N179" s="167"/>
      <c r="O179" s="167"/>
      <c r="P179" s="167"/>
      <c r="Q179" s="167"/>
      <c r="R179" s="165"/>
      <c r="S179" s="166" t="s">
        <v>1590</v>
      </c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BI179" s="120" t="str">
        <f t="shared" si="84"/>
        <v/>
      </c>
      <c r="BJ179" s="120" t="str">
        <f t="shared" si="85"/>
        <v/>
      </c>
      <c r="BK179" s="120">
        <f t="shared" si="79"/>
        <v>16</v>
      </c>
      <c r="BL179" s="235" t="str">
        <f t="shared" si="78"/>
        <v>2202-02-004-06-04</v>
      </c>
      <c r="BM179" s="235">
        <v>177</v>
      </c>
      <c r="BN179" s="242" t="s">
        <v>1603</v>
      </c>
      <c r="BO179" s="241" t="s">
        <v>2454</v>
      </c>
      <c r="BP179" s="242" t="s">
        <v>29</v>
      </c>
      <c r="BQ179" s="243" t="s">
        <v>2519</v>
      </c>
      <c r="BR179" s="242" t="s">
        <v>2322</v>
      </c>
      <c r="BS179" s="241" t="s">
        <v>2538</v>
      </c>
      <c r="BT179" s="242" t="s">
        <v>329</v>
      </c>
      <c r="BU179" s="243" t="s">
        <v>1917</v>
      </c>
      <c r="BV179" s="242" t="s">
        <v>327</v>
      </c>
      <c r="BW179" s="241" t="s">
        <v>2520</v>
      </c>
      <c r="BX179" s="235"/>
      <c r="BY179"/>
      <c r="BZ179"/>
      <c r="CA179"/>
      <c r="CB179"/>
      <c r="CC179"/>
      <c r="CD179"/>
      <c r="CE179"/>
      <c r="CP179">
        <f t="shared" si="77"/>
        <v>1</v>
      </c>
      <c r="CQ179">
        <v>11</v>
      </c>
      <c r="CR179" t="s">
        <v>491</v>
      </c>
      <c r="CS179" t="s">
        <v>3309</v>
      </c>
      <c r="CT179" t="s">
        <v>3310</v>
      </c>
      <c r="CU179" t="s">
        <v>3311</v>
      </c>
      <c r="CV179" t="s">
        <v>1673</v>
      </c>
      <c r="CW179" t="s">
        <v>331</v>
      </c>
      <c r="CX179" s="282"/>
      <c r="CY179" s="282"/>
    </row>
    <row r="180" spans="1:103" s="166" customFormat="1" ht="15" hidden="1" customHeight="1">
      <c r="A180" s="185">
        <v>114</v>
      </c>
      <c r="B180" s="186">
        <v>2</v>
      </c>
      <c r="C180" s="187" t="s">
        <v>473</v>
      </c>
      <c r="D180" s="187">
        <v>62</v>
      </c>
      <c r="E180" s="187" t="s">
        <v>610</v>
      </c>
      <c r="F180" s="188"/>
      <c r="G180" s="186"/>
      <c r="H180" s="202"/>
      <c r="I180" s="202"/>
      <c r="J180" s="442"/>
      <c r="K180" s="209"/>
      <c r="L180" s="430"/>
      <c r="M180" s="431"/>
      <c r="N180" s="167"/>
      <c r="O180" s="167"/>
      <c r="P180" s="167"/>
      <c r="Q180" s="167"/>
      <c r="R180" s="165"/>
      <c r="S180" s="210" t="s">
        <v>334</v>
      </c>
      <c r="T180" s="186"/>
      <c r="U180" s="211" t="s">
        <v>33</v>
      </c>
      <c r="V180" s="209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BI180" s="120" t="str">
        <f t="shared" si="84"/>
        <v/>
      </c>
      <c r="BJ180" s="120" t="str">
        <f t="shared" si="85"/>
        <v/>
      </c>
      <c r="BK180" s="120">
        <f t="shared" si="79"/>
        <v>17</v>
      </c>
      <c r="BL180" s="235" t="str">
        <f t="shared" si="78"/>
        <v>2202-02-004-10-04</v>
      </c>
      <c r="BM180" s="235">
        <v>178</v>
      </c>
      <c r="BN180" s="242" t="s">
        <v>1603</v>
      </c>
      <c r="BO180" s="241" t="s">
        <v>2454</v>
      </c>
      <c r="BP180" s="242" t="s">
        <v>29</v>
      </c>
      <c r="BQ180" s="243" t="s">
        <v>2519</v>
      </c>
      <c r="BR180" s="242" t="s">
        <v>2322</v>
      </c>
      <c r="BS180" s="241" t="s">
        <v>2538</v>
      </c>
      <c r="BT180" s="242" t="s">
        <v>1679</v>
      </c>
      <c r="BU180" s="243" t="s">
        <v>1738</v>
      </c>
      <c r="BV180" s="242" t="s">
        <v>327</v>
      </c>
      <c r="BW180" s="241" t="s">
        <v>2520</v>
      </c>
      <c r="BX180" s="235"/>
      <c r="BY180"/>
      <c r="BZ180"/>
      <c r="CA180"/>
      <c r="CB180"/>
      <c r="CC180"/>
      <c r="CD180"/>
      <c r="CE180"/>
      <c r="CP180">
        <f t="shared" si="77"/>
        <v>1</v>
      </c>
      <c r="CQ180">
        <v>11</v>
      </c>
      <c r="CR180" t="s">
        <v>491</v>
      </c>
      <c r="CS180" t="s">
        <v>3312</v>
      </c>
      <c r="CT180" t="s">
        <v>3313</v>
      </c>
      <c r="CU180" t="s">
        <v>3314</v>
      </c>
      <c r="CV180" t="s">
        <v>1673</v>
      </c>
      <c r="CW180" t="s">
        <v>1681</v>
      </c>
      <c r="CX180" s="282"/>
      <c r="CY180" s="282"/>
    </row>
    <row r="181" spans="1:103" s="166" customFormat="1" ht="15" hidden="1" customHeight="1">
      <c r="A181" s="185">
        <v>115</v>
      </c>
      <c r="B181" s="186">
        <v>2</v>
      </c>
      <c r="C181" s="187" t="s">
        <v>473</v>
      </c>
      <c r="D181" s="187">
        <v>63</v>
      </c>
      <c r="E181" s="187" t="s">
        <v>612</v>
      </c>
      <c r="F181" s="188"/>
      <c r="G181" s="186"/>
      <c r="H181" s="202"/>
      <c r="I181" s="202"/>
      <c r="J181" s="212"/>
      <c r="K181" s="209"/>
      <c r="L181" s="430"/>
      <c r="M181" s="431"/>
      <c r="N181" s="167"/>
      <c r="O181" s="167"/>
      <c r="P181" s="167"/>
      <c r="Q181" s="167"/>
      <c r="R181" s="165"/>
      <c r="S181" s="210" t="s">
        <v>617</v>
      </c>
      <c r="T181" s="186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BI181" s="120" t="str">
        <f t="shared" si="84"/>
        <v/>
      </c>
      <c r="BJ181" s="120" t="str">
        <f t="shared" si="85"/>
        <v/>
      </c>
      <c r="BK181" s="120">
        <f t="shared" si="79"/>
        <v>18</v>
      </c>
      <c r="BL181" s="235" t="str">
        <f t="shared" si="78"/>
        <v>2202-02-101-00-03</v>
      </c>
      <c r="BM181" s="235">
        <v>179</v>
      </c>
      <c r="BN181" s="242" t="s">
        <v>1603</v>
      </c>
      <c r="BO181" s="241" t="s">
        <v>2454</v>
      </c>
      <c r="BP181" s="242" t="s">
        <v>29</v>
      </c>
      <c r="BQ181" s="243" t="s">
        <v>2519</v>
      </c>
      <c r="BR181" s="242" t="s">
        <v>1617</v>
      </c>
      <c r="BS181" s="246" t="s">
        <v>2537</v>
      </c>
      <c r="BT181" s="245" t="s">
        <v>1642</v>
      </c>
      <c r="BU181" s="244"/>
      <c r="BV181" s="242" t="s">
        <v>326</v>
      </c>
      <c r="BW181" s="241" t="s">
        <v>2536</v>
      </c>
      <c r="BX181" s="235"/>
      <c r="BY181"/>
      <c r="BZ181"/>
      <c r="CA181"/>
      <c r="CB181"/>
      <c r="CC181"/>
      <c r="CD181"/>
      <c r="CE181"/>
      <c r="CP181">
        <f t="shared" si="77"/>
        <v>1</v>
      </c>
      <c r="CQ181">
        <v>11</v>
      </c>
      <c r="CR181" t="s">
        <v>491</v>
      </c>
      <c r="CS181" t="s">
        <v>3315</v>
      </c>
      <c r="CT181" t="s">
        <v>3316</v>
      </c>
      <c r="CU181" t="s">
        <v>3317</v>
      </c>
      <c r="CV181" t="s">
        <v>1673</v>
      </c>
      <c r="CW181" t="s">
        <v>1604</v>
      </c>
      <c r="CX181" s="282"/>
      <c r="CY181" s="282"/>
    </row>
    <row r="182" spans="1:103" s="166" customFormat="1" ht="15" hidden="1" customHeight="1">
      <c r="A182" s="185">
        <v>116</v>
      </c>
      <c r="B182" s="186">
        <v>3</v>
      </c>
      <c r="C182" s="187" t="s">
        <v>475</v>
      </c>
      <c r="D182" s="187">
        <v>1</v>
      </c>
      <c r="E182" s="187" t="s">
        <v>614</v>
      </c>
      <c r="F182" s="188"/>
      <c r="G182" s="186"/>
      <c r="H182" s="202"/>
      <c r="I182" s="202"/>
      <c r="J182" s="446"/>
      <c r="K182" s="209"/>
      <c r="L182" s="430"/>
      <c r="M182" s="431"/>
      <c r="N182" s="167"/>
      <c r="O182" s="167"/>
      <c r="P182" s="167"/>
      <c r="Q182" s="167"/>
      <c r="R182" s="165"/>
      <c r="S182" s="210" t="s">
        <v>619</v>
      </c>
      <c r="T182" s="186"/>
      <c r="U182" s="213" t="s">
        <v>1567</v>
      </c>
      <c r="V182" s="209" t="s">
        <v>1566</v>
      </c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BI182" s="120" t="str">
        <f t="shared" si="84"/>
        <v/>
      </c>
      <c r="BJ182" s="120" t="str">
        <f t="shared" si="85"/>
        <v/>
      </c>
      <c r="BK182" s="120">
        <f t="shared" si="79"/>
        <v>19</v>
      </c>
      <c r="BL182" s="235" t="str">
        <f t="shared" si="78"/>
        <v>2202-02-105-00-04</v>
      </c>
      <c r="BM182" s="235">
        <v>180</v>
      </c>
      <c r="BN182" s="242" t="s">
        <v>1603</v>
      </c>
      <c r="BO182" s="241" t="s">
        <v>2454</v>
      </c>
      <c r="BP182" s="242" t="s">
        <v>29</v>
      </c>
      <c r="BQ182" s="243" t="s">
        <v>2519</v>
      </c>
      <c r="BR182" s="242" t="s">
        <v>1891</v>
      </c>
      <c r="BS182" s="246" t="s">
        <v>2534</v>
      </c>
      <c r="BT182" s="245" t="s">
        <v>1642</v>
      </c>
      <c r="BU182" s="244"/>
      <c r="BV182" s="242" t="s">
        <v>327</v>
      </c>
      <c r="BW182" s="241" t="s">
        <v>2535</v>
      </c>
      <c r="BX182" s="235"/>
      <c r="BY182"/>
      <c r="BZ182"/>
      <c r="CA182"/>
      <c r="CB182"/>
      <c r="CC182"/>
      <c r="CD182"/>
      <c r="CE182"/>
      <c r="CP182">
        <f t="shared" si="77"/>
        <v>1</v>
      </c>
      <c r="CQ182">
        <v>11</v>
      </c>
      <c r="CR182" t="s">
        <v>491</v>
      </c>
      <c r="CS182" t="s">
        <v>3318</v>
      </c>
      <c r="CT182" t="s">
        <v>3319</v>
      </c>
      <c r="CU182" t="s">
        <v>3320</v>
      </c>
      <c r="CV182" t="s">
        <v>1673</v>
      </c>
      <c r="CW182" t="s">
        <v>1707</v>
      </c>
      <c r="CX182" s="282"/>
      <c r="CY182" s="282"/>
    </row>
    <row r="183" spans="1:103" s="166" customFormat="1" ht="15" hidden="1" customHeight="1">
      <c r="A183" s="185">
        <v>117</v>
      </c>
      <c r="B183" s="186">
        <v>3</v>
      </c>
      <c r="C183" s="187" t="s">
        <v>475</v>
      </c>
      <c r="D183" s="187">
        <v>2</v>
      </c>
      <c r="E183" s="187" t="s">
        <v>615</v>
      </c>
      <c r="F183" s="188"/>
      <c r="G183" s="186"/>
      <c r="H183" s="202"/>
      <c r="I183" s="202"/>
      <c r="J183" s="446"/>
      <c r="K183" s="209"/>
      <c r="L183" s="430"/>
      <c r="M183" s="431"/>
      <c r="N183" s="167"/>
      <c r="O183" s="167"/>
      <c r="P183" s="167"/>
      <c r="Q183" s="167"/>
      <c r="R183" s="165"/>
      <c r="S183" s="210" t="s">
        <v>342</v>
      </c>
      <c r="T183" s="186"/>
      <c r="U183" s="170" t="s">
        <v>356</v>
      </c>
      <c r="V183" s="214" t="s">
        <v>357</v>
      </c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BI183" s="120" t="str">
        <f t="shared" si="84"/>
        <v/>
      </c>
      <c r="BJ183" s="120" t="str">
        <f t="shared" si="85"/>
        <v/>
      </c>
      <c r="BK183" s="120">
        <f t="shared" si="79"/>
        <v>20</v>
      </c>
      <c r="BL183" s="235" t="str">
        <f t="shared" si="78"/>
        <v>2202-02-105-00-09</v>
      </c>
      <c r="BM183" s="235">
        <v>181</v>
      </c>
      <c r="BN183" s="242" t="s">
        <v>1603</v>
      </c>
      <c r="BO183" s="241" t="s">
        <v>2454</v>
      </c>
      <c r="BP183" s="242" t="s">
        <v>29</v>
      </c>
      <c r="BQ183" s="243" t="s">
        <v>2519</v>
      </c>
      <c r="BR183" s="242" t="s">
        <v>1891</v>
      </c>
      <c r="BS183" s="246" t="s">
        <v>2534</v>
      </c>
      <c r="BT183" s="245" t="s">
        <v>1642</v>
      </c>
      <c r="BU183" s="244"/>
      <c r="BV183" s="242" t="s">
        <v>1681</v>
      </c>
      <c r="BW183" s="241" t="s">
        <v>2533</v>
      </c>
      <c r="BX183" s="235"/>
      <c r="BY183"/>
      <c r="BZ183"/>
      <c r="CA183"/>
      <c r="CB183"/>
      <c r="CC183"/>
      <c r="CD183"/>
      <c r="CE183"/>
      <c r="CP183">
        <f t="shared" si="77"/>
        <v>1</v>
      </c>
      <c r="CQ183">
        <v>11</v>
      </c>
      <c r="CR183" t="s">
        <v>491</v>
      </c>
      <c r="CS183" t="s">
        <v>3321</v>
      </c>
      <c r="CT183" t="s">
        <v>3322</v>
      </c>
      <c r="CU183" t="s">
        <v>3323</v>
      </c>
      <c r="CV183" t="s">
        <v>1673</v>
      </c>
      <c r="CW183" t="s">
        <v>1679</v>
      </c>
      <c r="CX183" s="282"/>
      <c r="CY183" s="282"/>
    </row>
    <row r="184" spans="1:103" s="166" customFormat="1" ht="15" hidden="1" customHeight="1">
      <c r="A184" s="185">
        <v>118</v>
      </c>
      <c r="B184" s="186">
        <v>3</v>
      </c>
      <c r="C184" s="187" t="s">
        <v>475</v>
      </c>
      <c r="D184" s="187">
        <v>3</v>
      </c>
      <c r="E184" s="187" t="s">
        <v>616</v>
      </c>
      <c r="F184" s="188"/>
      <c r="G184" s="186"/>
      <c r="H184" s="202"/>
      <c r="I184" s="202"/>
      <c r="J184" s="212"/>
      <c r="K184" s="209"/>
      <c r="L184" s="430"/>
      <c r="M184" s="431"/>
      <c r="N184" s="167"/>
      <c r="O184" s="167"/>
      <c r="P184" s="167"/>
      <c r="Q184" s="167"/>
      <c r="R184" s="165"/>
      <c r="S184" s="186"/>
      <c r="T184" s="186"/>
      <c r="U184" s="213" t="s">
        <v>353</v>
      </c>
      <c r="V184" s="209" t="s">
        <v>347</v>
      </c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BI184" s="120" t="str">
        <f t="shared" si="84"/>
        <v/>
      </c>
      <c r="BJ184" s="120" t="str">
        <f t="shared" si="85"/>
        <v/>
      </c>
      <c r="BK184" s="120">
        <f t="shared" si="79"/>
        <v>21</v>
      </c>
      <c r="BL184" s="235" t="str">
        <f t="shared" si="78"/>
        <v>2202-02-106-00-05</v>
      </c>
      <c r="BM184" s="235">
        <v>182</v>
      </c>
      <c r="BN184" s="242" t="s">
        <v>1603</v>
      </c>
      <c r="BO184" s="241" t="s">
        <v>2454</v>
      </c>
      <c r="BP184" s="242" t="s">
        <v>29</v>
      </c>
      <c r="BQ184" s="243" t="s">
        <v>2519</v>
      </c>
      <c r="BR184" s="242" t="s">
        <v>1759</v>
      </c>
      <c r="BS184" s="246" t="s">
        <v>2532</v>
      </c>
      <c r="BT184" s="245" t="s">
        <v>1642</v>
      </c>
      <c r="BU184" s="244"/>
      <c r="BV184" s="242" t="s">
        <v>328</v>
      </c>
      <c r="BW184" s="241" t="s">
        <v>2531</v>
      </c>
      <c r="BX184" s="235"/>
      <c r="BY184"/>
      <c r="BZ184"/>
      <c r="CA184"/>
      <c r="CB184"/>
      <c r="CC184"/>
      <c r="CD184"/>
      <c r="CE184"/>
      <c r="CP184">
        <f t="shared" si="77"/>
        <v>1</v>
      </c>
      <c r="CQ184">
        <v>11</v>
      </c>
      <c r="CR184" t="s">
        <v>491</v>
      </c>
      <c r="CS184" t="s">
        <v>3324</v>
      </c>
      <c r="CT184" t="s">
        <v>3325</v>
      </c>
      <c r="CU184" t="s">
        <v>3326</v>
      </c>
      <c r="CV184" t="s">
        <v>1673</v>
      </c>
      <c r="CW184" t="s">
        <v>1608</v>
      </c>
      <c r="CX184" s="282"/>
      <c r="CY184" s="282"/>
    </row>
    <row r="185" spans="1:103" s="166" customFormat="1" ht="15" hidden="1" customHeight="1">
      <c r="A185" s="185">
        <v>119</v>
      </c>
      <c r="B185" s="186">
        <v>3</v>
      </c>
      <c r="C185" s="187" t="s">
        <v>475</v>
      </c>
      <c r="D185" s="187">
        <v>4</v>
      </c>
      <c r="E185" s="187" t="s">
        <v>618</v>
      </c>
      <c r="F185" s="188"/>
      <c r="G185" s="186"/>
      <c r="H185" s="202"/>
      <c r="I185" s="202"/>
      <c r="J185" s="446"/>
      <c r="K185" s="209"/>
      <c r="L185" s="430"/>
      <c r="M185" s="431"/>
      <c r="N185" s="167"/>
      <c r="O185" s="167"/>
      <c r="P185" s="167"/>
      <c r="Q185" s="167"/>
      <c r="R185" s="165"/>
      <c r="S185" s="186"/>
      <c r="T185" s="186"/>
      <c r="U185" s="173" t="s">
        <v>354</v>
      </c>
      <c r="V185" s="209" t="s">
        <v>355</v>
      </c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BI185" s="120" t="str">
        <f t="shared" si="84"/>
        <v/>
      </c>
      <c r="BJ185" s="120" t="str">
        <f t="shared" si="85"/>
        <v/>
      </c>
      <c r="BK185" s="120">
        <f t="shared" si="79"/>
        <v>22</v>
      </c>
      <c r="BL185" s="235" t="str">
        <f t="shared" si="78"/>
        <v>2202-02-108-00-04</v>
      </c>
      <c r="BM185" s="235">
        <v>183</v>
      </c>
      <c r="BN185" s="242" t="s">
        <v>1603</v>
      </c>
      <c r="BO185" s="241" t="s">
        <v>2454</v>
      </c>
      <c r="BP185" s="242" t="s">
        <v>29</v>
      </c>
      <c r="BQ185" s="243" t="s">
        <v>2519</v>
      </c>
      <c r="BR185" s="242" t="s">
        <v>1997</v>
      </c>
      <c r="BS185" s="246" t="s">
        <v>2530</v>
      </c>
      <c r="BT185" s="245" t="s">
        <v>1642</v>
      </c>
      <c r="BU185" s="244"/>
      <c r="BV185" s="242" t="s">
        <v>327</v>
      </c>
      <c r="BW185" s="241" t="s">
        <v>2529</v>
      </c>
      <c r="BX185" s="235"/>
      <c r="BY185"/>
      <c r="BZ185"/>
      <c r="CA185"/>
      <c r="CB185"/>
      <c r="CC185"/>
      <c r="CD185"/>
      <c r="CE185"/>
      <c r="CP185">
        <f t="shared" si="77"/>
        <v>1</v>
      </c>
      <c r="CQ185">
        <v>11</v>
      </c>
      <c r="CR185" t="s">
        <v>491</v>
      </c>
      <c r="CS185" t="s">
        <v>3327</v>
      </c>
      <c r="CT185" t="s">
        <v>3328</v>
      </c>
      <c r="CU185" t="s">
        <v>3329</v>
      </c>
      <c r="CV185" t="s">
        <v>1673</v>
      </c>
      <c r="CW185" t="s">
        <v>1639</v>
      </c>
      <c r="CX185" s="282"/>
      <c r="CY185" s="282"/>
    </row>
    <row r="186" spans="1:103" s="166" customFormat="1" ht="15" hidden="1" customHeight="1">
      <c r="A186" s="185">
        <v>120</v>
      </c>
      <c r="B186" s="186">
        <v>3</v>
      </c>
      <c r="C186" s="187" t="s">
        <v>475</v>
      </c>
      <c r="D186" s="187">
        <v>5</v>
      </c>
      <c r="E186" s="187" t="s">
        <v>620</v>
      </c>
      <c r="F186" s="188"/>
      <c r="G186" s="186"/>
      <c r="H186" s="202"/>
      <c r="I186" s="202"/>
      <c r="J186" s="212"/>
      <c r="K186" s="209"/>
      <c r="L186" s="430"/>
      <c r="M186" s="431"/>
      <c r="N186" s="167"/>
      <c r="O186" s="167"/>
      <c r="P186" s="167"/>
      <c r="Q186" s="167"/>
      <c r="R186" s="165"/>
      <c r="S186" s="186"/>
      <c r="T186" s="186"/>
      <c r="U186" s="213" t="s">
        <v>351</v>
      </c>
      <c r="V186" s="209" t="s">
        <v>352</v>
      </c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BI186" s="120" t="str">
        <f t="shared" si="84"/>
        <v/>
      </c>
      <c r="BJ186" s="120" t="str">
        <f t="shared" si="85"/>
        <v/>
      </c>
      <c r="BK186" s="120">
        <f t="shared" si="79"/>
        <v>23</v>
      </c>
      <c r="BL186" s="235" t="str">
        <f t="shared" si="78"/>
        <v>2202-02-109-00-04</v>
      </c>
      <c r="BM186" s="235">
        <v>184</v>
      </c>
      <c r="BN186" s="242" t="s">
        <v>1603</v>
      </c>
      <c r="BO186" s="241" t="s">
        <v>2454</v>
      </c>
      <c r="BP186" s="242" t="s">
        <v>29</v>
      </c>
      <c r="BQ186" s="243" t="s">
        <v>2519</v>
      </c>
      <c r="BR186" s="242" t="s">
        <v>2065</v>
      </c>
      <c r="BS186" s="246" t="s">
        <v>2528</v>
      </c>
      <c r="BT186" s="245" t="s">
        <v>1642</v>
      </c>
      <c r="BU186" s="244"/>
      <c r="BV186" s="242" t="s">
        <v>327</v>
      </c>
      <c r="BW186" s="241" t="s">
        <v>2528</v>
      </c>
      <c r="BX186" s="235"/>
      <c r="BY186"/>
      <c r="BZ186"/>
      <c r="CA186"/>
      <c r="CB186"/>
      <c r="CC186"/>
      <c r="CD186"/>
      <c r="CE186"/>
      <c r="CP186">
        <f t="shared" si="77"/>
        <v>1</v>
      </c>
      <c r="CQ186">
        <v>11</v>
      </c>
      <c r="CR186" t="s">
        <v>491</v>
      </c>
      <c r="CS186" t="s">
        <v>3330</v>
      </c>
      <c r="CT186" t="s">
        <v>3331</v>
      </c>
      <c r="CU186" t="s">
        <v>3332</v>
      </c>
      <c r="CV186" t="s">
        <v>1673</v>
      </c>
      <c r="CW186" t="s">
        <v>1675</v>
      </c>
      <c r="CX186" s="282"/>
      <c r="CY186" s="282"/>
    </row>
    <row r="187" spans="1:103" s="166" customFormat="1" ht="15" hidden="1" customHeight="1">
      <c r="A187" s="185">
        <v>121</v>
      </c>
      <c r="B187" s="186">
        <v>3</v>
      </c>
      <c r="C187" s="187" t="s">
        <v>475</v>
      </c>
      <c r="D187" s="187">
        <v>6</v>
      </c>
      <c r="E187" s="187" t="s">
        <v>621</v>
      </c>
      <c r="F187" s="188"/>
      <c r="G187" s="186"/>
      <c r="H187" s="202"/>
      <c r="I187" s="202"/>
      <c r="J187" s="212"/>
      <c r="K187" s="209"/>
      <c r="L187" s="430"/>
      <c r="M187" s="431"/>
      <c r="N187" s="167"/>
      <c r="O187" s="167"/>
      <c r="P187" s="167"/>
      <c r="Q187" s="167"/>
      <c r="R187" s="165"/>
      <c r="S187" s="186"/>
      <c r="T187" s="186"/>
      <c r="U187" s="215" t="s">
        <v>1568</v>
      </c>
      <c r="V187" s="165" t="s">
        <v>1569</v>
      </c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BI187" s="120" t="str">
        <f t="shared" si="84"/>
        <v/>
      </c>
      <c r="BJ187" s="120" t="str">
        <f t="shared" si="85"/>
        <v/>
      </c>
      <c r="BK187" s="120">
        <f t="shared" si="79"/>
        <v>24</v>
      </c>
      <c r="BL187" s="235" t="str">
        <f t="shared" si="78"/>
        <v>2202-02-110-00-04</v>
      </c>
      <c r="BM187" s="235">
        <v>185</v>
      </c>
      <c r="BN187" s="242" t="s">
        <v>1603</v>
      </c>
      <c r="BO187" s="241" t="s">
        <v>2454</v>
      </c>
      <c r="BP187" s="242" t="s">
        <v>29</v>
      </c>
      <c r="BQ187" s="243" t="s">
        <v>2519</v>
      </c>
      <c r="BR187" s="242" t="s">
        <v>1729</v>
      </c>
      <c r="BS187" s="246" t="s">
        <v>2526</v>
      </c>
      <c r="BT187" s="245" t="s">
        <v>1642</v>
      </c>
      <c r="BU187" s="244"/>
      <c r="BV187" s="242" t="s">
        <v>327</v>
      </c>
      <c r="BW187" s="241" t="s">
        <v>2527</v>
      </c>
      <c r="BX187" s="235"/>
      <c r="BY187"/>
      <c r="BZ187"/>
      <c r="CA187"/>
      <c r="CB187"/>
      <c r="CC187"/>
      <c r="CD187"/>
      <c r="CE187"/>
      <c r="CP187">
        <f t="shared" si="77"/>
        <v>1</v>
      </c>
      <c r="CQ187">
        <v>11</v>
      </c>
      <c r="CR187" t="s">
        <v>491</v>
      </c>
      <c r="CS187" t="s">
        <v>3333</v>
      </c>
      <c r="CT187" t="s">
        <v>3334</v>
      </c>
      <c r="CU187" t="s">
        <v>3335</v>
      </c>
      <c r="CV187" t="s">
        <v>1673</v>
      </c>
      <c r="CW187" t="s">
        <v>1919</v>
      </c>
      <c r="CX187" s="282"/>
      <c r="CY187" s="282"/>
    </row>
    <row r="188" spans="1:103" s="166" customFormat="1" ht="15" hidden="1" customHeight="1">
      <c r="A188" s="185">
        <v>122</v>
      </c>
      <c r="B188" s="186">
        <v>3</v>
      </c>
      <c r="C188" s="187" t="s">
        <v>475</v>
      </c>
      <c r="D188" s="187">
        <v>7</v>
      </c>
      <c r="E188" s="187" t="s">
        <v>622</v>
      </c>
      <c r="F188" s="188"/>
      <c r="G188" s="186"/>
      <c r="H188" s="202"/>
      <c r="I188" s="202"/>
      <c r="J188" s="442"/>
      <c r="K188" s="209"/>
      <c r="L188" s="430"/>
      <c r="M188" s="431"/>
      <c r="N188" s="167"/>
      <c r="O188" s="167"/>
      <c r="P188" s="167"/>
      <c r="Q188" s="167"/>
      <c r="R188" s="165"/>
      <c r="S188" s="165"/>
      <c r="T188" s="165"/>
      <c r="U188" s="165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BI188" s="120" t="str">
        <f t="shared" si="84"/>
        <v/>
      </c>
      <c r="BJ188" s="120" t="str">
        <f t="shared" si="85"/>
        <v/>
      </c>
      <c r="BK188" s="120">
        <f t="shared" si="79"/>
        <v>25</v>
      </c>
      <c r="BL188" s="235" t="str">
        <f t="shared" si="78"/>
        <v>2202-02-110-00-06</v>
      </c>
      <c r="BM188" s="235">
        <v>186</v>
      </c>
      <c r="BN188" s="242" t="s">
        <v>1603</v>
      </c>
      <c r="BO188" s="241" t="s">
        <v>2454</v>
      </c>
      <c r="BP188" s="242" t="s">
        <v>29</v>
      </c>
      <c r="BQ188" s="243" t="s">
        <v>2519</v>
      </c>
      <c r="BR188" s="242" t="s">
        <v>1729</v>
      </c>
      <c r="BS188" s="246" t="s">
        <v>2526</v>
      </c>
      <c r="BT188" s="245" t="s">
        <v>1642</v>
      </c>
      <c r="BU188" s="244"/>
      <c r="BV188" s="242" t="s">
        <v>329</v>
      </c>
      <c r="BW188" s="241" t="s">
        <v>2525</v>
      </c>
      <c r="BX188" s="235"/>
      <c r="BY188"/>
      <c r="BZ188"/>
      <c r="CA188"/>
      <c r="CB188"/>
      <c r="CC188"/>
      <c r="CD188"/>
      <c r="CE188"/>
      <c r="CP188">
        <f t="shared" si="77"/>
        <v>1</v>
      </c>
      <c r="CQ188">
        <v>11</v>
      </c>
      <c r="CR188" t="s">
        <v>491</v>
      </c>
      <c r="CS188" t="s">
        <v>3336</v>
      </c>
      <c r="CT188" t="s">
        <v>3337</v>
      </c>
      <c r="CU188" t="s">
        <v>3338</v>
      </c>
      <c r="CV188" t="s">
        <v>1673</v>
      </c>
      <c r="CW188" t="s">
        <v>1766</v>
      </c>
      <c r="CX188" s="282"/>
      <c r="CY188" s="282"/>
    </row>
    <row r="189" spans="1:103" s="166" customFormat="1" ht="15" hidden="1" customHeight="1">
      <c r="A189" s="185">
        <v>123</v>
      </c>
      <c r="B189" s="186">
        <v>3</v>
      </c>
      <c r="C189" s="187" t="s">
        <v>475</v>
      </c>
      <c r="D189" s="187">
        <v>8</v>
      </c>
      <c r="E189" s="187" t="s">
        <v>623</v>
      </c>
      <c r="F189" s="188"/>
      <c r="G189" s="186"/>
      <c r="H189" s="202"/>
      <c r="I189" s="202"/>
      <c r="J189" s="445"/>
      <c r="K189" s="209"/>
      <c r="L189" s="430"/>
      <c r="M189" s="431"/>
      <c r="N189" s="167"/>
      <c r="O189" s="167"/>
      <c r="P189" s="167"/>
      <c r="Q189" s="167"/>
      <c r="R189" s="165"/>
      <c r="S189" s="165"/>
      <c r="T189" s="165"/>
      <c r="U189" s="165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BI189" s="120" t="str">
        <f t="shared" si="84"/>
        <v/>
      </c>
      <c r="BJ189" s="120" t="str">
        <f t="shared" si="85"/>
        <v/>
      </c>
      <c r="BK189" s="120">
        <f t="shared" si="79"/>
        <v>26</v>
      </c>
      <c r="BL189" s="235" t="str">
        <f t="shared" si="78"/>
        <v>2202-02-191-00-04</v>
      </c>
      <c r="BM189" s="235">
        <v>187</v>
      </c>
      <c r="BN189" s="242" t="s">
        <v>1603</v>
      </c>
      <c r="BO189" s="241" t="s">
        <v>2454</v>
      </c>
      <c r="BP189" s="242" t="s">
        <v>29</v>
      </c>
      <c r="BQ189" s="243" t="s">
        <v>2519</v>
      </c>
      <c r="BR189" s="242" t="s">
        <v>2523</v>
      </c>
      <c r="BS189" s="246" t="s">
        <v>2522</v>
      </c>
      <c r="BT189" s="245" t="s">
        <v>1642</v>
      </c>
      <c r="BU189" s="244"/>
      <c r="BV189" s="242" t="s">
        <v>327</v>
      </c>
      <c r="BW189" s="241" t="s">
        <v>2524</v>
      </c>
      <c r="BX189" s="235"/>
      <c r="BY189"/>
      <c r="BZ189"/>
      <c r="CA189"/>
      <c r="CB189"/>
      <c r="CC189"/>
      <c r="CD189"/>
      <c r="CE189"/>
      <c r="CP189">
        <f t="shared" si="77"/>
        <v>1</v>
      </c>
      <c r="CQ189">
        <v>12</v>
      </c>
      <c r="CR189" t="s">
        <v>493</v>
      </c>
      <c r="CS189" t="s">
        <v>3339</v>
      </c>
      <c r="CT189" t="s">
        <v>3340</v>
      </c>
      <c r="CU189" t="s">
        <v>3341</v>
      </c>
      <c r="CV189" t="s">
        <v>1671</v>
      </c>
      <c r="CW189" t="s">
        <v>29</v>
      </c>
      <c r="CX189" s="282"/>
      <c r="CY189" s="282"/>
    </row>
    <row r="190" spans="1:103" s="166" customFormat="1" ht="15" hidden="1" customHeight="1">
      <c r="A190" s="185">
        <v>124</v>
      </c>
      <c r="B190" s="186">
        <v>3</v>
      </c>
      <c r="C190" s="187" t="s">
        <v>475</v>
      </c>
      <c r="D190" s="187">
        <v>9</v>
      </c>
      <c r="E190" s="187" t="s">
        <v>624</v>
      </c>
      <c r="F190" s="188"/>
      <c r="G190" s="186"/>
      <c r="H190" s="202"/>
      <c r="I190" s="202"/>
      <c r="J190" s="445"/>
      <c r="K190" s="209"/>
      <c r="L190" s="430"/>
      <c r="M190" s="431"/>
      <c r="N190" s="167"/>
      <c r="O190" s="167"/>
      <c r="P190" s="167"/>
      <c r="Q190" s="167"/>
      <c r="R190" s="165"/>
      <c r="S190" s="202"/>
      <c r="T190" s="216" t="s">
        <v>163</v>
      </c>
      <c r="U190" s="217" t="s">
        <v>1556</v>
      </c>
      <c r="V190" s="166" t="s">
        <v>1570</v>
      </c>
      <c r="W190" s="166" t="s">
        <v>1571</v>
      </c>
      <c r="X190" s="166" t="s">
        <v>1572</v>
      </c>
      <c r="Y190" s="166" t="s">
        <v>1573</v>
      </c>
      <c r="Z190" s="166" t="s">
        <v>1574</v>
      </c>
      <c r="AA190" s="167" t="s">
        <v>1575</v>
      </c>
      <c r="AB190" s="167" t="s">
        <v>1576</v>
      </c>
      <c r="AC190" s="167" t="s">
        <v>1572</v>
      </c>
      <c r="AD190" s="167" t="s">
        <v>1577</v>
      </c>
      <c r="AE190" s="167" t="s">
        <v>1578</v>
      </c>
      <c r="AF190" s="167" t="s">
        <v>1579</v>
      </c>
      <c r="AG190" s="167"/>
      <c r="AH190" s="167"/>
      <c r="AI190" s="167"/>
      <c r="AJ190" s="167"/>
      <c r="AK190" s="167"/>
      <c r="BI190" s="120" t="str">
        <f t="shared" si="84"/>
        <v/>
      </c>
      <c r="BJ190" s="120" t="str">
        <f t="shared" si="85"/>
        <v/>
      </c>
      <c r="BK190" s="120">
        <f t="shared" si="79"/>
        <v>27</v>
      </c>
      <c r="BL190" s="235" t="str">
        <f t="shared" si="78"/>
        <v>2202-02-191-00-05</v>
      </c>
      <c r="BM190" s="235">
        <v>188</v>
      </c>
      <c r="BN190" s="242" t="s">
        <v>1603</v>
      </c>
      <c r="BO190" s="241" t="s">
        <v>2454</v>
      </c>
      <c r="BP190" s="242" t="s">
        <v>29</v>
      </c>
      <c r="BQ190" s="243" t="s">
        <v>2519</v>
      </c>
      <c r="BR190" s="242" t="s">
        <v>2523</v>
      </c>
      <c r="BS190" s="246" t="s">
        <v>2522</v>
      </c>
      <c r="BT190" s="245" t="s">
        <v>1642</v>
      </c>
      <c r="BU190" s="244"/>
      <c r="BV190" s="242" t="s">
        <v>328</v>
      </c>
      <c r="BW190" s="241" t="s">
        <v>2521</v>
      </c>
      <c r="BX190" s="235"/>
      <c r="BY190"/>
      <c r="BZ190"/>
      <c r="CA190"/>
      <c r="CB190"/>
      <c r="CC190"/>
      <c r="CD190"/>
      <c r="CE190"/>
      <c r="CP190">
        <f t="shared" si="77"/>
        <v>1</v>
      </c>
      <c r="CQ190">
        <v>12</v>
      </c>
      <c r="CR190" t="s">
        <v>493</v>
      </c>
      <c r="CS190" t="s">
        <v>3342</v>
      </c>
      <c r="CT190" t="s">
        <v>3343</v>
      </c>
      <c r="CU190" t="s">
        <v>3344</v>
      </c>
      <c r="CV190" t="s">
        <v>1671</v>
      </c>
      <c r="CW190" t="s">
        <v>326</v>
      </c>
      <c r="CX190" s="282"/>
      <c r="CY190" s="282"/>
    </row>
    <row r="191" spans="1:103" s="166" customFormat="1" ht="15" hidden="1" customHeight="1">
      <c r="A191" s="185">
        <v>125</v>
      </c>
      <c r="B191" s="186">
        <v>3</v>
      </c>
      <c r="C191" s="187" t="s">
        <v>475</v>
      </c>
      <c r="D191" s="187">
        <v>10</v>
      </c>
      <c r="E191" s="187" t="s">
        <v>625</v>
      </c>
      <c r="F191" s="188"/>
      <c r="G191" s="186"/>
      <c r="H191" s="202"/>
      <c r="I191" s="202"/>
      <c r="J191" s="445"/>
      <c r="K191" s="209"/>
      <c r="L191" s="430"/>
      <c r="M191" s="431"/>
      <c r="N191" s="167"/>
      <c r="O191" s="167"/>
      <c r="P191" s="167"/>
      <c r="Q191" s="167"/>
      <c r="R191" s="165"/>
      <c r="S191" s="214">
        <f>VALUE(IF(TYPE(VALUE(MID(T190,1,5)))=16,VALUE(MID(T190,1,4)),VALUE(MID(T190,1,5))))</f>
        <v>6700</v>
      </c>
      <c r="T191" s="216" t="s">
        <v>164</v>
      </c>
      <c r="U191" s="218" t="s">
        <v>5</v>
      </c>
      <c r="V191" s="209" t="s">
        <v>1566</v>
      </c>
      <c r="W191" s="166" t="s">
        <v>188</v>
      </c>
      <c r="X191" s="166" t="str">
        <f t="shared" ref="X191:X227" si="95">LOOKUP(VALUE(IF(TYPE(VALUE(MID(W191,1,5)))=16,VALUE(MID(W191,1,4)),VALUE(MID(W191,1,5)))),$S$191:$T$222)</f>
        <v>29200-53060</v>
      </c>
      <c r="AA191" s="167"/>
      <c r="AB191" s="166" t="s">
        <v>188</v>
      </c>
      <c r="AC191" s="166" t="str">
        <f>IF(V191="APLGS",$T$193,LOOKUP(VALUE(IF(TYPE(VALUE(MID(AB191,1,5)))=16,VALUE(MID(AB191,1,4)),VALUE(MID(AB191,1,5)))),$S$191:$T$222))</f>
        <v>29200-53060</v>
      </c>
      <c r="AD191" s="167" t="str">
        <f>IF(V191="APLGS",$T$194,VLOOKUP(VALUE(IF(TYPE(VALUE(MID(AB191,1,5)))=16,VALUE(MID(AB191,1,4)),VALUE(MID(AB191,1,5)))),$R$191:$T$222,3))</f>
        <v>31550-53060</v>
      </c>
      <c r="AE191" s="167" t="str">
        <f>AD191</f>
        <v>31550-53060</v>
      </c>
      <c r="AF191" s="167" t="str">
        <f>IF(V191="APLGS",$T$195,VLOOKUP(VALUE(IF(TYPE(VALUE(MID(AB191,1,5)))=16,VALUE(MID(AB191,1,4)),VALUE(MID(AB191,1,5)))),$Q$193:$T$222,4))</f>
        <v>34050-54360</v>
      </c>
      <c r="AG191" s="167"/>
      <c r="AH191" s="167"/>
      <c r="AI191" s="167"/>
      <c r="AJ191" s="167"/>
      <c r="AK191" s="167"/>
      <c r="BI191" s="120" t="str">
        <f t="shared" si="84"/>
        <v/>
      </c>
      <c r="BJ191" s="120" t="str">
        <f t="shared" si="85"/>
        <v/>
      </c>
      <c r="BK191" s="120">
        <f t="shared" si="79"/>
        <v>28</v>
      </c>
      <c r="BL191" s="235" t="str">
        <f t="shared" si="78"/>
        <v>2202-02-789-06-05</v>
      </c>
      <c r="BM191" s="235">
        <v>189</v>
      </c>
      <c r="BN191" s="242" t="s">
        <v>1603</v>
      </c>
      <c r="BO191" s="241" t="s">
        <v>2454</v>
      </c>
      <c r="BP191" s="242" t="s">
        <v>29</v>
      </c>
      <c r="BQ191" s="243" t="s">
        <v>2519</v>
      </c>
      <c r="BR191" s="242" t="s">
        <v>1943</v>
      </c>
      <c r="BS191" s="241" t="s">
        <v>1942</v>
      </c>
      <c r="BT191" s="242" t="s">
        <v>329</v>
      </c>
      <c r="BU191" s="243" t="s">
        <v>1917</v>
      </c>
      <c r="BV191" s="242" t="s">
        <v>328</v>
      </c>
      <c r="BW191" s="241" t="s">
        <v>2520</v>
      </c>
      <c r="BX191" s="235"/>
      <c r="BY191"/>
      <c r="BZ191"/>
      <c r="CA191"/>
      <c r="CB191"/>
      <c r="CC191"/>
      <c r="CD191"/>
      <c r="CE191"/>
      <c r="CP191">
        <f t="shared" si="77"/>
        <v>1</v>
      </c>
      <c r="CQ191">
        <v>12</v>
      </c>
      <c r="CR191" t="s">
        <v>493</v>
      </c>
      <c r="CS191" t="s">
        <v>3345</v>
      </c>
      <c r="CT191" t="s">
        <v>3346</v>
      </c>
      <c r="CU191" t="s">
        <v>3347</v>
      </c>
      <c r="CV191" t="s">
        <v>1671</v>
      </c>
      <c r="CW191" t="s">
        <v>327</v>
      </c>
      <c r="CX191" s="282"/>
      <c r="CY191" s="282"/>
    </row>
    <row r="192" spans="1:103" s="166" customFormat="1" ht="15" hidden="1" customHeight="1">
      <c r="A192" s="185">
        <v>126</v>
      </c>
      <c r="B192" s="186">
        <v>3</v>
      </c>
      <c r="C192" s="187" t="s">
        <v>475</v>
      </c>
      <c r="D192" s="187">
        <v>11</v>
      </c>
      <c r="E192" s="187" t="s">
        <v>626</v>
      </c>
      <c r="F192" s="188"/>
      <c r="G192" s="186"/>
      <c r="H192" s="202"/>
      <c r="I192" s="202"/>
      <c r="J192" s="445"/>
      <c r="K192" s="209"/>
      <c r="L192" s="430"/>
      <c r="M192" s="431"/>
      <c r="N192" s="167"/>
      <c r="O192" s="167"/>
      <c r="P192" s="167"/>
      <c r="Q192" s="167"/>
      <c r="R192" s="165">
        <f>S191</f>
        <v>6700</v>
      </c>
      <c r="S192" s="214">
        <f>VALUE(IF(TYPE(VALUE(MID(T191,1,5)))=16,VALUE(MID(T191,1,4)),VALUE(MID(T191,1,5))))</f>
        <v>6900</v>
      </c>
      <c r="T192" s="216" t="s">
        <v>165</v>
      </c>
      <c r="U192" s="217" t="s">
        <v>321</v>
      </c>
      <c r="V192" s="209" t="s">
        <v>1566</v>
      </c>
      <c r="W192" s="166" t="s">
        <v>185</v>
      </c>
      <c r="X192" s="166" t="str">
        <f t="shared" si="95"/>
        <v>23650-49360</v>
      </c>
      <c r="AA192" s="167"/>
      <c r="AB192" s="166" t="s">
        <v>185</v>
      </c>
      <c r="AC192" s="166" t="str">
        <f t="shared" ref="AC192:AC227" si="96">IF(V192="APLGS",$T$193,LOOKUP(VALUE(IF(TYPE(VALUE(MID(AB192,1,5)))=16,VALUE(MID(AB192,1,4)),VALUE(MID(AB192,1,5)))),$S$191:$T$222))</f>
        <v>23650-49360</v>
      </c>
      <c r="AD192" s="167" t="str">
        <f t="shared" ref="AD192:AD227" si="97">IF(V192="APLGS",$T$194,VLOOKUP(VALUE(IF(TYPE(VALUE(MID(AB192,1,5)))=16,VALUE(MID(AB192,1,4)),VALUE(MID(AB192,1,5)))),$R$191:$T$222,3))</f>
        <v>25600-50560</v>
      </c>
      <c r="AE192" s="167" t="str">
        <f t="shared" ref="AE192:AE227" si="98">AD192</f>
        <v>25600-50560</v>
      </c>
      <c r="AF192" s="167" t="str">
        <f t="shared" ref="AF192:AF227" si="99">IF(V192="APLGS",$T$195,VLOOKUP(VALUE(IF(TYPE(VALUE(MID(AB192,1,5)))=16,VALUE(MID(AB192,1,4)),VALUE(MID(AB192,1,5)))),$Q$193:$T$222,4))</f>
        <v>27000-51760</v>
      </c>
      <c r="AG192" s="167"/>
      <c r="AH192" s="167"/>
      <c r="AI192" s="167"/>
      <c r="AJ192" s="167"/>
      <c r="AK192" s="167"/>
      <c r="BI192" s="120" t="str">
        <f t="shared" si="84"/>
        <v/>
      </c>
      <c r="BJ192" s="120" t="str">
        <f t="shared" si="85"/>
        <v/>
      </c>
      <c r="BK192" s="120">
        <f t="shared" si="79"/>
        <v>29</v>
      </c>
      <c r="BL192" s="235" t="str">
        <f t="shared" si="78"/>
        <v>2202-02-796-06-05</v>
      </c>
      <c r="BM192" s="235">
        <v>190</v>
      </c>
      <c r="BN192" s="242" t="s">
        <v>1603</v>
      </c>
      <c r="BO192" s="241" t="s">
        <v>2454</v>
      </c>
      <c r="BP192" s="242" t="s">
        <v>29</v>
      </c>
      <c r="BQ192" s="243" t="s">
        <v>2519</v>
      </c>
      <c r="BR192" s="242" t="s">
        <v>1641</v>
      </c>
      <c r="BS192" s="241" t="s">
        <v>1640</v>
      </c>
      <c r="BT192" s="242" t="s">
        <v>329</v>
      </c>
      <c r="BU192" s="243" t="s">
        <v>1917</v>
      </c>
      <c r="BV192" s="242" t="s">
        <v>328</v>
      </c>
      <c r="BW192" s="241" t="s">
        <v>2520</v>
      </c>
      <c r="BX192" s="235"/>
      <c r="BY192"/>
      <c r="BZ192"/>
      <c r="CA192"/>
      <c r="CB192"/>
      <c r="CC192"/>
      <c r="CD192"/>
      <c r="CE192"/>
      <c r="CP192">
        <f t="shared" si="77"/>
        <v>1</v>
      </c>
      <c r="CQ192">
        <v>12</v>
      </c>
      <c r="CR192" t="s">
        <v>493</v>
      </c>
      <c r="CS192" t="s">
        <v>3348</v>
      </c>
      <c r="CT192" t="s">
        <v>3349</v>
      </c>
      <c r="CU192" t="s">
        <v>3350</v>
      </c>
      <c r="CV192" t="s">
        <v>1671</v>
      </c>
      <c r="CW192" t="s">
        <v>1604</v>
      </c>
      <c r="CX192" s="282"/>
      <c r="CY192" s="282"/>
    </row>
    <row r="193" spans="1:103" s="166" customFormat="1" ht="15" hidden="1" customHeight="1">
      <c r="A193" s="185">
        <v>127</v>
      </c>
      <c r="B193" s="186">
        <v>3</v>
      </c>
      <c r="C193" s="187" t="s">
        <v>475</v>
      </c>
      <c r="D193" s="187">
        <v>12</v>
      </c>
      <c r="E193" s="187" t="s">
        <v>627</v>
      </c>
      <c r="F193" s="188"/>
      <c r="G193" s="186"/>
      <c r="H193" s="202"/>
      <c r="I193" s="202"/>
      <c r="J193" s="445"/>
      <c r="K193" s="209"/>
      <c r="L193" s="430"/>
      <c r="M193" s="431"/>
      <c r="N193" s="167"/>
      <c r="O193" s="167"/>
      <c r="P193" s="167"/>
      <c r="Q193" s="167">
        <f>R192</f>
        <v>6700</v>
      </c>
      <c r="R193" s="165">
        <f t="shared" ref="R193:R223" si="100">S192</f>
        <v>6900</v>
      </c>
      <c r="S193" s="214">
        <f t="shared" ref="S193:S222" si="101">VALUE(IF(TYPE(VALUE(MID(T192,1,5)))=16,VALUE(MID(T192,1,4)),VALUE(MID(T192,1,5))))</f>
        <v>7100</v>
      </c>
      <c r="T193" s="216" t="s">
        <v>166</v>
      </c>
      <c r="U193" s="217" t="s">
        <v>322</v>
      </c>
      <c r="V193" s="209" t="s">
        <v>1566</v>
      </c>
      <c r="W193" s="166" t="s">
        <v>182</v>
      </c>
      <c r="X193" s="166" t="str">
        <f t="shared" si="95"/>
        <v>19050-45850</v>
      </c>
      <c r="AA193" s="167"/>
      <c r="AB193" s="166" t="s">
        <v>182</v>
      </c>
      <c r="AC193" s="166" t="str">
        <f t="shared" si="96"/>
        <v>19050-45850</v>
      </c>
      <c r="AD193" s="167" t="str">
        <f t="shared" si="97"/>
        <v>20680-46960</v>
      </c>
      <c r="AE193" s="167" t="str">
        <f t="shared" si="98"/>
        <v>20680-46960</v>
      </c>
      <c r="AF193" s="167" t="str">
        <f t="shared" si="99"/>
        <v>21820-48160</v>
      </c>
      <c r="AG193" s="167"/>
      <c r="AH193" s="167"/>
      <c r="AI193" s="167"/>
      <c r="AJ193" s="167"/>
      <c r="AK193" s="167"/>
      <c r="BI193" s="120" t="str">
        <f t="shared" si="84"/>
        <v/>
      </c>
      <c r="BJ193" s="120" t="str">
        <f t="shared" si="85"/>
        <v/>
      </c>
      <c r="BK193" s="120">
        <f t="shared" si="79"/>
        <v>30</v>
      </c>
      <c r="BL193" s="235" t="str">
        <f t="shared" si="78"/>
        <v>2202-02-800-10-20</v>
      </c>
      <c r="BM193" s="235">
        <v>191</v>
      </c>
      <c r="BN193" s="242" t="s">
        <v>1603</v>
      </c>
      <c r="BO193" s="241" t="s">
        <v>2454</v>
      </c>
      <c r="BP193" s="242" t="s">
        <v>29</v>
      </c>
      <c r="BQ193" s="243" t="s">
        <v>2519</v>
      </c>
      <c r="BR193" s="242" t="s">
        <v>1649</v>
      </c>
      <c r="BS193" s="241" t="s">
        <v>1648</v>
      </c>
      <c r="BT193" s="242" t="s">
        <v>1679</v>
      </c>
      <c r="BU193" s="243" t="s">
        <v>1738</v>
      </c>
      <c r="BV193" s="242" t="s">
        <v>1667</v>
      </c>
      <c r="BW193" s="241" t="s">
        <v>2518</v>
      </c>
      <c r="BX193" s="235"/>
      <c r="BY193"/>
      <c r="BZ193"/>
      <c r="CA193"/>
      <c r="CB193"/>
      <c r="CC193"/>
      <c r="CD193"/>
      <c r="CE193"/>
      <c r="CP193">
        <f t="shared" si="77"/>
        <v>1</v>
      </c>
      <c r="CQ193">
        <v>12</v>
      </c>
      <c r="CR193" t="s">
        <v>493</v>
      </c>
      <c r="CS193" t="s">
        <v>3351</v>
      </c>
      <c r="CT193" t="s">
        <v>3352</v>
      </c>
      <c r="CU193" t="s">
        <v>3350</v>
      </c>
      <c r="CV193" t="s">
        <v>1671</v>
      </c>
      <c r="CW193" t="s">
        <v>328</v>
      </c>
      <c r="CX193" s="282"/>
      <c r="CY193" s="282"/>
    </row>
    <row r="194" spans="1:103" s="166" customFormat="1" ht="15" hidden="1" customHeight="1">
      <c r="A194" s="185">
        <v>128</v>
      </c>
      <c r="B194" s="186">
        <v>3</v>
      </c>
      <c r="C194" s="187" t="s">
        <v>475</v>
      </c>
      <c r="D194" s="187">
        <v>13</v>
      </c>
      <c r="E194" s="187" t="s">
        <v>628</v>
      </c>
      <c r="F194" s="188"/>
      <c r="G194" s="186"/>
      <c r="H194" s="202"/>
      <c r="I194" s="202"/>
      <c r="J194" s="445"/>
      <c r="K194" s="209"/>
      <c r="L194" s="430"/>
      <c r="M194" s="431"/>
      <c r="N194" s="167"/>
      <c r="O194" s="167"/>
      <c r="P194" s="167"/>
      <c r="Q194" s="167">
        <f t="shared" ref="Q194:Q224" si="102">R193</f>
        <v>6900</v>
      </c>
      <c r="R194" s="165">
        <f t="shared" si="100"/>
        <v>7100</v>
      </c>
      <c r="S194" s="214">
        <f t="shared" si="101"/>
        <v>7520</v>
      </c>
      <c r="T194" s="216" t="s">
        <v>167</v>
      </c>
      <c r="U194" s="218" t="s">
        <v>332</v>
      </c>
      <c r="V194" s="209" t="s">
        <v>1566</v>
      </c>
      <c r="W194" s="166" t="s">
        <v>184</v>
      </c>
      <c r="X194" s="166" t="str">
        <f t="shared" si="95"/>
        <v>21820-48160</v>
      </c>
      <c r="AA194" s="167"/>
      <c r="AB194" s="166" t="s">
        <v>184</v>
      </c>
      <c r="AC194" s="166" t="str">
        <f t="shared" si="96"/>
        <v>21820-48160</v>
      </c>
      <c r="AD194" s="167" t="str">
        <f t="shared" si="97"/>
        <v>23650-49360</v>
      </c>
      <c r="AE194" s="167" t="str">
        <f t="shared" si="98"/>
        <v>23650-49360</v>
      </c>
      <c r="AF194" s="167" t="str">
        <f t="shared" si="99"/>
        <v>25600-50560</v>
      </c>
      <c r="AG194" s="167"/>
      <c r="AH194" s="167"/>
      <c r="AI194" s="167"/>
      <c r="AJ194" s="167"/>
      <c r="AK194" s="167"/>
      <c r="BI194" s="120" t="str">
        <f t="shared" si="84"/>
        <v/>
      </c>
      <c r="BJ194" s="120" t="str">
        <f t="shared" si="85"/>
        <v/>
      </c>
      <c r="BK194" s="120">
        <f t="shared" si="79"/>
        <v>31</v>
      </c>
      <c r="BL194" s="235" t="str">
        <f t="shared" si="78"/>
        <v>2202-03-001-00-01</v>
      </c>
      <c r="BM194" s="235">
        <v>192</v>
      </c>
      <c r="BN194" s="242" t="s">
        <v>1603</v>
      </c>
      <c r="BO194" s="241" t="s">
        <v>2454</v>
      </c>
      <c r="BP194" s="242" t="s">
        <v>326</v>
      </c>
      <c r="BQ194" s="243" t="s">
        <v>2472</v>
      </c>
      <c r="BR194" s="242" t="s">
        <v>1610</v>
      </c>
      <c r="BS194" s="246" t="s">
        <v>1634</v>
      </c>
      <c r="BT194" s="245" t="s">
        <v>1642</v>
      </c>
      <c r="BU194" s="244"/>
      <c r="BV194" s="242" t="s">
        <v>1604</v>
      </c>
      <c r="BW194" s="241" t="s">
        <v>2517</v>
      </c>
      <c r="BX194" s="235"/>
      <c r="BY194"/>
      <c r="BZ194"/>
      <c r="CA194"/>
      <c r="CB194"/>
      <c r="CC194"/>
      <c r="CD194"/>
      <c r="CE194"/>
      <c r="CP194">
        <f t="shared" ref="CP194:CP257" si="103">IF(EXACT($CO$1,CR194),CP193+1,1)</f>
        <v>1</v>
      </c>
      <c r="CQ194">
        <v>12</v>
      </c>
      <c r="CR194" t="s">
        <v>493</v>
      </c>
      <c r="CS194" t="s">
        <v>3353</v>
      </c>
      <c r="CT194" t="s">
        <v>3354</v>
      </c>
      <c r="CU194" t="s">
        <v>3350</v>
      </c>
      <c r="CV194" t="s">
        <v>1671</v>
      </c>
      <c r="CW194" t="s">
        <v>1705</v>
      </c>
      <c r="CX194" s="282"/>
      <c r="CY194" s="282"/>
    </row>
    <row r="195" spans="1:103" s="166" customFormat="1" ht="15" hidden="1" customHeight="1">
      <c r="A195" s="185">
        <v>129</v>
      </c>
      <c r="B195" s="186">
        <v>3</v>
      </c>
      <c r="C195" s="187" t="s">
        <v>475</v>
      </c>
      <c r="D195" s="187">
        <v>14</v>
      </c>
      <c r="E195" s="187" t="s">
        <v>629</v>
      </c>
      <c r="F195" s="188"/>
      <c r="G195" s="186"/>
      <c r="H195" s="202"/>
      <c r="I195" s="202"/>
      <c r="J195" s="445"/>
      <c r="K195" s="209"/>
      <c r="L195" s="430"/>
      <c r="M195" s="431"/>
      <c r="N195" s="167"/>
      <c r="O195" s="167"/>
      <c r="P195" s="167"/>
      <c r="Q195" s="167">
        <f t="shared" si="102"/>
        <v>7100</v>
      </c>
      <c r="R195" s="165">
        <f t="shared" si="100"/>
        <v>7520</v>
      </c>
      <c r="S195" s="214">
        <f t="shared" si="101"/>
        <v>7740</v>
      </c>
      <c r="T195" s="216" t="s">
        <v>168</v>
      </c>
      <c r="U195" s="217" t="s">
        <v>320</v>
      </c>
      <c r="V195" s="209" t="s">
        <v>357</v>
      </c>
      <c r="W195" s="166" t="s">
        <v>181</v>
      </c>
      <c r="X195" s="166" t="str">
        <f t="shared" si="95"/>
        <v>18030-43630</v>
      </c>
      <c r="AA195" s="167"/>
      <c r="AB195" s="166" t="s">
        <v>181</v>
      </c>
      <c r="AC195" s="166" t="str">
        <f t="shared" si="96"/>
        <v>18030-43630</v>
      </c>
      <c r="AD195" s="167" t="str">
        <f t="shared" si="97"/>
        <v>19050-45850</v>
      </c>
      <c r="AE195" s="167" t="str">
        <f t="shared" si="98"/>
        <v>19050-45850</v>
      </c>
      <c r="AF195" s="167" t="str">
        <f t="shared" si="99"/>
        <v>20680-46960</v>
      </c>
      <c r="AG195" s="167"/>
      <c r="AH195" s="167"/>
      <c r="AI195" s="167"/>
      <c r="AJ195" s="167"/>
      <c r="AK195" s="167"/>
      <c r="BI195" s="120" t="str">
        <f t="shared" si="84"/>
        <v/>
      </c>
      <c r="BJ195" s="120" t="str">
        <f t="shared" si="85"/>
        <v/>
      </c>
      <c r="BK195" s="120">
        <f t="shared" si="79"/>
        <v>32</v>
      </c>
      <c r="BL195" s="235" t="str">
        <f t="shared" ref="BL195:BL258" si="104">CONCATENATE(BN195,"-",BP195,"-",BR195,"-",BT195,"-",BV195)</f>
        <v>2202-03-001-00-02</v>
      </c>
      <c r="BM195" s="235">
        <v>193</v>
      </c>
      <c r="BN195" s="242" t="s">
        <v>1603</v>
      </c>
      <c r="BO195" s="241" t="s">
        <v>2454</v>
      </c>
      <c r="BP195" s="242" t="s">
        <v>326</v>
      </c>
      <c r="BQ195" s="243" t="s">
        <v>2472</v>
      </c>
      <c r="BR195" s="242" t="s">
        <v>1610</v>
      </c>
      <c r="BS195" s="246" t="s">
        <v>1634</v>
      </c>
      <c r="BT195" s="245" t="s">
        <v>1642</v>
      </c>
      <c r="BU195" s="244"/>
      <c r="BV195" s="242" t="s">
        <v>29</v>
      </c>
      <c r="BW195" s="241" t="s">
        <v>2516</v>
      </c>
      <c r="BX195" s="235"/>
      <c r="BY195"/>
      <c r="BZ195"/>
      <c r="CA195"/>
      <c r="CB195"/>
      <c r="CC195"/>
      <c r="CD195"/>
      <c r="CE195"/>
      <c r="CP195">
        <f t="shared" si="103"/>
        <v>1</v>
      </c>
      <c r="CQ195">
        <v>12</v>
      </c>
      <c r="CR195" t="s">
        <v>493</v>
      </c>
      <c r="CS195" t="s">
        <v>3355</v>
      </c>
      <c r="CT195" t="s">
        <v>3356</v>
      </c>
      <c r="CU195" t="s">
        <v>3357</v>
      </c>
      <c r="CV195" t="s">
        <v>1671</v>
      </c>
      <c r="CW195" t="s">
        <v>329</v>
      </c>
      <c r="CX195" s="282"/>
      <c r="CY195" s="282"/>
    </row>
    <row r="196" spans="1:103" s="166" customFormat="1" ht="15" hidden="1" customHeight="1">
      <c r="A196" s="185">
        <v>130</v>
      </c>
      <c r="B196" s="186">
        <v>3</v>
      </c>
      <c r="C196" s="187" t="s">
        <v>475</v>
      </c>
      <c r="D196" s="187">
        <v>15</v>
      </c>
      <c r="E196" s="187" t="s">
        <v>630</v>
      </c>
      <c r="F196" s="188"/>
      <c r="G196" s="186"/>
      <c r="H196" s="202"/>
      <c r="I196" s="202"/>
      <c r="J196" s="445"/>
      <c r="K196" s="209"/>
      <c r="L196" s="430"/>
      <c r="M196" s="431"/>
      <c r="N196" s="167"/>
      <c r="O196" s="167"/>
      <c r="P196" s="167"/>
      <c r="Q196" s="167">
        <f t="shared" si="102"/>
        <v>7520</v>
      </c>
      <c r="R196" s="165">
        <f t="shared" si="100"/>
        <v>7740</v>
      </c>
      <c r="S196" s="214">
        <f t="shared" si="101"/>
        <v>7960</v>
      </c>
      <c r="T196" s="216" t="s">
        <v>169</v>
      </c>
      <c r="U196" s="218" t="s">
        <v>220</v>
      </c>
      <c r="V196" s="209" t="s">
        <v>357</v>
      </c>
      <c r="W196" s="166" t="s">
        <v>182</v>
      </c>
      <c r="X196" s="166" t="str">
        <f t="shared" si="95"/>
        <v>19050-45850</v>
      </c>
      <c r="AA196" s="167"/>
      <c r="AB196" s="166" t="s">
        <v>182</v>
      </c>
      <c r="AC196" s="166" t="str">
        <f t="shared" si="96"/>
        <v>19050-45850</v>
      </c>
      <c r="AD196" s="167" t="str">
        <f t="shared" si="97"/>
        <v>20680-46960</v>
      </c>
      <c r="AE196" s="167" t="str">
        <f t="shared" si="98"/>
        <v>20680-46960</v>
      </c>
      <c r="AF196" s="167" t="str">
        <f t="shared" si="99"/>
        <v>21820-48160</v>
      </c>
      <c r="AG196" s="167"/>
      <c r="AH196" s="167"/>
      <c r="AI196" s="167"/>
      <c r="AJ196" s="167"/>
      <c r="AK196" s="167"/>
      <c r="BI196" s="120" t="str">
        <f t="shared" si="84"/>
        <v/>
      </c>
      <c r="BJ196" s="120" t="str">
        <f t="shared" si="85"/>
        <v/>
      </c>
      <c r="BK196" s="120">
        <f t="shared" ref="BK196:BK259" si="105">IF(EXACT($E$25,BN196),BK195+1,1)</f>
        <v>33</v>
      </c>
      <c r="BL196" s="235" t="str">
        <f t="shared" si="104"/>
        <v>2202-03-001-00-03</v>
      </c>
      <c r="BM196" s="235">
        <v>194</v>
      </c>
      <c r="BN196" s="242" t="s">
        <v>1603</v>
      </c>
      <c r="BO196" s="241" t="s">
        <v>2454</v>
      </c>
      <c r="BP196" s="242" t="s">
        <v>326</v>
      </c>
      <c r="BQ196" s="243" t="s">
        <v>2472</v>
      </c>
      <c r="BR196" s="242" t="s">
        <v>1610</v>
      </c>
      <c r="BS196" s="246" t="s">
        <v>1634</v>
      </c>
      <c r="BT196" s="245" t="s">
        <v>1642</v>
      </c>
      <c r="BU196" s="244"/>
      <c r="BV196" s="242" t="s">
        <v>326</v>
      </c>
      <c r="BW196" s="241" t="s">
        <v>2513</v>
      </c>
      <c r="BX196" s="235"/>
      <c r="BY196"/>
      <c r="BZ196"/>
      <c r="CA196"/>
      <c r="CB196"/>
      <c r="CC196"/>
      <c r="CD196"/>
      <c r="CE196"/>
      <c r="CP196">
        <f t="shared" si="103"/>
        <v>1</v>
      </c>
      <c r="CQ196">
        <v>12</v>
      </c>
      <c r="CR196" t="s">
        <v>493</v>
      </c>
      <c r="CS196" t="s">
        <v>3358</v>
      </c>
      <c r="CT196" t="s">
        <v>3359</v>
      </c>
      <c r="CU196" t="s">
        <v>3360</v>
      </c>
      <c r="CV196" t="s">
        <v>1671</v>
      </c>
      <c r="CW196" t="s">
        <v>330</v>
      </c>
      <c r="CX196" s="282"/>
      <c r="CY196" s="282"/>
    </row>
    <row r="197" spans="1:103" s="166" customFormat="1" ht="15" hidden="1" customHeight="1">
      <c r="A197" s="185">
        <v>131</v>
      </c>
      <c r="B197" s="186">
        <v>3</v>
      </c>
      <c r="C197" s="187" t="s">
        <v>475</v>
      </c>
      <c r="D197" s="187">
        <v>16</v>
      </c>
      <c r="E197" s="187" t="s">
        <v>631</v>
      </c>
      <c r="F197" s="188"/>
      <c r="G197" s="186"/>
      <c r="H197" s="202"/>
      <c r="I197" s="202"/>
      <c r="J197" s="445"/>
      <c r="K197" s="209"/>
      <c r="L197" s="430"/>
      <c r="M197" s="431"/>
      <c r="N197" s="167"/>
      <c r="O197" s="167"/>
      <c r="P197" s="167"/>
      <c r="Q197" s="167">
        <f t="shared" si="102"/>
        <v>7740</v>
      </c>
      <c r="R197" s="165">
        <f t="shared" si="100"/>
        <v>7960</v>
      </c>
      <c r="S197" s="214">
        <f t="shared" si="101"/>
        <v>8440</v>
      </c>
      <c r="T197" s="216" t="s">
        <v>170</v>
      </c>
      <c r="U197" s="218" t="s">
        <v>221</v>
      </c>
      <c r="V197" s="209" t="s">
        <v>357</v>
      </c>
      <c r="W197" s="166" t="s">
        <v>182</v>
      </c>
      <c r="X197" s="166" t="str">
        <f t="shared" si="95"/>
        <v>19050-45850</v>
      </c>
      <c r="AA197" s="167"/>
      <c r="AB197" s="166" t="s">
        <v>182</v>
      </c>
      <c r="AC197" s="166" t="str">
        <f t="shared" si="96"/>
        <v>19050-45850</v>
      </c>
      <c r="AD197" s="167" t="str">
        <f t="shared" si="97"/>
        <v>20680-46960</v>
      </c>
      <c r="AE197" s="167" t="str">
        <f t="shared" si="98"/>
        <v>20680-46960</v>
      </c>
      <c r="AF197" s="167" t="str">
        <f t="shared" si="99"/>
        <v>21820-48160</v>
      </c>
      <c r="AG197" s="167"/>
      <c r="AH197" s="167"/>
      <c r="AI197" s="167"/>
      <c r="AJ197" s="167"/>
      <c r="AK197" s="167"/>
      <c r="BI197" s="120" t="str">
        <f t="shared" ref="BI197:BI260" si="106">IF(BI196="","",IF(BI196=MIN(BI196+1,MAX(BK197:BK1207)),"",MIN(BI196+1,MAX(BK197:BK1207))))</f>
        <v/>
      </c>
      <c r="BJ197" s="120" t="str">
        <f t="shared" ref="BJ197:BJ246" si="107">IF(ISNA(VLOOKUP(BI197,$BK$3:$BM$1013,2,FALSE)),"",VLOOKUP(BI197,$BK$3:$BM$1013,2,FALSE))</f>
        <v/>
      </c>
      <c r="BK197" s="120">
        <f t="shared" si="105"/>
        <v>34</v>
      </c>
      <c r="BL197" s="235" t="str">
        <f t="shared" si="104"/>
        <v>2202-03-001-00-05</v>
      </c>
      <c r="BM197" s="235">
        <v>195</v>
      </c>
      <c r="BN197" s="242" t="s">
        <v>1603</v>
      </c>
      <c r="BO197" s="241" t="s">
        <v>2454</v>
      </c>
      <c r="BP197" s="242" t="s">
        <v>326</v>
      </c>
      <c r="BQ197" s="243" t="s">
        <v>2472</v>
      </c>
      <c r="BR197" s="242" t="s">
        <v>1610</v>
      </c>
      <c r="BS197" s="246" t="s">
        <v>1634</v>
      </c>
      <c r="BT197" s="245" t="s">
        <v>1642</v>
      </c>
      <c r="BU197" s="244"/>
      <c r="BV197" s="242" t="s">
        <v>328</v>
      </c>
      <c r="BW197" s="241" t="s">
        <v>2515</v>
      </c>
      <c r="BX197" s="235"/>
      <c r="BY197"/>
      <c r="BZ197"/>
      <c r="CA197"/>
      <c r="CB197"/>
      <c r="CC197"/>
      <c r="CD197"/>
      <c r="CE197"/>
      <c r="CP197">
        <f t="shared" si="103"/>
        <v>1</v>
      </c>
      <c r="CQ197">
        <v>12</v>
      </c>
      <c r="CR197" t="s">
        <v>493</v>
      </c>
      <c r="CS197" t="s">
        <v>3361</v>
      </c>
      <c r="CT197" t="s">
        <v>3362</v>
      </c>
      <c r="CU197" t="s">
        <v>3363</v>
      </c>
      <c r="CV197" t="s">
        <v>1671</v>
      </c>
      <c r="CW197" t="s">
        <v>1675</v>
      </c>
      <c r="CX197" s="282"/>
      <c r="CY197" s="282"/>
    </row>
    <row r="198" spans="1:103" s="166" customFormat="1" ht="15" hidden="1" customHeight="1">
      <c r="A198" s="185">
        <v>132</v>
      </c>
      <c r="B198" s="186">
        <v>3</v>
      </c>
      <c r="C198" s="187" t="s">
        <v>475</v>
      </c>
      <c r="D198" s="187">
        <v>17</v>
      </c>
      <c r="E198" s="187" t="s">
        <v>632</v>
      </c>
      <c r="F198" s="188"/>
      <c r="G198" s="186"/>
      <c r="H198" s="202"/>
      <c r="I198" s="202"/>
      <c r="J198" s="445"/>
      <c r="K198" s="209"/>
      <c r="L198" s="430"/>
      <c r="M198" s="431"/>
      <c r="N198" s="167"/>
      <c r="O198" s="167"/>
      <c r="P198" s="167"/>
      <c r="Q198" s="167">
        <f t="shared" si="102"/>
        <v>7960</v>
      </c>
      <c r="R198" s="165">
        <f t="shared" si="100"/>
        <v>8440</v>
      </c>
      <c r="S198" s="214">
        <f t="shared" si="101"/>
        <v>9200</v>
      </c>
      <c r="T198" s="216" t="s">
        <v>171</v>
      </c>
      <c r="U198" s="219" t="s">
        <v>339</v>
      </c>
      <c r="V198" s="209" t="s">
        <v>357</v>
      </c>
      <c r="W198" s="166" t="s">
        <v>179</v>
      </c>
      <c r="X198" s="166" t="str">
        <f t="shared" si="95"/>
        <v>15280-40510</v>
      </c>
      <c r="AA198" s="167"/>
      <c r="AB198" s="166" t="s">
        <v>179</v>
      </c>
      <c r="AC198" s="166" t="str">
        <f t="shared" si="96"/>
        <v>15280-40510</v>
      </c>
      <c r="AD198" s="167" t="str">
        <f t="shared" si="97"/>
        <v>16150-42590</v>
      </c>
      <c r="AE198" s="167" t="str">
        <f t="shared" si="98"/>
        <v>16150-42590</v>
      </c>
      <c r="AF198" s="167" t="str">
        <f t="shared" si="99"/>
        <v>18030-43630</v>
      </c>
      <c r="AG198" s="167"/>
      <c r="AH198" s="167"/>
      <c r="AI198" s="167"/>
      <c r="AJ198" s="167"/>
      <c r="AK198" s="167"/>
      <c r="BI198" s="120" t="str">
        <f t="shared" si="106"/>
        <v/>
      </c>
      <c r="BJ198" s="120" t="str">
        <f t="shared" si="107"/>
        <v/>
      </c>
      <c r="BK198" s="120">
        <f t="shared" si="105"/>
        <v>35</v>
      </c>
      <c r="BL198" s="235" t="str">
        <f t="shared" si="104"/>
        <v>2202-03-001-00-75</v>
      </c>
      <c r="BM198" s="235">
        <v>196</v>
      </c>
      <c r="BN198" s="242" t="s">
        <v>1603</v>
      </c>
      <c r="BO198" s="241" t="s">
        <v>2454</v>
      </c>
      <c r="BP198" s="242" t="s">
        <v>326</v>
      </c>
      <c r="BQ198" s="243" t="s">
        <v>2472</v>
      </c>
      <c r="BR198" s="242" t="s">
        <v>1610</v>
      </c>
      <c r="BS198" s="246" t="s">
        <v>1634</v>
      </c>
      <c r="BT198" s="245" t="s">
        <v>1642</v>
      </c>
      <c r="BU198" s="244"/>
      <c r="BV198" s="242" t="s">
        <v>2264</v>
      </c>
      <c r="BW198" s="241" t="s">
        <v>2263</v>
      </c>
      <c r="BX198" s="235"/>
      <c r="BY198"/>
      <c r="BZ198"/>
      <c r="CA198"/>
      <c r="CB198"/>
      <c r="CC198"/>
      <c r="CD198"/>
      <c r="CE198"/>
      <c r="CP198">
        <f t="shared" si="103"/>
        <v>1</v>
      </c>
      <c r="CQ198">
        <v>12</v>
      </c>
      <c r="CR198" t="s">
        <v>493</v>
      </c>
      <c r="CS198" t="s">
        <v>3364</v>
      </c>
      <c r="CT198" t="s">
        <v>3365</v>
      </c>
      <c r="CU198" t="s">
        <v>3366</v>
      </c>
      <c r="CV198" t="s">
        <v>1671</v>
      </c>
      <c r="CW198" t="s">
        <v>331</v>
      </c>
      <c r="CX198" s="282"/>
      <c r="CY198" s="282"/>
    </row>
    <row r="199" spans="1:103" s="166" customFormat="1" ht="15" hidden="1" customHeight="1">
      <c r="A199" s="185">
        <v>133</v>
      </c>
      <c r="B199" s="186">
        <v>3</v>
      </c>
      <c r="C199" s="187" t="s">
        <v>475</v>
      </c>
      <c r="D199" s="187">
        <v>18</v>
      </c>
      <c r="E199" s="187" t="s">
        <v>633</v>
      </c>
      <c r="F199" s="188"/>
      <c r="G199" s="186"/>
      <c r="H199" s="202"/>
      <c r="I199" s="202"/>
      <c r="J199" s="445"/>
      <c r="K199" s="209"/>
      <c r="L199" s="430"/>
      <c r="M199" s="431"/>
      <c r="N199" s="167"/>
      <c r="O199" s="167"/>
      <c r="P199" s="167"/>
      <c r="Q199" s="167">
        <f t="shared" si="102"/>
        <v>8440</v>
      </c>
      <c r="R199" s="165">
        <f t="shared" si="100"/>
        <v>9200</v>
      </c>
      <c r="S199" s="214">
        <f t="shared" si="101"/>
        <v>9460</v>
      </c>
      <c r="T199" s="216" t="s">
        <v>172</v>
      </c>
      <c r="U199" s="219" t="s">
        <v>340</v>
      </c>
      <c r="V199" s="209" t="s">
        <v>357</v>
      </c>
      <c r="W199" s="166" t="s">
        <v>179</v>
      </c>
      <c r="X199" s="166" t="str">
        <f t="shared" si="95"/>
        <v>15280-40510</v>
      </c>
      <c r="AA199" s="167"/>
      <c r="AB199" s="166" t="s">
        <v>179</v>
      </c>
      <c r="AC199" s="166" t="str">
        <f t="shared" si="96"/>
        <v>15280-40510</v>
      </c>
      <c r="AD199" s="167" t="str">
        <f t="shared" si="97"/>
        <v>16150-42590</v>
      </c>
      <c r="AE199" s="167" t="str">
        <f t="shared" si="98"/>
        <v>16150-42590</v>
      </c>
      <c r="AF199" s="167" t="str">
        <f t="shared" si="99"/>
        <v>18030-43630</v>
      </c>
      <c r="AG199" s="167"/>
      <c r="AH199" s="167"/>
      <c r="AI199" s="167"/>
      <c r="AJ199" s="167"/>
      <c r="AK199" s="167"/>
      <c r="BI199" s="120" t="str">
        <f t="shared" si="106"/>
        <v/>
      </c>
      <c r="BJ199" s="120" t="str">
        <f t="shared" si="107"/>
        <v/>
      </c>
      <c r="BK199" s="120">
        <f t="shared" si="105"/>
        <v>36</v>
      </c>
      <c r="BL199" s="235" t="str">
        <f t="shared" si="104"/>
        <v>2202-03-001-10-01</v>
      </c>
      <c r="BM199" s="235">
        <v>197</v>
      </c>
      <c r="BN199" s="242" t="s">
        <v>1603</v>
      </c>
      <c r="BO199" s="241" t="s">
        <v>2454</v>
      </c>
      <c r="BP199" s="242" t="s">
        <v>326</v>
      </c>
      <c r="BQ199" s="243" t="s">
        <v>2472</v>
      </c>
      <c r="BR199" s="242" t="s">
        <v>1610</v>
      </c>
      <c r="BS199" s="241" t="s">
        <v>1634</v>
      </c>
      <c r="BT199" s="242" t="s">
        <v>1679</v>
      </c>
      <c r="BU199" s="243" t="s">
        <v>1738</v>
      </c>
      <c r="BV199" s="242" t="s">
        <v>1604</v>
      </c>
      <c r="BW199" s="241" t="s">
        <v>2514</v>
      </c>
      <c r="BX199" s="235"/>
      <c r="BY199"/>
      <c r="BZ199"/>
      <c r="CA199"/>
      <c r="CB199"/>
      <c r="CC199"/>
      <c r="CD199"/>
      <c r="CE199"/>
      <c r="CP199">
        <f t="shared" si="103"/>
        <v>1</v>
      </c>
      <c r="CQ199">
        <v>12</v>
      </c>
      <c r="CR199" t="s">
        <v>493</v>
      </c>
      <c r="CS199" t="s">
        <v>3367</v>
      </c>
      <c r="CT199" t="s">
        <v>3368</v>
      </c>
      <c r="CU199" t="s">
        <v>3369</v>
      </c>
      <c r="CV199" t="s">
        <v>1671</v>
      </c>
      <c r="CW199" t="s">
        <v>1681</v>
      </c>
      <c r="CX199" s="282"/>
      <c r="CY199" s="282"/>
    </row>
    <row r="200" spans="1:103" s="166" customFormat="1" ht="15" hidden="1" customHeight="1">
      <c r="A200" s="185">
        <v>134</v>
      </c>
      <c r="B200" s="186">
        <v>3</v>
      </c>
      <c r="C200" s="187" t="s">
        <v>475</v>
      </c>
      <c r="D200" s="187">
        <v>19</v>
      </c>
      <c r="E200" s="187" t="s">
        <v>634</v>
      </c>
      <c r="F200" s="188"/>
      <c r="G200" s="186"/>
      <c r="H200" s="202"/>
      <c r="I200" s="202"/>
      <c r="J200" s="445"/>
      <c r="K200" s="209"/>
      <c r="L200" s="430"/>
      <c r="M200" s="431"/>
      <c r="N200" s="167"/>
      <c r="O200" s="167"/>
      <c r="P200" s="167"/>
      <c r="Q200" s="167">
        <f t="shared" si="102"/>
        <v>9200</v>
      </c>
      <c r="R200" s="165">
        <f t="shared" si="100"/>
        <v>9460</v>
      </c>
      <c r="S200" s="214">
        <f t="shared" si="101"/>
        <v>10020</v>
      </c>
      <c r="T200" s="216" t="s">
        <v>173</v>
      </c>
      <c r="U200" s="219" t="s">
        <v>335</v>
      </c>
      <c r="V200" s="209" t="s">
        <v>357</v>
      </c>
      <c r="W200" s="166" t="s">
        <v>179</v>
      </c>
      <c r="X200" s="166" t="str">
        <f t="shared" si="95"/>
        <v>15280-40510</v>
      </c>
      <c r="AA200" s="167"/>
      <c r="AB200" s="166" t="s">
        <v>179</v>
      </c>
      <c r="AC200" s="166" t="str">
        <f t="shared" si="96"/>
        <v>15280-40510</v>
      </c>
      <c r="AD200" s="167" t="str">
        <f t="shared" si="97"/>
        <v>16150-42590</v>
      </c>
      <c r="AE200" s="167" t="str">
        <f t="shared" si="98"/>
        <v>16150-42590</v>
      </c>
      <c r="AF200" s="167" t="str">
        <f t="shared" si="99"/>
        <v>18030-43630</v>
      </c>
      <c r="AG200" s="167"/>
      <c r="AH200" s="167"/>
      <c r="AI200" s="167"/>
      <c r="AJ200" s="167"/>
      <c r="AK200" s="167"/>
      <c r="BI200" s="120" t="str">
        <f t="shared" si="106"/>
        <v/>
      </c>
      <c r="BJ200" s="120" t="str">
        <f t="shared" si="107"/>
        <v/>
      </c>
      <c r="BK200" s="120">
        <f t="shared" si="105"/>
        <v>37</v>
      </c>
      <c r="BL200" s="235" t="str">
        <f t="shared" si="104"/>
        <v>2202-03-001-11-03</v>
      </c>
      <c r="BM200" s="235">
        <v>198</v>
      </c>
      <c r="BN200" s="242" t="s">
        <v>1603</v>
      </c>
      <c r="BO200" s="241" t="s">
        <v>2454</v>
      </c>
      <c r="BP200" s="242" t="s">
        <v>326</v>
      </c>
      <c r="BQ200" s="243" t="s">
        <v>2472</v>
      </c>
      <c r="BR200" s="242" t="s">
        <v>1610</v>
      </c>
      <c r="BS200" s="241" t="s">
        <v>1634</v>
      </c>
      <c r="BT200" s="242" t="s">
        <v>1608</v>
      </c>
      <c r="BU200" s="243" t="s">
        <v>1607</v>
      </c>
      <c r="BV200" s="242" t="s">
        <v>326</v>
      </c>
      <c r="BW200" s="241" t="s">
        <v>2513</v>
      </c>
      <c r="BX200" s="235"/>
      <c r="BY200"/>
      <c r="BZ200"/>
      <c r="CA200"/>
      <c r="CB200"/>
      <c r="CC200"/>
      <c r="CD200"/>
      <c r="CE200"/>
      <c r="CP200">
        <f t="shared" si="103"/>
        <v>1</v>
      </c>
      <c r="CQ200">
        <v>12</v>
      </c>
      <c r="CR200" t="s">
        <v>493</v>
      </c>
      <c r="CS200" t="s">
        <v>3370</v>
      </c>
      <c r="CT200" t="s">
        <v>3371</v>
      </c>
      <c r="CU200" t="s">
        <v>3372</v>
      </c>
      <c r="CV200" t="s">
        <v>1671</v>
      </c>
      <c r="CW200" t="s">
        <v>1679</v>
      </c>
      <c r="CX200" s="282"/>
      <c r="CY200" s="282"/>
    </row>
    <row r="201" spans="1:103" s="166" customFormat="1" ht="15" hidden="1" customHeight="1">
      <c r="A201" s="185">
        <v>135</v>
      </c>
      <c r="B201" s="186">
        <v>3</v>
      </c>
      <c r="C201" s="187" t="s">
        <v>475</v>
      </c>
      <c r="D201" s="187">
        <v>20</v>
      </c>
      <c r="E201" s="187" t="s">
        <v>635</v>
      </c>
      <c r="F201" s="188"/>
      <c r="G201" s="186"/>
      <c r="H201" s="202"/>
      <c r="I201" s="202"/>
      <c r="J201" s="445"/>
      <c r="K201" s="209"/>
      <c r="L201" s="430"/>
      <c r="M201" s="431"/>
      <c r="N201" s="167"/>
      <c r="O201" s="167"/>
      <c r="P201" s="167"/>
      <c r="Q201" s="167">
        <f t="shared" si="102"/>
        <v>9460</v>
      </c>
      <c r="R201" s="165">
        <f t="shared" si="100"/>
        <v>10020</v>
      </c>
      <c r="S201" s="214">
        <f t="shared" si="101"/>
        <v>10900</v>
      </c>
      <c r="T201" s="216" t="s">
        <v>174</v>
      </c>
      <c r="U201" s="219" t="s">
        <v>571</v>
      </c>
      <c r="V201" s="209" t="s">
        <v>357</v>
      </c>
      <c r="W201" s="166" t="s">
        <v>179</v>
      </c>
      <c r="X201" s="166" t="str">
        <f t="shared" si="95"/>
        <v>15280-40510</v>
      </c>
      <c r="AA201" s="167"/>
      <c r="AB201" s="166" t="s">
        <v>179</v>
      </c>
      <c r="AC201" s="166" t="str">
        <f t="shared" si="96"/>
        <v>15280-40510</v>
      </c>
      <c r="AD201" s="167" t="str">
        <f t="shared" si="97"/>
        <v>16150-42590</v>
      </c>
      <c r="AE201" s="167" t="str">
        <f t="shared" si="98"/>
        <v>16150-42590</v>
      </c>
      <c r="AF201" s="167" t="str">
        <f t="shared" si="99"/>
        <v>18030-43630</v>
      </c>
      <c r="AG201" s="167"/>
      <c r="AH201" s="167"/>
      <c r="AI201" s="167"/>
      <c r="AJ201" s="167"/>
      <c r="AK201" s="167"/>
      <c r="BI201" s="120" t="str">
        <f t="shared" si="106"/>
        <v/>
      </c>
      <c r="BJ201" s="120" t="str">
        <f t="shared" si="107"/>
        <v/>
      </c>
      <c r="BK201" s="120">
        <f t="shared" si="105"/>
        <v>38</v>
      </c>
      <c r="BL201" s="235" t="str">
        <f t="shared" si="104"/>
        <v>2202-03-102-00-17</v>
      </c>
      <c r="BM201" s="235">
        <v>199</v>
      </c>
      <c r="BN201" s="242" t="s">
        <v>1603</v>
      </c>
      <c r="BO201" s="241" t="s">
        <v>2454</v>
      </c>
      <c r="BP201" s="242" t="s">
        <v>326</v>
      </c>
      <c r="BQ201" s="243" t="s">
        <v>2472</v>
      </c>
      <c r="BR201" s="242" t="s">
        <v>1795</v>
      </c>
      <c r="BS201" s="246" t="s">
        <v>2505</v>
      </c>
      <c r="BT201" s="245" t="s">
        <v>1642</v>
      </c>
      <c r="BU201" s="244"/>
      <c r="BV201" s="242" t="s">
        <v>1673</v>
      </c>
      <c r="BW201" s="241" t="s">
        <v>2512</v>
      </c>
      <c r="BX201" s="235"/>
      <c r="BY201"/>
      <c r="BZ201"/>
      <c r="CA201"/>
      <c r="CB201"/>
      <c r="CC201"/>
      <c r="CD201"/>
      <c r="CE201"/>
      <c r="CP201">
        <f t="shared" si="103"/>
        <v>1</v>
      </c>
      <c r="CQ201">
        <v>12</v>
      </c>
      <c r="CR201" t="s">
        <v>493</v>
      </c>
      <c r="CS201" t="s">
        <v>3373</v>
      </c>
      <c r="CT201" t="s">
        <v>3374</v>
      </c>
      <c r="CU201" t="s">
        <v>3375</v>
      </c>
      <c r="CV201" t="s">
        <v>1671</v>
      </c>
      <c r="CW201" t="s">
        <v>1608</v>
      </c>
      <c r="CX201" s="282"/>
      <c r="CY201" s="282"/>
    </row>
    <row r="202" spans="1:103" s="166" customFormat="1" ht="15" hidden="1" customHeight="1">
      <c r="A202" s="185">
        <v>136</v>
      </c>
      <c r="B202" s="186">
        <v>3</v>
      </c>
      <c r="C202" s="187" t="s">
        <v>475</v>
      </c>
      <c r="D202" s="187">
        <v>21</v>
      </c>
      <c r="E202" s="187" t="s">
        <v>636</v>
      </c>
      <c r="F202" s="188"/>
      <c r="G202" s="186"/>
      <c r="H202" s="202"/>
      <c r="I202" s="202"/>
      <c r="J202" s="445"/>
      <c r="K202" s="209"/>
      <c r="L202" s="430"/>
      <c r="M202" s="431"/>
      <c r="N202" s="167"/>
      <c r="O202" s="167"/>
      <c r="P202" s="167"/>
      <c r="Q202" s="167">
        <f t="shared" si="102"/>
        <v>10020</v>
      </c>
      <c r="R202" s="165">
        <f t="shared" si="100"/>
        <v>10900</v>
      </c>
      <c r="S202" s="214">
        <f t="shared" si="101"/>
        <v>11530</v>
      </c>
      <c r="T202" s="216" t="s">
        <v>175</v>
      </c>
      <c r="U202" s="219" t="s">
        <v>336</v>
      </c>
      <c r="V202" s="209" t="s">
        <v>357</v>
      </c>
      <c r="W202" s="166" t="s">
        <v>179</v>
      </c>
      <c r="X202" s="166" t="str">
        <f t="shared" si="95"/>
        <v>15280-40510</v>
      </c>
      <c r="AA202" s="167"/>
      <c r="AB202" s="166" t="s">
        <v>179</v>
      </c>
      <c r="AC202" s="166" t="str">
        <f t="shared" si="96"/>
        <v>15280-40510</v>
      </c>
      <c r="AD202" s="167" t="str">
        <f t="shared" si="97"/>
        <v>16150-42590</v>
      </c>
      <c r="AE202" s="167" t="str">
        <f t="shared" si="98"/>
        <v>16150-42590</v>
      </c>
      <c r="AF202" s="167" t="str">
        <f t="shared" si="99"/>
        <v>18030-43630</v>
      </c>
      <c r="AG202" s="167"/>
      <c r="AH202" s="167"/>
      <c r="AI202" s="167"/>
      <c r="AJ202" s="167"/>
      <c r="AK202" s="167"/>
      <c r="BI202" s="120" t="str">
        <f t="shared" si="106"/>
        <v/>
      </c>
      <c r="BJ202" s="120" t="str">
        <f t="shared" si="107"/>
        <v/>
      </c>
      <c r="BK202" s="120">
        <f t="shared" si="105"/>
        <v>39</v>
      </c>
      <c r="BL202" s="235" t="str">
        <f t="shared" si="104"/>
        <v>2202-03-102-00-75</v>
      </c>
      <c r="BM202" s="235">
        <v>200</v>
      </c>
      <c r="BN202" s="242" t="s">
        <v>1603</v>
      </c>
      <c r="BO202" s="241" t="s">
        <v>2454</v>
      </c>
      <c r="BP202" s="242" t="s">
        <v>326</v>
      </c>
      <c r="BQ202" s="243" t="s">
        <v>2472</v>
      </c>
      <c r="BR202" s="242" t="s">
        <v>1795</v>
      </c>
      <c r="BS202" s="246" t="s">
        <v>2505</v>
      </c>
      <c r="BT202" s="245" t="s">
        <v>1642</v>
      </c>
      <c r="BU202" s="244"/>
      <c r="BV202" s="242" t="s">
        <v>2264</v>
      </c>
      <c r="BW202" s="241" t="s">
        <v>2263</v>
      </c>
      <c r="BX202" s="235"/>
      <c r="BY202"/>
      <c r="BZ202"/>
      <c r="CA202"/>
      <c r="CB202"/>
      <c r="CC202"/>
      <c r="CD202"/>
      <c r="CE202"/>
      <c r="CP202">
        <f t="shared" si="103"/>
        <v>1</v>
      </c>
      <c r="CQ202">
        <v>12</v>
      </c>
      <c r="CR202" t="s">
        <v>493</v>
      </c>
      <c r="CS202" t="s">
        <v>3376</v>
      </c>
      <c r="CT202" t="s">
        <v>3377</v>
      </c>
      <c r="CU202" t="s">
        <v>3378</v>
      </c>
      <c r="CV202" t="s">
        <v>1671</v>
      </c>
      <c r="CW202" t="s">
        <v>1639</v>
      </c>
      <c r="CX202" s="282"/>
      <c r="CY202" s="282"/>
    </row>
    <row r="203" spans="1:103" s="166" customFormat="1" ht="15" hidden="1" customHeight="1">
      <c r="A203" s="185">
        <v>137</v>
      </c>
      <c r="B203" s="186">
        <v>3</v>
      </c>
      <c r="C203" s="187" t="s">
        <v>475</v>
      </c>
      <c r="D203" s="187">
        <v>22</v>
      </c>
      <c r="E203" s="187" t="s">
        <v>637</v>
      </c>
      <c r="F203" s="188"/>
      <c r="G203" s="186"/>
      <c r="H203" s="202"/>
      <c r="I203" s="202"/>
      <c r="J203" s="445"/>
      <c r="K203" s="209"/>
      <c r="L203" s="430"/>
      <c r="M203" s="431"/>
      <c r="N203" s="167"/>
      <c r="O203" s="167"/>
      <c r="P203" s="167"/>
      <c r="Q203" s="167">
        <f t="shared" si="102"/>
        <v>10900</v>
      </c>
      <c r="R203" s="165">
        <f t="shared" si="100"/>
        <v>11530</v>
      </c>
      <c r="S203" s="214">
        <f t="shared" si="101"/>
        <v>11860</v>
      </c>
      <c r="T203" s="216" t="s">
        <v>176</v>
      </c>
      <c r="U203" s="219" t="s">
        <v>337</v>
      </c>
      <c r="V203" s="209" t="s">
        <v>357</v>
      </c>
      <c r="W203" s="166" t="s">
        <v>179</v>
      </c>
      <c r="X203" s="166" t="str">
        <f t="shared" si="95"/>
        <v>15280-40510</v>
      </c>
      <c r="AA203" s="167"/>
      <c r="AB203" s="166" t="s">
        <v>179</v>
      </c>
      <c r="AC203" s="166" t="str">
        <f t="shared" si="96"/>
        <v>15280-40510</v>
      </c>
      <c r="AD203" s="167" t="str">
        <f t="shared" si="97"/>
        <v>16150-42590</v>
      </c>
      <c r="AE203" s="167" t="str">
        <f t="shared" si="98"/>
        <v>16150-42590</v>
      </c>
      <c r="AF203" s="167" t="str">
        <f t="shared" si="99"/>
        <v>18030-43630</v>
      </c>
      <c r="AG203" s="167"/>
      <c r="AH203" s="167"/>
      <c r="AI203" s="167"/>
      <c r="AJ203" s="167"/>
      <c r="AK203" s="167"/>
      <c r="BI203" s="120" t="str">
        <f t="shared" si="106"/>
        <v/>
      </c>
      <c r="BJ203" s="120" t="str">
        <f t="shared" si="107"/>
        <v/>
      </c>
      <c r="BK203" s="120">
        <f t="shared" si="105"/>
        <v>40</v>
      </c>
      <c r="BL203" s="235" t="str">
        <f t="shared" si="104"/>
        <v>2202-03-102-11-04</v>
      </c>
      <c r="BM203" s="235">
        <v>201</v>
      </c>
      <c r="BN203" s="242" t="s">
        <v>1603</v>
      </c>
      <c r="BO203" s="241" t="s">
        <v>2454</v>
      </c>
      <c r="BP203" s="242" t="s">
        <v>326</v>
      </c>
      <c r="BQ203" s="243" t="s">
        <v>2472</v>
      </c>
      <c r="BR203" s="242" t="s">
        <v>1795</v>
      </c>
      <c r="BS203" s="241" t="s">
        <v>2505</v>
      </c>
      <c r="BT203" s="242" t="s">
        <v>1608</v>
      </c>
      <c r="BU203" s="243" t="s">
        <v>1607</v>
      </c>
      <c r="BV203" s="242" t="s">
        <v>327</v>
      </c>
      <c r="BW203" s="241" t="s">
        <v>2488</v>
      </c>
      <c r="BX203" s="235"/>
      <c r="BY203"/>
      <c r="BZ203"/>
      <c r="CA203"/>
      <c r="CB203"/>
      <c r="CC203"/>
      <c r="CD203"/>
      <c r="CE203"/>
      <c r="CP203">
        <f t="shared" si="103"/>
        <v>1</v>
      </c>
      <c r="CQ203">
        <v>13</v>
      </c>
      <c r="CR203" t="s">
        <v>495</v>
      </c>
      <c r="CS203" t="s">
        <v>3379</v>
      </c>
      <c r="CT203" t="s">
        <v>3380</v>
      </c>
      <c r="CU203" t="s">
        <v>3381</v>
      </c>
      <c r="CV203" t="s">
        <v>1669</v>
      </c>
      <c r="CW203" t="s">
        <v>29</v>
      </c>
      <c r="CX203" s="282"/>
      <c r="CY203" s="282"/>
    </row>
    <row r="204" spans="1:103" s="166" customFormat="1" ht="15" hidden="1" customHeight="1">
      <c r="A204" s="185">
        <v>138</v>
      </c>
      <c r="B204" s="186">
        <v>3</v>
      </c>
      <c r="C204" s="187" t="s">
        <v>475</v>
      </c>
      <c r="D204" s="187">
        <v>23</v>
      </c>
      <c r="E204" s="187" t="s">
        <v>638</v>
      </c>
      <c r="F204" s="188"/>
      <c r="G204" s="186"/>
      <c r="H204" s="202"/>
      <c r="I204" s="202"/>
      <c r="J204" s="445"/>
      <c r="K204" s="209"/>
      <c r="L204" s="430"/>
      <c r="M204" s="431"/>
      <c r="N204" s="167"/>
      <c r="O204" s="167"/>
      <c r="P204" s="167"/>
      <c r="Q204" s="167">
        <f t="shared" si="102"/>
        <v>11530</v>
      </c>
      <c r="R204" s="165">
        <f t="shared" si="100"/>
        <v>11860</v>
      </c>
      <c r="S204" s="214">
        <f t="shared" si="101"/>
        <v>12550</v>
      </c>
      <c r="T204" s="216" t="s">
        <v>177</v>
      </c>
      <c r="U204" s="219" t="s">
        <v>338</v>
      </c>
      <c r="V204" s="209" t="s">
        <v>357</v>
      </c>
      <c r="W204" s="166" t="s">
        <v>179</v>
      </c>
      <c r="X204" s="166" t="str">
        <f t="shared" si="95"/>
        <v>15280-40510</v>
      </c>
      <c r="AA204" s="167"/>
      <c r="AB204" s="166" t="s">
        <v>179</v>
      </c>
      <c r="AC204" s="166" t="str">
        <f t="shared" si="96"/>
        <v>15280-40510</v>
      </c>
      <c r="AD204" s="167" t="str">
        <f t="shared" si="97"/>
        <v>16150-42590</v>
      </c>
      <c r="AE204" s="167" t="str">
        <f t="shared" si="98"/>
        <v>16150-42590</v>
      </c>
      <c r="AF204" s="167" t="str">
        <f t="shared" si="99"/>
        <v>18030-43630</v>
      </c>
      <c r="AG204" s="167"/>
      <c r="AH204" s="167"/>
      <c r="AI204" s="167"/>
      <c r="AJ204" s="167"/>
      <c r="AK204" s="167"/>
      <c r="BI204" s="120" t="str">
        <f t="shared" si="106"/>
        <v/>
      </c>
      <c r="BJ204" s="120" t="str">
        <f t="shared" si="107"/>
        <v/>
      </c>
      <c r="BK204" s="120">
        <f t="shared" si="105"/>
        <v>41</v>
      </c>
      <c r="BL204" s="235" t="str">
        <f t="shared" si="104"/>
        <v>2202-03-102-11-05</v>
      </c>
      <c r="BM204" s="235">
        <v>202</v>
      </c>
      <c r="BN204" s="242" t="s">
        <v>1603</v>
      </c>
      <c r="BO204" s="241" t="s">
        <v>2454</v>
      </c>
      <c r="BP204" s="242" t="s">
        <v>326</v>
      </c>
      <c r="BQ204" s="243" t="s">
        <v>2472</v>
      </c>
      <c r="BR204" s="242" t="s">
        <v>1795</v>
      </c>
      <c r="BS204" s="241" t="s">
        <v>2505</v>
      </c>
      <c r="BT204" s="242" t="s">
        <v>1608</v>
      </c>
      <c r="BU204" s="243" t="s">
        <v>1607</v>
      </c>
      <c r="BV204" s="242" t="s">
        <v>328</v>
      </c>
      <c r="BW204" s="241" t="s">
        <v>2487</v>
      </c>
      <c r="BX204" s="235"/>
      <c r="BY204"/>
      <c r="BZ204"/>
      <c r="CA204"/>
      <c r="CB204"/>
      <c r="CC204"/>
      <c r="CD204"/>
      <c r="CE204"/>
      <c r="CP204">
        <f t="shared" si="103"/>
        <v>1</v>
      </c>
      <c r="CQ204">
        <v>13</v>
      </c>
      <c r="CR204" t="s">
        <v>495</v>
      </c>
      <c r="CS204" t="s">
        <v>3382</v>
      </c>
      <c r="CT204" t="s">
        <v>3383</v>
      </c>
      <c r="CU204" t="s">
        <v>3384</v>
      </c>
      <c r="CV204" t="s">
        <v>1669</v>
      </c>
      <c r="CW204" t="s">
        <v>326</v>
      </c>
      <c r="CX204" s="282"/>
      <c r="CY204" s="282"/>
    </row>
    <row r="205" spans="1:103" s="166" customFormat="1" ht="15" hidden="1" customHeight="1">
      <c r="A205" s="185">
        <v>139</v>
      </c>
      <c r="B205" s="186">
        <v>3</v>
      </c>
      <c r="C205" s="187" t="s">
        <v>475</v>
      </c>
      <c r="D205" s="187">
        <v>24</v>
      </c>
      <c r="E205" s="187" t="s">
        <v>639</v>
      </c>
      <c r="F205" s="188"/>
      <c r="G205" s="186"/>
      <c r="H205" s="202"/>
      <c r="I205" s="202"/>
      <c r="J205" s="445"/>
      <c r="K205" s="209"/>
      <c r="L205" s="430"/>
      <c r="M205" s="431"/>
      <c r="N205" s="167"/>
      <c r="O205" s="167"/>
      <c r="P205" s="167"/>
      <c r="Q205" s="167">
        <f t="shared" si="102"/>
        <v>11860</v>
      </c>
      <c r="R205" s="165">
        <f t="shared" si="100"/>
        <v>12550</v>
      </c>
      <c r="S205" s="214">
        <f t="shared" si="101"/>
        <v>12910</v>
      </c>
      <c r="T205" s="216" t="s">
        <v>178</v>
      </c>
      <c r="U205" s="219" t="s">
        <v>341</v>
      </c>
      <c r="V205" s="209" t="s">
        <v>357</v>
      </c>
      <c r="W205" s="166" t="s">
        <v>179</v>
      </c>
      <c r="X205" s="166" t="str">
        <f t="shared" si="95"/>
        <v>15280-40510</v>
      </c>
      <c r="AA205" s="167"/>
      <c r="AB205" s="166" t="s">
        <v>179</v>
      </c>
      <c r="AC205" s="166" t="str">
        <f t="shared" si="96"/>
        <v>15280-40510</v>
      </c>
      <c r="AD205" s="167" t="str">
        <f t="shared" si="97"/>
        <v>16150-42590</v>
      </c>
      <c r="AE205" s="167" t="str">
        <f t="shared" si="98"/>
        <v>16150-42590</v>
      </c>
      <c r="AF205" s="167" t="str">
        <f t="shared" si="99"/>
        <v>18030-43630</v>
      </c>
      <c r="AG205" s="167"/>
      <c r="AH205" s="167"/>
      <c r="AI205" s="167"/>
      <c r="AJ205" s="167"/>
      <c r="AK205" s="167"/>
      <c r="BI205" s="120" t="str">
        <f t="shared" si="106"/>
        <v/>
      </c>
      <c r="BJ205" s="120" t="str">
        <f t="shared" si="107"/>
        <v/>
      </c>
      <c r="BK205" s="120">
        <f t="shared" si="105"/>
        <v>42</v>
      </c>
      <c r="BL205" s="235" t="str">
        <f t="shared" si="104"/>
        <v>2202-03-102-11-06</v>
      </c>
      <c r="BM205" s="235">
        <v>203</v>
      </c>
      <c r="BN205" s="242" t="s">
        <v>1603</v>
      </c>
      <c r="BO205" s="241" t="s">
        <v>2454</v>
      </c>
      <c r="BP205" s="242" t="s">
        <v>326</v>
      </c>
      <c r="BQ205" s="243" t="s">
        <v>2472</v>
      </c>
      <c r="BR205" s="242" t="s">
        <v>1795</v>
      </c>
      <c r="BS205" s="241" t="s">
        <v>2505</v>
      </c>
      <c r="BT205" s="242" t="s">
        <v>1608</v>
      </c>
      <c r="BU205" s="243" t="s">
        <v>1607</v>
      </c>
      <c r="BV205" s="242" t="s">
        <v>329</v>
      </c>
      <c r="BW205" s="241" t="s">
        <v>2486</v>
      </c>
      <c r="BX205" s="235"/>
      <c r="BY205"/>
      <c r="BZ205"/>
      <c r="CA205"/>
      <c r="CB205"/>
      <c r="CC205"/>
      <c r="CD205"/>
      <c r="CE205"/>
      <c r="CP205">
        <f t="shared" si="103"/>
        <v>1</v>
      </c>
      <c r="CQ205">
        <v>13</v>
      </c>
      <c r="CR205" t="s">
        <v>495</v>
      </c>
      <c r="CS205" t="s">
        <v>3385</v>
      </c>
      <c r="CT205" t="s">
        <v>3386</v>
      </c>
      <c r="CU205" t="s">
        <v>3387</v>
      </c>
      <c r="CV205" t="s">
        <v>1669</v>
      </c>
      <c r="CW205" t="s">
        <v>327</v>
      </c>
      <c r="CX205" s="282"/>
      <c r="CY205" s="282"/>
    </row>
    <row r="206" spans="1:103" s="166" customFormat="1" ht="15" hidden="1" customHeight="1">
      <c r="A206" s="185">
        <v>140</v>
      </c>
      <c r="B206" s="186">
        <v>3</v>
      </c>
      <c r="C206" s="187" t="s">
        <v>475</v>
      </c>
      <c r="D206" s="187">
        <v>25</v>
      </c>
      <c r="E206" s="187" t="s">
        <v>640</v>
      </c>
      <c r="F206" s="188"/>
      <c r="G206" s="186"/>
      <c r="H206" s="202"/>
      <c r="I206" s="202"/>
      <c r="J206" s="445"/>
      <c r="K206" s="209"/>
      <c r="L206" s="430"/>
      <c r="M206" s="431"/>
      <c r="N206" s="167"/>
      <c r="O206" s="167"/>
      <c r="P206" s="167"/>
      <c r="Q206" s="167">
        <f t="shared" si="102"/>
        <v>12550</v>
      </c>
      <c r="R206" s="165">
        <f t="shared" si="100"/>
        <v>12910</v>
      </c>
      <c r="S206" s="214">
        <f t="shared" si="101"/>
        <v>13660</v>
      </c>
      <c r="T206" s="216" t="s">
        <v>179</v>
      </c>
      <c r="U206" s="219" t="s">
        <v>577</v>
      </c>
      <c r="V206" s="209" t="s">
        <v>357</v>
      </c>
      <c r="W206" s="166" t="s">
        <v>179</v>
      </c>
      <c r="X206" s="166" t="str">
        <f t="shared" si="95"/>
        <v>15280-40510</v>
      </c>
      <c r="AA206" s="167"/>
      <c r="AB206" s="166" t="s">
        <v>179</v>
      </c>
      <c r="AC206" s="166" t="str">
        <f t="shared" si="96"/>
        <v>15280-40510</v>
      </c>
      <c r="AD206" s="167" t="str">
        <f t="shared" si="97"/>
        <v>16150-42590</v>
      </c>
      <c r="AE206" s="167" t="str">
        <f t="shared" si="98"/>
        <v>16150-42590</v>
      </c>
      <c r="AF206" s="167" t="str">
        <f t="shared" si="99"/>
        <v>18030-43630</v>
      </c>
      <c r="AG206" s="167"/>
      <c r="AH206" s="167"/>
      <c r="AI206" s="167"/>
      <c r="AJ206" s="167"/>
      <c r="AK206" s="167"/>
      <c r="BI206" s="120" t="str">
        <f t="shared" si="106"/>
        <v/>
      </c>
      <c r="BJ206" s="120" t="str">
        <f t="shared" si="107"/>
        <v/>
      </c>
      <c r="BK206" s="120">
        <f t="shared" si="105"/>
        <v>43</v>
      </c>
      <c r="BL206" s="235" t="str">
        <f t="shared" si="104"/>
        <v>2202-03-102-11-07</v>
      </c>
      <c r="BM206" s="235">
        <v>204</v>
      </c>
      <c r="BN206" s="242" t="s">
        <v>1603</v>
      </c>
      <c r="BO206" s="241" t="s">
        <v>2454</v>
      </c>
      <c r="BP206" s="242" t="s">
        <v>326</v>
      </c>
      <c r="BQ206" s="243" t="s">
        <v>2472</v>
      </c>
      <c r="BR206" s="242" t="s">
        <v>1795</v>
      </c>
      <c r="BS206" s="241" t="s">
        <v>2505</v>
      </c>
      <c r="BT206" s="242" t="s">
        <v>1608</v>
      </c>
      <c r="BU206" s="243" t="s">
        <v>1607</v>
      </c>
      <c r="BV206" s="242" t="s">
        <v>330</v>
      </c>
      <c r="BW206" s="241" t="s">
        <v>2485</v>
      </c>
      <c r="BX206" s="235"/>
      <c r="BY206"/>
      <c r="BZ206"/>
      <c r="CA206"/>
      <c r="CB206"/>
      <c r="CC206"/>
      <c r="CD206"/>
      <c r="CE206"/>
      <c r="CP206">
        <f t="shared" si="103"/>
        <v>1</v>
      </c>
      <c r="CQ206">
        <v>13</v>
      </c>
      <c r="CR206" t="s">
        <v>495</v>
      </c>
      <c r="CS206" t="s">
        <v>3388</v>
      </c>
      <c r="CT206" t="s">
        <v>3389</v>
      </c>
      <c r="CU206" t="s">
        <v>3390</v>
      </c>
      <c r="CV206" t="s">
        <v>1669</v>
      </c>
      <c r="CW206" t="s">
        <v>328</v>
      </c>
      <c r="CX206" s="282"/>
      <c r="CY206" s="282"/>
    </row>
    <row r="207" spans="1:103" s="166" customFormat="1" ht="15" hidden="1" customHeight="1">
      <c r="A207" s="185">
        <v>141</v>
      </c>
      <c r="B207" s="186">
        <v>3</v>
      </c>
      <c r="C207" s="187" t="s">
        <v>475</v>
      </c>
      <c r="D207" s="187">
        <v>26</v>
      </c>
      <c r="E207" s="187" t="s">
        <v>641</v>
      </c>
      <c r="F207" s="188"/>
      <c r="G207" s="186"/>
      <c r="H207" s="202"/>
      <c r="I207" s="202"/>
      <c r="J207" s="445"/>
      <c r="K207" s="209"/>
      <c r="L207" s="430"/>
      <c r="M207" s="431"/>
      <c r="N207" s="167"/>
      <c r="O207" s="167"/>
      <c r="P207" s="167"/>
      <c r="Q207" s="167">
        <f t="shared" si="102"/>
        <v>12910</v>
      </c>
      <c r="R207" s="165">
        <f t="shared" si="100"/>
        <v>13660</v>
      </c>
      <c r="S207" s="214">
        <f t="shared" si="101"/>
        <v>14860</v>
      </c>
      <c r="T207" s="216" t="s">
        <v>180</v>
      </c>
      <c r="U207" s="219" t="s">
        <v>579</v>
      </c>
      <c r="V207" s="209" t="s">
        <v>357</v>
      </c>
      <c r="W207" s="166" t="s">
        <v>179</v>
      </c>
      <c r="X207" s="166" t="str">
        <f t="shared" si="95"/>
        <v>15280-40510</v>
      </c>
      <c r="AA207" s="167"/>
      <c r="AB207" s="166" t="s">
        <v>179</v>
      </c>
      <c r="AC207" s="166" t="str">
        <f t="shared" si="96"/>
        <v>15280-40510</v>
      </c>
      <c r="AD207" s="167" t="str">
        <f t="shared" si="97"/>
        <v>16150-42590</v>
      </c>
      <c r="AE207" s="167" t="str">
        <f t="shared" si="98"/>
        <v>16150-42590</v>
      </c>
      <c r="AF207" s="167" t="str">
        <f t="shared" si="99"/>
        <v>18030-43630</v>
      </c>
      <c r="AG207" s="167"/>
      <c r="AH207" s="167"/>
      <c r="AI207" s="167"/>
      <c r="AJ207" s="167"/>
      <c r="AK207" s="167"/>
      <c r="BI207" s="120" t="str">
        <f t="shared" si="106"/>
        <v/>
      </c>
      <c r="BJ207" s="120" t="str">
        <f t="shared" si="107"/>
        <v/>
      </c>
      <c r="BK207" s="120">
        <f t="shared" si="105"/>
        <v>44</v>
      </c>
      <c r="BL207" s="235" t="str">
        <f t="shared" si="104"/>
        <v>2202-03-102-11-08</v>
      </c>
      <c r="BM207" s="235">
        <v>205</v>
      </c>
      <c r="BN207" s="242" t="s">
        <v>1603</v>
      </c>
      <c r="BO207" s="241" t="s">
        <v>2454</v>
      </c>
      <c r="BP207" s="242" t="s">
        <v>326</v>
      </c>
      <c r="BQ207" s="243" t="s">
        <v>2472</v>
      </c>
      <c r="BR207" s="242" t="s">
        <v>1795</v>
      </c>
      <c r="BS207" s="241" t="s">
        <v>2505</v>
      </c>
      <c r="BT207" s="242" t="s">
        <v>1608</v>
      </c>
      <c r="BU207" s="243" t="s">
        <v>1607</v>
      </c>
      <c r="BV207" s="242" t="s">
        <v>331</v>
      </c>
      <c r="BW207" s="241" t="s">
        <v>2484</v>
      </c>
      <c r="BX207" s="235"/>
      <c r="BY207"/>
      <c r="BZ207"/>
      <c r="CA207"/>
      <c r="CB207"/>
      <c r="CC207"/>
      <c r="CD207"/>
      <c r="CE207"/>
      <c r="CP207">
        <f t="shared" si="103"/>
        <v>1</v>
      </c>
      <c r="CQ207">
        <v>13</v>
      </c>
      <c r="CR207" t="s">
        <v>495</v>
      </c>
      <c r="CS207" t="s">
        <v>3391</v>
      </c>
      <c r="CT207" t="s">
        <v>3392</v>
      </c>
      <c r="CU207" t="s">
        <v>3393</v>
      </c>
      <c r="CV207" t="s">
        <v>1669</v>
      </c>
      <c r="CW207" t="s">
        <v>329</v>
      </c>
      <c r="CX207" s="282"/>
      <c r="CY207" s="282"/>
    </row>
    <row r="208" spans="1:103" s="166" customFormat="1" ht="15" hidden="1" customHeight="1">
      <c r="A208" s="185">
        <v>142</v>
      </c>
      <c r="B208" s="186">
        <v>3</v>
      </c>
      <c r="C208" s="187" t="s">
        <v>475</v>
      </c>
      <c r="D208" s="187">
        <v>27</v>
      </c>
      <c r="E208" s="187" t="s">
        <v>642</v>
      </c>
      <c r="F208" s="188"/>
      <c r="G208" s="186"/>
      <c r="H208" s="202"/>
      <c r="I208" s="202"/>
      <c r="J208" s="445"/>
      <c r="K208" s="209"/>
      <c r="L208" s="430"/>
      <c r="M208" s="431"/>
      <c r="N208" s="167"/>
      <c r="O208" s="167"/>
      <c r="P208" s="167"/>
      <c r="Q208" s="167">
        <f t="shared" si="102"/>
        <v>13660</v>
      </c>
      <c r="R208" s="165">
        <f t="shared" si="100"/>
        <v>14860</v>
      </c>
      <c r="S208" s="214">
        <f t="shared" si="101"/>
        <v>15280</v>
      </c>
      <c r="T208" s="216" t="s">
        <v>181</v>
      </c>
      <c r="U208" s="218" t="s">
        <v>333</v>
      </c>
      <c r="V208" s="209" t="s">
        <v>357</v>
      </c>
      <c r="W208" s="166" t="s">
        <v>179</v>
      </c>
      <c r="X208" s="166" t="str">
        <f t="shared" si="95"/>
        <v>15280-40510</v>
      </c>
      <c r="AA208" s="167"/>
      <c r="AB208" s="166" t="s">
        <v>179</v>
      </c>
      <c r="AC208" s="166" t="str">
        <f t="shared" si="96"/>
        <v>15280-40510</v>
      </c>
      <c r="AD208" s="167" t="str">
        <f t="shared" si="97"/>
        <v>16150-42590</v>
      </c>
      <c r="AE208" s="167" t="str">
        <f t="shared" si="98"/>
        <v>16150-42590</v>
      </c>
      <c r="AF208" s="167" t="str">
        <f t="shared" si="99"/>
        <v>18030-43630</v>
      </c>
      <c r="AG208" s="167"/>
      <c r="AH208" s="167"/>
      <c r="AI208" s="167"/>
      <c r="AJ208" s="167"/>
      <c r="AK208" s="167"/>
      <c r="BI208" s="120" t="str">
        <f t="shared" si="106"/>
        <v/>
      </c>
      <c r="BJ208" s="120" t="str">
        <f t="shared" si="107"/>
        <v/>
      </c>
      <c r="BK208" s="120">
        <f t="shared" si="105"/>
        <v>45</v>
      </c>
      <c r="BL208" s="235" t="str">
        <f t="shared" si="104"/>
        <v>2202-03-102-11-09</v>
      </c>
      <c r="BM208" s="235">
        <v>206</v>
      </c>
      <c r="BN208" s="242" t="s">
        <v>1603</v>
      </c>
      <c r="BO208" s="241" t="s">
        <v>2454</v>
      </c>
      <c r="BP208" s="242" t="s">
        <v>326</v>
      </c>
      <c r="BQ208" s="243" t="s">
        <v>2472</v>
      </c>
      <c r="BR208" s="242" t="s">
        <v>1795</v>
      </c>
      <c r="BS208" s="241" t="s">
        <v>2505</v>
      </c>
      <c r="BT208" s="242" t="s">
        <v>1608</v>
      </c>
      <c r="BU208" s="243" t="s">
        <v>1607</v>
      </c>
      <c r="BV208" s="242" t="s">
        <v>1681</v>
      </c>
      <c r="BW208" s="241" t="s">
        <v>2483</v>
      </c>
      <c r="BX208" s="235"/>
      <c r="BY208"/>
      <c r="BZ208"/>
      <c r="CA208"/>
      <c r="CB208"/>
      <c r="CC208"/>
      <c r="CD208"/>
      <c r="CE208"/>
      <c r="CP208">
        <f t="shared" si="103"/>
        <v>1</v>
      </c>
      <c r="CQ208">
        <v>13</v>
      </c>
      <c r="CR208" t="s">
        <v>495</v>
      </c>
      <c r="CS208" t="s">
        <v>3394</v>
      </c>
      <c r="CT208" t="s">
        <v>3395</v>
      </c>
      <c r="CU208" t="s">
        <v>3396</v>
      </c>
      <c r="CV208" t="s">
        <v>1669</v>
      </c>
      <c r="CW208" t="s">
        <v>330</v>
      </c>
      <c r="CX208" s="282"/>
      <c r="CY208" s="282"/>
    </row>
    <row r="209" spans="1:103" s="166" customFormat="1" ht="15" hidden="1" customHeight="1">
      <c r="A209" s="185">
        <v>143</v>
      </c>
      <c r="B209" s="186">
        <v>3</v>
      </c>
      <c r="C209" s="187" t="s">
        <v>475</v>
      </c>
      <c r="D209" s="187">
        <v>28</v>
      </c>
      <c r="E209" s="187" t="s">
        <v>643</v>
      </c>
      <c r="F209" s="188"/>
      <c r="G209" s="186"/>
      <c r="H209" s="202"/>
      <c r="I209" s="202"/>
      <c r="J209" s="445"/>
      <c r="K209" s="209"/>
      <c r="L209" s="430"/>
      <c r="M209" s="431"/>
      <c r="N209" s="167"/>
      <c r="O209" s="167"/>
      <c r="P209" s="167"/>
      <c r="Q209" s="167">
        <f t="shared" si="102"/>
        <v>14860</v>
      </c>
      <c r="R209" s="165">
        <f t="shared" si="100"/>
        <v>15280</v>
      </c>
      <c r="S209" s="214">
        <f t="shared" si="101"/>
        <v>16150</v>
      </c>
      <c r="T209" s="216" t="s">
        <v>182</v>
      </c>
      <c r="U209" s="218" t="s">
        <v>214</v>
      </c>
      <c r="V209" s="209" t="s">
        <v>357</v>
      </c>
      <c r="W209" s="166" t="s">
        <v>173</v>
      </c>
      <c r="X209" s="166" t="str">
        <f t="shared" si="95"/>
        <v>11530-33200</v>
      </c>
      <c r="AA209" s="167"/>
      <c r="AB209" s="166" t="s">
        <v>173</v>
      </c>
      <c r="AC209" s="166" t="str">
        <f t="shared" si="96"/>
        <v>11530-33200</v>
      </c>
      <c r="AD209" s="167" t="str">
        <f t="shared" si="97"/>
        <v>11860-34050</v>
      </c>
      <c r="AE209" s="167" t="str">
        <f t="shared" si="98"/>
        <v>11860-34050</v>
      </c>
      <c r="AF209" s="167" t="str">
        <f t="shared" si="99"/>
        <v>12550-35800</v>
      </c>
      <c r="AG209" s="167"/>
      <c r="AH209" s="167"/>
      <c r="AI209" s="167"/>
      <c r="AJ209" s="167"/>
      <c r="AK209" s="167"/>
      <c r="BI209" s="120" t="str">
        <f t="shared" si="106"/>
        <v/>
      </c>
      <c r="BJ209" s="120" t="str">
        <f t="shared" si="107"/>
        <v/>
      </c>
      <c r="BK209" s="120">
        <f t="shared" si="105"/>
        <v>46</v>
      </c>
      <c r="BL209" s="235" t="str">
        <f t="shared" si="104"/>
        <v>2202-03-102-11-10</v>
      </c>
      <c r="BM209" s="235">
        <v>207</v>
      </c>
      <c r="BN209" s="242" t="s">
        <v>1603</v>
      </c>
      <c r="BO209" s="241" t="s">
        <v>2454</v>
      </c>
      <c r="BP209" s="242" t="s">
        <v>326</v>
      </c>
      <c r="BQ209" s="243" t="s">
        <v>2472</v>
      </c>
      <c r="BR209" s="242" t="s">
        <v>1795</v>
      </c>
      <c r="BS209" s="241" t="s">
        <v>2505</v>
      </c>
      <c r="BT209" s="242" t="s">
        <v>1608</v>
      </c>
      <c r="BU209" s="243" t="s">
        <v>1607</v>
      </c>
      <c r="BV209" s="242" t="s">
        <v>1679</v>
      </c>
      <c r="BW209" s="241" t="s">
        <v>2482</v>
      </c>
      <c r="BX209" s="235"/>
      <c r="BY209"/>
      <c r="BZ209"/>
      <c r="CA209"/>
      <c r="CB209"/>
      <c r="CC209"/>
      <c r="CD209"/>
      <c r="CE209"/>
      <c r="CP209">
        <f t="shared" si="103"/>
        <v>1</v>
      </c>
      <c r="CQ209">
        <v>13</v>
      </c>
      <c r="CR209" t="s">
        <v>495</v>
      </c>
      <c r="CS209" t="s">
        <v>3397</v>
      </c>
      <c r="CT209" t="s">
        <v>3398</v>
      </c>
      <c r="CU209" t="s">
        <v>3399</v>
      </c>
      <c r="CV209" t="s">
        <v>1669</v>
      </c>
      <c r="CW209" t="s">
        <v>331</v>
      </c>
      <c r="CX209" s="282"/>
      <c r="CY209" s="282"/>
    </row>
    <row r="210" spans="1:103" s="166" customFormat="1" ht="15" hidden="1" customHeight="1">
      <c r="A210" s="185">
        <v>144</v>
      </c>
      <c r="B210" s="186">
        <v>3</v>
      </c>
      <c r="C210" s="187" t="s">
        <v>475</v>
      </c>
      <c r="D210" s="187">
        <v>29</v>
      </c>
      <c r="E210" s="187" t="s">
        <v>644</v>
      </c>
      <c r="F210" s="188"/>
      <c r="G210" s="186"/>
      <c r="H210" s="202"/>
      <c r="I210" s="202"/>
      <c r="J210" s="445"/>
      <c r="K210" s="209"/>
      <c r="L210" s="430"/>
      <c r="M210" s="431"/>
      <c r="N210" s="167"/>
      <c r="O210" s="167"/>
      <c r="P210" s="167"/>
      <c r="Q210" s="167">
        <f t="shared" si="102"/>
        <v>15280</v>
      </c>
      <c r="R210" s="165">
        <f t="shared" si="100"/>
        <v>16150</v>
      </c>
      <c r="S210" s="214">
        <f t="shared" si="101"/>
        <v>18030</v>
      </c>
      <c r="T210" s="216" t="s">
        <v>183</v>
      </c>
      <c r="U210" s="218" t="s">
        <v>1557</v>
      </c>
      <c r="V210" s="209" t="s">
        <v>357</v>
      </c>
      <c r="W210" s="186" t="s">
        <v>173</v>
      </c>
      <c r="X210" s="166" t="str">
        <f t="shared" si="95"/>
        <v>11530-33200</v>
      </c>
      <c r="Y210" s="167"/>
      <c r="Z210" s="167"/>
      <c r="AA210" s="167"/>
      <c r="AB210" s="186" t="s">
        <v>173</v>
      </c>
      <c r="AC210" s="166" t="str">
        <f t="shared" si="96"/>
        <v>11530-33200</v>
      </c>
      <c r="AD210" s="167" t="str">
        <f t="shared" si="97"/>
        <v>11860-34050</v>
      </c>
      <c r="AE210" s="167" t="str">
        <f t="shared" si="98"/>
        <v>11860-34050</v>
      </c>
      <c r="AF210" s="167" t="str">
        <f t="shared" si="99"/>
        <v>12550-35800</v>
      </c>
      <c r="AG210" s="167"/>
      <c r="AH210" s="167"/>
      <c r="AI210" s="167"/>
      <c r="AJ210" s="167"/>
      <c r="AK210" s="167"/>
      <c r="BI210" s="120" t="str">
        <f t="shared" si="106"/>
        <v/>
      </c>
      <c r="BJ210" s="120" t="str">
        <f t="shared" si="107"/>
        <v/>
      </c>
      <c r="BK210" s="120">
        <f t="shared" si="105"/>
        <v>47</v>
      </c>
      <c r="BL210" s="235" t="str">
        <f t="shared" si="104"/>
        <v>2202-03-102-11-11</v>
      </c>
      <c r="BM210" s="235">
        <v>208</v>
      </c>
      <c r="BN210" s="242" t="s">
        <v>1603</v>
      </c>
      <c r="BO210" s="241" t="s">
        <v>2454</v>
      </c>
      <c r="BP210" s="242" t="s">
        <v>326</v>
      </c>
      <c r="BQ210" s="243" t="s">
        <v>2472</v>
      </c>
      <c r="BR210" s="242" t="s">
        <v>1795</v>
      </c>
      <c r="BS210" s="241" t="s">
        <v>2505</v>
      </c>
      <c r="BT210" s="242" t="s">
        <v>1608</v>
      </c>
      <c r="BU210" s="243" t="s">
        <v>1607</v>
      </c>
      <c r="BV210" s="242" t="s">
        <v>1608</v>
      </c>
      <c r="BW210" s="241" t="s">
        <v>2481</v>
      </c>
      <c r="BX210" s="235"/>
      <c r="BY210"/>
      <c r="BZ210"/>
      <c r="CA210"/>
      <c r="CB210"/>
      <c r="CC210"/>
      <c r="CD210"/>
      <c r="CE210"/>
      <c r="CP210">
        <f t="shared" si="103"/>
        <v>1</v>
      </c>
      <c r="CQ210">
        <v>13</v>
      </c>
      <c r="CR210" t="s">
        <v>495</v>
      </c>
      <c r="CS210" t="s">
        <v>3400</v>
      </c>
      <c r="CT210" t="s">
        <v>3401</v>
      </c>
      <c r="CU210" t="s">
        <v>3402</v>
      </c>
      <c r="CV210" t="s">
        <v>1669</v>
      </c>
      <c r="CW210" t="s">
        <v>1681</v>
      </c>
      <c r="CX210" s="282"/>
      <c r="CY210" s="282"/>
    </row>
    <row r="211" spans="1:103" s="166" customFormat="1" ht="15" hidden="1" customHeight="1">
      <c r="A211" s="185">
        <v>145</v>
      </c>
      <c r="B211" s="186">
        <v>3</v>
      </c>
      <c r="C211" s="187" t="s">
        <v>475</v>
      </c>
      <c r="D211" s="187">
        <v>30</v>
      </c>
      <c r="E211" s="187" t="s">
        <v>645</v>
      </c>
      <c r="F211" s="188"/>
      <c r="G211" s="186"/>
      <c r="H211" s="202"/>
      <c r="I211" s="202"/>
      <c r="J211" s="445"/>
      <c r="K211" s="209"/>
      <c r="L211" s="430"/>
      <c r="M211" s="431"/>
      <c r="N211" s="167"/>
      <c r="O211" s="167"/>
      <c r="P211" s="167"/>
      <c r="Q211" s="167">
        <f t="shared" si="102"/>
        <v>16150</v>
      </c>
      <c r="R211" s="165">
        <f t="shared" si="100"/>
        <v>18030</v>
      </c>
      <c r="S211" s="214">
        <f t="shared" si="101"/>
        <v>19050</v>
      </c>
      <c r="T211" s="216" t="s">
        <v>184</v>
      </c>
      <c r="U211" s="218" t="s">
        <v>1558</v>
      </c>
      <c r="V211" s="209" t="s">
        <v>357</v>
      </c>
      <c r="W211" s="186" t="s">
        <v>173</v>
      </c>
      <c r="X211" s="166" t="str">
        <f t="shared" si="95"/>
        <v>11530-33200</v>
      </c>
      <c r="Y211" s="167"/>
      <c r="Z211" s="167"/>
      <c r="AA211" s="167"/>
      <c r="AB211" s="186" t="s">
        <v>173</v>
      </c>
      <c r="AC211" s="166" t="str">
        <f t="shared" si="96"/>
        <v>11530-33200</v>
      </c>
      <c r="AD211" s="167" t="str">
        <f t="shared" si="97"/>
        <v>11860-34050</v>
      </c>
      <c r="AE211" s="167" t="str">
        <f t="shared" si="98"/>
        <v>11860-34050</v>
      </c>
      <c r="AF211" s="167" t="str">
        <f t="shared" si="99"/>
        <v>12550-35800</v>
      </c>
      <c r="AG211" s="167"/>
      <c r="AH211" s="167"/>
      <c r="AI211" s="167"/>
      <c r="AJ211" s="167"/>
      <c r="AK211" s="167"/>
      <c r="BI211" s="120" t="str">
        <f t="shared" si="106"/>
        <v/>
      </c>
      <c r="BJ211" s="120" t="str">
        <f t="shared" si="107"/>
        <v/>
      </c>
      <c r="BK211" s="120">
        <f t="shared" si="105"/>
        <v>48</v>
      </c>
      <c r="BL211" s="235" t="str">
        <f t="shared" si="104"/>
        <v>2202-03-102-11-16</v>
      </c>
      <c r="BM211" s="235">
        <v>209</v>
      </c>
      <c r="BN211" s="242" t="s">
        <v>1603</v>
      </c>
      <c r="BO211" s="241" t="s">
        <v>2454</v>
      </c>
      <c r="BP211" s="242" t="s">
        <v>326</v>
      </c>
      <c r="BQ211" s="243" t="s">
        <v>2472</v>
      </c>
      <c r="BR211" s="242" t="s">
        <v>1795</v>
      </c>
      <c r="BS211" s="241" t="s">
        <v>2505</v>
      </c>
      <c r="BT211" s="242" t="s">
        <v>1608</v>
      </c>
      <c r="BU211" s="243" t="s">
        <v>1607</v>
      </c>
      <c r="BV211" s="242" t="s">
        <v>1828</v>
      </c>
      <c r="BW211" s="241" t="s">
        <v>2480</v>
      </c>
      <c r="BX211" s="235"/>
      <c r="BY211"/>
      <c r="BZ211"/>
      <c r="CA211"/>
      <c r="CB211"/>
      <c r="CC211"/>
      <c r="CD211"/>
      <c r="CE211"/>
      <c r="CP211">
        <f t="shared" si="103"/>
        <v>1</v>
      </c>
      <c r="CQ211">
        <v>13</v>
      </c>
      <c r="CR211" t="s">
        <v>495</v>
      </c>
      <c r="CS211" t="s">
        <v>3403</v>
      </c>
      <c r="CT211" t="s">
        <v>3404</v>
      </c>
      <c r="CU211" t="s">
        <v>3405</v>
      </c>
      <c r="CV211" t="s">
        <v>1669</v>
      </c>
      <c r="CW211" t="s">
        <v>1679</v>
      </c>
      <c r="CX211" s="282"/>
      <c r="CY211" s="282"/>
    </row>
    <row r="212" spans="1:103" s="166" customFormat="1" ht="15" hidden="1" customHeight="1">
      <c r="A212" s="185">
        <v>146</v>
      </c>
      <c r="B212" s="186">
        <v>3</v>
      </c>
      <c r="C212" s="187" t="s">
        <v>475</v>
      </c>
      <c r="D212" s="187">
        <v>31</v>
      </c>
      <c r="E212" s="187" t="s">
        <v>646</v>
      </c>
      <c r="F212" s="188"/>
      <c r="G212" s="186"/>
      <c r="H212" s="202"/>
      <c r="I212" s="202"/>
      <c r="J212" s="445"/>
      <c r="K212" s="209"/>
      <c r="L212" s="430"/>
      <c r="M212" s="431"/>
      <c r="N212" s="167"/>
      <c r="O212" s="167"/>
      <c r="P212" s="167"/>
      <c r="Q212" s="167">
        <f t="shared" si="102"/>
        <v>18030</v>
      </c>
      <c r="R212" s="165">
        <f t="shared" si="100"/>
        <v>19050</v>
      </c>
      <c r="S212" s="214">
        <f t="shared" si="101"/>
        <v>20680</v>
      </c>
      <c r="T212" s="216" t="s">
        <v>185</v>
      </c>
      <c r="U212" s="218" t="s">
        <v>1559</v>
      </c>
      <c r="V212" s="209" t="s">
        <v>357</v>
      </c>
      <c r="W212" s="186" t="s">
        <v>173</v>
      </c>
      <c r="X212" s="166" t="str">
        <f t="shared" si="95"/>
        <v>11530-33200</v>
      </c>
      <c r="Y212" s="167"/>
      <c r="Z212" s="167"/>
      <c r="AA212" s="167"/>
      <c r="AB212" s="186" t="s">
        <v>173</v>
      </c>
      <c r="AC212" s="166" t="str">
        <f t="shared" si="96"/>
        <v>11530-33200</v>
      </c>
      <c r="AD212" s="167" t="str">
        <f t="shared" si="97"/>
        <v>11860-34050</v>
      </c>
      <c r="AE212" s="167" t="str">
        <f t="shared" si="98"/>
        <v>11860-34050</v>
      </c>
      <c r="AF212" s="167" t="str">
        <f t="shared" si="99"/>
        <v>12550-35800</v>
      </c>
      <c r="AG212" s="167"/>
      <c r="AH212" s="167"/>
      <c r="AI212" s="167"/>
      <c r="AJ212" s="167"/>
      <c r="AK212" s="167"/>
      <c r="BI212" s="120" t="str">
        <f t="shared" si="106"/>
        <v/>
      </c>
      <c r="BJ212" s="120" t="str">
        <f t="shared" si="107"/>
        <v/>
      </c>
      <c r="BK212" s="120">
        <f t="shared" si="105"/>
        <v>49</v>
      </c>
      <c r="BL212" s="235" t="str">
        <f t="shared" si="104"/>
        <v>2202-03-102-11-20</v>
      </c>
      <c r="BM212" s="235">
        <v>210</v>
      </c>
      <c r="BN212" s="242" t="s">
        <v>1603</v>
      </c>
      <c r="BO212" s="241" t="s">
        <v>2454</v>
      </c>
      <c r="BP212" s="242" t="s">
        <v>326</v>
      </c>
      <c r="BQ212" s="243" t="s">
        <v>2472</v>
      </c>
      <c r="BR212" s="242" t="s">
        <v>1795</v>
      </c>
      <c r="BS212" s="241" t="s">
        <v>2505</v>
      </c>
      <c r="BT212" s="242" t="s">
        <v>1608</v>
      </c>
      <c r="BU212" s="243" t="s">
        <v>1607</v>
      </c>
      <c r="BV212" s="242" t="s">
        <v>1667</v>
      </c>
      <c r="BW212" s="241" t="s">
        <v>2479</v>
      </c>
      <c r="BX212" s="235"/>
      <c r="BY212"/>
      <c r="BZ212"/>
      <c r="CA212"/>
      <c r="CB212"/>
      <c r="CC212"/>
      <c r="CD212"/>
      <c r="CE212"/>
      <c r="CP212">
        <f t="shared" si="103"/>
        <v>1</v>
      </c>
      <c r="CQ212">
        <v>13</v>
      </c>
      <c r="CR212" t="s">
        <v>495</v>
      </c>
      <c r="CS212" t="s">
        <v>3406</v>
      </c>
      <c r="CT212" t="s">
        <v>3407</v>
      </c>
      <c r="CU212" t="s">
        <v>3408</v>
      </c>
      <c r="CV212" t="s">
        <v>1669</v>
      </c>
      <c r="CW212" t="s">
        <v>1604</v>
      </c>
      <c r="CX212" s="282"/>
      <c r="CY212" s="282"/>
    </row>
    <row r="213" spans="1:103" s="166" customFormat="1" ht="15" hidden="1" customHeight="1">
      <c r="A213" s="185">
        <v>147</v>
      </c>
      <c r="B213" s="186">
        <v>3</v>
      </c>
      <c r="C213" s="187" t="s">
        <v>475</v>
      </c>
      <c r="D213" s="187">
        <v>32</v>
      </c>
      <c r="E213" s="187" t="s">
        <v>647</v>
      </c>
      <c r="F213" s="188"/>
      <c r="G213" s="186"/>
      <c r="H213" s="202"/>
      <c r="I213" s="202"/>
      <c r="J213" s="445"/>
      <c r="K213" s="209"/>
      <c r="L213" s="430"/>
      <c r="M213" s="431"/>
      <c r="N213" s="167"/>
      <c r="O213" s="167"/>
      <c r="P213" s="167"/>
      <c r="Q213" s="167">
        <f t="shared" si="102"/>
        <v>19050</v>
      </c>
      <c r="R213" s="165">
        <f t="shared" si="100"/>
        <v>20680</v>
      </c>
      <c r="S213" s="214">
        <f t="shared" si="101"/>
        <v>21820</v>
      </c>
      <c r="T213" s="216" t="s">
        <v>186</v>
      </c>
      <c r="U213" s="218" t="s">
        <v>219</v>
      </c>
      <c r="V213" s="209" t="s">
        <v>357</v>
      </c>
      <c r="W213" s="186" t="s">
        <v>173</v>
      </c>
      <c r="X213" s="166" t="str">
        <f t="shared" si="95"/>
        <v>11530-33200</v>
      </c>
      <c r="Y213" s="167"/>
      <c r="Z213" s="167"/>
      <c r="AA213" s="167"/>
      <c r="AB213" s="186" t="s">
        <v>173</v>
      </c>
      <c r="AC213" s="166" t="str">
        <f t="shared" si="96"/>
        <v>11530-33200</v>
      </c>
      <c r="AD213" s="167" t="str">
        <f t="shared" si="97"/>
        <v>11860-34050</v>
      </c>
      <c r="AE213" s="167" t="str">
        <f t="shared" si="98"/>
        <v>11860-34050</v>
      </c>
      <c r="AF213" s="167" t="str">
        <f t="shared" si="99"/>
        <v>12550-35800</v>
      </c>
      <c r="AG213" s="167"/>
      <c r="AH213" s="167"/>
      <c r="AI213" s="167"/>
      <c r="AJ213" s="167"/>
      <c r="AK213" s="167"/>
      <c r="BI213" s="120" t="str">
        <f t="shared" si="106"/>
        <v/>
      </c>
      <c r="BJ213" s="120" t="str">
        <f t="shared" si="107"/>
        <v/>
      </c>
      <c r="BK213" s="120">
        <f t="shared" si="105"/>
        <v>50</v>
      </c>
      <c r="BL213" s="235" t="str">
        <f t="shared" si="104"/>
        <v>2202-03-102-11-21</v>
      </c>
      <c r="BM213" s="235">
        <v>211</v>
      </c>
      <c r="BN213" s="242" t="s">
        <v>1603</v>
      </c>
      <c r="BO213" s="241" t="s">
        <v>2454</v>
      </c>
      <c r="BP213" s="242" t="s">
        <v>326</v>
      </c>
      <c r="BQ213" s="243" t="s">
        <v>2472</v>
      </c>
      <c r="BR213" s="242" t="s">
        <v>1795</v>
      </c>
      <c r="BS213" s="241" t="s">
        <v>2505</v>
      </c>
      <c r="BT213" s="242" t="s">
        <v>1608</v>
      </c>
      <c r="BU213" s="243" t="s">
        <v>1607</v>
      </c>
      <c r="BV213" s="242" t="s">
        <v>1665</v>
      </c>
      <c r="BW213" s="241" t="s">
        <v>2478</v>
      </c>
      <c r="BX213" s="235"/>
      <c r="BY213"/>
      <c r="BZ213"/>
      <c r="CA213"/>
      <c r="CB213"/>
      <c r="CC213"/>
      <c r="CD213"/>
      <c r="CE213"/>
      <c r="CP213">
        <f t="shared" si="103"/>
        <v>1</v>
      </c>
      <c r="CQ213">
        <v>13</v>
      </c>
      <c r="CR213" t="s">
        <v>495</v>
      </c>
      <c r="CS213" t="s">
        <v>3409</v>
      </c>
      <c r="CT213" t="s">
        <v>3410</v>
      </c>
      <c r="CU213" t="s">
        <v>3408</v>
      </c>
      <c r="CV213" t="s">
        <v>1669</v>
      </c>
      <c r="CW213" t="s">
        <v>1608</v>
      </c>
      <c r="CX213" s="282"/>
      <c r="CY213" s="282"/>
    </row>
    <row r="214" spans="1:103" s="166" customFormat="1" ht="15" hidden="1" customHeight="1">
      <c r="A214" s="185">
        <v>148</v>
      </c>
      <c r="B214" s="186">
        <v>3</v>
      </c>
      <c r="C214" s="187" t="s">
        <v>475</v>
      </c>
      <c r="D214" s="187">
        <v>33</v>
      </c>
      <c r="E214" s="187" t="s">
        <v>648</v>
      </c>
      <c r="F214" s="188"/>
      <c r="G214" s="186"/>
      <c r="H214" s="202"/>
      <c r="I214" s="202"/>
      <c r="J214" s="445"/>
      <c r="K214" s="209"/>
      <c r="L214" s="430"/>
      <c r="M214" s="431"/>
      <c r="N214" s="167"/>
      <c r="O214" s="167"/>
      <c r="P214" s="167"/>
      <c r="Q214" s="167">
        <f t="shared" si="102"/>
        <v>20680</v>
      </c>
      <c r="R214" s="165">
        <f t="shared" si="100"/>
        <v>21820</v>
      </c>
      <c r="S214" s="214">
        <f t="shared" si="101"/>
        <v>23650</v>
      </c>
      <c r="T214" s="216" t="s">
        <v>187</v>
      </c>
      <c r="U214" s="218" t="s">
        <v>215</v>
      </c>
      <c r="V214" s="209" t="s">
        <v>357</v>
      </c>
      <c r="W214" s="186" t="s">
        <v>173</v>
      </c>
      <c r="X214" s="166" t="str">
        <f t="shared" si="95"/>
        <v>11530-33200</v>
      </c>
      <c r="Y214" s="167"/>
      <c r="Z214" s="167"/>
      <c r="AA214" s="167"/>
      <c r="AB214" s="186" t="s">
        <v>173</v>
      </c>
      <c r="AC214" s="166" t="str">
        <f t="shared" si="96"/>
        <v>11530-33200</v>
      </c>
      <c r="AD214" s="167" t="str">
        <f t="shared" si="97"/>
        <v>11860-34050</v>
      </c>
      <c r="AE214" s="167" t="str">
        <f t="shared" si="98"/>
        <v>11860-34050</v>
      </c>
      <c r="AF214" s="167" t="str">
        <f t="shared" si="99"/>
        <v>12550-35800</v>
      </c>
      <c r="AG214" s="167"/>
      <c r="AH214" s="167"/>
      <c r="AI214" s="167"/>
      <c r="AJ214" s="167"/>
      <c r="AK214" s="167"/>
      <c r="BI214" s="120" t="str">
        <f t="shared" si="106"/>
        <v/>
      </c>
      <c r="BJ214" s="120" t="str">
        <f t="shared" si="107"/>
        <v/>
      </c>
      <c r="BK214" s="120">
        <f t="shared" si="105"/>
        <v>51</v>
      </c>
      <c r="BL214" s="235" t="str">
        <f t="shared" si="104"/>
        <v>2202-03-102-11-22</v>
      </c>
      <c r="BM214" s="235">
        <v>212</v>
      </c>
      <c r="BN214" s="242" t="s">
        <v>1603</v>
      </c>
      <c r="BO214" s="241" t="s">
        <v>2454</v>
      </c>
      <c r="BP214" s="242" t="s">
        <v>326</v>
      </c>
      <c r="BQ214" s="243" t="s">
        <v>2472</v>
      </c>
      <c r="BR214" s="242" t="s">
        <v>1795</v>
      </c>
      <c r="BS214" s="241" t="s">
        <v>2505</v>
      </c>
      <c r="BT214" s="242" t="s">
        <v>1608</v>
      </c>
      <c r="BU214" s="243" t="s">
        <v>1607</v>
      </c>
      <c r="BV214" s="242" t="s">
        <v>1821</v>
      </c>
      <c r="BW214" s="241" t="s">
        <v>2477</v>
      </c>
      <c r="BX214" s="235"/>
      <c r="BY214"/>
      <c r="BZ214"/>
      <c r="CA214"/>
      <c r="CB214"/>
      <c r="CC214"/>
      <c r="CD214"/>
      <c r="CE214"/>
      <c r="CP214">
        <f t="shared" si="103"/>
        <v>1</v>
      </c>
      <c r="CQ214">
        <v>13</v>
      </c>
      <c r="CR214" t="s">
        <v>495</v>
      </c>
      <c r="CS214" t="s">
        <v>3411</v>
      </c>
      <c r="CT214" t="s">
        <v>3412</v>
      </c>
      <c r="CU214" t="s">
        <v>3408</v>
      </c>
      <c r="CV214" t="s">
        <v>1669</v>
      </c>
      <c r="CW214" t="s">
        <v>1707</v>
      </c>
      <c r="CX214" s="282"/>
      <c r="CY214" s="282"/>
    </row>
    <row r="215" spans="1:103" s="166" customFormat="1" ht="15" hidden="1" customHeight="1">
      <c r="A215" s="185">
        <v>149</v>
      </c>
      <c r="B215" s="186">
        <v>3</v>
      </c>
      <c r="C215" s="187" t="s">
        <v>475</v>
      </c>
      <c r="D215" s="187">
        <v>34</v>
      </c>
      <c r="E215" s="187" t="s">
        <v>649</v>
      </c>
      <c r="F215" s="188"/>
      <c r="G215" s="186"/>
      <c r="H215" s="202"/>
      <c r="I215" s="202"/>
      <c r="J215" s="445"/>
      <c r="K215" s="165"/>
      <c r="L215" s="430"/>
      <c r="M215" s="431"/>
      <c r="N215" s="167"/>
      <c r="O215" s="167"/>
      <c r="P215" s="167"/>
      <c r="Q215" s="167">
        <f t="shared" si="102"/>
        <v>21820</v>
      </c>
      <c r="R215" s="165">
        <f t="shared" si="100"/>
        <v>23650</v>
      </c>
      <c r="S215" s="214">
        <f t="shared" si="101"/>
        <v>25600</v>
      </c>
      <c r="T215" s="216" t="s">
        <v>188</v>
      </c>
      <c r="U215" s="218" t="s">
        <v>216</v>
      </c>
      <c r="V215" s="209" t="s">
        <v>357</v>
      </c>
      <c r="W215" s="186" t="s">
        <v>173</v>
      </c>
      <c r="X215" s="166" t="str">
        <f t="shared" si="95"/>
        <v>11530-33200</v>
      </c>
      <c r="Y215" s="167"/>
      <c r="Z215" s="167"/>
      <c r="AA215" s="167"/>
      <c r="AB215" s="186" t="s">
        <v>173</v>
      </c>
      <c r="AC215" s="166" t="str">
        <f t="shared" si="96"/>
        <v>11530-33200</v>
      </c>
      <c r="AD215" s="167" t="str">
        <f t="shared" si="97"/>
        <v>11860-34050</v>
      </c>
      <c r="AE215" s="167" t="str">
        <f t="shared" si="98"/>
        <v>11860-34050</v>
      </c>
      <c r="AF215" s="167" t="str">
        <f t="shared" si="99"/>
        <v>12550-35800</v>
      </c>
      <c r="AG215" s="167"/>
      <c r="AH215" s="167"/>
      <c r="AI215" s="167"/>
      <c r="AJ215" s="167"/>
      <c r="AK215" s="167"/>
      <c r="BI215" s="120" t="str">
        <f t="shared" si="106"/>
        <v/>
      </c>
      <c r="BJ215" s="120" t="str">
        <f t="shared" si="107"/>
        <v/>
      </c>
      <c r="BK215" s="120">
        <f t="shared" si="105"/>
        <v>52</v>
      </c>
      <c r="BL215" s="235" t="str">
        <f t="shared" si="104"/>
        <v>2202-03-102-11-23</v>
      </c>
      <c r="BM215" s="235">
        <v>213</v>
      </c>
      <c r="BN215" s="242" t="s">
        <v>1603</v>
      </c>
      <c r="BO215" s="241" t="s">
        <v>2454</v>
      </c>
      <c r="BP215" s="242" t="s">
        <v>326</v>
      </c>
      <c r="BQ215" s="243" t="s">
        <v>2472</v>
      </c>
      <c r="BR215" s="242" t="s">
        <v>1795</v>
      </c>
      <c r="BS215" s="241" t="s">
        <v>2505</v>
      </c>
      <c r="BT215" s="242" t="s">
        <v>1608</v>
      </c>
      <c r="BU215" s="243" t="s">
        <v>1607</v>
      </c>
      <c r="BV215" s="242" t="s">
        <v>2340</v>
      </c>
      <c r="BW215" s="241" t="s">
        <v>2491</v>
      </c>
      <c r="BX215" s="235"/>
      <c r="BY215"/>
      <c r="BZ215"/>
      <c r="CA215"/>
      <c r="CB215"/>
      <c r="CC215"/>
      <c r="CD215"/>
      <c r="CE215"/>
      <c r="CP215">
        <f t="shared" si="103"/>
        <v>1</v>
      </c>
      <c r="CQ215">
        <v>13</v>
      </c>
      <c r="CR215" t="s">
        <v>495</v>
      </c>
      <c r="CS215" t="s">
        <v>3413</v>
      </c>
      <c r="CT215" t="s">
        <v>3414</v>
      </c>
      <c r="CU215" t="s">
        <v>3408</v>
      </c>
      <c r="CV215" t="s">
        <v>1669</v>
      </c>
      <c r="CW215" t="s">
        <v>1705</v>
      </c>
      <c r="CX215" s="282"/>
      <c r="CY215" s="282"/>
    </row>
    <row r="216" spans="1:103" s="166" customFormat="1" ht="15" hidden="1" customHeight="1">
      <c r="A216" s="185">
        <v>150</v>
      </c>
      <c r="B216" s="186">
        <v>3</v>
      </c>
      <c r="C216" s="187" t="s">
        <v>475</v>
      </c>
      <c r="D216" s="187">
        <v>35</v>
      </c>
      <c r="E216" s="187" t="s">
        <v>650</v>
      </c>
      <c r="F216" s="188"/>
      <c r="G216" s="186"/>
      <c r="H216" s="202"/>
      <c r="I216" s="202"/>
      <c r="J216" s="445"/>
      <c r="K216" s="186"/>
      <c r="L216" s="430"/>
      <c r="M216" s="431"/>
      <c r="N216" s="167"/>
      <c r="O216" s="167"/>
      <c r="P216" s="167"/>
      <c r="Q216" s="167">
        <f t="shared" si="102"/>
        <v>23650</v>
      </c>
      <c r="R216" s="165">
        <f t="shared" si="100"/>
        <v>25600</v>
      </c>
      <c r="S216" s="214">
        <f t="shared" si="101"/>
        <v>27000</v>
      </c>
      <c r="T216" s="216" t="s">
        <v>189</v>
      </c>
      <c r="U216" s="218" t="s">
        <v>217</v>
      </c>
      <c r="V216" s="209" t="s">
        <v>357</v>
      </c>
      <c r="W216" s="186" t="s">
        <v>173</v>
      </c>
      <c r="X216" s="166" t="str">
        <f t="shared" si="95"/>
        <v>11530-33200</v>
      </c>
      <c r="Y216" s="167"/>
      <c r="Z216" s="167"/>
      <c r="AA216" s="167"/>
      <c r="AB216" s="186" t="s">
        <v>173</v>
      </c>
      <c r="AC216" s="166" t="str">
        <f t="shared" si="96"/>
        <v>11530-33200</v>
      </c>
      <c r="AD216" s="167" t="str">
        <f t="shared" si="97"/>
        <v>11860-34050</v>
      </c>
      <c r="AE216" s="167" t="str">
        <f t="shared" si="98"/>
        <v>11860-34050</v>
      </c>
      <c r="AF216" s="167" t="str">
        <f t="shared" si="99"/>
        <v>12550-35800</v>
      </c>
      <c r="AG216" s="167"/>
      <c r="AH216" s="167"/>
      <c r="AI216" s="167"/>
      <c r="AJ216" s="167"/>
      <c r="AK216" s="167"/>
      <c r="BI216" s="120" t="str">
        <f t="shared" si="106"/>
        <v/>
      </c>
      <c r="BJ216" s="120" t="str">
        <f t="shared" si="107"/>
        <v/>
      </c>
      <c r="BK216" s="120">
        <f t="shared" si="105"/>
        <v>53</v>
      </c>
      <c r="BL216" s="235" t="str">
        <f t="shared" si="104"/>
        <v>2202-03-102-11-35</v>
      </c>
      <c r="BM216" s="235">
        <v>214</v>
      </c>
      <c r="BN216" s="242" t="s">
        <v>1603</v>
      </c>
      <c r="BO216" s="241" t="s">
        <v>2454</v>
      </c>
      <c r="BP216" s="242" t="s">
        <v>326</v>
      </c>
      <c r="BQ216" s="243" t="s">
        <v>2472</v>
      </c>
      <c r="BR216" s="242" t="s">
        <v>1795</v>
      </c>
      <c r="BS216" s="241" t="s">
        <v>2505</v>
      </c>
      <c r="BT216" s="242" t="s">
        <v>1608</v>
      </c>
      <c r="BU216" s="243" t="s">
        <v>1607</v>
      </c>
      <c r="BV216" s="242" t="s">
        <v>2324</v>
      </c>
      <c r="BW216" s="241" t="s">
        <v>2511</v>
      </c>
      <c r="BX216" s="235"/>
      <c r="BY216"/>
      <c r="BZ216"/>
      <c r="CA216"/>
      <c r="CB216"/>
      <c r="CC216"/>
      <c r="CD216"/>
      <c r="CE216"/>
      <c r="CP216">
        <f t="shared" si="103"/>
        <v>1</v>
      </c>
      <c r="CQ216">
        <v>13</v>
      </c>
      <c r="CR216" t="s">
        <v>495</v>
      </c>
      <c r="CS216" t="s">
        <v>3415</v>
      </c>
      <c r="CT216" t="s">
        <v>3416</v>
      </c>
      <c r="CU216" t="s">
        <v>3417</v>
      </c>
      <c r="CV216" t="s">
        <v>1669</v>
      </c>
      <c r="CW216" t="s">
        <v>1675</v>
      </c>
      <c r="CX216" s="282"/>
      <c r="CY216" s="282"/>
    </row>
    <row r="217" spans="1:103" s="166" customFormat="1" ht="15" hidden="1" customHeight="1">
      <c r="A217" s="185">
        <v>151</v>
      </c>
      <c r="B217" s="186">
        <v>3</v>
      </c>
      <c r="C217" s="187" t="s">
        <v>475</v>
      </c>
      <c r="D217" s="187">
        <v>36</v>
      </c>
      <c r="E217" s="187" t="s">
        <v>651</v>
      </c>
      <c r="F217" s="188"/>
      <c r="G217" s="186"/>
      <c r="H217" s="202"/>
      <c r="I217" s="202"/>
      <c r="J217" s="445"/>
      <c r="K217" s="186"/>
      <c r="L217" s="430"/>
      <c r="M217" s="431"/>
      <c r="N217" s="167"/>
      <c r="O217" s="167"/>
      <c r="P217" s="167"/>
      <c r="Q217" s="167">
        <f t="shared" si="102"/>
        <v>25600</v>
      </c>
      <c r="R217" s="165">
        <f t="shared" si="100"/>
        <v>27000</v>
      </c>
      <c r="S217" s="214">
        <f t="shared" si="101"/>
        <v>29200</v>
      </c>
      <c r="T217" s="216" t="s">
        <v>190</v>
      </c>
      <c r="U217" s="218" t="s">
        <v>218</v>
      </c>
      <c r="V217" s="209" t="s">
        <v>357</v>
      </c>
      <c r="W217" s="186" t="s">
        <v>173</v>
      </c>
      <c r="X217" s="166" t="str">
        <f t="shared" si="95"/>
        <v>11530-33200</v>
      </c>
      <c r="Y217" s="167"/>
      <c r="Z217" s="167"/>
      <c r="AA217" s="167"/>
      <c r="AB217" s="186" t="s">
        <v>173</v>
      </c>
      <c r="AC217" s="166" t="str">
        <f t="shared" si="96"/>
        <v>11530-33200</v>
      </c>
      <c r="AD217" s="167" t="str">
        <f t="shared" si="97"/>
        <v>11860-34050</v>
      </c>
      <c r="AE217" s="167" t="str">
        <f t="shared" si="98"/>
        <v>11860-34050</v>
      </c>
      <c r="AF217" s="167" t="str">
        <f t="shared" si="99"/>
        <v>12550-35800</v>
      </c>
      <c r="AG217" s="167"/>
      <c r="AH217" s="167"/>
      <c r="AI217" s="167"/>
      <c r="AJ217" s="167"/>
      <c r="AK217" s="167"/>
      <c r="BI217" s="120" t="str">
        <f t="shared" si="106"/>
        <v/>
      </c>
      <c r="BJ217" s="120" t="str">
        <f t="shared" si="107"/>
        <v/>
      </c>
      <c r="BK217" s="120">
        <f t="shared" si="105"/>
        <v>54</v>
      </c>
      <c r="BL217" s="235" t="str">
        <f t="shared" si="104"/>
        <v>2202-03-102-11-36</v>
      </c>
      <c r="BM217" s="235">
        <v>215</v>
      </c>
      <c r="BN217" s="242" t="s">
        <v>1603</v>
      </c>
      <c r="BO217" s="241" t="s">
        <v>2454</v>
      </c>
      <c r="BP217" s="242" t="s">
        <v>326</v>
      </c>
      <c r="BQ217" s="243" t="s">
        <v>2472</v>
      </c>
      <c r="BR217" s="242" t="s">
        <v>1795</v>
      </c>
      <c r="BS217" s="241" t="s">
        <v>2505</v>
      </c>
      <c r="BT217" s="242" t="s">
        <v>1608</v>
      </c>
      <c r="BU217" s="243" t="s">
        <v>1607</v>
      </c>
      <c r="BV217" s="242" t="s">
        <v>2352</v>
      </c>
      <c r="BW217" s="241" t="s">
        <v>2510</v>
      </c>
      <c r="BX217" s="235"/>
      <c r="BY217"/>
      <c r="BZ217"/>
      <c r="CA217"/>
      <c r="CB217"/>
      <c r="CC217"/>
      <c r="CD217"/>
      <c r="CE217"/>
      <c r="CP217">
        <f t="shared" si="103"/>
        <v>1</v>
      </c>
      <c r="CQ217">
        <v>13</v>
      </c>
      <c r="CR217" t="s">
        <v>495</v>
      </c>
      <c r="CS217" t="s">
        <v>3418</v>
      </c>
      <c r="CT217" t="s">
        <v>3419</v>
      </c>
      <c r="CU217" t="s">
        <v>3420</v>
      </c>
      <c r="CV217" t="s">
        <v>1669</v>
      </c>
      <c r="CW217" t="s">
        <v>1919</v>
      </c>
      <c r="CX217" s="282"/>
      <c r="CY217" s="282"/>
    </row>
    <row r="218" spans="1:103" s="166" customFormat="1" ht="15" hidden="1" customHeight="1">
      <c r="A218" s="185">
        <v>152</v>
      </c>
      <c r="B218" s="186">
        <v>3</v>
      </c>
      <c r="C218" s="187" t="s">
        <v>475</v>
      </c>
      <c r="D218" s="187">
        <v>37</v>
      </c>
      <c r="E218" s="187" t="s">
        <v>652</v>
      </c>
      <c r="F218" s="188"/>
      <c r="G218" s="186"/>
      <c r="H218" s="202"/>
      <c r="I218" s="202"/>
      <c r="J218" s="445"/>
      <c r="K218" s="186"/>
      <c r="L218" s="430"/>
      <c r="M218" s="431"/>
      <c r="N218" s="167"/>
      <c r="O218" s="167"/>
      <c r="P218" s="167"/>
      <c r="Q218" s="167">
        <f t="shared" si="102"/>
        <v>27000</v>
      </c>
      <c r="R218" s="165">
        <f t="shared" si="100"/>
        <v>29200</v>
      </c>
      <c r="S218" s="214">
        <f t="shared" si="101"/>
        <v>31550</v>
      </c>
      <c r="T218" s="216" t="s">
        <v>191</v>
      </c>
      <c r="U218" s="218" t="s">
        <v>212</v>
      </c>
      <c r="V218" s="209" t="s">
        <v>347</v>
      </c>
      <c r="W218" s="186" t="s">
        <v>179</v>
      </c>
      <c r="X218" s="166" t="str">
        <f t="shared" si="95"/>
        <v>15280-40510</v>
      </c>
      <c r="Y218" s="167"/>
      <c r="Z218" s="167"/>
      <c r="AA218" s="167"/>
      <c r="AB218" s="186" t="s">
        <v>179</v>
      </c>
      <c r="AC218" s="166" t="str">
        <f t="shared" si="96"/>
        <v>15280-40510</v>
      </c>
      <c r="AD218" s="167" t="str">
        <f t="shared" si="97"/>
        <v>16150-42590</v>
      </c>
      <c r="AE218" s="167" t="str">
        <f t="shared" si="98"/>
        <v>16150-42590</v>
      </c>
      <c r="AF218" s="167" t="str">
        <f t="shared" si="99"/>
        <v>18030-43630</v>
      </c>
      <c r="AG218" s="167"/>
      <c r="AH218" s="167"/>
      <c r="AI218" s="167"/>
      <c r="AJ218" s="167"/>
      <c r="AK218" s="167"/>
      <c r="BI218" s="120" t="str">
        <f t="shared" si="106"/>
        <v/>
      </c>
      <c r="BJ218" s="120" t="str">
        <f t="shared" si="107"/>
        <v/>
      </c>
      <c r="BK218" s="120">
        <f t="shared" si="105"/>
        <v>55</v>
      </c>
      <c r="BL218" s="235" t="str">
        <f t="shared" si="104"/>
        <v>2202-03-102-11-37</v>
      </c>
      <c r="BM218" s="235">
        <v>216</v>
      </c>
      <c r="BN218" s="242" t="s">
        <v>1603</v>
      </c>
      <c r="BO218" s="241" t="s">
        <v>2454</v>
      </c>
      <c r="BP218" s="242" t="s">
        <v>326</v>
      </c>
      <c r="BQ218" s="243" t="s">
        <v>2472</v>
      </c>
      <c r="BR218" s="242" t="s">
        <v>1795</v>
      </c>
      <c r="BS218" s="241" t="s">
        <v>2505</v>
      </c>
      <c r="BT218" s="242" t="s">
        <v>1608</v>
      </c>
      <c r="BU218" s="243" t="s">
        <v>1607</v>
      </c>
      <c r="BV218" s="242" t="s">
        <v>1715</v>
      </c>
      <c r="BW218" s="241" t="s">
        <v>2509</v>
      </c>
      <c r="BX218" s="235"/>
      <c r="BY218"/>
      <c r="BZ218"/>
      <c r="CA218"/>
      <c r="CB218"/>
      <c r="CC218"/>
      <c r="CD218"/>
      <c r="CE218"/>
      <c r="CP218">
        <f t="shared" si="103"/>
        <v>1</v>
      </c>
      <c r="CQ218">
        <v>13</v>
      </c>
      <c r="CR218" t="s">
        <v>495</v>
      </c>
      <c r="CS218" t="s">
        <v>3421</v>
      </c>
      <c r="CT218" t="s">
        <v>3422</v>
      </c>
      <c r="CU218" t="s">
        <v>3423</v>
      </c>
      <c r="CV218" t="s">
        <v>1669</v>
      </c>
      <c r="CW218" t="s">
        <v>1766</v>
      </c>
      <c r="CX218" s="282"/>
      <c r="CY218" s="282"/>
    </row>
    <row r="219" spans="1:103" s="166" customFormat="1" ht="15" hidden="1" customHeight="1">
      <c r="A219" s="185">
        <v>153</v>
      </c>
      <c r="B219" s="186">
        <v>3</v>
      </c>
      <c r="C219" s="187" t="s">
        <v>475</v>
      </c>
      <c r="D219" s="187">
        <v>38</v>
      </c>
      <c r="E219" s="187" t="s">
        <v>653</v>
      </c>
      <c r="F219" s="188"/>
      <c r="G219" s="186"/>
      <c r="H219" s="202"/>
      <c r="I219" s="202"/>
      <c r="J219" s="445"/>
      <c r="K219" s="186"/>
      <c r="L219" s="430"/>
      <c r="M219" s="431"/>
      <c r="N219" s="167"/>
      <c r="O219" s="167"/>
      <c r="P219" s="167"/>
      <c r="Q219" s="167">
        <f t="shared" si="102"/>
        <v>29200</v>
      </c>
      <c r="R219" s="165">
        <f t="shared" si="100"/>
        <v>31550</v>
      </c>
      <c r="S219" s="214">
        <f t="shared" si="101"/>
        <v>34050</v>
      </c>
      <c r="T219" s="216" t="s">
        <v>192</v>
      </c>
      <c r="U219" s="218" t="s">
        <v>222</v>
      </c>
      <c r="V219" s="209" t="s">
        <v>347</v>
      </c>
      <c r="W219" s="186" t="s">
        <v>173</v>
      </c>
      <c r="X219" s="166" t="str">
        <f t="shared" si="95"/>
        <v>11530-33200</v>
      </c>
      <c r="Y219" s="167"/>
      <c r="Z219" s="167"/>
      <c r="AA219" s="167"/>
      <c r="AB219" s="186" t="s">
        <v>173</v>
      </c>
      <c r="AC219" s="166" t="str">
        <f t="shared" si="96"/>
        <v>11530-33200</v>
      </c>
      <c r="AD219" s="167" t="str">
        <f t="shared" si="97"/>
        <v>11860-34050</v>
      </c>
      <c r="AE219" s="167" t="str">
        <f t="shared" si="98"/>
        <v>11860-34050</v>
      </c>
      <c r="AF219" s="167" t="str">
        <f t="shared" si="99"/>
        <v>12550-35800</v>
      </c>
      <c r="AG219" s="167"/>
      <c r="AH219" s="167"/>
      <c r="AI219" s="167"/>
      <c r="AJ219" s="167"/>
      <c r="AK219" s="167"/>
      <c r="BI219" s="120" t="str">
        <f t="shared" si="106"/>
        <v/>
      </c>
      <c r="BJ219" s="120" t="str">
        <f t="shared" si="107"/>
        <v/>
      </c>
      <c r="BK219" s="120">
        <f t="shared" si="105"/>
        <v>56</v>
      </c>
      <c r="BL219" s="235" t="str">
        <f t="shared" si="104"/>
        <v>2202-03-102-11-38</v>
      </c>
      <c r="BM219" s="235">
        <v>217</v>
      </c>
      <c r="BN219" s="242" t="s">
        <v>1603</v>
      </c>
      <c r="BO219" s="241" t="s">
        <v>2454</v>
      </c>
      <c r="BP219" s="242" t="s">
        <v>326</v>
      </c>
      <c r="BQ219" s="243" t="s">
        <v>2472</v>
      </c>
      <c r="BR219" s="242" t="s">
        <v>1795</v>
      </c>
      <c r="BS219" s="241" t="s">
        <v>2505</v>
      </c>
      <c r="BT219" s="242" t="s">
        <v>1608</v>
      </c>
      <c r="BU219" s="243" t="s">
        <v>1607</v>
      </c>
      <c r="BV219" s="242" t="s">
        <v>1713</v>
      </c>
      <c r="BW219" s="241" t="s">
        <v>2508</v>
      </c>
      <c r="BX219" s="235"/>
      <c r="BY219"/>
      <c r="BZ219"/>
      <c r="CA219"/>
      <c r="CB219"/>
      <c r="CC219"/>
      <c r="CD219"/>
      <c r="CE219"/>
      <c r="CP219">
        <f t="shared" si="103"/>
        <v>1</v>
      </c>
      <c r="CQ219">
        <v>13</v>
      </c>
      <c r="CR219" t="s">
        <v>495</v>
      </c>
      <c r="CS219" t="s">
        <v>3424</v>
      </c>
      <c r="CT219" t="s">
        <v>3425</v>
      </c>
      <c r="CU219" t="s">
        <v>3426</v>
      </c>
      <c r="CV219" t="s">
        <v>1669</v>
      </c>
      <c r="CW219" t="s">
        <v>1828</v>
      </c>
      <c r="CX219" s="282"/>
      <c r="CY219" s="282"/>
    </row>
    <row r="220" spans="1:103" s="166" customFormat="1" ht="15" hidden="1" customHeight="1">
      <c r="A220" s="185">
        <v>154</v>
      </c>
      <c r="B220" s="186">
        <v>3</v>
      </c>
      <c r="C220" s="187" t="s">
        <v>475</v>
      </c>
      <c r="D220" s="187">
        <v>39</v>
      </c>
      <c r="E220" s="187" t="s">
        <v>654</v>
      </c>
      <c r="F220" s="188"/>
      <c r="G220" s="186"/>
      <c r="H220" s="202"/>
      <c r="I220" s="202"/>
      <c r="J220" s="445"/>
      <c r="K220" s="186"/>
      <c r="L220" s="430"/>
      <c r="M220" s="431"/>
      <c r="N220" s="167"/>
      <c r="O220" s="167"/>
      <c r="P220" s="167"/>
      <c r="Q220" s="167">
        <f t="shared" si="102"/>
        <v>31550</v>
      </c>
      <c r="R220" s="165">
        <f t="shared" si="100"/>
        <v>34050</v>
      </c>
      <c r="S220" s="214">
        <f t="shared" si="101"/>
        <v>37600</v>
      </c>
      <c r="T220" s="216" t="s">
        <v>193</v>
      </c>
      <c r="U220" s="220" t="s">
        <v>223</v>
      </c>
      <c r="V220" s="209" t="s">
        <v>347</v>
      </c>
      <c r="W220" s="186" t="s">
        <v>169</v>
      </c>
      <c r="X220" s="166" t="str">
        <f t="shared" si="95"/>
        <v>9200-27000</v>
      </c>
      <c r="Y220" s="167"/>
      <c r="Z220" s="167"/>
      <c r="AA220" s="167"/>
      <c r="AB220" s="186" t="s">
        <v>169</v>
      </c>
      <c r="AC220" s="166" t="str">
        <f t="shared" si="96"/>
        <v>9200-27000</v>
      </c>
      <c r="AD220" s="167" t="str">
        <f t="shared" si="97"/>
        <v>9460-27700</v>
      </c>
      <c r="AE220" s="167" t="str">
        <f t="shared" si="98"/>
        <v>9460-27700</v>
      </c>
      <c r="AF220" s="167" t="str">
        <f t="shared" si="99"/>
        <v>10020-29200</v>
      </c>
      <c r="AG220" s="167"/>
      <c r="AH220" s="167"/>
      <c r="AI220" s="167"/>
      <c r="AJ220" s="167"/>
      <c r="AK220" s="167"/>
      <c r="BI220" s="120" t="str">
        <f t="shared" si="106"/>
        <v/>
      </c>
      <c r="BJ220" s="120" t="str">
        <f t="shared" si="107"/>
        <v/>
      </c>
      <c r="BK220" s="120">
        <f t="shared" si="105"/>
        <v>57</v>
      </c>
      <c r="BL220" s="235" t="str">
        <f t="shared" si="104"/>
        <v>2202-03-102-11-39</v>
      </c>
      <c r="BM220" s="235">
        <v>218</v>
      </c>
      <c r="BN220" s="242" t="s">
        <v>1603</v>
      </c>
      <c r="BO220" s="241" t="s">
        <v>2454</v>
      </c>
      <c r="BP220" s="242" t="s">
        <v>326</v>
      </c>
      <c r="BQ220" s="243" t="s">
        <v>2472</v>
      </c>
      <c r="BR220" s="242" t="s">
        <v>1795</v>
      </c>
      <c r="BS220" s="241" t="s">
        <v>2505</v>
      </c>
      <c r="BT220" s="242" t="s">
        <v>1608</v>
      </c>
      <c r="BU220" s="243" t="s">
        <v>1607</v>
      </c>
      <c r="BV220" s="242" t="s">
        <v>1711</v>
      </c>
      <c r="BW220" s="241" t="s">
        <v>2507</v>
      </c>
      <c r="BX220" s="235"/>
      <c r="BY220"/>
      <c r="BZ220"/>
      <c r="CA220"/>
      <c r="CB220"/>
      <c r="CC220"/>
      <c r="CD220"/>
      <c r="CE220"/>
      <c r="CP220">
        <f t="shared" si="103"/>
        <v>1</v>
      </c>
      <c r="CQ220">
        <v>14</v>
      </c>
      <c r="CR220" t="s">
        <v>497</v>
      </c>
      <c r="CS220" t="s">
        <v>3427</v>
      </c>
      <c r="CT220" t="s">
        <v>3428</v>
      </c>
      <c r="CU220" t="s">
        <v>3429</v>
      </c>
      <c r="CV220" t="s">
        <v>1667</v>
      </c>
      <c r="CW220" t="s">
        <v>29</v>
      </c>
      <c r="CX220" s="282"/>
      <c r="CY220" s="282"/>
    </row>
    <row r="221" spans="1:103" s="166" customFormat="1" ht="15" hidden="1" customHeight="1">
      <c r="A221" s="185">
        <v>155</v>
      </c>
      <c r="B221" s="186">
        <v>3</v>
      </c>
      <c r="C221" s="187" t="s">
        <v>475</v>
      </c>
      <c r="D221" s="187">
        <v>40</v>
      </c>
      <c r="E221" s="187" t="s">
        <v>655</v>
      </c>
      <c r="F221" s="188"/>
      <c r="G221" s="186"/>
      <c r="H221" s="202"/>
      <c r="I221" s="202"/>
      <c r="J221" s="445"/>
      <c r="K221" s="186"/>
      <c r="L221" s="430"/>
      <c r="M221" s="431"/>
      <c r="N221" s="167"/>
      <c r="O221" s="167"/>
      <c r="P221" s="167"/>
      <c r="Q221" s="167">
        <f t="shared" si="102"/>
        <v>34050</v>
      </c>
      <c r="R221" s="165">
        <f t="shared" si="100"/>
        <v>37600</v>
      </c>
      <c r="S221" s="214">
        <f t="shared" si="101"/>
        <v>41550</v>
      </c>
      <c r="T221" s="216" t="s">
        <v>194</v>
      </c>
      <c r="U221" s="220" t="s">
        <v>224</v>
      </c>
      <c r="V221" s="209" t="str">
        <f>V220</f>
        <v>APMS</v>
      </c>
      <c r="W221" s="186" t="s">
        <v>169</v>
      </c>
      <c r="X221" s="166" t="str">
        <f t="shared" si="95"/>
        <v>9200-27000</v>
      </c>
      <c r="Y221" s="167"/>
      <c r="Z221" s="167"/>
      <c r="AA221" s="167"/>
      <c r="AB221" s="186" t="s">
        <v>169</v>
      </c>
      <c r="AC221" s="166" t="str">
        <f t="shared" si="96"/>
        <v>9200-27000</v>
      </c>
      <c r="AD221" s="167" t="str">
        <f t="shared" si="97"/>
        <v>9460-27700</v>
      </c>
      <c r="AE221" s="167" t="str">
        <f t="shared" si="98"/>
        <v>9460-27700</v>
      </c>
      <c r="AF221" s="167" t="str">
        <f t="shared" si="99"/>
        <v>10020-29200</v>
      </c>
      <c r="AG221" s="167"/>
      <c r="AH221" s="167"/>
      <c r="AI221" s="167"/>
      <c r="AJ221" s="167"/>
      <c r="AK221" s="167"/>
      <c r="BI221" s="120" t="str">
        <f t="shared" si="106"/>
        <v/>
      </c>
      <c r="BJ221" s="120" t="str">
        <f t="shared" si="107"/>
        <v/>
      </c>
      <c r="BK221" s="120">
        <f t="shared" si="105"/>
        <v>58</v>
      </c>
      <c r="BL221" s="235" t="str">
        <f t="shared" si="104"/>
        <v>2202-03-102-11-40</v>
      </c>
      <c r="BM221" s="235">
        <v>219</v>
      </c>
      <c r="BN221" s="242" t="s">
        <v>1603</v>
      </c>
      <c r="BO221" s="241" t="s">
        <v>2454</v>
      </c>
      <c r="BP221" s="242" t="s">
        <v>326</v>
      </c>
      <c r="BQ221" s="243" t="s">
        <v>2472</v>
      </c>
      <c r="BR221" s="242" t="s">
        <v>1795</v>
      </c>
      <c r="BS221" s="241" t="s">
        <v>2505</v>
      </c>
      <c r="BT221" s="242" t="s">
        <v>1608</v>
      </c>
      <c r="BU221" s="243" t="s">
        <v>1607</v>
      </c>
      <c r="BV221" s="242" t="s">
        <v>1709</v>
      </c>
      <c r="BW221" s="241" t="s">
        <v>2506</v>
      </c>
      <c r="BX221" s="235"/>
      <c r="BY221"/>
      <c r="BZ221"/>
      <c r="CA221"/>
      <c r="CB221"/>
      <c r="CC221"/>
      <c r="CD221"/>
      <c r="CE221"/>
      <c r="CP221">
        <f t="shared" si="103"/>
        <v>1</v>
      </c>
      <c r="CQ221">
        <v>14</v>
      </c>
      <c r="CR221" t="s">
        <v>497</v>
      </c>
      <c r="CS221" t="s">
        <v>3430</v>
      </c>
      <c r="CT221" t="s">
        <v>3431</v>
      </c>
      <c r="CU221" t="s">
        <v>3432</v>
      </c>
      <c r="CV221" t="s">
        <v>1667</v>
      </c>
      <c r="CW221" t="s">
        <v>327</v>
      </c>
      <c r="CX221" s="282"/>
      <c r="CY221" s="282"/>
    </row>
    <row r="222" spans="1:103" s="166" customFormat="1" ht="15" hidden="1" customHeight="1">
      <c r="A222" s="185">
        <v>156</v>
      </c>
      <c r="B222" s="186">
        <v>3</v>
      </c>
      <c r="C222" s="187" t="s">
        <v>475</v>
      </c>
      <c r="D222" s="187">
        <v>41</v>
      </c>
      <c r="E222" s="187" t="s">
        <v>656</v>
      </c>
      <c r="F222" s="188"/>
      <c r="G222" s="186"/>
      <c r="H222" s="202"/>
      <c r="I222" s="202"/>
      <c r="J222" s="445"/>
      <c r="K222" s="186"/>
      <c r="L222" s="430"/>
      <c r="M222" s="431"/>
      <c r="N222" s="167"/>
      <c r="O222" s="167"/>
      <c r="P222" s="167"/>
      <c r="Q222" s="167">
        <f t="shared" si="102"/>
        <v>37600</v>
      </c>
      <c r="R222" s="165">
        <f t="shared" si="100"/>
        <v>41550</v>
      </c>
      <c r="S222" s="214">
        <f t="shared" si="101"/>
        <v>44740</v>
      </c>
      <c r="T222" s="216"/>
      <c r="U222" s="218" t="s">
        <v>345</v>
      </c>
      <c r="V222" s="209" t="s">
        <v>357</v>
      </c>
      <c r="W222" s="186" t="s">
        <v>171</v>
      </c>
      <c r="X222" s="166" t="str">
        <f t="shared" si="95"/>
        <v>10020-29200</v>
      </c>
      <c r="Y222" s="167"/>
      <c r="Z222" s="167"/>
      <c r="AA222" s="167"/>
      <c r="AB222" s="186" t="s">
        <v>171</v>
      </c>
      <c r="AC222" s="166" t="str">
        <f t="shared" si="96"/>
        <v>10020-29200</v>
      </c>
      <c r="AD222" s="167" t="str">
        <f t="shared" si="97"/>
        <v>10900-31550</v>
      </c>
      <c r="AE222" s="167" t="str">
        <f t="shared" si="98"/>
        <v>10900-31550</v>
      </c>
      <c r="AF222" s="167" t="str">
        <f t="shared" si="99"/>
        <v>11530-33200</v>
      </c>
      <c r="AG222" s="167"/>
      <c r="AH222" s="167"/>
      <c r="AI222" s="167"/>
      <c r="AJ222" s="167"/>
      <c r="AK222" s="167"/>
      <c r="BI222" s="120" t="str">
        <f t="shared" si="106"/>
        <v/>
      </c>
      <c r="BJ222" s="120" t="str">
        <f t="shared" si="107"/>
        <v/>
      </c>
      <c r="BK222" s="120">
        <f t="shared" si="105"/>
        <v>59</v>
      </c>
      <c r="BL222" s="235" t="str">
        <f t="shared" si="104"/>
        <v>2202-03-102-11-41</v>
      </c>
      <c r="BM222" s="235">
        <v>220</v>
      </c>
      <c r="BN222" s="242" t="s">
        <v>1603</v>
      </c>
      <c r="BO222" s="241" t="s">
        <v>2454</v>
      </c>
      <c r="BP222" s="242" t="s">
        <v>326</v>
      </c>
      <c r="BQ222" s="243" t="s">
        <v>2472</v>
      </c>
      <c r="BR222" s="242" t="s">
        <v>1795</v>
      </c>
      <c r="BS222" s="241" t="s">
        <v>2505</v>
      </c>
      <c r="BT222" s="242" t="s">
        <v>1608</v>
      </c>
      <c r="BU222" s="243" t="s">
        <v>1607</v>
      </c>
      <c r="BV222" s="242" t="s">
        <v>1707</v>
      </c>
      <c r="BW222" s="241" t="s">
        <v>2471</v>
      </c>
      <c r="BX222" s="235"/>
      <c r="BY222"/>
      <c r="BZ222"/>
      <c r="CA222"/>
      <c r="CB222"/>
      <c r="CC222"/>
      <c r="CD222"/>
      <c r="CE222"/>
      <c r="CP222">
        <f t="shared" si="103"/>
        <v>1</v>
      </c>
      <c r="CQ222">
        <v>14</v>
      </c>
      <c r="CR222" t="s">
        <v>497</v>
      </c>
      <c r="CS222" t="s">
        <v>3433</v>
      </c>
      <c r="CT222" t="s">
        <v>3434</v>
      </c>
      <c r="CU222" t="s">
        <v>3435</v>
      </c>
      <c r="CV222" t="s">
        <v>1667</v>
      </c>
      <c r="CW222" t="s">
        <v>328</v>
      </c>
      <c r="CX222" s="282"/>
      <c r="CY222" s="282"/>
    </row>
    <row r="223" spans="1:103" s="166" customFormat="1" ht="15" hidden="1" customHeight="1">
      <c r="A223" s="185">
        <v>157</v>
      </c>
      <c r="B223" s="186">
        <v>3</v>
      </c>
      <c r="C223" s="187" t="s">
        <v>475</v>
      </c>
      <c r="D223" s="187">
        <v>42</v>
      </c>
      <c r="E223" s="187" t="s">
        <v>657</v>
      </c>
      <c r="F223" s="188"/>
      <c r="G223" s="186"/>
      <c r="H223" s="202"/>
      <c r="I223" s="202"/>
      <c r="J223" s="445"/>
      <c r="K223" s="186"/>
      <c r="L223" s="430"/>
      <c r="M223" s="431"/>
      <c r="N223" s="167"/>
      <c r="O223" s="167"/>
      <c r="P223" s="167"/>
      <c r="Q223" s="167">
        <f t="shared" si="102"/>
        <v>41550</v>
      </c>
      <c r="R223" s="165">
        <f t="shared" si="100"/>
        <v>44740</v>
      </c>
      <c r="S223" s="214"/>
      <c r="T223" s="209"/>
      <c r="U223" s="220" t="s">
        <v>150</v>
      </c>
      <c r="V223" s="209" t="s">
        <v>355</v>
      </c>
      <c r="W223" s="186" t="s">
        <v>167</v>
      </c>
      <c r="X223" s="166" t="str">
        <f t="shared" si="95"/>
        <v>7960-23650</v>
      </c>
      <c r="Y223" s="167"/>
      <c r="Z223" s="167"/>
      <c r="AA223" s="167"/>
      <c r="AB223" s="186" t="s">
        <v>167</v>
      </c>
      <c r="AC223" s="166" t="str">
        <f t="shared" si="96"/>
        <v>7960-23650</v>
      </c>
      <c r="AD223" s="167" t="str">
        <f t="shared" si="97"/>
        <v>8440-24950</v>
      </c>
      <c r="AE223" s="167" t="str">
        <f t="shared" si="98"/>
        <v>8440-24950</v>
      </c>
      <c r="AF223" s="167" t="str">
        <f t="shared" si="99"/>
        <v>9200-27000</v>
      </c>
      <c r="AG223" s="167"/>
      <c r="AH223" s="167"/>
      <c r="AI223" s="167"/>
      <c r="AJ223" s="167"/>
      <c r="AK223" s="167"/>
      <c r="BI223" s="120" t="str">
        <f t="shared" si="106"/>
        <v/>
      </c>
      <c r="BJ223" s="120" t="str">
        <f t="shared" si="107"/>
        <v/>
      </c>
      <c r="BK223" s="120">
        <f t="shared" si="105"/>
        <v>60</v>
      </c>
      <c r="BL223" s="235" t="str">
        <f t="shared" si="104"/>
        <v>2202-03-103-00-04</v>
      </c>
      <c r="BM223" s="235">
        <v>221</v>
      </c>
      <c r="BN223" s="242" t="s">
        <v>1603</v>
      </c>
      <c r="BO223" s="241" t="s">
        <v>2454</v>
      </c>
      <c r="BP223" s="242" t="s">
        <v>326</v>
      </c>
      <c r="BQ223" s="243" t="s">
        <v>2472</v>
      </c>
      <c r="BR223" s="242" t="s">
        <v>1605</v>
      </c>
      <c r="BS223" s="246" t="s">
        <v>2504</v>
      </c>
      <c r="BT223" s="245" t="s">
        <v>1642</v>
      </c>
      <c r="BU223" s="244"/>
      <c r="BV223" s="242" t="s">
        <v>327</v>
      </c>
      <c r="BW223" s="241" t="s">
        <v>2475</v>
      </c>
      <c r="BX223" s="235"/>
      <c r="BY223"/>
      <c r="BZ223"/>
      <c r="CA223"/>
      <c r="CB223"/>
      <c r="CC223"/>
      <c r="CD223"/>
      <c r="CE223"/>
      <c r="CP223">
        <f t="shared" si="103"/>
        <v>1</v>
      </c>
      <c r="CQ223">
        <v>14</v>
      </c>
      <c r="CR223" t="s">
        <v>497</v>
      </c>
      <c r="CS223" t="s">
        <v>3436</v>
      </c>
      <c r="CT223" t="s">
        <v>3437</v>
      </c>
      <c r="CU223" t="s">
        <v>3438</v>
      </c>
      <c r="CV223" t="s">
        <v>1667</v>
      </c>
      <c r="CW223" t="s">
        <v>329</v>
      </c>
      <c r="CX223" s="282"/>
      <c r="CY223" s="282"/>
    </row>
    <row r="224" spans="1:103" s="166" customFormat="1" ht="15" hidden="1" customHeight="1">
      <c r="A224" s="185">
        <v>158</v>
      </c>
      <c r="B224" s="186">
        <v>3</v>
      </c>
      <c r="C224" s="187" t="s">
        <v>475</v>
      </c>
      <c r="D224" s="187">
        <v>43</v>
      </c>
      <c r="E224" s="187" t="s">
        <v>658</v>
      </c>
      <c r="F224" s="188"/>
      <c r="G224" s="186"/>
      <c r="H224" s="202"/>
      <c r="I224" s="202"/>
      <c r="J224" s="445"/>
      <c r="K224" s="186"/>
      <c r="L224" s="430"/>
      <c r="M224" s="431"/>
      <c r="N224" s="167"/>
      <c r="O224" s="167"/>
      <c r="P224" s="167"/>
      <c r="Q224" s="167">
        <f t="shared" si="102"/>
        <v>44740</v>
      </c>
      <c r="R224" s="165"/>
      <c r="S224" s="202"/>
      <c r="T224" s="209"/>
      <c r="U224" s="220" t="s">
        <v>225</v>
      </c>
      <c r="V224" s="209" t="s">
        <v>352</v>
      </c>
      <c r="W224" s="186" t="s">
        <v>163</v>
      </c>
      <c r="X224" s="166" t="str">
        <f t="shared" si="95"/>
        <v>6900-20680</v>
      </c>
      <c r="Y224" s="167"/>
      <c r="Z224" s="167"/>
      <c r="AA224" s="167"/>
      <c r="AB224" s="186" t="s">
        <v>163</v>
      </c>
      <c r="AC224" s="166" t="str">
        <f t="shared" si="96"/>
        <v>7520-22430</v>
      </c>
      <c r="AD224" s="167" t="str">
        <f t="shared" si="97"/>
        <v>7740-23040</v>
      </c>
      <c r="AE224" s="167" t="str">
        <f t="shared" si="98"/>
        <v>7740-23040</v>
      </c>
      <c r="AF224" s="167" t="str">
        <f t="shared" si="99"/>
        <v>7960-23650</v>
      </c>
      <c r="AG224" s="167"/>
      <c r="AH224" s="167"/>
      <c r="AI224" s="167"/>
      <c r="AJ224" s="167"/>
      <c r="AK224" s="167"/>
      <c r="BI224" s="120" t="str">
        <f t="shared" si="106"/>
        <v/>
      </c>
      <c r="BJ224" s="120" t="str">
        <f t="shared" si="107"/>
        <v/>
      </c>
      <c r="BK224" s="120">
        <f t="shared" si="105"/>
        <v>61</v>
      </c>
      <c r="BL224" s="235" t="str">
        <f t="shared" si="104"/>
        <v>2202-03-103-00-07</v>
      </c>
      <c r="BM224" s="235">
        <v>222</v>
      </c>
      <c r="BN224" s="242" t="s">
        <v>1603</v>
      </c>
      <c r="BO224" s="241" t="s">
        <v>2454</v>
      </c>
      <c r="BP224" s="242" t="s">
        <v>326</v>
      </c>
      <c r="BQ224" s="243" t="s">
        <v>2472</v>
      </c>
      <c r="BR224" s="242" t="s">
        <v>1605</v>
      </c>
      <c r="BS224" s="246" t="s">
        <v>2504</v>
      </c>
      <c r="BT224" s="245" t="s">
        <v>1642</v>
      </c>
      <c r="BU224" s="244"/>
      <c r="BV224" s="242" t="s">
        <v>330</v>
      </c>
      <c r="BW224" s="241" t="s">
        <v>2503</v>
      </c>
      <c r="BX224" s="235"/>
      <c r="BY224"/>
      <c r="BZ224"/>
      <c r="CA224"/>
      <c r="CB224"/>
      <c r="CC224"/>
      <c r="CD224"/>
      <c r="CE224"/>
      <c r="CP224">
        <f t="shared" si="103"/>
        <v>1</v>
      </c>
      <c r="CQ224">
        <v>14</v>
      </c>
      <c r="CR224" t="s">
        <v>497</v>
      </c>
      <c r="CS224" t="s">
        <v>3439</v>
      </c>
      <c r="CT224" t="s">
        <v>3440</v>
      </c>
      <c r="CU224" t="s">
        <v>3441</v>
      </c>
      <c r="CV224" t="s">
        <v>1667</v>
      </c>
      <c r="CW224" t="s">
        <v>331</v>
      </c>
      <c r="CX224" s="282"/>
      <c r="CY224" s="282"/>
    </row>
    <row r="225" spans="1:103" s="166" customFormat="1" ht="15" hidden="1" customHeight="1">
      <c r="A225" s="185">
        <v>159</v>
      </c>
      <c r="B225" s="186">
        <v>3</v>
      </c>
      <c r="C225" s="187" t="s">
        <v>475</v>
      </c>
      <c r="D225" s="187">
        <v>44</v>
      </c>
      <c r="E225" s="187" t="s">
        <v>659</v>
      </c>
      <c r="F225" s="188"/>
      <c r="G225" s="186"/>
      <c r="H225" s="202"/>
      <c r="I225" s="202"/>
      <c r="J225" s="445"/>
      <c r="K225" s="186"/>
      <c r="L225" s="430"/>
      <c r="M225" s="431"/>
      <c r="N225" s="167"/>
      <c r="O225" s="167"/>
      <c r="P225" s="167"/>
      <c r="Q225" s="167"/>
      <c r="R225" s="165"/>
      <c r="S225" s="202"/>
      <c r="T225" s="209"/>
      <c r="U225" s="220" t="s">
        <v>213</v>
      </c>
      <c r="V225" s="209" t="s">
        <v>352</v>
      </c>
      <c r="W225" s="186" t="s">
        <v>163</v>
      </c>
      <c r="X225" s="166" t="str">
        <f t="shared" si="95"/>
        <v>6900-20680</v>
      </c>
      <c r="Y225" s="167"/>
      <c r="Z225" s="167"/>
      <c r="AA225" s="167"/>
      <c r="AB225" s="186" t="s">
        <v>163</v>
      </c>
      <c r="AC225" s="166" t="str">
        <f t="shared" si="96"/>
        <v>7520-22430</v>
      </c>
      <c r="AD225" s="167" t="str">
        <f t="shared" si="97"/>
        <v>7740-23040</v>
      </c>
      <c r="AE225" s="167" t="str">
        <f t="shared" si="98"/>
        <v>7740-23040</v>
      </c>
      <c r="AF225" s="167" t="str">
        <f t="shared" si="99"/>
        <v>7960-23650</v>
      </c>
      <c r="AG225" s="167"/>
      <c r="AH225" s="167"/>
      <c r="AI225" s="167"/>
      <c r="AJ225" s="167"/>
      <c r="AK225" s="167"/>
      <c r="BI225" s="120" t="str">
        <f t="shared" si="106"/>
        <v/>
      </c>
      <c r="BJ225" s="120" t="str">
        <f t="shared" si="107"/>
        <v/>
      </c>
      <c r="BK225" s="120">
        <f t="shared" si="105"/>
        <v>62</v>
      </c>
      <c r="BL225" s="235" t="str">
        <f t="shared" si="104"/>
        <v>2202-03-103-11-04</v>
      </c>
      <c r="BM225" s="235">
        <v>223</v>
      </c>
      <c r="BN225" s="242" t="s">
        <v>1603</v>
      </c>
      <c r="BO225" s="241" t="s">
        <v>2454</v>
      </c>
      <c r="BP225" s="242" t="s">
        <v>326</v>
      </c>
      <c r="BQ225" s="243" t="s">
        <v>2472</v>
      </c>
      <c r="BR225" s="242" t="s">
        <v>1605</v>
      </c>
      <c r="BS225" s="241" t="s">
        <v>2504</v>
      </c>
      <c r="BT225" s="242" t="s">
        <v>1608</v>
      </c>
      <c r="BU225" s="243" t="s">
        <v>1607</v>
      </c>
      <c r="BV225" s="242" t="s">
        <v>327</v>
      </c>
      <c r="BW225" s="241" t="s">
        <v>2475</v>
      </c>
      <c r="BX225" s="235"/>
      <c r="BY225"/>
      <c r="BZ225"/>
      <c r="CA225"/>
      <c r="CB225"/>
      <c r="CC225"/>
      <c r="CD225"/>
      <c r="CE225"/>
      <c r="CP225">
        <f t="shared" si="103"/>
        <v>1</v>
      </c>
      <c r="CQ225">
        <v>14</v>
      </c>
      <c r="CR225" t="s">
        <v>497</v>
      </c>
      <c r="CS225" t="s">
        <v>3442</v>
      </c>
      <c r="CT225" t="s">
        <v>3443</v>
      </c>
      <c r="CU225" t="s">
        <v>3444</v>
      </c>
      <c r="CV225" t="s">
        <v>1667</v>
      </c>
      <c r="CW225" t="s">
        <v>1681</v>
      </c>
      <c r="CX225" s="282"/>
      <c r="CY225" s="282"/>
    </row>
    <row r="226" spans="1:103" s="166" customFormat="1" ht="15" hidden="1" customHeight="1">
      <c r="A226" s="185">
        <v>160</v>
      </c>
      <c r="B226" s="186">
        <v>3</v>
      </c>
      <c r="C226" s="187" t="s">
        <v>475</v>
      </c>
      <c r="D226" s="187">
        <v>45</v>
      </c>
      <c r="E226" s="187" t="s">
        <v>660</v>
      </c>
      <c r="F226" s="188"/>
      <c r="G226" s="186"/>
      <c r="H226" s="202"/>
      <c r="I226" s="202"/>
      <c r="J226" s="445"/>
      <c r="K226" s="186"/>
      <c r="L226" s="430"/>
      <c r="M226" s="431"/>
      <c r="N226" s="167"/>
      <c r="O226" s="167"/>
      <c r="P226" s="167"/>
      <c r="Q226" s="167"/>
      <c r="R226" s="165"/>
      <c r="S226" s="202"/>
      <c r="T226" s="209"/>
      <c r="U226" s="220" t="s">
        <v>597</v>
      </c>
      <c r="V226" s="209" t="s">
        <v>352</v>
      </c>
      <c r="W226" s="186" t="s">
        <v>163</v>
      </c>
      <c r="X226" s="166" t="str">
        <f t="shared" si="95"/>
        <v>6900-20680</v>
      </c>
      <c r="Y226" s="167"/>
      <c r="Z226" s="167"/>
      <c r="AA226" s="167"/>
      <c r="AB226" s="186" t="s">
        <v>163</v>
      </c>
      <c r="AC226" s="166" t="str">
        <f t="shared" si="96"/>
        <v>7520-22430</v>
      </c>
      <c r="AD226" s="167" t="str">
        <f t="shared" si="97"/>
        <v>7740-23040</v>
      </c>
      <c r="AE226" s="167" t="str">
        <f t="shared" si="98"/>
        <v>7740-23040</v>
      </c>
      <c r="AF226" s="167" t="str">
        <f t="shared" si="99"/>
        <v>7960-23650</v>
      </c>
      <c r="AG226" s="167"/>
      <c r="AH226" s="167"/>
      <c r="AI226" s="167"/>
      <c r="AJ226" s="167"/>
      <c r="AK226" s="167"/>
      <c r="BI226" s="120" t="str">
        <f t="shared" si="106"/>
        <v/>
      </c>
      <c r="BJ226" s="120" t="str">
        <f t="shared" si="107"/>
        <v/>
      </c>
      <c r="BK226" s="120">
        <f t="shared" si="105"/>
        <v>63</v>
      </c>
      <c r="BL226" s="235" t="str">
        <f t="shared" si="104"/>
        <v>2202-03-103-11-05</v>
      </c>
      <c r="BM226" s="235">
        <v>224</v>
      </c>
      <c r="BN226" s="242" t="s">
        <v>1603</v>
      </c>
      <c r="BO226" s="241" t="s">
        <v>2454</v>
      </c>
      <c r="BP226" s="242" t="s">
        <v>326</v>
      </c>
      <c r="BQ226" s="243" t="s">
        <v>2472</v>
      </c>
      <c r="BR226" s="242" t="s">
        <v>1605</v>
      </c>
      <c r="BS226" s="241" t="s">
        <v>2504</v>
      </c>
      <c r="BT226" s="242" t="s">
        <v>1608</v>
      </c>
      <c r="BU226" s="243" t="s">
        <v>1607</v>
      </c>
      <c r="BV226" s="242" t="s">
        <v>328</v>
      </c>
      <c r="BW226" s="241" t="s">
        <v>2473</v>
      </c>
      <c r="BX226" s="235"/>
      <c r="BY226"/>
      <c r="BZ226"/>
      <c r="CA226"/>
      <c r="CB226"/>
      <c r="CC226"/>
      <c r="CD226"/>
      <c r="CE226"/>
      <c r="CP226">
        <f t="shared" si="103"/>
        <v>1</v>
      </c>
      <c r="CQ226">
        <v>14</v>
      </c>
      <c r="CR226" t="s">
        <v>497</v>
      </c>
      <c r="CS226" t="s">
        <v>3445</v>
      </c>
      <c r="CT226" t="s">
        <v>3446</v>
      </c>
      <c r="CU226" t="s">
        <v>3447</v>
      </c>
      <c r="CV226" t="s">
        <v>1667</v>
      </c>
      <c r="CW226" t="s">
        <v>1604</v>
      </c>
      <c r="CX226" s="282"/>
      <c r="CY226" s="282"/>
    </row>
    <row r="227" spans="1:103" s="166" customFormat="1" ht="15" hidden="1" customHeight="1">
      <c r="A227" s="185">
        <v>161</v>
      </c>
      <c r="B227" s="186">
        <v>3</v>
      </c>
      <c r="C227" s="187" t="s">
        <v>475</v>
      </c>
      <c r="D227" s="187">
        <v>46</v>
      </c>
      <c r="E227" s="187" t="s">
        <v>661</v>
      </c>
      <c r="F227" s="188"/>
      <c r="G227" s="186"/>
      <c r="H227" s="202"/>
      <c r="I227" s="202"/>
      <c r="J227" s="445"/>
      <c r="K227" s="186"/>
      <c r="L227" s="430"/>
      <c r="M227" s="431"/>
      <c r="N227" s="167"/>
      <c r="O227" s="167"/>
      <c r="P227" s="167"/>
      <c r="Q227" s="167"/>
      <c r="R227" s="165"/>
      <c r="S227" s="202"/>
      <c r="T227" s="209"/>
      <c r="U227" s="220" t="s">
        <v>346</v>
      </c>
      <c r="V227" s="209" t="s">
        <v>352</v>
      </c>
      <c r="W227" s="186" t="s">
        <v>163</v>
      </c>
      <c r="X227" s="166" t="str">
        <f t="shared" si="95"/>
        <v>6900-20680</v>
      </c>
      <c r="Y227" s="167"/>
      <c r="Z227" s="167"/>
      <c r="AA227" s="167"/>
      <c r="AB227" s="186" t="s">
        <v>163</v>
      </c>
      <c r="AC227" s="166" t="str">
        <f t="shared" si="96"/>
        <v>7520-22430</v>
      </c>
      <c r="AD227" s="167" t="str">
        <f t="shared" si="97"/>
        <v>7740-23040</v>
      </c>
      <c r="AE227" s="167" t="str">
        <f t="shared" si="98"/>
        <v>7740-23040</v>
      </c>
      <c r="AF227" s="167" t="str">
        <f t="shared" si="99"/>
        <v>7960-23650</v>
      </c>
      <c r="AG227" s="167"/>
      <c r="AH227" s="167"/>
      <c r="AI227" s="167"/>
      <c r="AJ227" s="167"/>
      <c r="AK227" s="167"/>
      <c r="BI227" s="120" t="str">
        <f t="shared" si="106"/>
        <v/>
      </c>
      <c r="BJ227" s="120" t="str">
        <f t="shared" si="107"/>
        <v/>
      </c>
      <c r="BK227" s="120">
        <f t="shared" si="105"/>
        <v>64</v>
      </c>
      <c r="BL227" s="235" t="str">
        <f t="shared" si="104"/>
        <v>2202-03-103-11-07</v>
      </c>
      <c r="BM227" s="235">
        <v>225</v>
      </c>
      <c r="BN227" s="242" t="s">
        <v>1603</v>
      </c>
      <c r="BO227" s="241" t="s">
        <v>2454</v>
      </c>
      <c r="BP227" s="242" t="s">
        <v>326</v>
      </c>
      <c r="BQ227" s="243" t="s">
        <v>2472</v>
      </c>
      <c r="BR227" s="242" t="s">
        <v>1605</v>
      </c>
      <c r="BS227" s="241" t="s">
        <v>2504</v>
      </c>
      <c r="BT227" s="242" t="s">
        <v>1608</v>
      </c>
      <c r="BU227" s="243" t="s">
        <v>1607</v>
      </c>
      <c r="BV227" s="242" t="s">
        <v>330</v>
      </c>
      <c r="BW227" s="241" t="s">
        <v>2503</v>
      </c>
      <c r="BX227" s="235"/>
      <c r="BY227"/>
      <c r="BZ227"/>
      <c r="CA227"/>
      <c r="CB227"/>
      <c r="CC227"/>
      <c r="CD227"/>
      <c r="CE227"/>
      <c r="CP227">
        <f t="shared" si="103"/>
        <v>1</v>
      </c>
      <c r="CQ227">
        <v>14</v>
      </c>
      <c r="CR227" t="s">
        <v>497</v>
      </c>
      <c r="CS227" t="s">
        <v>3448</v>
      </c>
      <c r="CT227" t="s">
        <v>3449</v>
      </c>
      <c r="CU227" t="s">
        <v>3447</v>
      </c>
      <c r="CV227" t="s">
        <v>1667</v>
      </c>
      <c r="CW227" t="s">
        <v>1679</v>
      </c>
      <c r="CX227" s="282"/>
      <c r="CY227" s="282"/>
    </row>
    <row r="228" spans="1:103" s="166" customFormat="1" ht="15" hidden="1" customHeight="1">
      <c r="A228" s="185">
        <v>162</v>
      </c>
      <c r="B228" s="186">
        <v>3</v>
      </c>
      <c r="C228" s="187" t="s">
        <v>475</v>
      </c>
      <c r="D228" s="187">
        <v>47</v>
      </c>
      <c r="E228" s="187" t="s">
        <v>662</v>
      </c>
      <c r="F228" s="188"/>
      <c r="G228" s="186"/>
      <c r="H228" s="202"/>
      <c r="I228" s="202"/>
      <c r="J228" s="445"/>
      <c r="K228" s="186"/>
      <c r="L228" s="430"/>
      <c r="M228" s="431"/>
      <c r="N228" s="167"/>
      <c r="O228" s="167"/>
      <c r="P228" s="167"/>
      <c r="Q228" s="167"/>
      <c r="R228" s="165"/>
      <c r="S228" s="202"/>
      <c r="T228" s="165"/>
      <c r="U228" s="166">
        <f>Main!K811</f>
        <v>0</v>
      </c>
      <c r="V228" s="165" t="s">
        <v>1569</v>
      </c>
      <c r="W228" s="186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BI228" s="120" t="str">
        <f t="shared" si="106"/>
        <v/>
      </c>
      <c r="BJ228" s="120" t="str">
        <f t="shared" si="107"/>
        <v/>
      </c>
      <c r="BK228" s="120">
        <f t="shared" si="105"/>
        <v>65</v>
      </c>
      <c r="BL228" s="235" t="str">
        <f t="shared" si="104"/>
        <v>2202-03-104-00-04</v>
      </c>
      <c r="BM228" s="235">
        <v>226</v>
      </c>
      <c r="BN228" s="242" t="s">
        <v>1603</v>
      </c>
      <c r="BO228" s="241" t="s">
        <v>2454</v>
      </c>
      <c r="BP228" s="242" t="s">
        <v>326</v>
      </c>
      <c r="BQ228" s="243" t="s">
        <v>2472</v>
      </c>
      <c r="BR228" s="242" t="s">
        <v>1731</v>
      </c>
      <c r="BS228" s="246" t="s">
        <v>2497</v>
      </c>
      <c r="BT228" s="245" t="s">
        <v>1642</v>
      </c>
      <c r="BU228" s="244"/>
      <c r="BV228" s="242" t="s">
        <v>327</v>
      </c>
      <c r="BW228" s="241" t="s">
        <v>2502</v>
      </c>
      <c r="BX228" s="235"/>
      <c r="BY228"/>
      <c r="BZ228"/>
      <c r="CA228"/>
      <c r="CB228"/>
      <c r="CC228"/>
      <c r="CD228"/>
      <c r="CE228"/>
      <c r="CP228">
        <f t="shared" si="103"/>
        <v>1</v>
      </c>
      <c r="CQ228">
        <v>14</v>
      </c>
      <c r="CR228" t="s">
        <v>497</v>
      </c>
      <c r="CS228" t="s">
        <v>3450</v>
      </c>
      <c r="CT228" t="s">
        <v>3451</v>
      </c>
      <c r="CU228" t="s">
        <v>3447</v>
      </c>
      <c r="CV228" t="s">
        <v>1667</v>
      </c>
      <c r="CW228" t="s">
        <v>1705</v>
      </c>
      <c r="CX228" s="282"/>
      <c r="CY228" s="282"/>
    </row>
    <row r="229" spans="1:103" s="166" customFormat="1" ht="15" hidden="1" customHeight="1">
      <c r="A229" s="185">
        <v>163</v>
      </c>
      <c r="B229" s="186">
        <v>3</v>
      </c>
      <c r="C229" s="187" t="s">
        <v>475</v>
      </c>
      <c r="D229" s="187">
        <v>48</v>
      </c>
      <c r="E229" s="187" t="s">
        <v>663</v>
      </c>
      <c r="F229" s="188"/>
      <c r="G229" s="186"/>
      <c r="H229" s="202"/>
      <c r="I229" s="202"/>
      <c r="J229" s="445"/>
      <c r="K229" s="186"/>
      <c r="L229" s="430"/>
      <c r="M229" s="431"/>
      <c r="N229" s="167"/>
      <c r="O229" s="167"/>
      <c r="P229" s="167"/>
      <c r="Q229" s="167"/>
      <c r="R229" s="165"/>
      <c r="S229" s="202"/>
      <c r="T229" s="165"/>
      <c r="U229" s="166">
        <f>Main!O821</f>
        <v>0</v>
      </c>
      <c r="W229" s="186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BI229" s="120" t="str">
        <f t="shared" si="106"/>
        <v/>
      </c>
      <c r="BJ229" s="120" t="str">
        <f t="shared" si="107"/>
        <v/>
      </c>
      <c r="BK229" s="120">
        <f t="shared" si="105"/>
        <v>66</v>
      </c>
      <c r="BL229" s="235" t="str">
        <f t="shared" si="104"/>
        <v>2202-03-104-00-05</v>
      </c>
      <c r="BM229" s="235">
        <v>227</v>
      </c>
      <c r="BN229" s="242" t="s">
        <v>1603</v>
      </c>
      <c r="BO229" s="241" t="s">
        <v>2454</v>
      </c>
      <c r="BP229" s="242" t="s">
        <v>326</v>
      </c>
      <c r="BQ229" s="243" t="s">
        <v>2472</v>
      </c>
      <c r="BR229" s="242" t="s">
        <v>1731</v>
      </c>
      <c r="BS229" s="246" t="s">
        <v>2497</v>
      </c>
      <c r="BT229" s="245" t="s">
        <v>1642</v>
      </c>
      <c r="BU229" s="244"/>
      <c r="BV229" s="242" t="s">
        <v>328</v>
      </c>
      <c r="BW229" s="241" t="s">
        <v>2501</v>
      </c>
      <c r="BX229" s="235"/>
      <c r="BY229"/>
      <c r="BZ229"/>
      <c r="CA229"/>
      <c r="CB229"/>
      <c r="CC229"/>
      <c r="CD229"/>
      <c r="CE229"/>
      <c r="CP229">
        <f t="shared" si="103"/>
        <v>1</v>
      </c>
      <c r="CQ229">
        <v>14</v>
      </c>
      <c r="CR229" t="s">
        <v>497</v>
      </c>
      <c r="CS229" t="s">
        <v>3452</v>
      </c>
      <c r="CT229" t="s">
        <v>3453</v>
      </c>
      <c r="CU229" t="s">
        <v>3454</v>
      </c>
      <c r="CV229" t="s">
        <v>1667</v>
      </c>
      <c r="CW229" t="s">
        <v>326</v>
      </c>
      <c r="CX229" s="282"/>
      <c r="CY229" s="282"/>
    </row>
    <row r="230" spans="1:103" s="166" customFormat="1" ht="15" hidden="1" customHeight="1">
      <c r="A230" s="185">
        <v>164</v>
      </c>
      <c r="B230" s="186">
        <v>3</v>
      </c>
      <c r="C230" s="187" t="s">
        <v>475</v>
      </c>
      <c r="D230" s="187">
        <v>49</v>
      </c>
      <c r="E230" s="187" t="s">
        <v>664</v>
      </c>
      <c r="F230" s="188"/>
      <c r="G230" s="186"/>
      <c r="H230" s="202"/>
      <c r="I230" s="202"/>
      <c r="J230" s="445"/>
      <c r="K230" s="186"/>
      <c r="L230" s="430"/>
      <c r="M230" s="431"/>
      <c r="N230" s="167"/>
      <c r="O230" s="167"/>
      <c r="P230" s="167"/>
      <c r="Q230" s="167"/>
      <c r="R230" s="165"/>
      <c r="S230" s="202"/>
      <c r="T230" s="202"/>
      <c r="U230" s="166" t="str">
        <f>X226</f>
        <v>6900-20680</v>
      </c>
      <c r="V230" s="214">
        <f>VALUE(IF(TYPE(VALUE(MID(U230,1,5)))=16,VALUE(MID(U230,1,4)),VALUE(MID(U230,1,5))))</f>
        <v>6900</v>
      </c>
      <c r="W230" s="221" t="str">
        <f>W227</f>
        <v>6700-20110</v>
      </c>
      <c r="Y230" s="214">
        <f>IF(VALUE(MID(W230,6,10))&lt;0,VALUE(MID(W230,7,10)),VALUE(MID(W230,6,10)))</f>
        <v>20110</v>
      </c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BI230" s="120" t="str">
        <f t="shared" si="106"/>
        <v/>
      </c>
      <c r="BJ230" s="120" t="str">
        <f t="shared" si="107"/>
        <v/>
      </c>
      <c r="BK230" s="120">
        <f t="shared" si="105"/>
        <v>67</v>
      </c>
      <c r="BL230" s="235" t="str">
        <f t="shared" si="104"/>
        <v>2202-03-104-00-06</v>
      </c>
      <c r="BM230" s="235">
        <v>228</v>
      </c>
      <c r="BN230" s="242" t="s">
        <v>1603</v>
      </c>
      <c r="BO230" s="241" t="s">
        <v>2454</v>
      </c>
      <c r="BP230" s="242" t="s">
        <v>326</v>
      </c>
      <c r="BQ230" s="243" t="s">
        <v>2472</v>
      </c>
      <c r="BR230" s="242" t="s">
        <v>1731</v>
      </c>
      <c r="BS230" s="246" t="s">
        <v>2497</v>
      </c>
      <c r="BT230" s="245" t="s">
        <v>1642</v>
      </c>
      <c r="BU230" s="244"/>
      <c r="BV230" s="242" t="s">
        <v>329</v>
      </c>
      <c r="BW230" s="241" t="s">
        <v>2500</v>
      </c>
      <c r="BX230" s="235"/>
      <c r="BY230"/>
      <c r="BZ230"/>
      <c r="CA230"/>
      <c r="CB230"/>
      <c r="CC230"/>
      <c r="CD230"/>
      <c r="CE230"/>
      <c r="CP230">
        <f t="shared" si="103"/>
        <v>1</v>
      </c>
      <c r="CQ230">
        <v>14</v>
      </c>
      <c r="CR230" t="s">
        <v>497</v>
      </c>
      <c r="CS230" t="s">
        <v>3455</v>
      </c>
      <c r="CT230" t="s">
        <v>2769</v>
      </c>
      <c r="CU230" t="s">
        <v>3456</v>
      </c>
      <c r="CV230" t="s">
        <v>1667</v>
      </c>
      <c r="CW230" t="s">
        <v>1608</v>
      </c>
      <c r="CX230" s="282"/>
      <c r="CY230" s="282"/>
    </row>
    <row r="231" spans="1:103" s="166" customFormat="1" ht="15" hidden="1" customHeight="1">
      <c r="A231" s="185">
        <v>165</v>
      </c>
      <c r="B231" s="186">
        <v>3</v>
      </c>
      <c r="C231" s="187" t="s">
        <v>475</v>
      </c>
      <c r="D231" s="187">
        <v>50</v>
      </c>
      <c r="E231" s="187" t="s">
        <v>665</v>
      </c>
      <c r="F231" s="188"/>
      <c r="G231" s="186"/>
      <c r="H231" s="202"/>
      <c r="I231" s="202"/>
      <c r="J231" s="445"/>
      <c r="K231" s="186"/>
      <c r="L231" s="430"/>
      <c r="M231" s="431"/>
      <c r="N231" s="167"/>
      <c r="O231" s="167"/>
      <c r="P231" s="167"/>
      <c r="Q231" s="167"/>
      <c r="R231" s="165"/>
      <c r="S231" s="202"/>
      <c r="T231" s="202"/>
      <c r="V231" s="214">
        <f>VALUE(IF(TYPE(VALUE(MID(W230,1,5)))=16,VALUE(MID(W230,1,4)),VALUE(MID(W230,1,5))))</f>
        <v>6700</v>
      </c>
      <c r="W231" s="186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BI231" s="120" t="str">
        <f t="shared" si="106"/>
        <v/>
      </c>
      <c r="BJ231" s="120" t="str">
        <f t="shared" si="107"/>
        <v/>
      </c>
      <c r="BK231" s="120">
        <f t="shared" si="105"/>
        <v>68</v>
      </c>
      <c r="BL231" s="235" t="str">
        <f t="shared" si="104"/>
        <v>2202-03-104-00-08</v>
      </c>
      <c r="BM231" s="235">
        <v>229</v>
      </c>
      <c r="BN231" s="242" t="s">
        <v>1603</v>
      </c>
      <c r="BO231" s="241" t="s">
        <v>2454</v>
      </c>
      <c r="BP231" s="242" t="s">
        <v>326</v>
      </c>
      <c r="BQ231" s="243" t="s">
        <v>2472</v>
      </c>
      <c r="BR231" s="242" t="s">
        <v>1731</v>
      </c>
      <c r="BS231" s="246" t="s">
        <v>2497</v>
      </c>
      <c r="BT231" s="245" t="s">
        <v>1642</v>
      </c>
      <c r="BU231" s="244"/>
      <c r="BV231" s="242" t="s">
        <v>331</v>
      </c>
      <c r="BW231" s="241" t="s">
        <v>2499</v>
      </c>
      <c r="BX231" s="235"/>
      <c r="BY231"/>
      <c r="BZ231"/>
      <c r="CA231"/>
      <c r="CB231"/>
      <c r="CC231"/>
      <c r="CD231"/>
      <c r="CE231"/>
      <c r="CP231">
        <f t="shared" si="103"/>
        <v>1</v>
      </c>
      <c r="CQ231">
        <v>15</v>
      </c>
      <c r="CR231" t="s">
        <v>499</v>
      </c>
      <c r="CS231" t="s">
        <v>3457</v>
      </c>
      <c r="CT231" t="s">
        <v>3458</v>
      </c>
      <c r="CU231" t="s">
        <v>3459</v>
      </c>
      <c r="CV231" t="s">
        <v>330</v>
      </c>
      <c r="CW231" t="s">
        <v>29</v>
      </c>
      <c r="CX231" s="282"/>
      <c r="CY231" s="282"/>
    </row>
    <row r="232" spans="1:103" s="166" customFormat="1" ht="15" hidden="1" customHeight="1">
      <c r="A232" s="185">
        <v>166</v>
      </c>
      <c r="B232" s="186">
        <v>3</v>
      </c>
      <c r="C232" s="187" t="s">
        <v>475</v>
      </c>
      <c r="D232" s="187">
        <v>51</v>
      </c>
      <c r="E232" s="187" t="s">
        <v>666</v>
      </c>
      <c r="F232" s="188"/>
      <c r="G232" s="186"/>
      <c r="H232" s="202"/>
      <c r="I232" s="202"/>
      <c r="J232" s="445"/>
      <c r="K232" s="186"/>
      <c r="L232" s="430"/>
      <c r="M232" s="431"/>
      <c r="N232" s="167"/>
      <c r="O232" s="167"/>
      <c r="P232" s="167"/>
      <c r="Q232" s="167"/>
      <c r="R232" s="165"/>
      <c r="S232" s="165"/>
      <c r="T232" s="165"/>
      <c r="U232" s="165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BI232" s="120" t="str">
        <f t="shared" si="106"/>
        <v/>
      </c>
      <c r="BJ232" s="120" t="str">
        <f t="shared" si="107"/>
        <v/>
      </c>
      <c r="BK232" s="120">
        <f t="shared" si="105"/>
        <v>69</v>
      </c>
      <c r="BL232" s="235" t="str">
        <f t="shared" si="104"/>
        <v>2202-03-104-00-09</v>
      </c>
      <c r="BM232" s="235">
        <v>230</v>
      </c>
      <c r="BN232" s="242" t="s">
        <v>1603</v>
      </c>
      <c r="BO232" s="241" t="s">
        <v>2454</v>
      </c>
      <c r="BP232" s="242" t="s">
        <v>326</v>
      </c>
      <c r="BQ232" s="243" t="s">
        <v>2472</v>
      </c>
      <c r="BR232" s="242" t="s">
        <v>1731</v>
      </c>
      <c r="BS232" s="246" t="s">
        <v>2497</v>
      </c>
      <c r="BT232" s="245" t="s">
        <v>1642</v>
      </c>
      <c r="BU232" s="244"/>
      <c r="BV232" s="242" t="s">
        <v>1681</v>
      </c>
      <c r="BW232" s="241" t="s">
        <v>2498</v>
      </c>
      <c r="BX232" s="235"/>
      <c r="BY232"/>
      <c r="BZ232"/>
      <c r="CA232"/>
      <c r="CB232"/>
      <c r="CC232"/>
      <c r="CD232"/>
      <c r="CE232"/>
      <c r="CP232">
        <f t="shared" si="103"/>
        <v>1</v>
      </c>
      <c r="CQ232">
        <v>15</v>
      </c>
      <c r="CR232" t="s">
        <v>499</v>
      </c>
      <c r="CS232" t="s">
        <v>3460</v>
      </c>
      <c r="CT232" t="s">
        <v>3461</v>
      </c>
      <c r="CU232" t="s">
        <v>3462</v>
      </c>
      <c r="CV232" t="s">
        <v>330</v>
      </c>
      <c r="CW232" t="s">
        <v>326</v>
      </c>
      <c r="CX232" s="282"/>
      <c r="CY232" s="282"/>
    </row>
    <row r="233" spans="1:103" s="166" customFormat="1" ht="15" hidden="1" customHeight="1">
      <c r="A233" s="185">
        <v>167</v>
      </c>
      <c r="B233" s="186">
        <v>3</v>
      </c>
      <c r="C233" s="187" t="s">
        <v>475</v>
      </c>
      <c r="D233" s="187">
        <v>52</v>
      </c>
      <c r="E233" s="187" t="s">
        <v>667</v>
      </c>
      <c r="F233" s="188"/>
      <c r="G233" s="186"/>
      <c r="H233" s="202"/>
      <c r="I233" s="202"/>
      <c r="J233" s="445"/>
      <c r="K233" s="186"/>
      <c r="L233" s="430"/>
      <c r="M233" s="431"/>
      <c r="N233" s="167"/>
      <c r="O233" s="167"/>
      <c r="P233" s="167"/>
      <c r="Q233" s="167"/>
      <c r="R233" s="165"/>
      <c r="S233" s="165"/>
      <c r="T233" s="165"/>
      <c r="U233" s="165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BI233" s="120" t="str">
        <f t="shared" si="106"/>
        <v/>
      </c>
      <c r="BJ233" s="120" t="str">
        <f t="shared" si="107"/>
        <v/>
      </c>
      <c r="BK233" s="120">
        <f t="shared" si="105"/>
        <v>70</v>
      </c>
      <c r="BL233" s="235" t="str">
        <f t="shared" si="104"/>
        <v>2202-03-104-00-75</v>
      </c>
      <c r="BM233" s="235">
        <v>231</v>
      </c>
      <c r="BN233" s="242" t="s">
        <v>1603</v>
      </c>
      <c r="BO233" s="241" t="s">
        <v>2454</v>
      </c>
      <c r="BP233" s="242" t="s">
        <v>326</v>
      </c>
      <c r="BQ233" s="243" t="s">
        <v>2472</v>
      </c>
      <c r="BR233" s="242" t="s">
        <v>1731</v>
      </c>
      <c r="BS233" s="246" t="s">
        <v>2497</v>
      </c>
      <c r="BT233" s="245" t="s">
        <v>1642</v>
      </c>
      <c r="BU233" s="244"/>
      <c r="BV233" s="242" t="s">
        <v>2264</v>
      </c>
      <c r="BW233" s="241" t="s">
        <v>2263</v>
      </c>
      <c r="BX233" s="235"/>
      <c r="BY233"/>
      <c r="BZ233"/>
      <c r="CA233"/>
      <c r="CB233"/>
      <c r="CC233"/>
      <c r="CD233"/>
      <c r="CE233"/>
      <c r="CP233">
        <f t="shared" si="103"/>
        <v>1</v>
      </c>
      <c r="CQ233">
        <v>15</v>
      </c>
      <c r="CR233" t="s">
        <v>499</v>
      </c>
      <c r="CS233" t="s">
        <v>3463</v>
      </c>
      <c r="CT233" t="s">
        <v>3464</v>
      </c>
      <c r="CU233" t="s">
        <v>3465</v>
      </c>
      <c r="CV233" t="s">
        <v>330</v>
      </c>
      <c r="CW233" t="s">
        <v>327</v>
      </c>
      <c r="CX233" s="282"/>
      <c r="CY233" s="282"/>
    </row>
    <row r="234" spans="1:103" s="166" customFormat="1" ht="15" hidden="1" customHeight="1">
      <c r="A234" s="185">
        <v>168</v>
      </c>
      <c r="B234" s="186">
        <v>3</v>
      </c>
      <c r="C234" s="187" t="s">
        <v>475</v>
      </c>
      <c r="D234" s="187">
        <v>53</v>
      </c>
      <c r="E234" s="187" t="s">
        <v>668</v>
      </c>
      <c r="F234" s="188"/>
      <c r="G234" s="186"/>
      <c r="H234" s="202"/>
      <c r="I234" s="202"/>
      <c r="J234" s="445"/>
      <c r="K234" s="186"/>
      <c r="L234" s="430"/>
      <c r="M234" s="431"/>
      <c r="N234" s="167"/>
      <c r="O234" s="167"/>
      <c r="P234" s="167"/>
      <c r="Q234" s="167"/>
      <c r="R234" s="165"/>
      <c r="S234" s="165"/>
      <c r="T234" s="165"/>
      <c r="U234" s="165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BI234" s="120" t="str">
        <f t="shared" si="106"/>
        <v/>
      </c>
      <c r="BJ234" s="120" t="str">
        <f t="shared" si="107"/>
        <v/>
      </c>
      <c r="BK234" s="120">
        <f t="shared" si="105"/>
        <v>71</v>
      </c>
      <c r="BL234" s="235" t="str">
        <f t="shared" si="104"/>
        <v>2202-03-106-00-04</v>
      </c>
      <c r="BM234" s="235">
        <v>232</v>
      </c>
      <c r="BN234" s="242" t="s">
        <v>1603</v>
      </c>
      <c r="BO234" s="241" t="s">
        <v>2454</v>
      </c>
      <c r="BP234" s="242" t="s">
        <v>326</v>
      </c>
      <c r="BQ234" s="243" t="s">
        <v>2472</v>
      </c>
      <c r="BR234" s="242" t="s">
        <v>1759</v>
      </c>
      <c r="BS234" s="246" t="s">
        <v>2496</v>
      </c>
      <c r="BT234" s="245" t="s">
        <v>1642</v>
      </c>
      <c r="BU234" s="244"/>
      <c r="BV234" s="242" t="s">
        <v>327</v>
      </c>
      <c r="BW234" s="241" t="s">
        <v>2495</v>
      </c>
      <c r="BX234" s="235"/>
      <c r="BY234"/>
      <c r="BZ234"/>
      <c r="CA234"/>
      <c r="CB234"/>
      <c r="CC234"/>
      <c r="CD234"/>
      <c r="CE234"/>
      <c r="CP234">
        <f t="shared" si="103"/>
        <v>1</v>
      </c>
      <c r="CQ234">
        <v>15</v>
      </c>
      <c r="CR234" t="s">
        <v>499</v>
      </c>
      <c r="CS234" t="s">
        <v>3466</v>
      </c>
      <c r="CT234" t="s">
        <v>3467</v>
      </c>
      <c r="CU234" t="s">
        <v>3468</v>
      </c>
      <c r="CV234" t="s">
        <v>330</v>
      </c>
      <c r="CW234" t="s">
        <v>328</v>
      </c>
      <c r="CX234" s="282"/>
      <c r="CY234" s="282"/>
    </row>
    <row r="235" spans="1:103" s="166" customFormat="1" ht="15" hidden="1" customHeight="1">
      <c r="A235" s="185">
        <v>169</v>
      </c>
      <c r="B235" s="186">
        <v>3</v>
      </c>
      <c r="C235" s="187" t="s">
        <v>475</v>
      </c>
      <c r="D235" s="187">
        <v>54</v>
      </c>
      <c r="E235" s="187" t="s">
        <v>669</v>
      </c>
      <c r="F235" s="188"/>
      <c r="G235" s="186"/>
      <c r="H235" s="202"/>
      <c r="I235" s="202"/>
      <c r="J235" s="445"/>
      <c r="K235" s="186"/>
      <c r="L235" s="430"/>
      <c r="M235" s="431"/>
      <c r="N235" s="167"/>
      <c r="O235" s="167"/>
      <c r="P235" s="167"/>
      <c r="Q235" s="167"/>
      <c r="R235" s="165"/>
      <c r="S235" s="165"/>
      <c r="T235" s="165"/>
      <c r="U235" s="165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BI235" s="120" t="str">
        <f t="shared" si="106"/>
        <v/>
      </c>
      <c r="BJ235" s="120" t="str">
        <f t="shared" si="107"/>
        <v/>
      </c>
      <c r="BK235" s="120">
        <f t="shared" si="105"/>
        <v>72</v>
      </c>
      <c r="BL235" s="235" t="str">
        <f t="shared" si="104"/>
        <v>2202-03-106-10-04</v>
      </c>
      <c r="BM235" s="235">
        <v>233</v>
      </c>
      <c r="BN235" s="242" t="s">
        <v>1603</v>
      </c>
      <c r="BO235" s="241" t="s">
        <v>2454</v>
      </c>
      <c r="BP235" s="242" t="s">
        <v>326</v>
      </c>
      <c r="BQ235" s="243" t="s">
        <v>2472</v>
      </c>
      <c r="BR235" s="242" t="s">
        <v>1759</v>
      </c>
      <c r="BS235" s="241" t="s">
        <v>2496</v>
      </c>
      <c r="BT235" s="242" t="s">
        <v>1679</v>
      </c>
      <c r="BU235" s="243" t="s">
        <v>1738</v>
      </c>
      <c r="BV235" s="242" t="s">
        <v>327</v>
      </c>
      <c r="BW235" s="241" t="s">
        <v>2495</v>
      </c>
      <c r="BX235" s="235"/>
      <c r="BY235"/>
      <c r="BZ235"/>
      <c r="CA235"/>
      <c r="CB235"/>
      <c r="CC235"/>
      <c r="CD235"/>
      <c r="CE235"/>
      <c r="CP235">
        <f t="shared" si="103"/>
        <v>1</v>
      </c>
      <c r="CQ235">
        <v>15</v>
      </c>
      <c r="CR235" t="s">
        <v>499</v>
      </c>
      <c r="CS235" t="s">
        <v>3469</v>
      </c>
      <c r="CT235" t="s">
        <v>3470</v>
      </c>
      <c r="CU235" t="s">
        <v>3471</v>
      </c>
      <c r="CV235" t="s">
        <v>330</v>
      </c>
      <c r="CW235" t="s">
        <v>329</v>
      </c>
      <c r="CX235" s="282"/>
      <c r="CY235" s="282"/>
    </row>
    <row r="236" spans="1:103" s="166" customFormat="1" ht="15" hidden="1" customHeight="1">
      <c r="A236" s="185">
        <v>170</v>
      </c>
      <c r="B236" s="186">
        <v>3</v>
      </c>
      <c r="C236" s="187" t="s">
        <v>475</v>
      </c>
      <c r="D236" s="187">
        <v>55</v>
      </c>
      <c r="E236" s="187" t="s">
        <v>670</v>
      </c>
      <c r="F236" s="188"/>
      <c r="G236" s="186"/>
      <c r="H236" s="202"/>
      <c r="I236" s="202"/>
      <c r="J236" s="445"/>
      <c r="K236" s="186"/>
      <c r="L236" s="430"/>
      <c r="M236" s="431"/>
      <c r="N236" s="167"/>
      <c r="O236" s="167"/>
      <c r="P236" s="167"/>
      <c r="Q236" s="167"/>
      <c r="R236" s="165"/>
      <c r="S236" s="165"/>
      <c r="T236" s="165"/>
      <c r="U236" s="165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BI236" s="120" t="str">
        <f t="shared" si="106"/>
        <v/>
      </c>
      <c r="BJ236" s="120" t="str">
        <f t="shared" si="107"/>
        <v/>
      </c>
      <c r="BK236" s="120">
        <f t="shared" si="105"/>
        <v>73</v>
      </c>
      <c r="BL236" s="235" t="str">
        <f t="shared" si="104"/>
        <v>2202-03-112-00-04</v>
      </c>
      <c r="BM236" s="235">
        <v>234</v>
      </c>
      <c r="BN236" s="242" t="s">
        <v>1603</v>
      </c>
      <c r="BO236" s="241" t="s">
        <v>2454</v>
      </c>
      <c r="BP236" s="242" t="s">
        <v>326</v>
      </c>
      <c r="BQ236" s="243" t="s">
        <v>2472</v>
      </c>
      <c r="BR236" s="242" t="s">
        <v>1727</v>
      </c>
      <c r="BS236" s="246" t="s">
        <v>2493</v>
      </c>
      <c r="BT236" s="245" t="s">
        <v>1642</v>
      </c>
      <c r="BU236" s="244"/>
      <c r="BV236" s="242" t="s">
        <v>327</v>
      </c>
      <c r="BW236" s="241" t="s">
        <v>2494</v>
      </c>
      <c r="BX236" s="235"/>
      <c r="BY236"/>
      <c r="BZ236"/>
      <c r="CA236"/>
      <c r="CB236"/>
      <c r="CC236"/>
      <c r="CD236"/>
      <c r="CE236"/>
      <c r="CP236">
        <f t="shared" si="103"/>
        <v>1</v>
      </c>
      <c r="CQ236">
        <v>15</v>
      </c>
      <c r="CR236" t="s">
        <v>499</v>
      </c>
      <c r="CS236" t="s">
        <v>3472</v>
      </c>
      <c r="CT236" t="s">
        <v>1600</v>
      </c>
      <c r="CU236" t="s">
        <v>3473</v>
      </c>
      <c r="CV236" t="s">
        <v>330</v>
      </c>
      <c r="CW236" t="s">
        <v>330</v>
      </c>
      <c r="CX236" s="282"/>
      <c r="CY236" s="282"/>
    </row>
    <row r="237" spans="1:103" s="166" customFormat="1" ht="15" hidden="1" customHeight="1">
      <c r="A237" s="185">
        <v>171</v>
      </c>
      <c r="B237" s="186">
        <v>3</v>
      </c>
      <c r="C237" s="187" t="s">
        <v>475</v>
      </c>
      <c r="D237" s="187">
        <v>56</v>
      </c>
      <c r="E237" s="187" t="s">
        <v>671</v>
      </c>
      <c r="F237" s="188"/>
      <c r="G237" s="186"/>
      <c r="H237" s="202"/>
      <c r="I237" s="202"/>
      <c r="J237" s="445"/>
      <c r="K237" s="186"/>
      <c r="L237" s="430"/>
      <c r="M237" s="431"/>
      <c r="N237" s="167"/>
      <c r="O237" s="167"/>
      <c r="P237" s="167"/>
      <c r="Q237" s="167"/>
      <c r="R237" s="165"/>
      <c r="S237" s="165"/>
      <c r="T237" s="165"/>
      <c r="U237" s="165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BI237" s="120" t="str">
        <f t="shared" si="106"/>
        <v/>
      </c>
      <c r="BJ237" s="120" t="str">
        <f t="shared" si="107"/>
        <v/>
      </c>
      <c r="BK237" s="120">
        <f t="shared" si="105"/>
        <v>74</v>
      </c>
      <c r="BL237" s="235" t="str">
        <f t="shared" si="104"/>
        <v>2202-03-112-11-04</v>
      </c>
      <c r="BM237" s="235">
        <v>235</v>
      </c>
      <c r="BN237" s="242" t="s">
        <v>1603</v>
      </c>
      <c r="BO237" s="241" t="s">
        <v>2454</v>
      </c>
      <c r="BP237" s="242" t="s">
        <v>326</v>
      </c>
      <c r="BQ237" s="243" t="s">
        <v>2472</v>
      </c>
      <c r="BR237" s="242" t="s">
        <v>1727</v>
      </c>
      <c r="BS237" s="241" t="s">
        <v>2493</v>
      </c>
      <c r="BT237" s="242" t="s">
        <v>1608</v>
      </c>
      <c r="BU237" s="243" t="s">
        <v>1607</v>
      </c>
      <c r="BV237" s="242" t="s">
        <v>327</v>
      </c>
      <c r="BW237" s="241" t="s">
        <v>2492</v>
      </c>
      <c r="BX237" s="235"/>
      <c r="BY237"/>
      <c r="BZ237"/>
      <c r="CA237"/>
      <c r="CB237"/>
      <c r="CC237"/>
      <c r="CD237"/>
      <c r="CE237"/>
      <c r="CP237">
        <f t="shared" si="103"/>
        <v>1</v>
      </c>
      <c r="CQ237">
        <v>15</v>
      </c>
      <c r="CR237" t="s">
        <v>499</v>
      </c>
      <c r="CS237" t="s">
        <v>3474</v>
      </c>
      <c r="CT237" t="s">
        <v>3475</v>
      </c>
      <c r="CU237" t="s">
        <v>3476</v>
      </c>
      <c r="CV237" t="s">
        <v>330</v>
      </c>
      <c r="CW237" t="s">
        <v>331</v>
      </c>
      <c r="CX237" s="282"/>
      <c r="CY237" s="282"/>
    </row>
    <row r="238" spans="1:103" s="166" customFormat="1" ht="15" hidden="1" customHeight="1">
      <c r="A238" s="185">
        <v>172</v>
      </c>
      <c r="B238" s="186">
        <v>3</v>
      </c>
      <c r="C238" s="187" t="s">
        <v>475</v>
      </c>
      <c r="D238" s="187">
        <v>57</v>
      </c>
      <c r="E238" s="187" t="s">
        <v>672</v>
      </c>
      <c r="F238" s="188"/>
      <c r="G238" s="186"/>
      <c r="H238" s="202"/>
      <c r="I238" s="202"/>
      <c r="J238" s="445"/>
      <c r="K238" s="186"/>
      <c r="L238" s="430"/>
      <c r="M238" s="431"/>
      <c r="N238" s="167"/>
      <c r="O238" s="167"/>
      <c r="P238" s="167"/>
      <c r="Q238" s="167"/>
      <c r="R238" s="165"/>
      <c r="S238" s="165"/>
      <c r="T238" s="165"/>
      <c r="U238" s="165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BI238" s="120" t="str">
        <f t="shared" si="106"/>
        <v/>
      </c>
      <c r="BJ238" s="120" t="str">
        <f t="shared" si="107"/>
        <v/>
      </c>
      <c r="BK238" s="120">
        <f t="shared" si="105"/>
        <v>75</v>
      </c>
      <c r="BL238" s="235" t="str">
        <f t="shared" si="104"/>
        <v>2202-03-789-11-12</v>
      </c>
      <c r="BM238" s="235">
        <v>236</v>
      </c>
      <c r="BN238" s="242" t="s">
        <v>1603</v>
      </c>
      <c r="BO238" s="241" t="s">
        <v>2454</v>
      </c>
      <c r="BP238" s="242" t="s">
        <v>326</v>
      </c>
      <c r="BQ238" s="243" t="s">
        <v>2472</v>
      </c>
      <c r="BR238" s="242" t="s">
        <v>1943</v>
      </c>
      <c r="BS238" s="241" t="s">
        <v>1942</v>
      </c>
      <c r="BT238" s="242" t="s">
        <v>1608</v>
      </c>
      <c r="BU238" s="243" t="s">
        <v>1607</v>
      </c>
      <c r="BV238" s="242" t="s">
        <v>1639</v>
      </c>
      <c r="BW238" s="241" t="s">
        <v>2488</v>
      </c>
      <c r="BX238" s="235"/>
      <c r="BY238"/>
      <c r="BZ238"/>
      <c r="CA238"/>
      <c r="CB238"/>
      <c r="CC238"/>
      <c r="CD238"/>
      <c r="CE238"/>
      <c r="CP238">
        <f t="shared" si="103"/>
        <v>1</v>
      </c>
      <c r="CQ238">
        <v>15</v>
      </c>
      <c r="CR238" t="s">
        <v>499</v>
      </c>
      <c r="CS238" t="s">
        <v>3477</v>
      </c>
      <c r="CT238" t="s">
        <v>3478</v>
      </c>
      <c r="CU238" t="s">
        <v>3479</v>
      </c>
      <c r="CV238" t="s">
        <v>330</v>
      </c>
      <c r="CW238" t="s">
        <v>1681</v>
      </c>
      <c r="CX238" s="282"/>
      <c r="CY238" s="282"/>
    </row>
    <row r="239" spans="1:103" s="166" customFormat="1" ht="15" hidden="1" customHeight="1">
      <c r="A239" s="185">
        <v>173</v>
      </c>
      <c r="B239" s="186">
        <v>3</v>
      </c>
      <c r="C239" s="187" t="s">
        <v>475</v>
      </c>
      <c r="D239" s="187">
        <v>58</v>
      </c>
      <c r="E239" s="187" t="s">
        <v>673</v>
      </c>
      <c r="F239" s="188"/>
      <c r="G239" s="186"/>
      <c r="H239" s="202"/>
      <c r="I239" s="202"/>
      <c r="J239" s="445"/>
      <c r="K239" s="186"/>
      <c r="L239" s="430"/>
      <c r="M239" s="431"/>
      <c r="N239" s="167"/>
      <c r="O239" s="167"/>
      <c r="P239" s="167"/>
      <c r="Q239" s="167"/>
      <c r="R239" s="165"/>
      <c r="S239" s="165"/>
      <c r="T239" s="165"/>
      <c r="U239" s="165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BI239" s="120" t="str">
        <f t="shared" si="106"/>
        <v/>
      </c>
      <c r="BJ239" s="120" t="str">
        <f t="shared" si="107"/>
        <v/>
      </c>
      <c r="BK239" s="120">
        <f t="shared" si="105"/>
        <v>76</v>
      </c>
      <c r="BL239" s="235" t="str">
        <f t="shared" si="104"/>
        <v>2202-03-789-11-13</v>
      </c>
      <c r="BM239" s="235">
        <v>237</v>
      </c>
      <c r="BN239" s="242" t="s">
        <v>1603</v>
      </c>
      <c r="BO239" s="241" t="s">
        <v>2454</v>
      </c>
      <c r="BP239" s="242" t="s">
        <v>326</v>
      </c>
      <c r="BQ239" s="243" t="s">
        <v>2472</v>
      </c>
      <c r="BR239" s="242" t="s">
        <v>1943</v>
      </c>
      <c r="BS239" s="241" t="s">
        <v>1942</v>
      </c>
      <c r="BT239" s="242" t="s">
        <v>1608</v>
      </c>
      <c r="BU239" s="243" t="s">
        <v>1607</v>
      </c>
      <c r="BV239" s="242" t="s">
        <v>1675</v>
      </c>
      <c r="BW239" s="241" t="s">
        <v>2487</v>
      </c>
      <c r="BX239" s="235"/>
      <c r="BY239"/>
      <c r="BZ239"/>
      <c r="CA239"/>
      <c r="CB239"/>
      <c r="CC239"/>
      <c r="CD239"/>
      <c r="CE239"/>
      <c r="CP239">
        <f t="shared" si="103"/>
        <v>1</v>
      </c>
      <c r="CQ239">
        <v>15</v>
      </c>
      <c r="CR239" t="s">
        <v>499</v>
      </c>
      <c r="CS239" t="s">
        <v>3480</v>
      </c>
      <c r="CT239" t="s">
        <v>3481</v>
      </c>
      <c r="CU239" t="s">
        <v>3482</v>
      </c>
      <c r="CV239" t="s">
        <v>330</v>
      </c>
      <c r="CW239" t="s">
        <v>1679</v>
      </c>
      <c r="CX239" s="282"/>
      <c r="CY239" s="282"/>
    </row>
    <row r="240" spans="1:103" s="166" customFormat="1" ht="15" hidden="1" customHeight="1">
      <c r="A240" s="185">
        <v>174</v>
      </c>
      <c r="B240" s="186">
        <v>3</v>
      </c>
      <c r="C240" s="187" t="s">
        <v>475</v>
      </c>
      <c r="D240" s="187">
        <v>59</v>
      </c>
      <c r="E240" s="187" t="s">
        <v>674</v>
      </c>
      <c r="F240" s="188"/>
      <c r="G240" s="186"/>
      <c r="H240" s="202"/>
      <c r="I240" s="202"/>
      <c r="J240" s="445"/>
      <c r="K240" s="186"/>
      <c r="L240" s="430"/>
      <c r="M240" s="431"/>
      <c r="N240" s="167"/>
      <c r="O240" s="167"/>
      <c r="P240" s="167"/>
      <c r="Q240" s="167"/>
      <c r="R240" s="165"/>
      <c r="S240" s="165"/>
      <c r="T240" s="165"/>
      <c r="U240" s="165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BI240" s="120" t="str">
        <f t="shared" si="106"/>
        <v/>
      </c>
      <c r="BJ240" s="120" t="str">
        <f t="shared" si="107"/>
        <v/>
      </c>
      <c r="BK240" s="120">
        <f t="shared" si="105"/>
        <v>77</v>
      </c>
      <c r="BL240" s="235" t="str">
        <f t="shared" si="104"/>
        <v>2202-03-789-11-14</v>
      </c>
      <c r="BM240" s="235">
        <v>238</v>
      </c>
      <c r="BN240" s="242" t="s">
        <v>1603</v>
      </c>
      <c r="BO240" s="241" t="s">
        <v>2454</v>
      </c>
      <c r="BP240" s="242" t="s">
        <v>326</v>
      </c>
      <c r="BQ240" s="243" t="s">
        <v>2472</v>
      </c>
      <c r="BR240" s="242" t="s">
        <v>1943</v>
      </c>
      <c r="BS240" s="241" t="s">
        <v>1942</v>
      </c>
      <c r="BT240" s="242" t="s">
        <v>1608</v>
      </c>
      <c r="BU240" s="243" t="s">
        <v>1607</v>
      </c>
      <c r="BV240" s="242" t="s">
        <v>1919</v>
      </c>
      <c r="BW240" s="241" t="s">
        <v>2486</v>
      </c>
      <c r="BX240" s="235"/>
      <c r="BY240"/>
      <c r="BZ240"/>
      <c r="CA240"/>
      <c r="CB240"/>
      <c r="CC240"/>
      <c r="CD240"/>
      <c r="CE240"/>
      <c r="CP240">
        <f t="shared" si="103"/>
        <v>1</v>
      </c>
      <c r="CQ240">
        <v>15</v>
      </c>
      <c r="CR240" t="s">
        <v>499</v>
      </c>
      <c r="CS240" t="s">
        <v>3483</v>
      </c>
      <c r="CT240" t="s">
        <v>3484</v>
      </c>
      <c r="CU240" t="s">
        <v>3485</v>
      </c>
      <c r="CV240" t="s">
        <v>330</v>
      </c>
      <c r="CW240" t="s">
        <v>1608</v>
      </c>
      <c r="CX240" s="282"/>
      <c r="CY240" s="282"/>
    </row>
    <row r="241" spans="1:103" s="166" customFormat="1" ht="15" hidden="1" customHeight="1">
      <c r="A241" s="185">
        <v>175</v>
      </c>
      <c r="B241" s="186">
        <v>3</v>
      </c>
      <c r="C241" s="187" t="s">
        <v>475</v>
      </c>
      <c r="D241" s="187">
        <v>60</v>
      </c>
      <c r="E241" s="187" t="s">
        <v>675</v>
      </c>
      <c r="F241" s="188"/>
      <c r="G241" s="186"/>
      <c r="H241" s="202"/>
      <c r="I241" s="202"/>
      <c r="J241" s="445"/>
      <c r="K241" s="186"/>
      <c r="L241" s="430"/>
      <c r="M241" s="431"/>
      <c r="N241" s="167"/>
      <c r="O241" s="167"/>
      <c r="P241" s="167"/>
      <c r="Q241" s="167"/>
      <c r="R241" s="165"/>
      <c r="S241" s="165"/>
      <c r="T241" s="165"/>
      <c r="U241" s="165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BI241" s="120" t="str">
        <f t="shared" si="106"/>
        <v/>
      </c>
      <c r="BJ241" s="120" t="str">
        <f t="shared" si="107"/>
        <v/>
      </c>
      <c r="BK241" s="120">
        <f t="shared" si="105"/>
        <v>78</v>
      </c>
      <c r="BL241" s="235" t="str">
        <f t="shared" si="104"/>
        <v>2202-03-789-11-15</v>
      </c>
      <c r="BM241" s="235">
        <v>239</v>
      </c>
      <c r="BN241" s="242" t="s">
        <v>1603</v>
      </c>
      <c r="BO241" s="241" t="s">
        <v>2454</v>
      </c>
      <c r="BP241" s="242" t="s">
        <v>326</v>
      </c>
      <c r="BQ241" s="243" t="s">
        <v>2472</v>
      </c>
      <c r="BR241" s="242" t="s">
        <v>1943</v>
      </c>
      <c r="BS241" s="241" t="s">
        <v>1942</v>
      </c>
      <c r="BT241" s="242" t="s">
        <v>1608</v>
      </c>
      <c r="BU241" s="243" t="s">
        <v>1607</v>
      </c>
      <c r="BV241" s="242" t="s">
        <v>1766</v>
      </c>
      <c r="BW241" s="241" t="s">
        <v>2485</v>
      </c>
      <c r="BX241" s="235"/>
      <c r="BY241"/>
      <c r="BZ241"/>
      <c r="CA241"/>
      <c r="CB241"/>
      <c r="CC241"/>
      <c r="CD241"/>
      <c r="CE241"/>
      <c r="CP241">
        <f t="shared" si="103"/>
        <v>1</v>
      </c>
      <c r="CQ241">
        <v>15</v>
      </c>
      <c r="CR241" t="s">
        <v>499</v>
      </c>
      <c r="CS241" t="s">
        <v>3486</v>
      </c>
      <c r="CT241" t="s">
        <v>3487</v>
      </c>
      <c r="CU241" t="s">
        <v>3488</v>
      </c>
      <c r="CV241" t="s">
        <v>330</v>
      </c>
      <c r="CW241" t="s">
        <v>1639</v>
      </c>
      <c r="CX241" s="282"/>
      <c r="CY241" s="282"/>
    </row>
    <row r="242" spans="1:103" s="166" customFormat="1" ht="15" hidden="1" customHeight="1">
      <c r="A242" s="185">
        <v>176</v>
      </c>
      <c r="B242" s="186">
        <v>3</v>
      </c>
      <c r="C242" s="187" t="s">
        <v>475</v>
      </c>
      <c r="D242" s="187">
        <v>61</v>
      </c>
      <c r="E242" s="187" t="s">
        <v>676</v>
      </c>
      <c r="F242" s="188"/>
      <c r="G242" s="186"/>
      <c r="H242" s="202"/>
      <c r="I242" s="202"/>
      <c r="J242" s="445"/>
      <c r="K242" s="186"/>
      <c r="L242" s="430"/>
      <c r="M242" s="431"/>
      <c r="N242" s="167"/>
      <c r="O242" s="167"/>
      <c r="P242" s="167"/>
      <c r="Q242" s="167"/>
      <c r="R242" s="165"/>
      <c r="S242" s="165"/>
      <c r="T242" s="165"/>
      <c r="U242" s="165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BI242" s="120" t="str">
        <f t="shared" si="106"/>
        <v/>
      </c>
      <c r="BJ242" s="120" t="str">
        <f t="shared" si="107"/>
        <v/>
      </c>
      <c r="BK242" s="120">
        <f t="shared" si="105"/>
        <v>79</v>
      </c>
      <c r="BL242" s="235" t="str">
        <f t="shared" si="104"/>
        <v>2202-03-789-11-16</v>
      </c>
      <c r="BM242" s="235">
        <v>240</v>
      </c>
      <c r="BN242" s="242" t="s">
        <v>1603</v>
      </c>
      <c r="BO242" s="241" t="s">
        <v>2454</v>
      </c>
      <c r="BP242" s="242" t="s">
        <v>326</v>
      </c>
      <c r="BQ242" s="243" t="s">
        <v>2472</v>
      </c>
      <c r="BR242" s="242" t="s">
        <v>1943</v>
      </c>
      <c r="BS242" s="241" t="s">
        <v>1942</v>
      </c>
      <c r="BT242" s="242" t="s">
        <v>1608</v>
      </c>
      <c r="BU242" s="243" t="s">
        <v>1607</v>
      </c>
      <c r="BV242" s="242" t="s">
        <v>1828</v>
      </c>
      <c r="BW242" s="241" t="s">
        <v>2484</v>
      </c>
      <c r="BX242" s="235"/>
      <c r="BY242"/>
      <c r="BZ242"/>
      <c r="CA242"/>
      <c r="CB242"/>
      <c r="CC242"/>
      <c r="CD242"/>
      <c r="CE242"/>
      <c r="CP242">
        <f t="shared" si="103"/>
        <v>1</v>
      </c>
      <c r="CQ242">
        <v>15</v>
      </c>
      <c r="CR242" t="s">
        <v>499</v>
      </c>
      <c r="CS242" t="s">
        <v>3489</v>
      </c>
      <c r="CT242" t="s">
        <v>3490</v>
      </c>
      <c r="CU242" t="s">
        <v>3491</v>
      </c>
      <c r="CV242" t="s">
        <v>330</v>
      </c>
      <c r="CW242" t="s">
        <v>1604</v>
      </c>
      <c r="CX242" s="282"/>
      <c r="CY242" s="282"/>
    </row>
    <row r="243" spans="1:103" s="166" customFormat="1" ht="15" hidden="1" customHeight="1">
      <c r="A243" s="185">
        <v>177</v>
      </c>
      <c r="B243" s="186">
        <v>3</v>
      </c>
      <c r="C243" s="187" t="s">
        <v>475</v>
      </c>
      <c r="D243" s="187">
        <v>62</v>
      </c>
      <c r="E243" s="187" t="s">
        <v>677</v>
      </c>
      <c r="F243" s="188"/>
      <c r="G243" s="186"/>
      <c r="H243" s="202"/>
      <c r="I243" s="202"/>
      <c r="J243" s="445"/>
      <c r="K243" s="186"/>
      <c r="L243" s="430"/>
      <c r="M243" s="431"/>
      <c r="N243" s="167"/>
      <c r="O243" s="167"/>
      <c r="P243" s="167"/>
      <c r="Q243" s="167"/>
      <c r="R243" s="165"/>
      <c r="S243" s="165"/>
      <c r="T243" s="165"/>
      <c r="U243" s="165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BI243" s="120" t="str">
        <f t="shared" si="106"/>
        <v/>
      </c>
      <c r="BJ243" s="120" t="str">
        <f t="shared" si="107"/>
        <v/>
      </c>
      <c r="BK243" s="120">
        <f t="shared" si="105"/>
        <v>80</v>
      </c>
      <c r="BL243" s="235" t="str">
        <f t="shared" si="104"/>
        <v>2202-03-789-11-17</v>
      </c>
      <c r="BM243" s="235">
        <v>241</v>
      </c>
      <c r="BN243" s="242" t="s">
        <v>1603</v>
      </c>
      <c r="BO243" s="241" t="s">
        <v>2454</v>
      </c>
      <c r="BP243" s="242" t="s">
        <v>326</v>
      </c>
      <c r="BQ243" s="243" t="s">
        <v>2472</v>
      </c>
      <c r="BR243" s="242" t="s">
        <v>1943</v>
      </c>
      <c r="BS243" s="241" t="s">
        <v>1942</v>
      </c>
      <c r="BT243" s="242" t="s">
        <v>1608</v>
      </c>
      <c r="BU243" s="243" t="s">
        <v>1607</v>
      </c>
      <c r="BV243" s="242" t="s">
        <v>1673</v>
      </c>
      <c r="BW243" s="241" t="s">
        <v>2483</v>
      </c>
      <c r="BX243" s="235"/>
      <c r="BY243"/>
      <c r="BZ243"/>
      <c r="CA243"/>
      <c r="CB243"/>
      <c r="CC243"/>
      <c r="CD243"/>
      <c r="CE243"/>
      <c r="CP243">
        <f t="shared" si="103"/>
        <v>1</v>
      </c>
      <c r="CQ243">
        <v>15</v>
      </c>
      <c r="CR243" t="s">
        <v>499</v>
      </c>
      <c r="CS243" t="s">
        <v>3492</v>
      </c>
      <c r="CT243" t="s">
        <v>3493</v>
      </c>
      <c r="CU243" t="s">
        <v>3491</v>
      </c>
      <c r="CV243" t="s">
        <v>330</v>
      </c>
      <c r="CW243" t="s">
        <v>1707</v>
      </c>
      <c r="CX243" s="282"/>
      <c r="CY243" s="282"/>
    </row>
    <row r="244" spans="1:103" s="166" customFormat="1" ht="15" hidden="1" customHeight="1">
      <c r="A244" s="185">
        <v>178</v>
      </c>
      <c r="B244" s="186">
        <v>3</v>
      </c>
      <c r="C244" s="187" t="s">
        <v>475</v>
      </c>
      <c r="D244" s="187">
        <v>63</v>
      </c>
      <c r="E244" s="187" t="s">
        <v>678</v>
      </c>
      <c r="F244" s="188"/>
      <c r="G244" s="186"/>
      <c r="H244" s="202"/>
      <c r="I244" s="202"/>
      <c r="J244" s="445"/>
      <c r="K244" s="186"/>
      <c r="L244" s="430"/>
      <c r="M244" s="431"/>
      <c r="N244" s="167"/>
      <c r="O244" s="167"/>
      <c r="P244" s="167"/>
      <c r="Q244" s="167"/>
      <c r="R244" s="165"/>
      <c r="S244" s="165"/>
      <c r="T244" s="165"/>
      <c r="U244" s="165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BI244" s="120" t="str">
        <f t="shared" si="106"/>
        <v/>
      </c>
      <c r="BJ244" s="120" t="str">
        <f t="shared" si="107"/>
        <v/>
      </c>
      <c r="BK244" s="120">
        <f t="shared" si="105"/>
        <v>81</v>
      </c>
      <c r="BL244" s="235" t="str">
        <f t="shared" si="104"/>
        <v>2202-03-789-11-18</v>
      </c>
      <c r="BM244" s="235">
        <v>242</v>
      </c>
      <c r="BN244" s="242" t="s">
        <v>1603</v>
      </c>
      <c r="BO244" s="241" t="s">
        <v>2454</v>
      </c>
      <c r="BP244" s="242" t="s">
        <v>326</v>
      </c>
      <c r="BQ244" s="243" t="s">
        <v>2472</v>
      </c>
      <c r="BR244" s="242" t="s">
        <v>1943</v>
      </c>
      <c r="BS244" s="241" t="s">
        <v>1942</v>
      </c>
      <c r="BT244" s="242" t="s">
        <v>1608</v>
      </c>
      <c r="BU244" s="243" t="s">
        <v>1607</v>
      </c>
      <c r="BV244" s="242" t="s">
        <v>1671</v>
      </c>
      <c r="BW244" s="241" t="s">
        <v>2482</v>
      </c>
      <c r="BX244" s="235"/>
      <c r="BY244"/>
      <c r="BZ244"/>
      <c r="CA244"/>
      <c r="CB244"/>
      <c r="CC244"/>
      <c r="CD244"/>
      <c r="CE244"/>
      <c r="CP244">
        <f t="shared" si="103"/>
        <v>1</v>
      </c>
      <c r="CQ244">
        <v>15</v>
      </c>
      <c r="CR244" t="s">
        <v>499</v>
      </c>
      <c r="CS244" t="s">
        <v>3494</v>
      </c>
      <c r="CT244" t="s">
        <v>3495</v>
      </c>
      <c r="CU244" t="s">
        <v>3496</v>
      </c>
      <c r="CV244" t="s">
        <v>330</v>
      </c>
      <c r="CW244" t="s">
        <v>1675</v>
      </c>
      <c r="CX244" s="282"/>
      <c r="CY244" s="282"/>
    </row>
    <row r="245" spans="1:103" s="166" customFormat="1" ht="15" hidden="1" customHeight="1">
      <c r="A245" s="185">
        <v>179</v>
      </c>
      <c r="B245" s="186">
        <v>3</v>
      </c>
      <c r="C245" s="187" t="s">
        <v>475</v>
      </c>
      <c r="D245" s="187">
        <v>64</v>
      </c>
      <c r="E245" s="187" t="s">
        <v>679</v>
      </c>
      <c r="F245" s="188"/>
      <c r="G245" s="186"/>
      <c r="H245" s="202"/>
      <c r="I245" s="202"/>
      <c r="J245" s="445"/>
      <c r="K245" s="186"/>
      <c r="L245" s="430"/>
      <c r="M245" s="431"/>
      <c r="N245" s="167"/>
      <c r="O245" s="167"/>
      <c r="P245" s="167"/>
      <c r="Q245" s="167"/>
      <c r="R245" s="165"/>
      <c r="S245" s="165"/>
      <c r="T245" s="165"/>
      <c r="U245" s="165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BI245" s="120" t="str">
        <f t="shared" si="106"/>
        <v/>
      </c>
      <c r="BJ245" s="120" t="str">
        <f t="shared" si="107"/>
        <v/>
      </c>
      <c r="BK245" s="120">
        <f t="shared" si="105"/>
        <v>82</v>
      </c>
      <c r="BL245" s="235" t="str">
        <f t="shared" si="104"/>
        <v>2202-03-789-11-19</v>
      </c>
      <c r="BM245" s="235">
        <v>243</v>
      </c>
      <c r="BN245" s="242" t="s">
        <v>1603</v>
      </c>
      <c r="BO245" s="241" t="s">
        <v>2454</v>
      </c>
      <c r="BP245" s="242" t="s">
        <v>326</v>
      </c>
      <c r="BQ245" s="243" t="s">
        <v>2472</v>
      </c>
      <c r="BR245" s="242" t="s">
        <v>1943</v>
      </c>
      <c r="BS245" s="241" t="s">
        <v>1942</v>
      </c>
      <c r="BT245" s="242" t="s">
        <v>1608</v>
      </c>
      <c r="BU245" s="243" t="s">
        <v>1607</v>
      </c>
      <c r="BV245" s="242" t="s">
        <v>1669</v>
      </c>
      <c r="BW245" s="241" t="s">
        <v>2481</v>
      </c>
      <c r="BX245" s="235"/>
      <c r="BY245"/>
      <c r="BZ245"/>
      <c r="CA245"/>
      <c r="CB245"/>
      <c r="CC245"/>
      <c r="CD245"/>
      <c r="CE245"/>
      <c r="CP245">
        <f t="shared" si="103"/>
        <v>1</v>
      </c>
      <c r="CQ245">
        <v>16</v>
      </c>
      <c r="CR245" t="s">
        <v>501</v>
      </c>
      <c r="CS245" t="s">
        <v>3497</v>
      </c>
      <c r="CT245" t="s">
        <v>3498</v>
      </c>
      <c r="CU245" t="s">
        <v>3499</v>
      </c>
      <c r="CV245" t="s">
        <v>1919</v>
      </c>
      <c r="CW245" t="s">
        <v>29</v>
      </c>
      <c r="CX245" s="282"/>
      <c r="CY245" s="282"/>
    </row>
    <row r="246" spans="1:103" s="166" customFormat="1" ht="15" hidden="1" customHeight="1">
      <c r="A246" s="185">
        <v>180</v>
      </c>
      <c r="B246" s="186">
        <v>3</v>
      </c>
      <c r="C246" s="187" t="s">
        <v>475</v>
      </c>
      <c r="D246" s="187">
        <v>65</v>
      </c>
      <c r="E246" s="187" t="s">
        <v>680</v>
      </c>
      <c r="F246" s="188"/>
      <c r="G246" s="186"/>
      <c r="H246" s="202"/>
      <c r="I246" s="202"/>
      <c r="J246" s="445"/>
      <c r="K246" s="186"/>
      <c r="L246" s="430"/>
      <c r="M246" s="431"/>
      <c r="N246" s="167"/>
      <c r="O246" s="167"/>
      <c r="P246" s="167"/>
      <c r="Q246" s="167"/>
      <c r="R246" s="165"/>
      <c r="S246" s="165"/>
      <c r="T246" s="165"/>
      <c r="U246" s="165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BI246" s="120" t="str">
        <f t="shared" si="106"/>
        <v/>
      </c>
      <c r="BJ246" s="120" t="str">
        <f t="shared" si="107"/>
        <v/>
      </c>
      <c r="BK246" s="120">
        <f t="shared" si="105"/>
        <v>83</v>
      </c>
      <c r="BL246" s="235" t="str">
        <f t="shared" si="104"/>
        <v>2202-03-789-11-21</v>
      </c>
      <c r="BM246" s="235">
        <v>244</v>
      </c>
      <c r="BN246" s="242" t="s">
        <v>1603</v>
      </c>
      <c r="BO246" s="241" t="s">
        <v>2454</v>
      </c>
      <c r="BP246" s="242" t="s">
        <v>326</v>
      </c>
      <c r="BQ246" s="243" t="s">
        <v>2472</v>
      </c>
      <c r="BR246" s="242" t="s">
        <v>1943</v>
      </c>
      <c r="BS246" s="241" t="s">
        <v>1942</v>
      </c>
      <c r="BT246" s="242" t="s">
        <v>1608</v>
      </c>
      <c r="BU246" s="243" t="s">
        <v>1607</v>
      </c>
      <c r="BV246" s="242" t="s">
        <v>1665</v>
      </c>
      <c r="BW246" s="241" t="s">
        <v>2480</v>
      </c>
      <c r="BX246" s="235"/>
      <c r="BY246"/>
      <c r="BZ246"/>
      <c r="CA246"/>
      <c r="CB246"/>
      <c r="CC246"/>
      <c r="CD246"/>
      <c r="CE246"/>
      <c r="CP246">
        <f t="shared" si="103"/>
        <v>1</v>
      </c>
      <c r="CQ246">
        <v>16</v>
      </c>
      <c r="CR246" t="s">
        <v>501</v>
      </c>
      <c r="CS246" t="s">
        <v>3500</v>
      </c>
      <c r="CT246" t="s">
        <v>3501</v>
      </c>
      <c r="CU246" t="s">
        <v>3502</v>
      </c>
      <c r="CV246" t="s">
        <v>1919</v>
      </c>
      <c r="CW246" t="s">
        <v>326</v>
      </c>
      <c r="CX246" s="282"/>
      <c r="CY246" s="282"/>
    </row>
    <row r="247" spans="1:103" s="166" customFormat="1" ht="15" hidden="1" customHeight="1">
      <c r="A247" s="185">
        <v>181</v>
      </c>
      <c r="B247" s="186">
        <v>3</v>
      </c>
      <c r="C247" s="187" t="s">
        <v>475</v>
      </c>
      <c r="D247" s="187">
        <v>66</v>
      </c>
      <c r="E247" s="187" t="s">
        <v>681</v>
      </c>
      <c r="F247" s="188"/>
      <c r="G247" s="186"/>
      <c r="H247" s="202"/>
      <c r="I247" s="202"/>
      <c r="J247" s="445"/>
      <c r="K247" s="186"/>
      <c r="L247" s="430"/>
      <c r="M247" s="431"/>
      <c r="N247" s="167"/>
      <c r="O247" s="167"/>
      <c r="P247" s="167"/>
      <c r="Q247" s="167"/>
      <c r="R247" s="165"/>
      <c r="S247" s="165"/>
      <c r="T247" s="165"/>
      <c r="U247" s="165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BI247" s="120" t="str">
        <f t="shared" si="106"/>
        <v/>
      </c>
      <c r="BK247" s="120">
        <f t="shared" si="105"/>
        <v>84</v>
      </c>
      <c r="BL247" s="235" t="str">
        <f t="shared" si="104"/>
        <v>2202-03-789-11-22</v>
      </c>
      <c r="BM247" s="235">
        <v>245</v>
      </c>
      <c r="BN247" s="242" t="s">
        <v>1603</v>
      </c>
      <c r="BO247" s="241" t="s">
        <v>2454</v>
      </c>
      <c r="BP247" s="242" t="s">
        <v>326</v>
      </c>
      <c r="BQ247" s="243" t="s">
        <v>2472</v>
      </c>
      <c r="BR247" s="242" t="s">
        <v>1943</v>
      </c>
      <c r="BS247" s="241" t="s">
        <v>1942</v>
      </c>
      <c r="BT247" s="242" t="s">
        <v>1608</v>
      </c>
      <c r="BU247" s="243" t="s">
        <v>1607</v>
      </c>
      <c r="BV247" s="242" t="s">
        <v>1821</v>
      </c>
      <c r="BW247" s="241" t="s">
        <v>2479</v>
      </c>
      <c r="BX247" s="235"/>
      <c r="BY247"/>
      <c r="BZ247"/>
      <c r="CA247"/>
      <c r="CB247"/>
      <c r="CC247"/>
      <c r="CD247"/>
      <c r="CE247"/>
      <c r="CP247">
        <f t="shared" si="103"/>
        <v>1</v>
      </c>
      <c r="CQ247">
        <v>16</v>
      </c>
      <c r="CR247" t="s">
        <v>501</v>
      </c>
      <c r="CS247" t="s">
        <v>3503</v>
      </c>
      <c r="CT247" t="s">
        <v>3504</v>
      </c>
      <c r="CU247" t="s">
        <v>3505</v>
      </c>
      <c r="CV247" t="s">
        <v>1919</v>
      </c>
      <c r="CW247" t="s">
        <v>327</v>
      </c>
      <c r="CX247" s="282"/>
      <c r="CY247" s="282"/>
    </row>
    <row r="248" spans="1:103" s="166" customFormat="1" ht="15" hidden="1" customHeight="1">
      <c r="A248" s="185">
        <v>182</v>
      </c>
      <c r="B248" s="186">
        <v>4</v>
      </c>
      <c r="C248" s="187" t="s">
        <v>477</v>
      </c>
      <c r="D248" s="187">
        <v>1</v>
      </c>
      <c r="E248" s="187" t="s">
        <v>682</v>
      </c>
      <c r="F248" s="188"/>
      <c r="G248" s="186"/>
      <c r="H248" s="202"/>
      <c r="I248" s="202"/>
      <c r="J248" s="445"/>
      <c r="K248" s="186"/>
      <c r="L248" s="430"/>
      <c r="M248" s="431"/>
      <c r="N248" s="167"/>
      <c r="O248" s="167"/>
      <c r="P248" s="167"/>
      <c r="Q248" s="167"/>
      <c r="R248" s="165"/>
      <c r="S248" s="165"/>
      <c r="T248" s="165"/>
      <c r="U248" s="165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BI248" s="120" t="str">
        <f t="shared" si="106"/>
        <v/>
      </c>
      <c r="BK248" s="120">
        <f t="shared" si="105"/>
        <v>85</v>
      </c>
      <c r="BL248" s="235" t="str">
        <f t="shared" si="104"/>
        <v>2202-03-789-11-23</v>
      </c>
      <c r="BM248" s="235">
        <v>246</v>
      </c>
      <c r="BN248" s="242" t="s">
        <v>1603</v>
      </c>
      <c r="BO248" s="241" t="s">
        <v>2454</v>
      </c>
      <c r="BP248" s="242" t="s">
        <v>326</v>
      </c>
      <c r="BQ248" s="243" t="s">
        <v>2472</v>
      </c>
      <c r="BR248" s="242" t="s">
        <v>1943</v>
      </c>
      <c r="BS248" s="241" t="s">
        <v>1942</v>
      </c>
      <c r="BT248" s="242" t="s">
        <v>1608</v>
      </c>
      <c r="BU248" s="243" t="s">
        <v>1607</v>
      </c>
      <c r="BV248" s="242" t="s">
        <v>2340</v>
      </c>
      <c r="BW248" s="241" t="s">
        <v>2478</v>
      </c>
      <c r="BX248" s="235"/>
      <c r="BY248"/>
      <c r="BZ248"/>
      <c r="CA248"/>
      <c r="CB248"/>
      <c r="CC248"/>
      <c r="CD248"/>
      <c r="CE248"/>
      <c r="CP248">
        <f t="shared" si="103"/>
        <v>1</v>
      </c>
      <c r="CQ248">
        <v>16</v>
      </c>
      <c r="CR248" t="s">
        <v>501</v>
      </c>
      <c r="CS248" t="s">
        <v>3506</v>
      </c>
      <c r="CT248" t="s">
        <v>3507</v>
      </c>
      <c r="CU248" t="s">
        <v>3508</v>
      </c>
      <c r="CV248" t="s">
        <v>1919</v>
      </c>
      <c r="CW248" t="s">
        <v>328</v>
      </c>
      <c r="CX248" s="282"/>
      <c r="CY248" s="282"/>
    </row>
    <row r="249" spans="1:103" s="166" customFormat="1" ht="15" hidden="1" customHeight="1">
      <c r="A249" s="185">
        <v>183</v>
      </c>
      <c r="B249" s="186">
        <v>4</v>
      </c>
      <c r="C249" s="187" t="s">
        <v>477</v>
      </c>
      <c r="D249" s="187">
        <v>2</v>
      </c>
      <c r="E249" s="187" t="s">
        <v>683</v>
      </c>
      <c r="F249" s="188"/>
      <c r="G249" s="186"/>
      <c r="H249" s="202"/>
      <c r="I249" s="202"/>
      <c r="J249" s="445"/>
      <c r="K249" s="186"/>
      <c r="L249" s="430"/>
      <c r="M249" s="431"/>
      <c r="N249" s="167"/>
      <c r="O249" s="167"/>
      <c r="P249" s="167"/>
      <c r="Q249" s="167"/>
      <c r="R249" s="165"/>
      <c r="S249" s="165"/>
      <c r="T249" s="165"/>
      <c r="U249" s="165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BI249" s="120" t="str">
        <f t="shared" si="106"/>
        <v/>
      </c>
      <c r="BK249" s="120">
        <f t="shared" si="105"/>
        <v>86</v>
      </c>
      <c r="BL249" s="235" t="str">
        <f t="shared" si="104"/>
        <v>2202-03-789-11-24</v>
      </c>
      <c r="BM249" s="235">
        <v>247</v>
      </c>
      <c r="BN249" s="242" t="s">
        <v>1603</v>
      </c>
      <c r="BO249" s="241" t="s">
        <v>2454</v>
      </c>
      <c r="BP249" s="242" t="s">
        <v>326</v>
      </c>
      <c r="BQ249" s="243" t="s">
        <v>2472</v>
      </c>
      <c r="BR249" s="242" t="s">
        <v>1943</v>
      </c>
      <c r="BS249" s="241" t="s">
        <v>1942</v>
      </c>
      <c r="BT249" s="242" t="s">
        <v>1608</v>
      </c>
      <c r="BU249" s="243" t="s">
        <v>1607</v>
      </c>
      <c r="BV249" s="242" t="s">
        <v>1806</v>
      </c>
      <c r="BW249" s="241" t="s">
        <v>2477</v>
      </c>
      <c r="BX249" s="235"/>
      <c r="BY249"/>
      <c r="BZ249"/>
      <c r="CA249"/>
      <c r="CB249"/>
      <c r="CC249"/>
      <c r="CD249"/>
      <c r="CE249"/>
      <c r="CP249">
        <f t="shared" si="103"/>
        <v>1</v>
      </c>
      <c r="CQ249">
        <v>16</v>
      </c>
      <c r="CR249" t="s">
        <v>501</v>
      </c>
      <c r="CS249" t="s">
        <v>3509</v>
      </c>
      <c r="CT249" t="s">
        <v>3510</v>
      </c>
      <c r="CU249" t="s">
        <v>3511</v>
      </c>
      <c r="CV249" t="s">
        <v>1919</v>
      </c>
      <c r="CW249" t="s">
        <v>329</v>
      </c>
      <c r="CX249" s="282"/>
      <c r="CY249" s="282"/>
    </row>
    <row r="250" spans="1:103" s="166" customFormat="1" ht="15" hidden="1" customHeight="1">
      <c r="A250" s="185">
        <v>184</v>
      </c>
      <c r="B250" s="186">
        <v>4</v>
      </c>
      <c r="C250" s="187" t="s">
        <v>477</v>
      </c>
      <c r="D250" s="187">
        <v>3</v>
      </c>
      <c r="E250" s="187" t="s">
        <v>684</v>
      </c>
      <c r="F250" s="188"/>
      <c r="G250" s="186"/>
      <c r="H250" s="202"/>
      <c r="I250" s="202"/>
      <c r="J250" s="445"/>
      <c r="K250" s="186"/>
      <c r="L250" s="430"/>
      <c r="M250" s="431"/>
      <c r="N250" s="167"/>
      <c r="O250" s="167"/>
      <c r="P250" s="167"/>
      <c r="Q250" s="167"/>
      <c r="R250" s="165"/>
      <c r="S250" s="165"/>
      <c r="T250" s="165"/>
      <c r="U250" s="165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BI250" s="120" t="str">
        <f t="shared" si="106"/>
        <v/>
      </c>
      <c r="BK250" s="120">
        <f t="shared" si="105"/>
        <v>87</v>
      </c>
      <c r="BL250" s="235" t="str">
        <f t="shared" si="104"/>
        <v>2202-03-789-11-25</v>
      </c>
      <c r="BM250" s="235">
        <v>248</v>
      </c>
      <c r="BN250" s="242" t="s">
        <v>1603</v>
      </c>
      <c r="BO250" s="241" t="s">
        <v>2454</v>
      </c>
      <c r="BP250" s="242" t="s">
        <v>326</v>
      </c>
      <c r="BQ250" s="243" t="s">
        <v>2472</v>
      </c>
      <c r="BR250" s="242" t="s">
        <v>1943</v>
      </c>
      <c r="BS250" s="241" t="s">
        <v>1942</v>
      </c>
      <c r="BT250" s="242" t="s">
        <v>1608</v>
      </c>
      <c r="BU250" s="243" t="s">
        <v>1607</v>
      </c>
      <c r="BV250" s="242" t="s">
        <v>1636</v>
      </c>
      <c r="BW250" s="241" t="s">
        <v>2491</v>
      </c>
      <c r="BX250" s="235"/>
      <c r="BY250"/>
      <c r="BZ250"/>
      <c r="CA250"/>
      <c r="CB250"/>
      <c r="CC250"/>
      <c r="CD250"/>
      <c r="CE250"/>
      <c r="CP250">
        <f t="shared" si="103"/>
        <v>1</v>
      </c>
      <c r="CQ250">
        <v>16</v>
      </c>
      <c r="CR250" t="s">
        <v>501</v>
      </c>
      <c r="CS250" t="s">
        <v>3512</v>
      </c>
      <c r="CT250" t="s">
        <v>3513</v>
      </c>
      <c r="CU250" t="s">
        <v>3514</v>
      </c>
      <c r="CV250" t="s">
        <v>1919</v>
      </c>
      <c r="CW250" t="s">
        <v>330</v>
      </c>
      <c r="CX250" s="282"/>
      <c r="CY250" s="282"/>
    </row>
    <row r="251" spans="1:103" s="166" customFormat="1" ht="15" hidden="1" customHeight="1">
      <c r="A251" s="185">
        <v>185</v>
      </c>
      <c r="B251" s="186">
        <v>4</v>
      </c>
      <c r="C251" s="187" t="s">
        <v>477</v>
      </c>
      <c r="D251" s="187">
        <v>4</v>
      </c>
      <c r="E251" s="187" t="s">
        <v>685</v>
      </c>
      <c r="F251" s="188"/>
      <c r="G251" s="186"/>
      <c r="H251" s="202"/>
      <c r="I251" s="202"/>
      <c r="J251" s="445"/>
      <c r="K251" s="186"/>
      <c r="L251" s="430"/>
      <c r="M251" s="431"/>
      <c r="N251" s="167"/>
      <c r="O251" s="167"/>
      <c r="P251" s="167"/>
      <c r="Q251" s="167"/>
      <c r="R251" s="165"/>
      <c r="S251" s="165"/>
      <c r="T251" s="165"/>
      <c r="U251" s="165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BI251" s="120" t="str">
        <f t="shared" si="106"/>
        <v/>
      </c>
      <c r="BK251" s="120">
        <f t="shared" si="105"/>
        <v>88</v>
      </c>
      <c r="BL251" s="235" t="str">
        <f t="shared" si="104"/>
        <v>2202-03-789-11-32</v>
      </c>
      <c r="BM251" s="235">
        <v>249</v>
      </c>
      <c r="BN251" s="242" t="s">
        <v>1603</v>
      </c>
      <c r="BO251" s="241" t="s">
        <v>2454</v>
      </c>
      <c r="BP251" s="242" t="s">
        <v>326</v>
      </c>
      <c r="BQ251" s="243" t="s">
        <v>2472</v>
      </c>
      <c r="BR251" s="242" t="s">
        <v>1943</v>
      </c>
      <c r="BS251" s="241" t="s">
        <v>1942</v>
      </c>
      <c r="BT251" s="242" t="s">
        <v>1608</v>
      </c>
      <c r="BU251" s="243" t="s">
        <v>1607</v>
      </c>
      <c r="BV251" s="242" t="s">
        <v>2476</v>
      </c>
      <c r="BW251" s="241" t="s">
        <v>2475</v>
      </c>
      <c r="BX251" s="235"/>
      <c r="BY251"/>
      <c r="BZ251"/>
      <c r="CA251"/>
      <c r="CB251"/>
      <c r="CC251"/>
      <c r="CD251"/>
      <c r="CE251"/>
      <c r="CP251">
        <f t="shared" si="103"/>
        <v>1</v>
      </c>
      <c r="CQ251">
        <v>16</v>
      </c>
      <c r="CR251" t="s">
        <v>501</v>
      </c>
      <c r="CS251" t="s">
        <v>3515</v>
      </c>
      <c r="CT251" t="s">
        <v>3516</v>
      </c>
      <c r="CU251" t="s">
        <v>3517</v>
      </c>
      <c r="CV251" t="s">
        <v>1919</v>
      </c>
      <c r="CW251" t="s">
        <v>331</v>
      </c>
      <c r="CX251" s="282"/>
      <c r="CY251" s="282"/>
    </row>
    <row r="252" spans="1:103" s="166" customFormat="1" ht="15" hidden="1" customHeight="1">
      <c r="A252" s="185">
        <v>186</v>
      </c>
      <c r="B252" s="186">
        <v>4</v>
      </c>
      <c r="C252" s="187" t="s">
        <v>477</v>
      </c>
      <c r="D252" s="187">
        <v>5</v>
      </c>
      <c r="E252" s="187" t="s">
        <v>686</v>
      </c>
      <c r="F252" s="188"/>
      <c r="G252" s="186"/>
      <c r="H252" s="202"/>
      <c r="I252" s="202"/>
      <c r="J252" s="445"/>
      <c r="K252" s="186"/>
      <c r="L252" s="430"/>
      <c r="M252" s="431"/>
      <c r="N252" s="167"/>
      <c r="O252" s="167"/>
      <c r="P252" s="167"/>
      <c r="Q252" s="167"/>
      <c r="R252" s="165"/>
      <c r="S252" s="165"/>
      <c r="T252" s="165"/>
      <c r="U252" s="165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BI252" s="120" t="str">
        <f t="shared" si="106"/>
        <v/>
      </c>
      <c r="BK252" s="120">
        <f t="shared" si="105"/>
        <v>89</v>
      </c>
      <c r="BL252" s="235" t="str">
        <f t="shared" si="104"/>
        <v>2202-03-789-11-33</v>
      </c>
      <c r="BM252" s="235">
        <v>250</v>
      </c>
      <c r="BN252" s="242" t="s">
        <v>1603</v>
      </c>
      <c r="BO252" s="241" t="s">
        <v>2454</v>
      </c>
      <c r="BP252" s="242" t="s">
        <v>326</v>
      </c>
      <c r="BQ252" s="243" t="s">
        <v>2472</v>
      </c>
      <c r="BR252" s="242" t="s">
        <v>1943</v>
      </c>
      <c r="BS252" s="241" t="s">
        <v>1942</v>
      </c>
      <c r="BT252" s="242" t="s">
        <v>1608</v>
      </c>
      <c r="BU252" s="243" t="s">
        <v>1607</v>
      </c>
      <c r="BV252" s="242" t="s">
        <v>2474</v>
      </c>
      <c r="BW252" s="241" t="s">
        <v>2473</v>
      </c>
      <c r="BX252" s="235"/>
      <c r="BY252"/>
      <c r="BZ252"/>
      <c r="CA252"/>
      <c r="CB252"/>
      <c r="CC252"/>
      <c r="CD252"/>
      <c r="CE252"/>
      <c r="CP252">
        <f t="shared" si="103"/>
        <v>1</v>
      </c>
      <c r="CQ252">
        <v>16</v>
      </c>
      <c r="CR252" t="s">
        <v>501</v>
      </c>
      <c r="CS252" t="s">
        <v>3518</v>
      </c>
      <c r="CT252" t="s">
        <v>3519</v>
      </c>
      <c r="CU252" t="s">
        <v>3520</v>
      </c>
      <c r="CV252" t="s">
        <v>1919</v>
      </c>
      <c r="CW252" t="s">
        <v>1604</v>
      </c>
      <c r="CX252" s="282"/>
      <c r="CY252" s="282"/>
    </row>
    <row r="253" spans="1:103" s="166" customFormat="1" ht="15" hidden="1" customHeight="1">
      <c r="A253" s="185">
        <v>187</v>
      </c>
      <c r="B253" s="186">
        <v>4</v>
      </c>
      <c r="C253" s="187" t="s">
        <v>477</v>
      </c>
      <c r="D253" s="187">
        <v>6</v>
      </c>
      <c r="E253" s="187" t="s">
        <v>687</v>
      </c>
      <c r="F253" s="188"/>
      <c r="G253" s="186"/>
      <c r="H253" s="202"/>
      <c r="I253" s="202"/>
      <c r="J253" s="445"/>
      <c r="K253" s="186"/>
      <c r="L253" s="430"/>
      <c r="M253" s="431"/>
      <c r="N253" s="167"/>
      <c r="O253" s="167"/>
      <c r="P253" s="167"/>
      <c r="Q253" s="167"/>
      <c r="R253" s="165"/>
      <c r="S253" s="165"/>
      <c r="T253" s="165"/>
      <c r="U253" s="165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BI253" s="120" t="str">
        <f t="shared" si="106"/>
        <v/>
      </c>
      <c r="BK253" s="120">
        <f t="shared" si="105"/>
        <v>90</v>
      </c>
      <c r="BL253" s="235" t="str">
        <f t="shared" si="104"/>
        <v>2202-03-789-11-41</v>
      </c>
      <c r="BM253" s="235">
        <v>251</v>
      </c>
      <c r="BN253" s="242" t="s">
        <v>1603</v>
      </c>
      <c r="BO253" s="241" t="s">
        <v>2454</v>
      </c>
      <c r="BP253" s="242" t="s">
        <v>326</v>
      </c>
      <c r="BQ253" s="243" t="s">
        <v>2472</v>
      </c>
      <c r="BR253" s="242" t="s">
        <v>1943</v>
      </c>
      <c r="BS253" s="241" t="s">
        <v>1942</v>
      </c>
      <c r="BT253" s="242" t="s">
        <v>1608</v>
      </c>
      <c r="BU253" s="243" t="s">
        <v>1607</v>
      </c>
      <c r="BV253" s="242" t="s">
        <v>1707</v>
      </c>
      <c r="BW253" s="241" t="s">
        <v>2471</v>
      </c>
      <c r="BX253" s="235"/>
      <c r="BY253"/>
      <c r="BZ253"/>
      <c r="CA253"/>
      <c r="CB253"/>
      <c r="CC253"/>
      <c r="CD253"/>
      <c r="CE253"/>
      <c r="CP253">
        <f t="shared" si="103"/>
        <v>1</v>
      </c>
      <c r="CQ253">
        <v>16</v>
      </c>
      <c r="CR253" t="s">
        <v>501</v>
      </c>
      <c r="CS253" t="s">
        <v>3521</v>
      </c>
      <c r="CT253" t="s">
        <v>3522</v>
      </c>
      <c r="CU253" t="s">
        <v>3520</v>
      </c>
      <c r="CV253" t="s">
        <v>1919</v>
      </c>
      <c r="CW253" t="s">
        <v>1608</v>
      </c>
      <c r="CX253" s="282"/>
      <c r="CY253" s="282"/>
    </row>
    <row r="254" spans="1:103" s="166" customFormat="1" ht="15" hidden="1" customHeight="1">
      <c r="A254" s="185">
        <v>188</v>
      </c>
      <c r="B254" s="186">
        <v>4</v>
      </c>
      <c r="C254" s="187" t="s">
        <v>477</v>
      </c>
      <c r="D254" s="187">
        <v>7</v>
      </c>
      <c r="E254" s="187" t="s">
        <v>688</v>
      </c>
      <c r="F254" s="188"/>
      <c r="G254" s="186"/>
      <c r="H254" s="202"/>
      <c r="I254" s="202"/>
      <c r="J254" s="445"/>
      <c r="K254" s="186"/>
      <c r="L254" s="430"/>
      <c r="M254" s="431"/>
      <c r="N254" s="167"/>
      <c r="O254" s="167"/>
      <c r="P254" s="167"/>
      <c r="Q254" s="167"/>
      <c r="R254" s="165"/>
      <c r="S254" s="165"/>
      <c r="T254" s="165"/>
      <c r="U254" s="165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BI254" s="120" t="str">
        <f t="shared" si="106"/>
        <v/>
      </c>
      <c r="BK254" s="120">
        <f t="shared" si="105"/>
        <v>91</v>
      </c>
      <c r="BL254" s="235" t="str">
        <f t="shared" si="104"/>
        <v>2202-03-796-11-04</v>
      </c>
      <c r="BM254" s="235">
        <v>252</v>
      </c>
      <c r="BN254" s="242" t="s">
        <v>1603</v>
      </c>
      <c r="BO254" s="241" t="s">
        <v>2454</v>
      </c>
      <c r="BP254" s="242" t="s">
        <v>326</v>
      </c>
      <c r="BQ254" s="243" t="s">
        <v>2472</v>
      </c>
      <c r="BR254" s="242" t="s">
        <v>1641</v>
      </c>
      <c r="BS254" s="241" t="s">
        <v>2038</v>
      </c>
      <c r="BT254" s="242" t="s">
        <v>1608</v>
      </c>
      <c r="BU254" s="243" t="s">
        <v>1607</v>
      </c>
      <c r="BV254" s="242" t="s">
        <v>327</v>
      </c>
      <c r="BW254" s="241" t="s">
        <v>2490</v>
      </c>
      <c r="BX254" s="235"/>
      <c r="BY254"/>
      <c r="BZ254"/>
      <c r="CA254"/>
      <c r="CB254"/>
      <c r="CC254"/>
      <c r="CD254"/>
      <c r="CE254"/>
      <c r="CP254">
        <f t="shared" si="103"/>
        <v>1</v>
      </c>
      <c r="CQ254">
        <v>16</v>
      </c>
      <c r="CR254" t="s">
        <v>501</v>
      </c>
      <c r="CS254" t="s">
        <v>3523</v>
      </c>
      <c r="CT254" t="s">
        <v>3524</v>
      </c>
      <c r="CU254" t="s">
        <v>3520</v>
      </c>
      <c r="CV254" t="s">
        <v>1919</v>
      </c>
      <c r="CW254" t="s">
        <v>1707</v>
      </c>
      <c r="CX254" s="282"/>
      <c r="CY254" s="282"/>
    </row>
    <row r="255" spans="1:103" s="166" customFormat="1" ht="15" hidden="1" customHeight="1">
      <c r="A255" s="185">
        <v>189</v>
      </c>
      <c r="B255" s="186">
        <v>4</v>
      </c>
      <c r="C255" s="187" t="s">
        <v>477</v>
      </c>
      <c r="D255" s="187">
        <v>8</v>
      </c>
      <c r="E255" s="187" t="s">
        <v>689</v>
      </c>
      <c r="F255" s="188"/>
      <c r="G255" s="186"/>
      <c r="H255" s="202"/>
      <c r="I255" s="202"/>
      <c r="J255" s="445"/>
      <c r="K255" s="186"/>
      <c r="L255" s="430"/>
      <c r="M255" s="431"/>
      <c r="N255" s="167"/>
      <c r="O255" s="167"/>
      <c r="P255" s="167"/>
      <c r="Q255" s="167"/>
      <c r="R255" s="165"/>
      <c r="S255" s="165"/>
      <c r="T255" s="165"/>
      <c r="U255" s="165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BI255" s="120" t="str">
        <f t="shared" si="106"/>
        <v/>
      </c>
      <c r="BK255" s="120">
        <f t="shared" si="105"/>
        <v>92</v>
      </c>
      <c r="BL255" s="235" t="str">
        <f t="shared" si="104"/>
        <v>2202-03-796-11-06</v>
      </c>
      <c r="BM255" s="235">
        <v>253</v>
      </c>
      <c r="BN255" s="242" t="s">
        <v>1603</v>
      </c>
      <c r="BO255" s="241" t="s">
        <v>2454</v>
      </c>
      <c r="BP255" s="242" t="s">
        <v>326</v>
      </c>
      <c r="BQ255" s="243" t="s">
        <v>2472</v>
      </c>
      <c r="BR255" s="242" t="s">
        <v>1641</v>
      </c>
      <c r="BS255" s="241" t="s">
        <v>2038</v>
      </c>
      <c r="BT255" s="242" t="s">
        <v>1608</v>
      </c>
      <c r="BU255" s="243" t="s">
        <v>1607</v>
      </c>
      <c r="BV255" s="242" t="s">
        <v>329</v>
      </c>
      <c r="BW255" s="241" t="s">
        <v>2489</v>
      </c>
      <c r="BX255" s="235"/>
      <c r="BY255"/>
      <c r="BZ255"/>
      <c r="CA255"/>
      <c r="CB255"/>
      <c r="CC255"/>
      <c r="CD255"/>
      <c r="CE255"/>
      <c r="CP255">
        <f t="shared" si="103"/>
        <v>1</v>
      </c>
      <c r="CQ255">
        <v>16</v>
      </c>
      <c r="CR255" t="s">
        <v>501</v>
      </c>
      <c r="CS255" t="s">
        <v>3525</v>
      </c>
      <c r="CT255" t="s">
        <v>3526</v>
      </c>
      <c r="CU255" t="s">
        <v>3527</v>
      </c>
      <c r="CV255" t="s">
        <v>1919</v>
      </c>
      <c r="CW255" t="s">
        <v>1681</v>
      </c>
      <c r="CX255" s="282"/>
      <c r="CY255" s="282"/>
    </row>
    <row r="256" spans="1:103" s="166" customFormat="1" ht="15" hidden="1" customHeight="1">
      <c r="A256" s="185">
        <v>190</v>
      </c>
      <c r="B256" s="186">
        <v>4</v>
      </c>
      <c r="C256" s="187" t="s">
        <v>477</v>
      </c>
      <c r="D256" s="187">
        <v>9</v>
      </c>
      <c r="E256" s="187" t="s">
        <v>690</v>
      </c>
      <c r="F256" s="188"/>
      <c r="G256" s="186"/>
      <c r="H256" s="202"/>
      <c r="I256" s="202"/>
      <c r="J256" s="445"/>
      <c r="K256" s="186"/>
      <c r="L256" s="430"/>
      <c r="M256" s="431"/>
      <c r="N256" s="167"/>
      <c r="O256" s="167"/>
      <c r="P256" s="167"/>
      <c r="Q256" s="167"/>
      <c r="R256" s="165"/>
      <c r="S256" s="165"/>
      <c r="T256" s="165"/>
      <c r="U256" s="165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BI256" s="120" t="str">
        <f t="shared" si="106"/>
        <v/>
      </c>
      <c r="BK256" s="120">
        <f t="shared" si="105"/>
        <v>93</v>
      </c>
      <c r="BL256" s="235" t="str">
        <f t="shared" si="104"/>
        <v>2202-03-796-11-12</v>
      </c>
      <c r="BM256" s="235">
        <v>254</v>
      </c>
      <c r="BN256" s="242" t="s">
        <v>1603</v>
      </c>
      <c r="BO256" s="241" t="s">
        <v>2454</v>
      </c>
      <c r="BP256" s="242" t="s">
        <v>326</v>
      </c>
      <c r="BQ256" s="243" t="s">
        <v>2472</v>
      </c>
      <c r="BR256" s="242" t="s">
        <v>1641</v>
      </c>
      <c r="BS256" s="241" t="s">
        <v>2038</v>
      </c>
      <c r="BT256" s="242" t="s">
        <v>1608</v>
      </c>
      <c r="BU256" s="243" t="s">
        <v>1607</v>
      </c>
      <c r="BV256" s="242" t="s">
        <v>1639</v>
      </c>
      <c r="BW256" s="241" t="s">
        <v>2488</v>
      </c>
      <c r="BX256" s="235"/>
      <c r="BY256"/>
      <c r="BZ256"/>
      <c r="CA256"/>
      <c r="CB256"/>
      <c r="CC256"/>
      <c r="CD256"/>
      <c r="CE256"/>
      <c r="CP256">
        <f t="shared" si="103"/>
        <v>1</v>
      </c>
      <c r="CQ256">
        <v>16</v>
      </c>
      <c r="CR256" t="s">
        <v>501</v>
      </c>
      <c r="CS256" t="s">
        <v>3528</v>
      </c>
      <c r="CT256" t="s">
        <v>3529</v>
      </c>
      <c r="CU256" t="s">
        <v>3530</v>
      </c>
      <c r="CV256" t="s">
        <v>1919</v>
      </c>
      <c r="CW256" t="s">
        <v>1679</v>
      </c>
      <c r="CX256" s="282"/>
      <c r="CY256" s="282"/>
    </row>
    <row r="257" spans="1:103" s="166" customFormat="1" ht="15" hidden="1" customHeight="1">
      <c r="A257" s="185">
        <v>191</v>
      </c>
      <c r="B257" s="186">
        <v>4</v>
      </c>
      <c r="C257" s="187" t="s">
        <v>477</v>
      </c>
      <c r="D257" s="187">
        <v>10</v>
      </c>
      <c r="E257" s="187" t="s">
        <v>691</v>
      </c>
      <c r="F257" s="188"/>
      <c r="G257" s="186"/>
      <c r="H257" s="202"/>
      <c r="I257" s="202"/>
      <c r="J257" s="445"/>
      <c r="K257" s="186"/>
      <c r="L257" s="430"/>
      <c r="M257" s="431"/>
      <c r="N257" s="167"/>
      <c r="O257" s="167"/>
      <c r="P257" s="167"/>
      <c r="Q257" s="167"/>
      <c r="R257" s="165"/>
      <c r="S257" s="165"/>
      <c r="T257" s="165"/>
      <c r="U257" s="165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BI257" s="120" t="str">
        <f t="shared" si="106"/>
        <v/>
      </c>
      <c r="BK257" s="120">
        <f t="shared" si="105"/>
        <v>94</v>
      </c>
      <c r="BL257" s="235" t="str">
        <f t="shared" si="104"/>
        <v>2202-03-796-11-13</v>
      </c>
      <c r="BM257" s="235">
        <v>255</v>
      </c>
      <c r="BN257" s="242" t="s">
        <v>1603</v>
      </c>
      <c r="BO257" s="241" t="s">
        <v>2454</v>
      </c>
      <c r="BP257" s="242" t="s">
        <v>326</v>
      </c>
      <c r="BQ257" s="243" t="s">
        <v>2472</v>
      </c>
      <c r="BR257" s="242" t="s">
        <v>1641</v>
      </c>
      <c r="BS257" s="241" t="s">
        <v>2038</v>
      </c>
      <c r="BT257" s="242" t="s">
        <v>1608</v>
      </c>
      <c r="BU257" s="243" t="s">
        <v>1607</v>
      </c>
      <c r="BV257" s="242" t="s">
        <v>1675</v>
      </c>
      <c r="BW257" s="241" t="s">
        <v>2487</v>
      </c>
      <c r="BX257" s="235"/>
      <c r="BY257"/>
      <c r="BZ257"/>
      <c r="CA257"/>
      <c r="CB257"/>
      <c r="CC257"/>
      <c r="CD257"/>
      <c r="CE257"/>
      <c r="CP257">
        <f t="shared" si="103"/>
        <v>2</v>
      </c>
      <c r="CQ257">
        <v>17</v>
      </c>
      <c r="CR257" t="s">
        <v>503</v>
      </c>
      <c r="CS257" t="s">
        <v>3531</v>
      </c>
      <c r="CT257" t="s">
        <v>286</v>
      </c>
      <c r="CU257" t="s">
        <v>3253</v>
      </c>
      <c r="CV257" t="s">
        <v>331</v>
      </c>
      <c r="CW257" t="s">
        <v>327</v>
      </c>
      <c r="CX257" s="281">
        <v>4828</v>
      </c>
      <c r="CY257" s="281" t="s">
        <v>305</v>
      </c>
    </row>
    <row r="258" spans="1:103" s="166" customFormat="1" ht="15" hidden="1" customHeight="1">
      <c r="A258" s="185">
        <v>192</v>
      </c>
      <c r="B258" s="186">
        <v>4</v>
      </c>
      <c r="C258" s="187" t="s">
        <v>477</v>
      </c>
      <c r="D258" s="187">
        <v>11</v>
      </c>
      <c r="E258" s="187" t="s">
        <v>692</v>
      </c>
      <c r="F258" s="188"/>
      <c r="G258" s="186"/>
      <c r="H258" s="202"/>
      <c r="I258" s="202"/>
      <c r="J258" s="445"/>
      <c r="K258" s="186"/>
      <c r="L258" s="430"/>
      <c r="M258" s="431"/>
      <c r="N258" s="167"/>
      <c r="O258" s="167"/>
      <c r="P258" s="167"/>
      <c r="Q258" s="167"/>
      <c r="R258" s="165"/>
      <c r="S258" s="165"/>
      <c r="T258" s="165"/>
      <c r="U258" s="165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BI258" s="120" t="str">
        <f t="shared" si="106"/>
        <v/>
      </c>
      <c r="BK258" s="120">
        <f t="shared" si="105"/>
        <v>95</v>
      </c>
      <c r="BL258" s="235" t="str">
        <f t="shared" si="104"/>
        <v>2202-03-796-11-14</v>
      </c>
      <c r="BM258" s="235">
        <v>256</v>
      </c>
      <c r="BN258" s="242" t="s">
        <v>1603</v>
      </c>
      <c r="BO258" s="241" t="s">
        <v>2454</v>
      </c>
      <c r="BP258" s="242" t="s">
        <v>326</v>
      </c>
      <c r="BQ258" s="243" t="s">
        <v>2472</v>
      </c>
      <c r="BR258" s="242" t="s">
        <v>1641</v>
      </c>
      <c r="BS258" s="241" t="s">
        <v>2038</v>
      </c>
      <c r="BT258" s="242" t="s">
        <v>1608</v>
      </c>
      <c r="BU258" s="243" t="s">
        <v>1607</v>
      </c>
      <c r="BV258" s="242" t="s">
        <v>1919</v>
      </c>
      <c r="BW258" s="241" t="s">
        <v>2486</v>
      </c>
      <c r="BX258" s="235"/>
      <c r="BY258"/>
      <c r="BZ258"/>
      <c r="CA258"/>
      <c r="CB258"/>
      <c r="CC258"/>
      <c r="CD258"/>
      <c r="CE258"/>
      <c r="CP258">
        <f t="shared" ref="CP258:CP321" si="108">IF(EXACT($CO$1,CR258),CP257+1,1)</f>
        <v>3</v>
      </c>
      <c r="CQ258">
        <v>17</v>
      </c>
      <c r="CR258" t="s">
        <v>503</v>
      </c>
      <c r="CS258" t="s">
        <v>3532</v>
      </c>
      <c r="CT258" t="s">
        <v>287</v>
      </c>
      <c r="CU258" t="s">
        <v>3533</v>
      </c>
      <c r="CV258" t="s">
        <v>331</v>
      </c>
      <c r="CW258" t="s">
        <v>1681</v>
      </c>
      <c r="CX258" s="281">
        <v>3472</v>
      </c>
      <c r="CY258" s="281" t="s">
        <v>306</v>
      </c>
    </row>
    <row r="259" spans="1:103" s="166" customFormat="1" ht="15" hidden="1" customHeight="1">
      <c r="A259" s="185">
        <v>193</v>
      </c>
      <c r="B259" s="186">
        <v>4</v>
      </c>
      <c r="C259" s="187" t="s">
        <v>477</v>
      </c>
      <c r="D259" s="187">
        <v>12</v>
      </c>
      <c r="E259" s="187" t="s">
        <v>625</v>
      </c>
      <c r="F259" s="188"/>
      <c r="G259" s="186"/>
      <c r="H259" s="202"/>
      <c r="I259" s="202"/>
      <c r="J259" s="445"/>
      <c r="K259" s="186"/>
      <c r="L259" s="430"/>
      <c r="M259" s="431"/>
      <c r="N259" s="167"/>
      <c r="O259" s="167"/>
      <c r="P259" s="167"/>
      <c r="Q259" s="167"/>
      <c r="R259" s="165"/>
      <c r="S259" s="165"/>
      <c r="T259" s="165"/>
      <c r="U259" s="165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BI259" s="120" t="str">
        <f t="shared" si="106"/>
        <v/>
      </c>
      <c r="BK259" s="120">
        <f t="shared" si="105"/>
        <v>96</v>
      </c>
      <c r="BL259" s="235" t="str">
        <f t="shared" ref="BL259:BL322" si="109">CONCATENATE(BN259,"-",BP259,"-",BR259,"-",BT259,"-",BV259)</f>
        <v>2202-03-796-11-15</v>
      </c>
      <c r="BM259" s="235">
        <v>257</v>
      </c>
      <c r="BN259" s="242" t="s">
        <v>1603</v>
      </c>
      <c r="BO259" s="241" t="s">
        <v>2454</v>
      </c>
      <c r="BP259" s="242" t="s">
        <v>326</v>
      </c>
      <c r="BQ259" s="243" t="s">
        <v>2472</v>
      </c>
      <c r="BR259" s="242" t="s">
        <v>1641</v>
      </c>
      <c r="BS259" s="241" t="s">
        <v>2038</v>
      </c>
      <c r="BT259" s="242" t="s">
        <v>1608</v>
      </c>
      <c r="BU259" s="243" t="s">
        <v>1607</v>
      </c>
      <c r="BV259" s="242" t="s">
        <v>1766</v>
      </c>
      <c r="BW259" s="241" t="s">
        <v>2485</v>
      </c>
      <c r="BX259" s="235"/>
      <c r="BY259"/>
      <c r="BZ259"/>
      <c r="CA259"/>
      <c r="CB259"/>
      <c r="CC259"/>
      <c r="CD259"/>
      <c r="CE259"/>
      <c r="CP259">
        <f t="shared" si="108"/>
        <v>4</v>
      </c>
      <c r="CQ259">
        <v>17</v>
      </c>
      <c r="CR259" t="s">
        <v>503</v>
      </c>
      <c r="CS259" t="s">
        <v>3534</v>
      </c>
      <c r="CT259" t="s">
        <v>288</v>
      </c>
      <c r="CU259" t="s">
        <v>3535</v>
      </c>
      <c r="CV259" t="s">
        <v>331</v>
      </c>
      <c r="CW259" t="s">
        <v>326</v>
      </c>
      <c r="CX259" s="281" t="s">
        <v>300</v>
      </c>
      <c r="CY259" s="281" t="s">
        <v>307</v>
      </c>
    </row>
    <row r="260" spans="1:103" s="166" customFormat="1" ht="15" hidden="1" customHeight="1">
      <c r="A260" s="185">
        <v>194</v>
      </c>
      <c r="B260" s="186">
        <v>4</v>
      </c>
      <c r="C260" s="187" t="s">
        <v>477</v>
      </c>
      <c r="D260" s="187">
        <v>13</v>
      </c>
      <c r="E260" s="187" t="s">
        <v>693</v>
      </c>
      <c r="F260" s="188"/>
      <c r="G260" s="186"/>
      <c r="H260" s="202"/>
      <c r="I260" s="202"/>
      <c r="J260" s="445"/>
      <c r="K260" s="186"/>
      <c r="L260" s="430"/>
      <c r="M260" s="431"/>
      <c r="N260" s="167"/>
      <c r="O260" s="167"/>
      <c r="P260" s="167"/>
      <c r="Q260" s="167"/>
      <c r="R260" s="165"/>
      <c r="S260" s="165"/>
      <c r="T260" s="165"/>
      <c r="U260" s="165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BI260" s="120" t="str">
        <f t="shared" si="106"/>
        <v/>
      </c>
      <c r="BK260" s="120">
        <f t="shared" ref="BK260:BK323" si="110">IF(EXACT($E$25,BN260),BK259+1,1)</f>
        <v>97</v>
      </c>
      <c r="BL260" s="235" t="str">
        <f t="shared" si="109"/>
        <v>2202-03-796-11-16</v>
      </c>
      <c r="BM260" s="235">
        <v>258</v>
      </c>
      <c r="BN260" s="242" t="s">
        <v>1603</v>
      </c>
      <c r="BO260" s="241" t="s">
        <v>2454</v>
      </c>
      <c r="BP260" s="242" t="s">
        <v>326</v>
      </c>
      <c r="BQ260" s="243" t="s">
        <v>2472</v>
      </c>
      <c r="BR260" s="242" t="s">
        <v>1641</v>
      </c>
      <c r="BS260" s="241" t="s">
        <v>2038</v>
      </c>
      <c r="BT260" s="242" t="s">
        <v>1608</v>
      </c>
      <c r="BU260" s="243" t="s">
        <v>1607</v>
      </c>
      <c r="BV260" s="242" t="s">
        <v>1828</v>
      </c>
      <c r="BW260" s="241" t="s">
        <v>2484</v>
      </c>
      <c r="BX260" s="235"/>
      <c r="BY260"/>
      <c r="BZ260"/>
      <c r="CA260"/>
      <c r="CB260"/>
      <c r="CC260"/>
      <c r="CD260"/>
      <c r="CE260"/>
      <c r="CP260">
        <f t="shared" si="108"/>
        <v>5</v>
      </c>
      <c r="CQ260">
        <v>17</v>
      </c>
      <c r="CR260" t="s">
        <v>503</v>
      </c>
      <c r="CS260" t="s">
        <v>3536</v>
      </c>
      <c r="CT260" t="s">
        <v>289</v>
      </c>
      <c r="CU260" t="s">
        <v>3537</v>
      </c>
      <c r="CV260" t="s">
        <v>331</v>
      </c>
      <c r="CW260" t="s">
        <v>1766</v>
      </c>
      <c r="CX260" s="281">
        <v>3353</v>
      </c>
      <c r="CY260" s="281" t="s">
        <v>308</v>
      </c>
    </row>
    <row r="261" spans="1:103" s="166" customFormat="1" ht="15" hidden="1" customHeight="1">
      <c r="A261" s="185">
        <v>195</v>
      </c>
      <c r="B261" s="186">
        <v>4</v>
      </c>
      <c r="C261" s="187" t="s">
        <v>477</v>
      </c>
      <c r="D261" s="187">
        <v>14</v>
      </c>
      <c r="E261" s="187" t="s">
        <v>694</v>
      </c>
      <c r="F261" s="188"/>
      <c r="G261" s="186"/>
      <c r="H261" s="202"/>
      <c r="I261" s="202"/>
      <c r="J261" s="445"/>
      <c r="K261" s="186"/>
      <c r="L261" s="430"/>
      <c r="M261" s="431"/>
      <c r="N261" s="167"/>
      <c r="O261" s="167"/>
      <c r="P261" s="167"/>
      <c r="Q261" s="167"/>
      <c r="R261" s="165"/>
      <c r="S261" s="165"/>
      <c r="T261" s="165"/>
      <c r="U261" s="165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BI261" s="120" t="str">
        <f t="shared" ref="BI261:BI296" si="111">IF(BI260="","",IF(BI260=MIN(BI260+1,MAX(BK261:BK1271)),"",MIN(BI260+1,MAX(BK261:BK1271))))</f>
        <v/>
      </c>
      <c r="BK261" s="120">
        <f t="shared" si="110"/>
        <v>98</v>
      </c>
      <c r="BL261" s="235" t="str">
        <f t="shared" si="109"/>
        <v>2202-03-796-11-17</v>
      </c>
      <c r="BM261" s="235">
        <v>259</v>
      </c>
      <c r="BN261" s="242" t="s">
        <v>1603</v>
      </c>
      <c r="BO261" s="241" t="s">
        <v>2454</v>
      </c>
      <c r="BP261" s="242" t="s">
        <v>326</v>
      </c>
      <c r="BQ261" s="243" t="s">
        <v>2472</v>
      </c>
      <c r="BR261" s="242" t="s">
        <v>1641</v>
      </c>
      <c r="BS261" s="241" t="s">
        <v>2038</v>
      </c>
      <c r="BT261" s="242" t="s">
        <v>1608</v>
      </c>
      <c r="BU261" s="243" t="s">
        <v>1607</v>
      </c>
      <c r="BV261" s="242" t="s">
        <v>1673</v>
      </c>
      <c r="BW261" s="241" t="s">
        <v>2483</v>
      </c>
      <c r="BX261" s="235"/>
      <c r="BY261"/>
      <c r="BZ261"/>
      <c r="CA261"/>
      <c r="CB261"/>
      <c r="CC261"/>
      <c r="CD261"/>
      <c r="CE261"/>
      <c r="CP261">
        <f t="shared" si="108"/>
        <v>6</v>
      </c>
      <c r="CQ261">
        <v>17</v>
      </c>
      <c r="CR261" t="s">
        <v>503</v>
      </c>
      <c r="CS261" t="s">
        <v>3538</v>
      </c>
      <c r="CT261" t="s">
        <v>290</v>
      </c>
      <c r="CU261" t="s">
        <v>3539</v>
      </c>
      <c r="CV261" t="s">
        <v>331</v>
      </c>
      <c r="CW261" t="s">
        <v>328</v>
      </c>
      <c r="CX261" s="281" t="s">
        <v>301</v>
      </c>
      <c r="CY261" s="281" t="s">
        <v>309</v>
      </c>
    </row>
    <row r="262" spans="1:103" s="166" customFormat="1" ht="15" hidden="1" customHeight="1">
      <c r="A262" s="185">
        <v>196</v>
      </c>
      <c r="B262" s="186">
        <v>4</v>
      </c>
      <c r="C262" s="187" t="s">
        <v>477</v>
      </c>
      <c r="D262" s="187">
        <v>15</v>
      </c>
      <c r="E262" s="187" t="s">
        <v>695</v>
      </c>
      <c r="F262" s="188"/>
      <c r="G262" s="186"/>
      <c r="H262" s="202"/>
      <c r="I262" s="202"/>
      <c r="J262" s="445"/>
      <c r="K262" s="186"/>
      <c r="L262" s="430"/>
      <c r="M262" s="431"/>
      <c r="N262" s="167"/>
      <c r="O262" s="167"/>
      <c r="P262" s="167"/>
      <c r="Q262" s="167"/>
      <c r="R262" s="165"/>
      <c r="S262" s="165"/>
      <c r="T262" s="165"/>
      <c r="U262" s="165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BI262" s="120" t="str">
        <f t="shared" si="111"/>
        <v/>
      </c>
      <c r="BK262" s="120">
        <f t="shared" si="110"/>
        <v>99</v>
      </c>
      <c r="BL262" s="235" t="str">
        <f t="shared" si="109"/>
        <v>2202-03-796-11-18</v>
      </c>
      <c r="BM262" s="235">
        <v>260</v>
      </c>
      <c r="BN262" s="242" t="s">
        <v>1603</v>
      </c>
      <c r="BO262" s="241" t="s">
        <v>2454</v>
      </c>
      <c r="BP262" s="242" t="s">
        <v>326</v>
      </c>
      <c r="BQ262" s="243" t="s">
        <v>2472</v>
      </c>
      <c r="BR262" s="242" t="s">
        <v>1641</v>
      </c>
      <c r="BS262" s="241" t="s">
        <v>2038</v>
      </c>
      <c r="BT262" s="242" t="s">
        <v>1608</v>
      </c>
      <c r="BU262" s="243" t="s">
        <v>1607</v>
      </c>
      <c r="BV262" s="242" t="s">
        <v>1671</v>
      </c>
      <c r="BW262" s="241" t="s">
        <v>2482</v>
      </c>
      <c r="BX262" s="235"/>
      <c r="BY262"/>
      <c r="BZ262"/>
      <c r="CA262"/>
      <c r="CB262"/>
      <c r="CC262"/>
      <c r="CD262"/>
      <c r="CE262"/>
      <c r="CP262">
        <f t="shared" si="108"/>
        <v>7</v>
      </c>
      <c r="CQ262">
        <v>17</v>
      </c>
      <c r="CR262" t="s">
        <v>503</v>
      </c>
      <c r="CS262" t="s">
        <v>3540</v>
      </c>
      <c r="CT262" t="s">
        <v>291</v>
      </c>
      <c r="CU262" t="s">
        <v>3541</v>
      </c>
      <c r="CV262" t="s">
        <v>331</v>
      </c>
      <c r="CW262" t="s">
        <v>329</v>
      </c>
      <c r="CX262" s="281" t="s">
        <v>302</v>
      </c>
      <c r="CY262" s="281" t="s">
        <v>310</v>
      </c>
    </row>
    <row r="263" spans="1:103" s="166" customFormat="1" ht="15" hidden="1" customHeight="1">
      <c r="A263" s="185">
        <v>197</v>
      </c>
      <c r="B263" s="186">
        <v>4</v>
      </c>
      <c r="C263" s="187" t="s">
        <v>477</v>
      </c>
      <c r="D263" s="187">
        <v>16</v>
      </c>
      <c r="E263" s="187" t="s">
        <v>696</v>
      </c>
      <c r="F263" s="188"/>
      <c r="G263" s="186"/>
      <c r="H263" s="202"/>
      <c r="I263" s="202"/>
      <c r="J263" s="445"/>
      <c r="K263" s="186"/>
      <c r="L263" s="430"/>
      <c r="M263" s="431"/>
      <c r="N263" s="167"/>
      <c r="O263" s="167"/>
      <c r="P263" s="167"/>
      <c r="Q263" s="167"/>
      <c r="R263" s="165"/>
      <c r="S263" s="165"/>
      <c r="T263" s="165"/>
      <c r="U263" s="165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BI263" s="120" t="str">
        <f t="shared" si="111"/>
        <v/>
      </c>
      <c r="BK263" s="120">
        <f t="shared" si="110"/>
        <v>100</v>
      </c>
      <c r="BL263" s="235" t="str">
        <f t="shared" si="109"/>
        <v>2202-03-796-11-19</v>
      </c>
      <c r="BM263" s="235">
        <v>261</v>
      </c>
      <c r="BN263" s="242" t="s">
        <v>1603</v>
      </c>
      <c r="BO263" s="241" t="s">
        <v>2454</v>
      </c>
      <c r="BP263" s="242" t="s">
        <v>326</v>
      </c>
      <c r="BQ263" s="243" t="s">
        <v>2472</v>
      </c>
      <c r="BR263" s="242" t="s">
        <v>1641</v>
      </c>
      <c r="BS263" s="241" t="s">
        <v>2038</v>
      </c>
      <c r="BT263" s="242" t="s">
        <v>1608</v>
      </c>
      <c r="BU263" s="243" t="s">
        <v>1607</v>
      </c>
      <c r="BV263" s="242" t="s">
        <v>1669</v>
      </c>
      <c r="BW263" s="241" t="s">
        <v>2481</v>
      </c>
      <c r="BX263" s="235"/>
      <c r="BY263"/>
      <c r="BZ263"/>
      <c r="CA263"/>
      <c r="CB263"/>
      <c r="CC263"/>
      <c r="CD263"/>
      <c r="CE263"/>
      <c r="CP263">
        <f t="shared" si="108"/>
        <v>8</v>
      </c>
      <c r="CQ263">
        <v>17</v>
      </c>
      <c r="CR263" t="s">
        <v>503</v>
      </c>
      <c r="CS263" t="s">
        <v>3542</v>
      </c>
      <c r="CT263" t="s">
        <v>292</v>
      </c>
      <c r="CU263" t="s">
        <v>3543</v>
      </c>
      <c r="CV263" t="s">
        <v>331</v>
      </c>
      <c r="CW263" t="s">
        <v>1675</v>
      </c>
      <c r="CX263" s="281">
        <v>5917</v>
      </c>
      <c r="CY263" s="281" t="s">
        <v>311</v>
      </c>
    </row>
    <row r="264" spans="1:103" s="166" customFormat="1" ht="15" hidden="1" customHeight="1">
      <c r="A264" s="185">
        <v>198</v>
      </c>
      <c r="B264" s="186">
        <v>4</v>
      </c>
      <c r="C264" s="187" t="s">
        <v>477</v>
      </c>
      <c r="D264" s="187">
        <v>17</v>
      </c>
      <c r="E264" s="187" t="s">
        <v>697</v>
      </c>
      <c r="F264" s="188"/>
      <c r="G264" s="186"/>
      <c r="H264" s="202"/>
      <c r="I264" s="202"/>
      <c r="J264" s="445"/>
      <c r="K264" s="186"/>
      <c r="L264" s="430"/>
      <c r="M264" s="431"/>
      <c r="N264" s="167"/>
      <c r="O264" s="167"/>
      <c r="P264" s="167"/>
      <c r="Q264" s="167"/>
      <c r="R264" s="165"/>
      <c r="S264" s="165"/>
      <c r="T264" s="165"/>
      <c r="U264" s="165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BI264" s="120" t="str">
        <f t="shared" si="111"/>
        <v/>
      </c>
      <c r="BK264" s="120">
        <f t="shared" si="110"/>
        <v>101</v>
      </c>
      <c r="BL264" s="235" t="str">
        <f t="shared" si="109"/>
        <v>2202-03-796-11-21</v>
      </c>
      <c r="BM264" s="235">
        <v>262</v>
      </c>
      <c r="BN264" s="242" t="s">
        <v>1603</v>
      </c>
      <c r="BO264" s="241" t="s">
        <v>2454</v>
      </c>
      <c r="BP264" s="242" t="s">
        <v>326</v>
      </c>
      <c r="BQ264" s="243" t="s">
        <v>2472</v>
      </c>
      <c r="BR264" s="242" t="s">
        <v>1641</v>
      </c>
      <c r="BS264" s="241" t="s">
        <v>2038</v>
      </c>
      <c r="BT264" s="242" t="s">
        <v>1608</v>
      </c>
      <c r="BU264" s="243" t="s">
        <v>1607</v>
      </c>
      <c r="BV264" s="242" t="s">
        <v>1665</v>
      </c>
      <c r="BW264" s="241" t="s">
        <v>2480</v>
      </c>
      <c r="BX264" s="235"/>
      <c r="BY264"/>
      <c r="BZ264"/>
      <c r="CA264"/>
      <c r="CB264"/>
      <c r="CC264"/>
      <c r="CD264"/>
      <c r="CE264"/>
      <c r="CP264">
        <f t="shared" si="108"/>
        <v>9</v>
      </c>
      <c r="CQ264">
        <v>17</v>
      </c>
      <c r="CR264" t="s">
        <v>503</v>
      </c>
      <c r="CS264" t="s">
        <v>3544</v>
      </c>
      <c r="CT264" t="s">
        <v>27</v>
      </c>
      <c r="CU264" t="s">
        <v>3545</v>
      </c>
      <c r="CV264" t="s">
        <v>331</v>
      </c>
      <c r="CW264" t="s">
        <v>1604</v>
      </c>
      <c r="CX264" s="281" t="s">
        <v>28</v>
      </c>
      <c r="CY264" s="281" t="s">
        <v>312</v>
      </c>
    </row>
    <row r="265" spans="1:103" s="166" customFormat="1" ht="15" hidden="1" customHeight="1">
      <c r="A265" s="185">
        <v>199</v>
      </c>
      <c r="B265" s="186">
        <v>4</v>
      </c>
      <c r="C265" s="187" t="s">
        <v>477</v>
      </c>
      <c r="D265" s="187">
        <v>18</v>
      </c>
      <c r="E265" s="187" t="s">
        <v>698</v>
      </c>
      <c r="F265" s="188"/>
      <c r="G265" s="186"/>
      <c r="H265" s="202"/>
      <c r="I265" s="202"/>
      <c r="J265" s="445"/>
      <c r="K265" s="186"/>
      <c r="L265" s="430"/>
      <c r="M265" s="431"/>
      <c r="N265" s="167"/>
      <c r="O265" s="167"/>
      <c r="P265" s="167"/>
      <c r="Q265" s="167"/>
      <c r="R265" s="165"/>
      <c r="S265" s="165"/>
      <c r="T265" s="165"/>
      <c r="U265" s="165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BI265" s="120" t="str">
        <f t="shared" si="111"/>
        <v/>
      </c>
      <c r="BK265" s="120">
        <f t="shared" si="110"/>
        <v>102</v>
      </c>
      <c r="BL265" s="235" t="str">
        <f t="shared" si="109"/>
        <v>2202-03-796-11-22</v>
      </c>
      <c r="BM265" s="235">
        <v>263</v>
      </c>
      <c r="BN265" s="242" t="s">
        <v>1603</v>
      </c>
      <c r="BO265" s="241" t="s">
        <v>2454</v>
      </c>
      <c r="BP265" s="242" t="s">
        <v>326</v>
      </c>
      <c r="BQ265" s="243" t="s">
        <v>2472</v>
      </c>
      <c r="BR265" s="242" t="s">
        <v>1641</v>
      </c>
      <c r="BS265" s="241" t="s">
        <v>2038</v>
      </c>
      <c r="BT265" s="242" t="s">
        <v>1608</v>
      </c>
      <c r="BU265" s="243" t="s">
        <v>1607</v>
      </c>
      <c r="BV265" s="242" t="s">
        <v>1821</v>
      </c>
      <c r="BW265" s="241" t="s">
        <v>2479</v>
      </c>
      <c r="BX265" s="235"/>
      <c r="BY265"/>
      <c r="BZ265"/>
      <c r="CA265"/>
      <c r="CB265"/>
      <c r="CC265"/>
      <c r="CD265"/>
      <c r="CE265"/>
      <c r="CP265">
        <f t="shared" si="108"/>
        <v>10</v>
      </c>
      <c r="CQ265">
        <v>17</v>
      </c>
      <c r="CR265" t="s">
        <v>503</v>
      </c>
      <c r="CS265" t="s">
        <v>3546</v>
      </c>
      <c r="CT265" t="s">
        <v>3547</v>
      </c>
      <c r="CU265" t="s">
        <v>3545</v>
      </c>
      <c r="CV265" t="s">
        <v>331</v>
      </c>
      <c r="CW265" t="s">
        <v>29</v>
      </c>
      <c r="CX265" s="281" t="s">
        <v>28</v>
      </c>
      <c r="CY265" s="281" t="s">
        <v>312</v>
      </c>
    </row>
    <row r="266" spans="1:103" s="166" customFormat="1" ht="15" hidden="1" customHeight="1">
      <c r="A266" s="185">
        <v>200</v>
      </c>
      <c r="B266" s="186">
        <v>4</v>
      </c>
      <c r="C266" s="187" t="s">
        <v>477</v>
      </c>
      <c r="D266" s="187">
        <v>19</v>
      </c>
      <c r="E266" s="187" t="s">
        <v>699</v>
      </c>
      <c r="F266" s="188"/>
      <c r="G266" s="186"/>
      <c r="H266" s="202"/>
      <c r="I266" s="202"/>
      <c r="J266" s="445"/>
      <c r="K266" s="186"/>
      <c r="L266" s="430"/>
      <c r="M266" s="431"/>
      <c r="N266" s="167"/>
      <c r="O266" s="167"/>
      <c r="P266" s="167"/>
      <c r="Q266" s="167"/>
      <c r="R266" s="165"/>
      <c r="S266" s="165"/>
      <c r="T266" s="165"/>
      <c r="U266" s="165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BI266" s="120" t="str">
        <f t="shared" si="111"/>
        <v/>
      </c>
      <c r="BK266" s="120">
        <f t="shared" si="110"/>
        <v>103</v>
      </c>
      <c r="BL266" s="235" t="str">
        <f t="shared" si="109"/>
        <v>2202-03-796-11-23</v>
      </c>
      <c r="BM266" s="235">
        <v>264</v>
      </c>
      <c r="BN266" s="242" t="s">
        <v>1603</v>
      </c>
      <c r="BO266" s="241" t="s">
        <v>2454</v>
      </c>
      <c r="BP266" s="242" t="s">
        <v>326</v>
      </c>
      <c r="BQ266" s="243" t="s">
        <v>2472</v>
      </c>
      <c r="BR266" s="242" t="s">
        <v>1641</v>
      </c>
      <c r="BS266" s="241" t="s">
        <v>2038</v>
      </c>
      <c r="BT266" s="242" t="s">
        <v>1608</v>
      </c>
      <c r="BU266" s="243" t="s">
        <v>1607</v>
      </c>
      <c r="BV266" s="242" t="s">
        <v>2340</v>
      </c>
      <c r="BW266" s="241" t="s">
        <v>2478</v>
      </c>
      <c r="BX266" s="235"/>
      <c r="BY266"/>
      <c r="BZ266"/>
      <c r="CA266"/>
      <c r="CB266"/>
      <c r="CC266"/>
      <c r="CD266"/>
      <c r="CE266"/>
      <c r="CP266">
        <f t="shared" si="108"/>
        <v>11</v>
      </c>
      <c r="CQ266">
        <v>17</v>
      </c>
      <c r="CR266" t="s">
        <v>503</v>
      </c>
      <c r="CS266" t="s">
        <v>3548</v>
      </c>
      <c r="CT266" t="s">
        <v>293</v>
      </c>
      <c r="CU266" t="s">
        <v>3549</v>
      </c>
      <c r="CV266" t="s">
        <v>331</v>
      </c>
      <c r="CW266" t="s">
        <v>1639</v>
      </c>
      <c r="CX266" s="281">
        <v>6052</v>
      </c>
      <c r="CY266" s="281" t="s">
        <v>313</v>
      </c>
    </row>
    <row r="267" spans="1:103" s="166" customFormat="1" ht="15" hidden="1" customHeight="1">
      <c r="A267" s="185">
        <v>201</v>
      </c>
      <c r="B267" s="186">
        <v>4</v>
      </c>
      <c r="C267" s="187" t="s">
        <v>477</v>
      </c>
      <c r="D267" s="187">
        <v>20</v>
      </c>
      <c r="E267" s="187" t="s">
        <v>700</v>
      </c>
      <c r="F267" s="188"/>
      <c r="G267" s="186"/>
      <c r="H267" s="202"/>
      <c r="I267" s="202"/>
      <c r="J267" s="445"/>
      <c r="K267" s="186"/>
      <c r="L267" s="430"/>
      <c r="M267" s="431"/>
      <c r="N267" s="167"/>
      <c r="O267" s="167"/>
      <c r="P267" s="167"/>
      <c r="Q267" s="167"/>
      <c r="R267" s="165"/>
      <c r="S267" s="165"/>
      <c r="T267" s="165"/>
      <c r="U267" s="165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BI267" s="120" t="str">
        <f t="shared" si="111"/>
        <v/>
      </c>
      <c r="BK267" s="120">
        <f t="shared" si="110"/>
        <v>104</v>
      </c>
      <c r="BL267" s="235" t="str">
        <f t="shared" si="109"/>
        <v>2202-03-796-11-24</v>
      </c>
      <c r="BM267" s="235">
        <v>265</v>
      </c>
      <c r="BN267" s="242" t="s">
        <v>1603</v>
      </c>
      <c r="BO267" s="241" t="s">
        <v>2454</v>
      </c>
      <c r="BP267" s="242" t="s">
        <v>326</v>
      </c>
      <c r="BQ267" s="243" t="s">
        <v>2472</v>
      </c>
      <c r="BR267" s="242" t="s">
        <v>1641</v>
      </c>
      <c r="BS267" s="241" t="s">
        <v>2038</v>
      </c>
      <c r="BT267" s="242" t="s">
        <v>1608</v>
      </c>
      <c r="BU267" s="243" t="s">
        <v>1607</v>
      </c>
      <c r="BV267" s="242" t="s">
        <v>1806</v>
      </c>
      <c r="BW267" s="241" t="s">
        <v>2477</v>
      </c>
      <c r="BX267" s="235"/>
      <c r="BY267"/>
      <c r="BZ267"/>
      <c r="CA267"/>
      <c r="CB267"/>
      <c r="CC267"/>
      <c r="CD267"/>
      <c r="CE267"/>
      <c r="CP267">
        <f t="shared" si="108"/>
        <v>12</v>
      </c>
      <c r="CQ267">
        <v>17</v>
      </c>
      <c r="CR267" t="s">
        <v>503</v>
      </c>
      <c r="CS267" t="s">
        <v>3550</v>
      </c>
      <c r="CT267" t="s">
        <v>294</v>
      </c>
      <c r="CU267" t="s">
        <v>3551</v>
      </c>
      <c r="CV267" t="s">
        <v>331</v>
      </c>
      <c r="CW267" t="s">
        <v>1919</v>
      </c>
      <c r="CX267" s="281">
        <v>3468</v>
      </c>
      <c r="CY267" s="281" t="s">
        <v>314</v>
      </c>
    </row>
    <row r="268" spans="1:103" s="166" customFormat="1" ht="15" hidden="1" customHeight="1">
      <c r="A268" s="185">
        <v>202</v>
      </c>
      <c r="B268" s="186">
        <v>4</v>
      </c>
      <c r="C268" s="187" t="s">
        <v>477</v>
      </c>
      <c r="D268" s="187">
        <v>21</v>
      </c>
      <c r="E268" s="187" t="s">
        <v>701</v>
      </c>
      <c r="F268" s="188"/>
      <c r="G268" s="186"/>
      <c r="H268" s="202"/>
      <c r="I268" s="202"/>
      <c r="J268" s="445"/>
      <c r="K268" s="186"/>
      <c r="L268" s="430"/>
      <c r="M268" s="431"/>
      <c r="N268" s="167"/>
      <c r="O268" s="167"/>
      <c r="P268" s="167"/>
      <c r="Q268" s="167"/>
      <c r="R268" s="165"/>
      <c r="S268" s="165"/>
      <c r="T268" s="165"/>
      <c r="U268" s="165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BI268" s="120" t="str">
        <f t="shared" si="111"/>
        <v/>
      </c>
      <c r="BK268" s="120">
        <f t="shared" si="110"/>
        <v>105</v>
      </c>
      <c r="BL268" s="235" t="str">
        <f t="shared" si="109"/>
        <v>2202-03-796-11-32</v>
      </c>
      <c r="BM268" s="235">
        <v>266</v>
      </c>
      <c r="BN268" s="242" t="s">
        <v>1603</v>
      </c>
      <c r="BO268" s="241" t="s">
        <v>2454</v>
      </c>
      <c r="BP268" s="242" t="s">
        <v>326</v>
      </c>
      <c r="BQ268" s="243" t="s">
        <v>2472</v>
      </c>
      <c r="BR268" s="242" t="s">
        <v>1641</v>
      </c>
      <c r="BS268" s="241" t="s">
        <v>2038</v>
      </c>
      <c r="BT268" s="242" t="s">
        <v>1608</v>
      </c>
      <c r="BU268" s="243" t="s">
        <v>1607</v>
      </c>
      <c r="BV268" s="242" t="s">
        <v>2476</v>
      </c>
      <c r="BW268" s="241" t="s">
        <v>2475</v>
      </c>
      <c r="BX268" s="235"/>
      <c r="BY268"/>
      <c r="BZ268"/>
      <c r="CA268"/>
      <c r="CB268"/>
      <c r="CC268"/>
      <c r="CD268"/>
      <c r="CE268"/>
      <c r="CP268">
        <f t="shared" si="108"/>
        <v>13</v>
      </c>
      <c r="CQ268">
        <v>17</v>
      </c>
      <c r="CR268" t="s">
        <v>503</v>
      </c>
      <c r="CS268" t="s">
        <v>3552</v>
      </c>
      <c r="CT268" t="s">
        <v>300</v>
      </c>
      <c r="CU268" t="s">
        <v>3553</v>
      </c>
      <c r="CV268" t="s">
        <v>331</v>
      </c>
      <c r="CW268" t="s">
        <v>1703</v>
      </c>
      <c r="CX268" s="281" t="s">
        <v>28</v>
      </c>
      <c r="CY268" s="281" t="s">
        <v>312</v>
      </c>
    </row>
    <row r="269" spans="1:103" s="166" customFormat="1" ht="15" hidden="1" customHeight="1">
      <c r="A269" s="185">
        <v>203</v>
      </c>
      <c r="B269" s="186">
        <v>4</v>
      </c>
      <c r="C269" s="187" t="s">
        <v>477</v>
      </c>
      <c r="D269" s="187">
        <v>22</v>
      </c>
      <c r="E269" s="187" t="s">
        <v>702</v>
      </c>
      <c r="F269" s="188"/>
      <c r="G269" s="186"/>
      <c r="H269" s="202"/>
      <c r="I269" s="202"/>
      <c r="J269" s="445"/>
      <c r="K269" s="186"/>
      <c r="L269" s="430"/>
      <c r="M269" s="431"/>
      <c r="N269" s="167"/>
      <c r="O269" s="167"/>
      <c r="P269" s="167"/>
      <c r="Q269" s="167"/>
      <c r="R269" s="165"/>
      <c r="S269" s="165"/>
      <c r="T269" s="165"/>
      <c r="U269" s="165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BI269" s="120" t="str">
        <f t="shared" si="111"/>
        <v/>
      </c>
      <c r="BK269" s="120">
        <f t="shared" si="110"/>
        <v>106</v>
      </c>
      <c r="BL269" s="235" t="str">
        <f t="shared" si="109"/>
        <v>2202-03-796-11-33</v>
      </c>
      <c r="BM269" s="235">
        <v>267</v>
      </c>
      <c r="BN269" s="242" t="s">
        <v>1603</v>
      </c>
      <c r="BO269" s="241" t="s">
        <v>2454</v>
      </c>
      <c r="BP269" s="242" t="s">
        <v>326</v>
      </c>
      <c r="BQ269" s="243" t="s">
        <v>2472</v>
      </c>
      <c r="BR269" s="242" t="s">
        <v>1641</v>
      </c>
      <c r="BS269" s="241" t="s">
        <v>2038</v>
      </c>
      <c r="BT269" s="242" t="s">
        <v>1608</v>
      </c>
      <c r="BU269" s="243" t="s">
        <v>1607</v>
      </c>
      <c r="BV269" s="242" t="s">
        <v>2474</v>
      </c>
      <c r="BW269" s="241" t="s">
        <v>2473</v>
      </c>
      <c r="BX269" s="235"/>
      <c r="BY269"/>
      <c r="BZ269"/>
      <c r="CA269"/>
      <c r="CB269"/>
      <c r="CC269"/>
      <c r="CD269"/>
      <c r="CE269"/>
      <c r="CP269">
        <f t="shared" si="108"/>
        <v>14</v>
      </c>
      <c r="CQ269">
        <v>17</v>
      </c>
      <c r="CR269" t="s">
        <v>503</v>
      </c>
      <c r="CS269" t="s">
        <v>3554</v>
      </c>
      <c r="CT269" t="s">
        <v>295</v>
      </c>
      <c r="CU269" t="s">
        <v>3555</v>
      </c>
      <c r="CV269" t="s">
        <v>331</v>
      </c>
      <c r="CW269" t="s">
        <v>331</v>
      </c>
      <c r="CX269" s="281" t="s">
        <v>303</v>
      </c>
      <c r="CY269" s="281" t="s">
        <v>315</v>
      </c>
    </row>
    <row r="270" spans="1:103" s="166" customFormat="1" ht="15" hidden="1" customHeight="1">
      <c r="A270" s="185">
        <v>204</v>
      </c>
      <c r="B270" s="186">
        <v>4</v>
      </c>
      <c r="C270" s="187" t="s">
        <v>477</v>
      </c>
      <c r="D270" s="187">
        <v>23</v>
      </c>
      <c r="E270" s="187" t="s">
        <v>703</v>
      </c>
      <c r="F270" s="188"/>
      <c r="G270" s="186"/>
      <c r="H270" s="202"/>
      <c r="I270" s="202"/>
      <c r="J270" s="445"/>
      <c r="K270" s="186"/>
      <c r="L270" s="430"/>
      <c r="M270" s="431"/>
      <c r="N270" s="167"/>
      <c r="O270" s="167"/>
      <c r="P270" s="167"/>
      <c r="Q270" s="167"/>
      <c r="R270" s="165"/>
      <c r="S270" s="165"/>
      <c r="T270" s="165"/>
      <c r="U270" s="165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BI270" s="120" t="str">
        <f t="shared" si="111"/>
        <v/>
      </c>
      <c r="BK270" s="120">
        <f t="shared" si="110"/>
        <v>107</v>
      </c>
      <c r="BL270" s="235" t="str">
        <f t="shared" si="109"/>
        <v>2202-03-796-11-41</v>
      </c>
      <c r="BM270" s="235">
        <v>268</v>
      </c>
      <c r="BN270" s="242" t="s">
        <v>1603</v>
      </c>
      <c r="BO270" s="241" t="s">
        <v>2454</v>
      </c>
      <c r="BP270" s="242" t="s">
        <v>326</v>
      </c>
      <c r="BQ270" s="243" t="s">
        <v>2472</v>
      </c>
      <c r="BR270" s="242" t="s">
        <v>1641</v>
      </c>
      <c r="BS270" s="241" t="s">
        <v>2038</v>
      </c>
      <c r="BT270" s="242" t="s">
        <v>1608</v>
      </c>
      <c r="BU270" s="243" t="s">
        <v>1607</v>
      </c>
      <c r="BV270" s="242" t="s">
        <v>1707</v>
      </c>
      <c r="BW270" s="241" t="s">
        <v>2471</v>
      </c>
      <c r="BX270" s="235"/>
      <c r="BY270"/>
      <c r="BZ270"/>
      <c r="CA270"/>
      <c r="CB270"/>
      <c r="CC270"/>
      <c r="CD270"/>
      <c r="CE270"/>
      <c r="CP270">
        <f t="shared" si="108"/>
        <v>15</v>
      </c>
      <c r="CQ270">
        <v>17</v>
      </c>
      <c r="CR270" t="s">
        <v>503</v>
      </c>
      <c r="CS270" t="s">
        <v>3556</v>
      </c>
      <c r="CT270" t="s">
        <v>3557</v>
      </c>
      <c r="CU270" t="s">
        <v>3558</v>
      </c>
      <c r="CV270" t="s">
        <v>331</v>
      </c>
      <c r="CW270" t="s">
        <v>1705</v>
      </c>
      <c r="CX270" s="281" t="s">
        <v>28</v>
      </c>
      <c r="CY270" s="281" t="s">
        <v>312</v>
      </c>
    </row>
    <row r="271" spans="1:103" s="166" customFormat="1" ht="15" hidden="1" customHeight="1">
      <c r="A271" s="185">
        <v>205</v>
      </c>
      <c r="B271" s="186">
        <v>4</v>
      </c>
      <c r="C271" s="187" t="s">
        <v>477</v>
      </c>
      <c r="D271" s="187">
        <v>24</v>
      </c>
      <c r="E271" s="187" t="s">
        <v>704</v>
      </c>
      <c r="F271" s="188"/>
      <c r="G271" s="186"/>
      <c r="H271" s="202"/>
      <c r="I271" s="202"/>
      <c r="J271" s="445"/>
      <c r="K271" s="186"/>
      <c r="L271" s="430"/>
      <c r="M271" s="431"/>
      <c r="N271" s="167"/>
      <c r="O271" s="167"/>
      <c r="P271" s="167"/>
      <c r="Q271" s="167"/>
      <c r="R271" s="165"/>
      <c r="S271" s="165"/>
      <c r="T271" s="165"/>
      <c r="U271" s="165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BI271" s="120" t="str">
        <f t="shared" si="111"/>
        <v/>
      </c>
      <c r="BK271" s="120">
        <f t="shared" si="110"/>
        <v>108</v>
      </c>
      <c r="BL271" s="235" t="str">
        <f t="shared" si="109"/>
        <v>2202-04-001-00-01</v>
      </c>
      <c r="BM271" s="235">
        <v>269</v>
      </c>
      <c r="BN271" s="242" t="s">
        <v>1603</v>
      </c>
      <c r="BO271" s="241" t="s">
        <v>2454</v>
      </c>
      <c r="BP271" s="242" t="s">
        <v>327</v>
      </c>
      <c r="BQ271" s="243" t="s">
        <v>2469</v>
      </c>
      <c r="BR271" s="242" t="s">
        <v>1610</v>
      </c>
      <c r="BS271" s="246" t="s">
        <v>1634</v>
      </c>
      <c r="BT271" s="245" t="s">
        <v>1642</v>
      </c>
      <c r="BU271" s="244"/>
      <c r="BV271" s="242" t="s">
        <v>1604</v>
      </c>
      <c r="BW271" s="241" t="s">
        <v>2470</v>
      </c>
      <c r="BX271" s="235"/>
      <c r="BY271"/>
      <c r="BZ271"/>
      <c r="CA271"/>
      <c r="CB271"/>
      <c r="CC271"/>
      <c r="CD271"/>
      <c r="CE271"/>
      <c r="CP271">
        <f t="shared" si="108"/>
        <v>16</v>
      </c>
      <c r="CQ271">
        <v>17</v>
      </c>
      <c r="CR271" t="s">
        <v>503</v>
      </c>
      <c r="CS271" t="s">
        <v>3559</v>
      </c>
      <c r="CT271" t="s">
        <v>296</v>
      </c>
      <c r="CU271" t="s">
        <v>3560</v>
      </c>
      <c r="CV271" t="s">
        <v>331</v>
      </c>
      <c r="CW271" t="s">
        <v>330</v>
      </c>
      <c r="CX271" s="281">
        <v>3470</v>
      </c>
      <c r="CY271" s="281" t="s">
        <v>316</v>
      </c>
    </row>
    <row r="272" spans="1:103" s="166" customFormat="1" ht="15" hidden="1" customHeight="1">
      <c r="A272" s="185">
        <v>206</v>
      </c>
      <c r="B272" s="186">
        <v>4</v>
      </c>
      <c r="C272" s="187" t="s">
        <v>477</v>
      </c>
      <c r="D272" s="187">
        <v>25</v>
      </c>
      <c r="E272" s="187" t="s">
        <v>705</v>
      </c>
      <c r="F272" s="188"/>
      <c r="G272" s="186"/>
      <c r="H272" s="202"/>
      <c r="I272" s="202"/>
      <c r="J272" s="445"/>
      <c r="K272" s="186"/>
      <c r="L272" s="430"/>
      <c r="M272" s="431"/>
      <c r="N272" s="167"/>
      <c r="O272" s="167"/>
      <c r="P272" s="167"/>
      <c r="Q272" s="167"/>
      <c r="R272" s="165"/>
      <c r="S272" s="165"/>
      <c r="T272" s="165"/>
      <c r="U272" s="165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BI272" s="120" t="str">
        <f t="shared" si="111"/>
        <v/>
      </c>
      <c r="BK272" s="120">
        <f t="shared" si="110"/>
        <v>109</v>
      </c>
      <c r="BL272" s="235" t="str">
        <f t="shared" si="109"/>
        <v>2202-04-001-00-03</v>
      </c>
      <c r="BM272" s="235">
        <v>270</v>
      </c>
      <c r="BN272" s="242" t="s">
        <v>1603</v>
      </c>
      <c r="BO272" s="241" t="s">
        <v>2454</v>
      </c>
      <c r="BP272" s="242" t="s">
        <v>327</v>
      </c>
      <c r="BQ272" s="243" t="s">
        <v>2469</v>
      </c>
      <c r="BR272" s="242" t="s">
        <v>1610</v>
      </c>
      <c r="BS272" s="246" t="s">
        <v>1634</v>
      </c>
      <c r="BT272" s="245" t="s">
        <v>1642</v>
      </c>
      <c r="BU272" s="244"/>
      <c r="BV272" s="242" t="s">
        <v>326</v>
      </c>
      <c r="BW272" s="241" t="s">
        <v>2468</v>
      </c>
      <c r="BX272" s="235"/>
      <c r="BY272"/>
      <c r="BZ272"/>
      <c r="CA272"/>
      <c r="CB272"/>
      <c r="CC272"/>
      <c r="CD272"/>
      <c r="CE272"/>
      <c r="CP272">
        <f t="shared" si="108"/>
        <v>17</v>
      </c>
      <c r="CQ272">
        <v>17</v>
      </c>
      <c r="CR272" t="s">
        <v>503</v>
      </c>
      <c r="CS272" t="s">
        <v>3561</v>
      </c>
      <c r="CT272" t="s">
        <v>298</v>
      </c>
      <c r="CU272" t="s">
        <v>3562</v>
      </c>
      <c r="CV272" t="s">
        <v>331</v>
      </c>
      <c r="CW272" t="s">
        <v>1828</v>
      </c>
      <c r="CX272" s="281">
        <v>2811</v>
      </c>
      <c r="CY272" s="281" t="s">
        <v>318</v>
      </c>
    </row>
    <row r="273" spans="1:103" s="166" customFormat="1" ht="15" hidden="1" customHeight="1">
      <c r="A273" s="185">
        <v>207</v>
      </c>
      <c r="B273" s="186">
        <v>4</v>
      </c>
      <c r="C273" s="187" t="s">
        <v>477</v>
      </c>
      <c r="D273" s="187">
        <v>26</v>
      </c>
      <c r="E273" s="187" t="s">
        <v>706</v>
      </c>
      <c r="F273" s="188"/>
      <c r="G273" s="186"/>
      <c r="H273" s="202"/>
      <c r="I273" s="202"/>
      <c r="J273" s="445"/>
      <c r="K273" s="186"/>
      <c r="L273" s="430"/>
      <c r="M273" s="431"/>
      <c r="N273" s="167"/>
      <c r="O273" s="167"/>
      <c r="P273" s="167"/>
      <c r="Q273" s="167"/>
      <c r="R273" s="165"/>
      <c r="S273" s="165"/>
      <c r="T273" s="165"/>
      <c r="U273" s="165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BI273" s="120" t="str">
        <f t="shared" si="111"/>
        <v/>
      </c>
      <c r="BK273" s="120">
        <f t="shared" si="110"/>
        <v>110</v>
      </c>
      <c r="BL273" s="235" t="str">
        <f t="shared" si="109"/>
        <v>2202-05-102-00-05</v>
      </c>
      <c r="BM273" s="235">
        <v>271</v>
      </c>
      <c r="BN273" s="242" t="s">
        <v>1603</v>
      </c>
      <c r="BO273" s="241" t="s">
        <v>2454</v>
      </c>
      <c r="BP273" s="242" t="s">
        <v>328</v>
      </c>
      <c r="BQ273" s="243" t="s">
        <v>2464</v>
      </c>
      <c r="BR273" s="242" t="s">
        <v>1795</v>
      </c>
      <c r="BS273" s="246" t="s">
        <v>2467</v>
      </c>
      <c r="BT273" s="245" t="s">
        <v>1642</v>
      </c>
      <c r="BU273" s="244"/>
      <c r="BV273" s="242" t="s">
        <v>328</v>
      </c>
      <c r="BW273" s="241" t="s">
        <v>2466</v>
      </c>
      <c r="BX273" s="235"/>
      <c r="BY273"/>
      <c r="BZ273"/>
      <c r="CA273"/>
      <c r="CB273"/>
      <c r="CC273"/>
      <c r="CD273"/>
      <c r="CE273"/>
      <c r="CP273">
        <f t="shared" si="108"/>
        <v>18</v>
      </c>
      <c r="CQ273">
        <v>17</v>
      </c>
      <c r="CR273" t="s">
        <v>503</v>
      </c>
      <c r="CS273" t="s">
        <v>3563</v>
      </c>
      <c r="CT273" t="s">
        <v>297</v>
      </c>
      <c r="CU273" t="s">
        <v>3564</v>
      </c>
      <c r="CV273" t="s">
        <v>331</v>
      </c>
      <c r="CW273" t="s">
        <v>1679</v>
      </c>
      <c r="CX273" s="281" t="s">
        <v>304</v>
      </c>
      <c r="CY273" s="281" t="s">
        <v>317</v>
      </c>
    </row>
    <row r="274" spans="1:103" s="166" customFormat="1" ht="15" hidden="1" customHeight="1">
      <c r="A274" s="185">
        <v>208</v>
      </c>
      <c r="B274" s="186">
        <v>4</v>
      </c>
      <c r="C274" s="187" t="s">
        <v>477</v>
      </c>
      <c r="D274" s="187">
        <v>27</v>
      </c>
      <c r="E274" s="187" t="s">
        <v>707</v>
      </c>
      <c r="F274" s="188"/>
      <c r="G274" s="186"/>
      <c r="H274" s="202"/>
      <c r="I274" s="202"/>
      <c r="J274" s="445"/>
      <c r="K274" s="186"/>
      <c r="L274" s="430"/>
      <c r="M274" s="431"/>
      <c r="N274" s="167"/>
      <c r="O274" s="167"/>
      <c r="P274" s="167"/>
      <c r="Q274" s="167"/>
      <c r="R274" s="165"/>
      <c r="S274" s="165"/>
      <c r="T274" s="165"/>
      <c r="U274" s="165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BI274" s="120" t="str">
        <f t="shared" si="111"/>
        <v/>
      </c>
      <c r="BK274" s="120">
        <f t="shared" si="110"/>
        <v>111</v>
      </c>
      <c r="BL274" s="235" t="str">
        <f t="shared" si="109"/>
        <v>2202-05-103-00-06</v>
      </c>
      <c r="BM274" s="235">
        <v>272</v>
      </c>
      <c r="BN274" s="242" t="s">
        <v>1603</v>
      </c>
      <c r="BO274" s="241" t="s">
        <v>2454</v>
      </c>
      <c r="BP274" s="242" t="s">
        <v>328</v>
      </c>
      <c r="BQ274" s="243" t="s">
        <v>2464</v>
      </c>
      <c r="BR274" s="242" t="s">
        <v>1605</v>
      </c>
      <c r="BS274" s="246" t="s">
        <v>2463</v>
      </c>
      <c r="BT274" s="245" t="s">
        <v>1642</v>
      </c>
      <c r="BU274" s="244"/>
      <c r="BV274" s="242" t="s">
        <v>329</v>
      </c>
      <c r="BW274" s="241" t="s">
        <v>2465</v>
      </c>
      <c r="BX274" s="235"/>
      <c r="BY274"/>
      <c r="BZ274"/>
      <c r="CA274"/>
      <c r="CB274"/>
      <c r="CC274"/>
      <c r="CD274"/>
      <c r="CE274"/>
      <c r="CP274">
        <f t="shared" si="108"/>
        <v>19</v>
      </c>
      <c r="CQ274">
        <v>17</v>
      </c>
      <c r="CR274" t="s">
        <v>503</v>
      </c>
      <c r="CS274" t="s">
        <v>3565</v>
      </c>
      <c r="CT274" t="s">
        <v>299</v>
      </c>
      <c r="CU274" t="s">
        <v>3566</v>
      </c>
      <c r="CV274" t="s">
        <v>331</v>
      </c>
      <c r="CW274" t="s">
        <v>1608</v>
      </c>
      <c r="CX274" s="281">
        <v>3177</v>
      </c>
      <c r="CY274" s="281" t="s">
        <v>319</v>
      </c>
    </row>
    <row r="275" spans="1:103" s="166" customFormat="1" ht="15" hidden="1" customHeight="1">
      <c r="A275" s="185">
        <v>209</v>
      </c>
      <c r="B275" s="186">
        <v>4</v>
      </c>
      <c r="C275" s="187" t="s">
        <v>477</v>
      </c>
      <c r="D275" s="187">
        <v>28</v>
      </c>
      <c r="E275" s="187" t="s">
        <v>708</v>
      </c>
      <c r="F275" s="188"/>
      <c r="G275" s="186"/>
      <c r="H275" s="202"/>
      <c r="I275" s="202"/>
      <c r="J275" s="445"/>
      <c r="K275" s="186"/>
      <c r="L275" s="430"/>
      <c r="M275" s="431"/>
      <c r="N275" s="167"/>
      <c r="O275" s="167"/>
      <c r="P275" s="167"/>
      <c r="Q275" s="167"/>
      <c r="R275" s="165"/>
      <c r="S275" s="165"/>
      <c r="T275" s="165"/>
      <c r="U275" s="165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BI275" s="120" t="str">
        <f t="shared" si="111"/>
        <v/>
      </c>
      <c r="BK275" s="120">
        <f t="shared" si="110"/>
        <v>112</v>
      </c>
      <c r="BL275" s="235" t="str">
        <f t="shared" si="109"/>
        <v>2202-05-103-10-08</v>
      </c>
      <c r="BM275" s="235">
        <v>273</v>
      </c>
      <c r="BN275" s="242" t="s">
        <v>1603</v>
      </c>
      <c r="BO275" s="241" t="s">
        <v>2454</v>
      </c>
      <c r="BP275" s="242" t="s">
        <v>328</v>
      </c>
      <c r="BQ275" s="243" t="s">
        <v>2464</v>
      </c>
      <c r="BR275" s="242" t="s">
        <v>1605</v>
      </c>
      <c r="BS275" s="241" t="s">
        <v>2463</v>
      </c>
      <c r="BT275" s="242" t="s">
        <v>1679</v>
      </c>
      <c r="BU275" s="243" t="s">
        <v>1738</v>
      </c>
      <c r="BV275" s="242" t="s">
        <v>331</v>
      </c>
      <c r="BW275" s="241" t="s">
        <v>2462</v>
      </c>
      <c r="BX275" s="235"/>
      <c r="BY275"/>
      <c r="BZ275"/>
      <c r="CA275"/>
      <c r="CB275"/>
      <c r="CC275"/>
      <c r="CD275"/>
      <c r="CE275"/>
      <c r="CP275">
        <f t="shared" si="108"/>
        <v>1</v>
      </c>
      <c r="CQ275">
        <v>18</v>
      </c>
      <c r="CR275" t="s">
        <v>505</v>
      </c>
      <c r="CS275" t="s">
        <v>3567</v>
      </c>
      <c r="CT275" t="s">
        <v>3568</v>
      </c>
      <c r="CU275" t="s">
        <v>3569</v>
      </c>
      <c r="CV275" t="s">
        <v>1604</v>
      </c>
      <c r="CW275" t="s">
        <v>29</v>
      </c>
      <c r="CX275" s="282"/>
      <c r="CY275" s="282"/>
    </row>
    <row r="276" spans="1:103" s="166" customFormat="1" ht="15" hidden="1" customHeight="1">
      <c r="A276" s="185">
        <v>210</v>
      </c>
      <c r="B276" s="186">
        <v>4</v>
      </c>
      <c r="C276" s="187" t="s">
        <v>477</v>
      </c>
      <c r="D276" s="187">
        <v>29</v>
      </c>
      <c r="E276" s="187" t="s">
        <v>709</v>
      </c>
      <c r="F276" s="188"/>
      <c r="G276" s="186"/>
      <c r="H276" s="202"/>
      <c r="I276" s="202"/>
      <c r="J276" s="445"/>
      <c r="K276" s="186"/>
      <c r="L276" s="430"/>
      <c r="M276" s="431"/>
      <c r="N276" s="167"/>
      <c r="O276" s="167"/>
      <c r="P276" s="167"/>
      <c r="Q276" s="167"/>
      <c r="R276" s="165"/>
      <c r="S276" s="165"/>
      <c r="T276" s="165"/>
      <c r="U276" s="165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BI276" s="120" t="str">
        <f t="shared" si="111"/>
        <v/>
      </c>
      <c r="BK276" s="120">
        <f t="shared" si="110"/>
        <v>113</v>
      </c>
      <c r="BL276" s="235" t="str">
        <f t="shared" si="109"/>
        <v>2202-80-001-00-01</v>
      </c>
      <c r="BM276" s="235">
        <v>274</v>
      </c>
      <c r="BN276" s="242" t="s">
        <v>1603</v>
      </c>
      <c r="BO276" s="241" t="s">
        <v>2454</v>
      </c>
      <c r="BP276" s="242" t="s">
        <v>1611</v>
      </c>
      <c r="BQ276" s="243" t="s">
        <v>1568</v>
      </c>
      <c r="BR276" s="242" t="s">
        <v>1610</v>
      </c>
      <c r="BS276" s="246" t="s">
        <v>1634</v>
      </c>
      <c r="BT276" s="245" t="s">
        <v>1642</v>
      </c>
      <c r="BU276" s="244"/>
      <c r="BV276" s="242" t="s">
        <v>1604</v>
      </c>
      <c r="BW276" s="241" t="s">
        <v>2461</v>
      </c>
      <c r="BX276" s="235"/>
      <c r="BY276"/>
      <c r="BZ276"/>
      <c r="CA276"/>
      <c r="CB276"/>
      <c r="CC276"/>
      <c r="CD276"/>
      <c r="CE276"/>
      <c r="CP276">
        <f t="shared" si="108"/>
        <v>1</v>
      </c>
      <c r="CQ276">
        <v>18</v>
      </c>
      <c r="CR276" t="s">
        <v>505</v>
      </c>
      <c r="CS276" t="s">
        <v>3570</v>
      </c>
      <c r="CT276" t="s">
        <v>3571</v>
      </c>
      <c r="CU276" t="s">
        <v>3572</v>
      </c>
      <c r="CV276" t="s">
        <v>1604</v>
      </c>
      <c r="CW276" t="s">
        <v>326</v>
      </c>
      <c r="CX276" s="282"/>
      <c r="CY276" s="282"/>
    </row>
    <row r="277" spans="1:103" s="166" customFormat="1" ht="15" hidden="1" customHeight="1">
      <c r="A277" s="185">
        <v>211</v>
      </c>
      <c r="B277" s="186">
        <v>4</v>
      </c>
      <c r="C277" s="187" t="s">
        <v>477</v>
      </c>
      <c r="D277" s="187">
        <v>30</v>
      </c>
      <c r="E277" s="187" t="s">
        <v>710</v>
      </c>
      <c r="F277" s="188"/>
      <c r="G277" s="186"/>
      <c r="H277" s="202"/>
      <c r="I277" s="202"/>
      <c r="J277" s="445"/>
      <c r="K277" s="186"/>
      <c r="L277" s="430"/>
      <c r="M277" s="431"/>
      <c r="N277" s="167"/>
      <c r="O277" s="167"/>
      <c r="P277" s="167"/>
      <c r="Q277" s="167"/>
      <c r="R277" s="165"/>
      <c r="S277" s="165"/>
      <c r="T277" s="165"/>
      <c r="U277" s="165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BI277" s="120" t="str">
        <f t="shared" si="111"/>
        <v/>
      </c>
      <c r="BK277" s="120">
        <f t="shared" si="110"/>
        <v>114</v>
      </c>
      <c r="BL277" s="235" t="str">
        <f t="shared" si="109"/>
        <v>2202-80-001-00-03</v>
      </c>
      <c r="BM277" s="235">
        <v>275</v>
      </c>
      <c r="BN277" s="242" t="s">
        <v>1603</v>
      </c>
      <c r="BO277" s="241" t="s">
        <v>2454</v>
      </c>
      <c r="BP277" s="242" t="s">
        <v>1611</v>
      </c>
      <c r="BQ277" s="243" t="s">
        <v>1568</v>
      </c>
      <c r="BR277" s="242" t="s">
        <v>1610</v>
      </c>
      <c r="BS277" s="246" t="s">
        <v>1634</v>
      </c>
      <c r="BT277" s="245" t="s">
        <v>1642</v>
      </c>
      <c r="BU277" s="244"/>
      <c r="BV277" s="242" t="s">
        <v>326</v>
      </c>
      <c r="BW277" s="241" t="s">
        <v>1757</v>
      </c>
      <c r="BX277" s="235"/>
      <c r="BY277"/>
      <c r="BZ277"/>
      <c r="CA277"/>
      <c r="CB277"/>
      <c r="CC277"/>
      <c r="CD277"/>
      <c r="CE277"/>
      <c r="CP277">
        <f t="shared" si="108"/>
        <v>1</v>
      </c>
      <c r="CQ277">
        <v>18</v>
      </c>
      <c r="CR277" t="s">
        <v>505</v>
      </c>
      <c r="CS277" t="s">
        <v>3573</v>
      </c>
      <c r="CT277" t="s">
        <v>3574</v>
      </c>
      <c r="CU277" t="s">
        <v>3575</v>
      </c>
      <c r="CV277" t="s">
        <v>1604</v>
      </c>
      <c r="CW277" t="s">
        <v>327</v>
      </c>
      <c r="CX277" s="282"/>
      <c r="CY277" s="282"/>
    </row>
    <row r="278" spans="1:103" s="166" customFormat="1" ht="15" hidden="1" customHeight="1">
      <c r="A278" s="185">
        <v>212</v>
      </c>
      <c r="B278" s="186">
        <v>4</v>
      </c>
      <c r="C278" s="187" t="s">
        <v>477</v>
      </c>
      <c r="D278" s="187">
        <v>31</v>
      </c>
      <c r="E278" s="187" t="s">
        <v>711</v>
      </c>
      <c r="F278" s="188"/>
      <c r="G278" s="186"/>
      <c r="H278" s="202"/>
      <c r="I278" s="202"/>
      <c r="J278" s="445"/>
      <c r="K278" s="186"/>
      <c r="L278" s="430"/>
      <c r="M278" s="431"/>
      <c r="N278" s="167"/>
      <c r="O278" s="167"/>
      <c r="P278" s="167"/>
      <c r="Q278" s="167"/>
      <c r="R278" s="165"/>
      <c r="S278" s="165"/>
      <c r="T278" s="165"/>
      <c r="U278" s="165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BI278" s="120" t="str">
        <f t="shared" si="111"/>
        <v/>
      </c>
      <c r="BK278" s="120">
        <f t="shared" si="110"/>
        <v>115</v>
      </c>
      <c r="BL278" s="235" t="str">
        <f t="shared" si="109"/>
        <v>2202-80-003-00-04</v>
      </c>
      <c r="BM278" s="235">
        <v>276</v>
      </c>
      <c r="BN278" s="242" t="s">
        <v>1603</v>
      </c>
      <c r="BO278" s="241" t="s">
        <v>2454</v>
      </c>
      <c r="BP278" s="242" t="s">
        <v>1611</v>
      </c>
      <c r="BQ278" s="243" t="s">
        <v>1568</v>
      </c>
      <c r="BR278" s="242" t="s">
        <v>1967</v>
      </c>
      <c r="BS278" s="246" t="s">
        <v>1966</v>
      </c>
      <c r="BT278" s="245" t="s">
        <v>1642</v>
      </c>
      <c r="BU278" s="244"/>
      <c r="BV278" s="242" t="s">
        <v>327</v>
      </c>
      <c r="BW278" s="241" t="s">
        <v>2460</v>
      </c>
      <c r="BX278" s="235"/>
      <c r="BY278"/>
      <c r="BZ278"/>
      <c r="CA278"/>
      <c r="CB278"/>
      <c r="CC278"/>
      <c r="CD278"/>
      <c r="CE278"/>
      <c r="CP278">
        <f t="shared" si="108"/>
        <v>1</v>
      </c>
      <c r="CQ278">
        <v>18</v>
      </c>
      <c r="CR278" t="s">
        <v>505</v>
      </c>
      <c r="CS278" t="s">
        <v>3576</v>
      </c>
      <c r="CT278" t="s">
        <v>3577</v>
      </c>
      <c r="CU278" t="s">
        <v>3578</v>
      </c>
      <c r="CV278" t="s">
        <v>1604</v>
      </c>
      <c r="CW278" t="s">
        <v>328</v>
      </c>
      <c r="CX278" s="282"/>
      <c r="CY278" s="282"/>
    </row>
    <row r="279" spans="1:103" s="166" customFormat="1" ht="15" hidden="1" customHeight="1">
      <c r="A279" s="185">
        <v>213</v>
      </c>
      <c r="B279" s="186">
        <v>4</v>
      </c>
      <c r="C279" s="187" t="s">
        <v>477</v>
      </c>
      <c r="D279" s="187">
        <v>32</v>
      </c>
      <c r="E279" s="187" t="s">
        <v>712</v>
      </c>
      <c r="F279" s="188"/>
      <c r="G279" s="186"/>
      <c r="H279" s="202"/>
      <c r="I279" s="202"/>
      <c r="J279" s="445"/>
      <c r="K279" s="186"/>
      <c r="L279" s="430"/>
      <c r="M279" s="431"/>
      <c r="N279" s="167"/>
      <c r="O279" s="167"/>
      <c r="P279" s="167"/>
      <c r="Q279" s="167"/>
      <c r="R279" s="165"/>
      <c r="S279" s="165"/>
      <c r="T279" s="165"/>
      <c r="U279" s="165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BI279" s="120" t="str">
        <f t="shared" si="111"/>
        <v/>
      </c>
      <c r="BK279" s="120">
        <f t="shared" si="110"/>
        <v>116</v>
      </c>
      <c r="BL279" s="235" t="str">
        <f t="shared" si="109"/>
        <v>2202-80-003-11-11</v>
      </c>
      <c r="BM279" s="235">
        <v>277</v>
      </c>
      <c r="BN279" s="242" t="s">
        <v>1603</v>
      </c>
      <c r="BO279" s="241" t="s">
        <v>2454</v>
      </c>
      <c r="BP279" s="242" t="s">
        <v>1611</v>
      </c>
      <c r="BQ279" s="243" t="s">
        <v>1568</v>
      </c>
      <c r="BR279" s="242" t="s">
        <v>1967</v>
      </c>
      <c r="BS279" s="241" t="s">
        <v>1966</v>
      </c>
      <c r="BT279" s="242" t="s">
        <v>1608</v>
      </c>
      <c r="BU279" s="243" t="s">
        <v>1607</v>
      </c>
      <c r="BV279" s="242" t="s">
        <v>1608</v>
      </c>
      <c r="BW279" s="241" t="s">
        <v>2459</v>
      </c>
      <c r="BX279" s="235"/>
      <c r="BY279"/>
      <c r="BZ279"/>
      <c r="CA279"/>
      <c r="CB279"/>
      <c r="CC279"/>
      <c r="CD279"/>
      <c r="CE279"/>
      <c r="CP279">
        <f t="shared" si="108"/>
        <v>1</v>
      </c>
      <c r="CQ279">
        <v>18</v>
      </c>
      <c r="CR279" t="s">
        <v>505</v>
      </c>
      <c r="CS279" t="s">
        <v>3579</v>
      </c>
      <c r="CT279" t="s">
        <v>3580</v>
      </c>
      <c r="CU279" t="s">
        <v>3581</v>
      </c>
      <c r="CV279" t="s">
        <v>1604</v>
      </c>
      <c r="CW279" t="s">
        <v>329</v>
      </c>
      <c r="CX279" s="282"/>
      <c r="CY279" s="282"/>
    </row>
    <row r="280" spans="1:103" s="166" customFormat="1" ht="15" hidden="1" customHeight="1">
      <c r="A280" s="185">
        <v>214</v>
      </c>
      <c r="B280" s="186">
        <v>4</v>
      </c>
      <c r="C280" s="187" t="s">
        <v>477</v>
      </c>
      <c r="D280" s="187">
        <v>33</v>
      </c>
      <c r="E280" s="187" t="s">
        <v>713</v>
      </c>
      <c r="F280" s="188"/>
      <c r="G280" s="186"/>
      <c r="H280" s="202"/>
      <c r="I280" s="202"/>
      <c r="J280" s="445"/>
      <c r="K280" s="186"/>
      <c r="L280" s="430"/>
      <c r="M280" s="431"/>
      <c r="N280" s="167"/>
      <c r="O280" s="167"/>
      <c r="P280" s="167"/>
      <c r="Q280" s="167"/>
      <c r="R280" s="165"/>
      <c r="S280" s="165"/>
      <c r="T280" s="165"/>
      <c r="U280" s="165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BI280" s="120" t="str">
        <f t="shared" si="111"/>
        <v/>
      </c>
      <c r="BK280" s="120">
        <f t="shared" si="110"/>
        <v>117</v>
      </c>
      <c r="BL280" s="235" t="str">
        <f t="shared" si="109"/>
        <v>2202-80-800-00-05</v>
      </c>
      <c r="BM280" s="235">
        <v>278</v>
      </c>
      <c r="BN280" s="242" t="s">
        <v>1603</v>
      </c>
      <c r="BO280" s="241" t="s">
        <v>2454</v>
      </c>
      <c r="BP280" s="242" t="s">
        <v>1611</v>
      </c>
      <c r="BQ280" s="243" t="s">
        <v>1568</v>
      </c>
      <c r="BR280" s="242" t="s">
        <v>1649</v>
      </c>
      <c r="BS280" s="246" t="s">
        <v>1648</v>
      </c>
      <c r="BT280" s="245" t="s">
        <v>1642</v>
      </c>
      <c r="BU280" s="244"/>
      <c r="BV280" s="242" t="s">
        <v>328</v>
      </c>
      <c r="BW280" s="241" t="s">
        <v>2458</v>
      </c>
      <c r="BX280" s="235"/>
      <c r="BY280"/>
      <c r="BZ280"/>
      <c r="CA280"/>
      <c r="CB280"/>
      <c r="CC280"/>
      <c r="CD280"/>
      <c r="CE280"/>
      <c r="CP280">
        <f t="shared" si="108"/>
        <v>1</v>
      </c>
      <c r="CQ280">
        <v>18</v>
      </c>
      <c r="CR280" t="s">
        <v>505</v>
      </c>
      <c r="CS280" t="s">
        <v>3582</v>
      </c>
      <c r="CT280" t="s">
        <v>3583</v>
      </c>
      <c r="CU280" t="s">
        <v>3584</v>
      </c>
      <c r="CV280" t="s">
        <v>1604</v>
      </c>
      <c r="CW280" t="s">
        <v>330</v>
      </c>
      <c r="CX280" s="282"/>
      <c r="CY280" s="282"/>
    </row>
    <row r="281" spans="1:103" s="166" customFormat="1" ht="15" hidden="1" customHeight="1">
      <c r="A281" s="185">
        <v>215</v>
      </c>
      <c r="B281" s="186">
        <v>4</v>
      </c>
      <c r="C281" s="187" t="s">
        <v>477</v>
      </c>
      <c r="D281" s="187">
        <v>34</v>
      </c>
      <c r="E281" s="187" t="s">
        <v>714</v>
      </c>
      <c r="F281" s="188"/>
      <c r="G281" s="186"/>
      <c r="H281" s="202"/>
      <c r="I281" s="202"/>
      <c r="J281" s="445"/>
      <c r="K281" s="186"/>
      <c r="L281" s="430"/>
      <c r="M281" s="431"/>
      <c r="N281" s="167"/>
      <c r="O281" s="167"/>
      <c r="P281" s="167"/>
      <c r="Q281" s="167"/>
      <c r="R281" s="165"/>
      <c r="S281" s="165"/>
      <c r="T281" s="165"/>
      <c r="U281" s="165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BI281" s="120" t="str">
        <f t="shared" si="111"/>
        <v/>
      </c>
      <c r="BK281" s="120">
        <f t="shared" si="110"/>
        <v>118</v>
      </c>
      <c r="BL281" s="235" t="str">
        <f t="shared" si="109"/>
        <v>2202-80-800-00-07</v>
      </c>
      <c r="BM281" s="235">
        <v>279</v>
      </c>
      <c r="BN281" s="242" t="s">
        <v>1603</v>
      </c>
      <c r="BO281" s="241" t="s">
        <v>2454</v>
      </c>
      <c r="BP281" s="242" t="s">
        <v>1611</v>
      </c>
      <c r="BQ281" s="243" t="s">
        <v>1568</v>
      </c>
      <c r="BR281" s="242" t="s">
        <v>1649</v>
      </c>
      <c r="BS281" s="246" t="s">
        <v>1648</v>
      </c>
      <c r="BT281" s="245" t="s">
        <v>1642</v>
      </c>
      <c r="BU281" s="244"/>
      <c r="BV281" s="242" t="s">
        <v>330</v>
      </c>
      <c r="BW281" s="241" t="s">
        <v>2457</v>
      </c>
      <c r="BX281" s="235"/>
      <c r="BY281"/>
      <c r="BZ281"/>
      <c r="CA281"/>
      <c r="CB281"/>
      <c r="CC281"/>
      <c r="CD281"/>
      <c r="CE281"/>
      <c r="CP281">
        <f t="shared" si="108"/>
        <v>1</v>
      </c>
      <c r="CQ281">
        <v>18</v>
      </c>
      <c r="CR281" t="s">
        <v>505</v>
      </c>
      <c r="CS281" t="s">
        <v>3585</v>
      </c>
      <c r="CT281" t="s">
        <v>3586</v>
      </c>
      <c r="CU281" t="s">
        <v>3587</v>
      </c>
      <c r="CV281" t="s">
        <v>1604</v>
      </c>
      <c r="CW281" t="s">
        <v>331</v>
      </c>
      <c r="CX281" s="282"/>
      <c r="CY281" s="282"/>
    </row>
    <row r="282" spans="1:103" s="166" customFormat="1" ht="15" hidden="1" customHeight="1">
      <c r="A282" s="185">
        <v>216</v>
      </c>
      <c r="B282" s="186">
        <v>4</v>
      </c>
      <c r="C282" s="187" t="s">
        <v>477</v>
      </c>
      <c r="D282" s="187">
        <v>35</v>
      </c>
      <c r="E282" s="187" t="s">
        <v>715</v>
      </c>
      <c r="F282" s="188"/>
      <c r="G282" s="186"/>
      <c r="H282" s="202"/>
      <c r="I282" s="202"/>
      <c r="J282" s="445"/>
      <c r="K282" s="186"/>
      <c r="L282" s="430"/>
      <c r="M282" s="431"/>
      <c r="N282" s="167"/>
      <c r="O282" s="167"/>
      <c r="P282" s="167"/>
      <c r="Q282" s="167"/>
      <c r="R282" s="165"/>
      <c r="S282" s="165"/>
      <c r="T282" s="165"/>
      <c r="U282" s="165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BI282" s="120" t="str">
        <f t="shared" si="111"/>
        <v/>
      </c>
      <c r="BK282" s="120">
        <f t="shared" si="110"/>
        <v>119</v>
      </c>
      <c r="BL282" s="235" t="str">
        <f t="shared" si="109"/>
        <v>2202-80-800-00-08</v>
      </c>
      <c r="BM282" s="235">
        <v>280</v>
      </c>
      <c r="BN282" s="242" t="s">
        <v>1603</v>
      </c>
      <c r="BO282" s="241" t="s">
        <v>2454</v>
      </c>
      <c r="BP282" s="242" t="s">
        <v>1611</v>
      </c>
      <c r="BQ282" s="243" t="s">
        <v>1568</v>
      </c>
      <c r="BR282" s="242" t="s">
        <v>1649</v>
      </c>
      <c r="BS282" s="246" t="s">
        <v>1648</v>
      </c>
      <c r="BT282" s="245" t="s">
        <v>1642</v>
      </c>
      <c r="BU282" s="244"/>
      <c r="BV282" s="242" t="s">
        <v>331</v>
      </c>
      <c r="BW282" s="241" t="s">
        <v>2453</v>
      </c>
      <c r="BX282" s="235"/>
      <c r="BY282"/>
      <c r="BZ282"/>
      <c r="CA282"/>
      <c r="CB282"/>
      <c r="CC282"/>
      <c r="CD282"/>
      <c r="CE282"/>
      <c r="CP282">
        <f t="shared" si="108"/>
        <v>1</v>
      </c>
      <c r="CQ282">
        <v>18</v>
      </c>
      <c r="CR282" t="s">
        <v>505</v>
      </c>
      <c r="CS282" t="s">
        <v>3588</v>
      </c>
      <c r="CT282" t="s">
        <v>3589</v>
      </c>
      <c r="CU282" t="s">
        <v>3590</v>
      </c>
      <c r="CV282" t="s">
        <v>1604</v>
      </c>
      <c r="CW282" t="s">
        <v>1681</v>
      </c>
      <c r="CX282" s="282"/>
      <c r="CY282" s="282"/>
    </row>
    <row r="283" spans="1:103" s="166" customFormat="1" ht="15" hidden="1" customHeight="1">
      <c r="A283" s="185">
        <v>217</v>
      </c>
      <c r="B283" s="186">
        <v>4</v>
      </c>
      <c r="C283" s="187" t="s">
        <v>477</v>
      </c>
      <c r="D283" s="187">
        <v>36</v>
      </c>
      <c r="E283" s="187" t="s">
        <v>716</v>
      </c>
      <c r="F283" s="188"/>
      <c r="G283" s="186"/>
      <c r="H283" s="202"/>
      <c r="I283" s="202"/>
      <c r="J283" s="445"/>
      <c r="K283" s="186"/>
      <c r="L283" s="430"/>
      <c r="M283" s="431"/>
      <c r="N283" s="167"/>
      <c r="O283" s="167"/>
      <c r="P283" s="167"/>
      <c r="Q283" s="167"/>
      <c r="R283" s="165"/>
      <c r="S283" s="165"/>
      <c r="T283" s="165"/>
      <c r="U283" s="165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BI283" s="120" t="str">
        <f t="shared" si="111"/>
        <v/>
      </c>
      <c r="BK283" s="120">
        <f t="shared" si="110"/>
        <v>120</v>
      </c>
      <c r="BL283" s="235" t="str">
        <f t="shared" si="109"/>
        <v>2202-80-800-00-15</v>
      </c>
      <c r="BM283" s="235">
        <v>281</v>
      </c>
      <c r="BN283" s="242" t="s">
        <v>1603</v>
      </c>
      <c r="BO283" s="241" t="s">
        <v>2454</v>
      </c>
      <c r="BP283" s="242" t="s">
        <v>1611</v>
      </c>
      <c r="BQ283" s="243" t="s">
        <v>1568</v>
      </c>
      <c r="BR283" s="242" t="s">
        <v>1649</v>
      </c>
      <c r="BS283" s="246" t="s">
        <v>1648</v>
      </c>
      <c r="BT283" s="245" t="s">
        <v>1642</v>
      </c>
      <c r="BU283" s="244"/>
      <c r="BV283" s="242" t="s">
        <v>1766</v>
      </c>
      <c r="BW283" s="241" t="s">
        <v>2456</v>
      </c>
      <c r="BX283" s="235"/>
      <c r="BY283"/>
      <c r="BZ283"/>
      <c r="CA283"/>
      <c r="CB283"/>
      <c r="CC283"/>
      <c r="CD283"/>
      <c r="CE283"/>
      <c r="CP283">
        <f t="shared" si="108"/>
        <v>1</v>
      </c>
      <c r="CQ283">
        <v>18</v>
      </c>
      <c r="CR283" t="s">
        <v>505</v>
      </c>
      <c r="CS283" t="s">
        <v>3591</v>
      </c>
      <c r="CT283" t="s">
        <v>3592</v>
      </c>
      <c r="CU283" t="s">
        <v>3593</v>
      </c>
      <c r="CV283" t="s">
        <v>1604</v>
      </c>
      <c r="CW283" t="s">
        <v>1679</v>
      </c>
      <c r="CX283" s="282"/>
      <c r="CY283" s="282"/>
    </row>
    <row r="284" spans="1:103" s="166" customFormat="1" ht="15" hidden="1" customHeight="1">
      <c r="A284" s="185">
        <v>218</v>
      </c>
      <c r="B284" s="186">
        <v>4</v>
      </c>
      <c r="C284" s="187" t="s">
        <v>477</v>
      </c>
      <c r="D284" s="187">
        <v>37</v>
      </c>
      <c r="E284" s="187" t="s">
        <v>717</v>
      </c>
      <c r="F284" s="188"/>
      <c r="G284" s="186"/>
      <c r="H284" s="202"/>
      <c r="I284" s="202"/>
      <c r="J284" s="445"/>
      <c r="K284" s="186"/>
      <c r="L284" s="430"/>
      <c r="M284" s="431"/>
      <c r="N284" s="167"/>
      <c r="O284" s="167"/>
      <c r="P284" s="167"/>
      <c r="Q284" s="167"/>
      <c r="R284" s="165"/>
      <c r="S284" s="165"/>
      <c r="T284" s="165"/>
      <c r="U284" s="165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BI284" s="120" t="str">
        <f t="shared" si="111"/>
        <v/>
      </c>
      <c r="BK284" s="120">
        <f t="shared" si="110"/>
        <v>121</v>
      </c>
      <c r="BL284" s="235" t="str">
        <f t="shared" si="109"/>
        <v>2202-80-800-11-05</v>
      </c>
      <c r="BM284" s="235">
        <v>282</v>
      </c>
      <c r="BN284" s="242" t="s">
        <v>1603</v>
      </c>
      <c r="BO284" s="241" t="s">
        <v>2454</v>
      </c>
      <c r="BP284" s="242" t="s">
        <v>1611</v>
      </c>
      <c r="BQ284" s="243" t="s">
        <v>1568</v>
      </c>
      <c r="BR284" s="242" t="s">
        <v>1649</v>
      </c>
      <c r="BS284" s="241" t="s">
        <v>1648</v>
      </c>
      <c r="BT284" s="242" t="s">
        <v>1608</v>
      </c>
      <c r="BU284" s="243" t="s">
        <v>1607</v>
      </c>
      <c r="BV284" s="242" t="s">
        <v>328</v>
      </c>
      <c r="BW284" s="241" t="s">
        <v>2455</v>
      </c>
      <c r="BX284" s="235"/>
      <c r="BY284"/>
      <c r="BZ284"/>
      <c r="CA284"/>
      <c r="CB284"/>
      <c r="CC284"/>
      <c r="CD284"/>
      <c r="CE284"/>
      <c r="CP284">
        <f t="shared" si="108"/>
        <v>1</v>
      </c>
      <c r="CQ284">
        <v>18</v>
      </c>
      <c r="CR284" t="s">
        <v>505</v>
      </c>
      <c r="CS284" t="s">
        <v>3594</v>
      </c>
      <c r="CT284" t="s">
        <v>3595</v>
      </c>
      <c r="CU284" t="s">
        <v>3596</v>
      </c>
      <c r="CV284" t="s">
        <v>1604</v>
      </c>
      <c r="CW284" t="s">
        <v>1608</v>
      </c>
      <c r="CX284" s="282"/>
      <c r="CY284" s="282"/>
    </row>
    <row r="285" spans="1:103" s="166" customFormat="1" ht="15" hidden="1" customHeight="1">
      <c r="A285" s="185">
        <v>219</v>
      </c>
      <c r="B285" s="186">
        <v>4</v>
      </c>
      <c r="C285" s="187" t="s">
        <v>477</v>
      </c>
      <c r="D285" s="187">
        <v>38</v>
      </c>
      <c r="E285" s="187" t="s">
        <v>718</v>
      </c>
      <c r="F285" s="188"/>
      <c r="G285" s="186"/>
      <c r="H285" s="202"/>
      <c r="I285" s="202"/>
      <c r="J285" s="445"/>
      <c r="K285" s="186"/>
      <c r="L285" s="430"/>
      <c r="M285" s="431"/>
      <c r="N285" s="167"/>
      <c r="O285" s="167"/>
      <c r="P285" s="167"/>
      <c r="Q285" s="167"/>
      <c r="R285" s="165"/>
      <c r="S285" s="165"/>
      <c r="T285" s="165"/>
      <c r="U285" s="165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BI285" s="120" t="str">
        <f t="shared" si="111"/>
        <v/>
      </c>
      <c r="BK285" s="120">
        <f t="shared" si="110"/>
        <v>122</v>
      </c>
      <c r="BL285" s="235" t="str">
        <f t="shared" si="109"/>
        <v>2202-80-800-11-08</v>
      </c>
      <c r="BM285" s="235">
        <v>283</v>
      </c>
      <c r="BN285" s="242" t="s">
        <v>1603</v>
      </c>
      <c r="BO285" s="241" t="s">
        <v>2454</v>
      </c>
      <c r="BP285" s="242" t="s">
        <v>1611</v>
      </c>
      <c r="BQ285" s="243" t="s">
        <v>1568</v>
      </c>
      <c r="BR285" s="242" t="s">
        <v>1649</v>
      </c>
      <c r="BS285" s="241" t="s">
        <v>1648</v>
      </c>
      <c r="BT285" s="242" t="s">
        <v>1608</v>
      </c>
      <c r="BU285" s="243" t="s">
        <v>1607</v>
      </c>
      <c r="BV285" s="242" t="s">
        <v>331</v>
      </c>
      <c r="BW285" s="241" t="s">
        <v>2453</v>
      </c>
      <c r="BX285" s="235"/>
      <c r="BY285"/>
      <c r="BZ285"/>
      <c r="CA285"/>
      <c r="CB285"/>
      <c r="CC285"/>
      <c r="CD285"/>
      <c r="CE285"/>
      <c r="CP285">
        <f t="shared" si="108"/>
        <v>1</v>
      </c>
      <c r="CQ285">
        <v>18</v>
      </c>
      <c r="CR285" t="s">
        <v>505</v>
      </c>
      <c r="CS285" t="s">
        <v>3597</v>
      </c>
      <c r="CT285" t="s">
        <v>3598</v>
      </c>
      <c r="CU285" t="s">
        <v>3599</v>
      </c>
      <c r="CV285" t="s">
        <v>1604</v>
      </c>
      <c r="CW285" t="s">
        <v>1639</v>
      </c>
      <c r="CX285" s="282"/>
      <c r="CY285" s="282"/>
    </row>
    <row r="286" spans="1:103" s="166" customFormat="1" ht="15" hidden="1" customHeight="1">
      <c r="A286" s="185">
        <v>220</v>
      </c>
      <c r="B286" s="186">
        <v>4</v>
      </c>
      <c r="C286" s="187" t="s">
        <v>477</v>
      </c>
      <c r="D286" s="187">
        <v>39</v>
      </c>
      <c r="E286" s="187" t="s">
        <v>719</v>
      </c>
      <c r="F286" s="188"/>
      <c r="G286" s="186"/>
      <c r="H286" s="202"/>
      <c r="I286" s="202"/>
      <c r="J286" s="445"/>
      <c r="K286" s="186"/>
      <c r="L286" s="430"/>
      <c r="M286" s="431"/>
      <c r="N286" s="167"/>
      <c r="O286" s="167"/>
      <c r="P286" s="167"/>
      <c r="Q286" s="167"/>
      <c r="R286" s="165"/>
      <c r="S286" s="165"/>
      <c r="T286" s="165"/>
      <c r="U286" s="165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BI286" s="120" t="str">
        <f t="shared" si="111"/>
        <v/>
      </c>
      <c r="BK286" s="120">
        <f t="shared" si="110"/>
        <v>1</v>
      </c>
      <c r="BL286" s="235" t="str">
        <f t="shared" si="109"/>
        <v>2203-00-001-00-01</v>
      </c>
      <c r="BM286" s="235">
        <v>284</v>
      </c>
      <c r="BN286" s="242" t="s">
        <v>2431</v>
      </c>
      <c r="BO286" s="241" t="s">
        <v>2430</v>
      </c>
      <c r="BP286" s="242" t="s">
        <v>1642</v>
      </c>
      <c r="BQ286" s="243"/>
      <c r="BR286" s="242" t="s">
        <v>1610</v>
      </c>
      <c r="BS286" s="246" t="s">
        <v>1634</v>
      </c>
      <c r="BT286" s="245" t="s">
        <v>1642</v>
      </c>
      <c r="BU286" s="244"/>
      <c r="BV286" s="242" t="s">
        <v>1604</v>
      </c>
      <c r="BW286" s="241" t="s">
        <v>1614</v>
      </c>
      <c r="BX286" s="235"/>
      <c r="BY286"/>
      <c r="BZ286"/>
      <c r="CA286"/>
      <c r="CB286"/>
      <c r="CC286"/>
      <c r="CD286"/>
      <c r="CE286"/>
      <c r="CP286">
        <f t="shared" si="108"/>
        <v>1</v>
      </c>
      <c r="CQ286">
        <v>18</v>
      </c>
      <c r="CR286" t="s">
        <v>505</v>
      </c>
      <c r="CS286" t="s">
        <v>3600</v>
      </c>
      <c r="CT286" t="s">
        <v>3601</v>
      </c>
      <c r="CU286" t="s">
        <v>3602</v>
      </c>
      <c r="CV286" t="s">
        <v>1604</v>
      </c>
      <c r="CW286" t="s">
        <v>1604</v>
      </c>
      <c r="CX286" s="282"/>
      <c r="CY286" s="282"/>
    </row>
    <row r="287" spans="1:103" s="166" customFormat="1" ht="15" hidden="1" customHeight="1">
      <c r="A287" s="185">
        <v>221</v>
      </c>
      <c r="B287" s="186">
        <v>4</v>
      </c>
      <c r="C287" s="187" t="s">
        <v>477</v>
      </c>
      <c r="D287" s="187">
        <v>40</v>
      </c>
      <c r="E287" s="187" t="s">
        <v>720</v>
      </c>
      <c r="F287" s="188"/>
      <c r="G287" s="186"/>
      <c r="H287" s="202"/>
      <c r="I287" s="202"/>
      <c r="J287" s="445"/>
      <c r="K287" s="186"/>
      <c r="L287" s="430"/>
      <c r="M287" s="431"/>
      <c r="N287" s="167"/>
      <c r="O287" s="167"/>
      <c r="P287" s="167"/>
      <c r="Q287" s="167"/>
      <c r="R287" s="165"/>
      <c r="S287" s="165"/>
      <c r="T287" s="165"/>
      <c r="U287" s="165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BI287" s="120" t="str">
        <f t="shared" si="111"/>
        <v/>
      </c>
      <c r="BK287" s="120">
        <f t="shared" si="110"/>
        <v>1</v>
      </c>
      <c r="BL287" s="235" t="str">
        <f t="shared" si="109"/>
        <v>2203-00-001-00-02</v>
      </c>
      <c r="BM287" s="235">
        <v>285</v>
      </c>
      <c r="BN287" s="242" t="s">
        <v>2431</v>
      </c>
      <c r="BO287" s="241" t="s">
        <v>2430</v>
      </c>
      <c r="BP287" s="242" t="s">
        <v>1642</v>
      </c>
      <c r="BQ287" s="243"/>
      <c r="BR287" s="242" t="s">
        <v>1610</v>
      </c>
      <c r="BS287" s="246" t="s">
        <v>1634</v>
      </c>
      <c r="BT287" s="245" t="s">
        <v>1642</v>
      </c>
      <c r="BU287" s="244"/>
      <c r="BV287" s="242" t="s">
        <v>29</v>
      </c>
      <c r="BW287" s="241" t="s">
        <v>2151</v>
      </c>
      <c r="BX287" s="235"/>
      <c r="BY287"/>
      <c r="BZ287"/>
      <c r="CA287"/>
      <c r="CB287"/>
      <c r="CC287"/>
      <c r="CD287"/>
      <c r="CE287"/>
      <c r="CP287">
        <f t="shared" si="108"/>
        <v>1</v>
      </c>
      <c r="CQ287">
        <v>18</v>
      </c>
      <c r="CR287" t="s">
        <v>505</v>
      </c>
      <c r="CS287" t="s">
        <v>3603</v>
      </c>
      <c r="CT287" t="s">
        <v>3604</v>
      </c>
      <c r="CU287" t="s">
        <v>3602</v>
      </c>
      <c r="CV287" t="s">
        <v>1604</v>
      </c>
      <c r="CW287" t="s">
        <v>1675</v>
      </c>
      <c r="CX287" s="282"/>
      <c r="CY287" s="282"/>
    </row>
    <row r="288" spans="1:103" s="166" customFormat="1" ht="15" hidden="1" customHeight="1">
      <c r="A288" s="185">
        <v>222</v>
      </c>
      <c r="B288" s="186">
        <v>4</v>
      </c>
      <c r="C288" s="187" t="s">
        <v>477</v>
      </c>
      <c r="D288" s="187">
        <v>41</v>
      </c>
      <c r="E288" s="187" t="s">
        <v>721</v>
      </c>
      <c r="F288" s="188"/>
      <c r="G288" s="186"/>
      <c r="H288" s="202"/>
      <c r="I288" s="202"/>
      <c r="J288" s="445"/>
      <c r="K288" s="186"/>
      <c r="L288" s="430"/>
      <c r="M288" s="431"/>
      <c r="N288" s="167"/>
      <c r="O288" s="167"/>
      <c r="P288" s="167"/>
      <c r="Q288" s="167"/>
      <c r="R288" s="165"/>
      <c r="S288" s="165"/>
      <c r="T288" s="165"/>
      <c r="U288" s="165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BI288" s="120" t="str">
        <f t="shared" si="111"/>
        <v/>
      </c>
      <c r="BK288" s="120">
        <f t="shared" si="110"/>
        <v>1</v>
      </c>
      <c r="BL288" s="235" t="str">
        <f t="shared" si="109"/>
        <v>2203-00-102-11-04</v>
      </c>
      <c r="BM288" s="235">
        <v>286</v>
      </c>
      <c r="BN288" s="242" t="s">
        <v>2431</v>
      </c>
      <c r="BO288" s="241" t="s">
        <v>2430</v>
      </c>
      <c r="BP288" s="242" t="s">
        <v>1642</v>
      </c>
      <c r="BQ288" s="243"/>
      <c r="BR288" s="242" t="s">
        <v>1795</v>
      </c>
      <c r="BS288" s="241" t="s">
        <v>2450</v>
      </c>
      <c r="BT288" s="242" t="s">
        <v>1608</v>
      </c>
      <c r="BU288" s="243" t="s">
        <v>1607</v>
      </c>
      <c r="BV288" s="242" t="s">
        <v>327</v>
      </c>
      <c r="BW288" s="241" t="s">
        <v>2441</v>
      </c>
      <c r="BX288" s="235"/>
      <c r="BY288"/>
      <c r="BZ288"/>
      <c r="CA288"/>
      <c r="CB288"/>
      <c r="CC288"/>
      <c r="CD288"/>
      <c r="CE288"/>
      <c r="CP288">
        <f t="shared" si="108"/>
        <v>1</v>
      </c>
      <c r="CQ288">
        <v>18</v>
      </c>
      <c r="CR288" t="s">
        <v>505</v>
      </c>
      <c r="CS288" t="s">
        <v>3605</v>
      </c>
      <c r="CT288" t="s">
        <v>3606</v>
      </c>
      <c r="CU288" t="s">
        <v>3602</v>
      </c>
      <c r="CV288" t="s">
        <v>1604</v>
      </c>
      <c r="CW288" t="s">
        <v>1707</v>
      </c>
      <c r="CX288" s="282"/>
      <c r="CY288" s="282"/>
    </row>
    <row r="289" spans="1:103" s="166" customFormat="1" ht="15" hidden="1" customHeight="1">
      <c r="A289" s="185">
        <v>223</v>
      </c>
      <c r="B289" s="186">
        <v>4</v>
      </c>
      <c r="C289" s="187" t="s">
        <v>477</v>
      </c>
      <c r="D289" s="187">
        <v>42</v>
      </c>
      <c r="E289" s="187" t="s">
        <v>722</v>
      </c>
      <c r="F289" s="188"/>
      <c r="G289" s="186"/>
      <c r="H289" s="202"/>
      <c r="I289" s="202"/>
      <c r="J289" s="445"/>
      <c r="K289" s="186"/>
      <c r="L289" s="430"/>
      <c r="M289" s="431"/>
      <c r="N289" s="167"/>
      <c r="O289" s="167"/>
      <c r="P289" s="167"/>
      <c r="Q289" s="167"/>
      <c r="R289" s="165"/>
      <c r="S289" s="165"/>
      <c r="T289" s="165"/>
      <c r="U289" s="165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BI289" s="120" t="str">
        <f t="shared" si="111"/>
        <v/>
      </c>
      <c r="BK289" s="120">
        <f t="shared" si="110"/>
        <v>1</v>
      </c>
      <c r="BL289" s="235" t="str">
        <f t="shared" si="109"/>
        <v>2203-00-102-11-05</v>
      </c>
      <c r="BM289" s="235">
        <v>287</v>
      </c>
      <c r="BN289" s="242" t="s">
        <v>2431</v>
      </c>
      <c r="BO289" s="241" t="s">
        <v>2430</v>
      </c>
      <c r="BP289" s="242" t="s">
        <v>1642</v>
      </c>
      <c r="BQ289" s="243"/>
      <c r="BR289" s="242" t="s">
        <v>1795</v>
      </c>
      <c r="BS289" s="241" t="s">
        <v>2450</v>
      </c>
      <c r="BT289" s="242" t="s">
        <v>1608</v>
      </c>
      <c r="BU289" s="243" t="s">
        <v>1607</v>
      </c>
      <c r="BV289" s="242" t="s">
        <v>328</v>
      </c>
      <c r="BW289" s="241" t="s">
        <v>2440</v>
      </c>
      <c r="BX289" s="235"/>
      <c r="BY289"/>
      <c r="BZ289"/>
      <c r="CA289"/>
      <c r="CB289"/>
      <c r="CC289"/>
      <c r="CD289"/>
      <c r="CE289"/>
      <c r="CP289">
        <f t="shared" si="108"/>
        <v>1</v>
      </c>
      <c r="CQ289">
        <v>18</v>
      </c>
      <c r="CR289" t="s">
        <v>505</v>
      </c>
      <c r="CS289" t="s">
        <v>3607</v>
      </c>
      <c r="CT289" t="s">
        <v>3608</v>
      </c>
      <c r="CU289" t="s">
        <v>3609</v>
      </c>
      <c r="CV289" t="s">
        <v>1604</v>
      </c>
      <c r="CW289" t="s">
        <v>1919</v>
      </c>
      <c r="CX289" s="282"/>
      <c r="CY289" s="282"/>
    </row>
    <row r="290" spans="1:103" s="166" customFormat="1" ht="15" hidden="1" customHeight="1">
      <c r="A290" s="185">
        <v>224</v>
      </c>
      <c r="B290" s="186">
        <v>4</v>
      </c>
      <c r="C290" s="187" t="s">
        <v>477</v>
      </c>
      <c r="D290" s="187">
        <v>43</v>
      </c>
      <c r="E290" s="187" t="s">
        <v>723</v>
      </c>
      <c r="F290" s="188"/>
      <c r="G290" s="186"/>
      <c r="H290" s="202"/>
      <c r="I290" s="202"/>
      <c r="J290" s="445"/>
      <c r="K290" s="186"/>
      <c r="L290" s="430"/>
      <c r="M290" s="431"/>
      <c r="N290" s="167"/>
      <c r="O290" s="167"/>
      <c r="P290" s="167"/>
      <c r="Q290" s="167"/>
      <c r="R290" s="165"/>
      <c r="S290" s="165"/>
      <c r="T290" s="165"/>
      <c r="U290" s="165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BI290" s="120" t="str">
        <f t="shared" si="111"/>
        <v/>
      </c>
      <c r="BK290" s="120">
        <f t="shared" si="110"/>
        <v>1</v>
      </c>
      <c r="BL290" s="235" t="str">
        <f t="shared" si="109"/>
        <v>2203-00-102-11-06</v>
      </c>
      <c r="BM290" s="235">
        <v>288</v>
      </c>
      <c r="BN290" s="242" t="s">
        <v>2431</v>
      </c>
      <c r="BO290" s="241" t="s">
        <v>2430</v>
      </c>
      <c r="BP290" s="242" t="s">
        <v>1642</v>
      </c>
      <c r="BQ290" s="243"/>
      <c r="BR290" s="242" t="s">
        <v>1795</v>
      </c>
      <c r="BS290" s="241" t="s">
        <v>2450</v>
      </c>
      <c r="BT290" s="242" t="s">
        <v>1608</v>
      </c>
      <c r="BU290" s="243" t="s">
        <v>1607</v>
      </c>
      <c r="BV290" s="242" t="s">
        <v>329</v>
      </c>
      <c r="BW290" s="241" t="s">
        <v>2452</v>
      </c>
      <c r="BX290" s="235"/>
      <c r="BY290"/>
      <c r="BZ290"/>
      <c r="CA290"/>
      <c r="CB290"/>
      <c r="CC290"/>
      <c r="CD290"/>
      <c r="CE290"/>
      <c r="CP290">
        <f t="shared" si="108"/>
        <v>1</v>
      </c>
      <c r="CQ290">
        <v>19</v>
      </c>
      <c r="CR290" t="s">
        <v>507</v>
      </c>
      <c r="CS290" t="s">
        <v>3610</v>
      </c>
      <c r="CT290" t="s">
        <v>3611</v>
      </c>
      <c r="CU290" t="s">
        <v>3612</v>
      </c>
      <c r="CV290" t="s">
        <v>29</v>
      </c>
      <c r="CW290" t="s">
        <v>29</v>
      </c>
      <c r="CX290" s="282"/>
      <c r="CY290" s="282"/>
    </row>
    <row r="291" spans="1:103" s="166" customFormat="1" ht="15" hidden="1" customHeight="1">
      <c r="A291" s="185">
        <v>225</v>
      </c>
      <c r="B291" s="186">
        <v>4</v>
      </c>
      <c r="C291" s="187" t="s">
        <v>477</v>
      </c>
      <c r="D291" s="187">
        <v>44</v>
      </c>
      <c r="E291" s="187" t="s">
        <v>658</v>
      </c>
      <c r="F291" s="188"/>
      <c r="G291" s="186"/>
      <c r="H291" s="202"/>
      <c r="I291" s="202"/>
      <c r="J291" s="445"/>
      <c r="K291" s="186"/>
      <c r="L291" s="430"/>
      <c r="M291" s="431"/>
      <c r="N291" s="167"/>
      <c r="O291" s="167"/>
      <c r="P291" s="167"/>
      <c r="Q291" s="167"/>
      <c r="R291" s="165"/>
      <c r="S291" s="165"/>
      <c r="T291" s="165"/>
      <c r="U291" s="165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BI291" s="120" t="str">
        <f t="shared" si="111"/>
        <v/>
      </c>
      <c r="BK291" s="120">
        <f t="shared" si="110"/>
        <v>1</v>
      </c>
      <c r="BL291" s="235" t="str">
        <f t="shared" si="109"/>
        <v>2203-00-102-11-09</v>
      </c>
      <c r="BM291" s="235">
        <v>289</v>
      </c>
      <c r="BN291" s="242" t="s">
        <v>2431</v>
      </c>
      <c r="BO291" s="241" t="s">
        <v>2430</v>
      </c>
      <c r="BP291" s="242" t="s">
        <v>1642</v>
      </c>
      <c r="BQ291" s="243"/>
      <c r="BR291" s="242" t="s">
        <v>1795</v>
      </c>
      <c r="BS291" s="241" t="s">
        <v>2450</v>
      </c>
      <c r="BT291" s="242" t="s">
        <v>1608</v>
      </c>
      <c r="BU291" s="243" t="s">
        <v>1607</v>
      </c>
      <c r="BV291" s="242" t="s">
        <v>1681</v>
      </c>
      <c r="BW291" s="241" t="s">
        <v>2451</v>
      </c>
      <c r="BX291" s="235"/>
      <c r="BY291"/>
      <c r="BZ291"/>
      <c r="CA291"/>
      <c r="CB291"/>
      <c r="CC291"/>
      <c r="CD291"/>
      <c r="CE291"/>
      <c r="CP291">
        <f t="shared" si="108"/>
        <v>1</v>
      </c>
      <c r="CQ291">
        <v>19</v>
      </c>
      <c r="CR291" t="s">
        <v>507</v>
      </c>
      <c r="CS291" t="s">
        <v>3613</v>
      </c>
      <c r="CT291" t="s">
        <v>3614</v>
      </c>
      <c r="CU291" t="s">
        <v>3615</v>
      </c>
      <c r="CV291" t="s">
        <v>29</v>
      </c>
      <c r="CW291" t="s">
        <v>326</v>
      </c>
      <c r="CX291" s="282"/>
      <c r="CY291" s="282"/>
    </row>
    <row r="292" spans="1:103" s="166" customFormat="1" ht="15" hidden="1" customHeight="1">
      <c r="A292" s="185">
        <v>226</v>
      </c>
      <c r="B292" s="186">
        <v>4</v>
      </c>
      <c r="C292" s="187" t="s">
        <v>477</v>
      </c>
      <c r="D292" s="187">
        <v>45</v>
      </c>
      <c r="E292" s="187" t="s">
        <v>724</v>
      </c>
      <c r="F292" s="188"/>
      <c r="G292" s="186"/>
      <c r="H292" s="202"/>
      <c r="I292" s="202"/>
      <c r="J292" s="445"/>
      <c r="K292" s="186"/>
      <c r="L292" s="430"/>
      <c r="M292" s="431"/>
      <c r="N292" s="167"/>
      <c r="O292" s="167"/>
      <c r="P292" s="167"/>
      <c r="Q292" s="167"/>
      <c r="R292" s="165"/>
      <c r="S292" s="165"/>
      <c r="T292" s="165"/>
      <c r="U292" s="165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BI292" s="120" t="str">
        <f t="shared" si="111"/>
        <v/>
      </c>
      <c r="BK292" s="120">
        <f t="shared" si="110"/>
        <v>1</v>
      </c>
      <c r="BL292" s="235" t="str">
        <f t="shared" si="109"/>
        <v>2203-00-102-11-20</v>
      </c>
      <c r="BM292" s="235">
        <v>290</v>
      </c>
      <c r="BN292" s="242" t="s">
        <v>2431</v>
      </c>
      <c r="BO292" s="241" t="s">
        <v>2430</v>
      </c>
      <c r="BP292" s="242" t="s">
        <v>1642</v>
      </c>
      <c r="BQ292" s="243"/>
      <c r="BR292" s="242" t="s">
        <v>1795</v>
      </c>
      <c r="BS292" s="241" t="s">
        <v>2450</v>
      </c>
      <c r="BT292" s="242" t="s">
        <v>1608</v>
      </c>
      <c r="BU292" s="243" t="s">
        <v>1607</v>
      </c>
      <c r="BV292" s="242" t="s">
        <v>1667</v>
      </c>
      <c r="BW292" s="241" t="s">
        <v>2435</v>
      </c>
      <c r="BX292" s="235"/>
      <c r="BY292"/>
      <c r="BZ292"/>
      <c r="CA292"/>
      <c r="CB292"/>
      <c r="CC292"/>
      <c r="CD292"/>
      <c r="CE292"/>
      <c r="CP292">
        <f t="shared" si="108"/>
        <v>1</v>
      </c>
      <c r="CQ292">
        <v>19</v>
      </c>
      <c r="CR292" t="s">
        <v>507</v>
      </c>
      <c r="CS292" t="s">
        <v>3616</v>
      </c>
      <c r="CT292" t="s">
        <v>3617</v>
      </c>
      <c r="CU292" t="s">
        <v>3618</v>
      </c>
      <c r="CV292" t="s">
        <v>29</v>
      </c>
      <c r="CW292" t="s">
        <v>327</v>
      </c>
      <c r="CX292" s="282"/>
      <c r="CY292" s="282"/>
    </row>
    <row r="293" spans="1:103" s="166" customFormat="1" ht="15" hidden="1" customHeight="1">
      <c r="A293" s="185">
        <v>227</v>
      </c>
      <c r="B293" s="186">
        <v>4</v>
      </c>
      <c r="C293" s="187" t="s">
        <v>477</v>
      </c>
      <c r="D293" s="187">
        <v>46</v>
      </c>
      <c r="E293" s="187" t="s">
        <v>725</v>
      </c>
      <c r="F293" s="188"/>
      <c r="G293" s="186"/>
      <c r="H293" s="202"/>
      <c r="I293" s="202"/>
      <c r="J293" s="445"/>
      <c r="K293" s="186"/>
      <c r="L293" s="430"/>
      <c r="M293" s="431"/>
      <c r="N293" s="167"/>
      <c r="O293" s="167"/>
      <c r="P293" s="167"/>
      <c r="Q293" s="167"/>
      <c r="R293" s="165"/>
      <c r="S293" s="165"/>
      <c r="T293" s="165"/>
      <c r="U293" s="165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BI293" s="120" t="str">
        <f t="shared" si="111"/>
        <v/>
      </c>
      <c r="BK293" s="120">
        <f t="shared" si="110"/>
        <v>1</v>
      </c>
      <c r="BL293" s="235" t="str">
        <f t="shared" si="109"/>
        <v>2203-00-102-11-21</v>
      </c>
      <c r="BM293" s="235">
        <v>291</v>
      </c>
      <c r="BN293" s="242" t="s">
        <v>2431</v>
      </c>
      <c r="BO293" s="241" t="s">
        <v>2430</v>
      </c>
      <c r="BP293" s="242" t="s">
        <v>1642</v>
      </c>
      <c r="BQ293" s="243"/>
      <c r="BR293" s="242" t="s">
        <v>1795</v>
      </c>
      <c r="BS293" s="241" t="s">
        <v>2450</v>
      </c>
      <c r="BT293" s="242" t="s">
        <v>1608</v>
      </c>
      <c r="BU293" s="243" t="s">
        <v>1607</v>
      </c>
      <c r="BV293" s="242" t="s">
        <v>1665</v>
      </c>
      <c r="BW293" s="241" t="s">
        <v>2434</v>
      </c>
      <c r="BX293" s="235"/>
      <c r="BY293"/>
      <c r="BZ293"/>
      <c r="CA293"/>
      <c r="CB293"/>
      <c r="CC293"/>
      <c r="CD293"/>
      <c r="CE293"/>
      <c r="CP293">
        <f t="shared" si="108"/>
        <v>1</v>
      </c>
      <c r="CQ293">
        <v>19</v>
      </c>
      <c r="CR293" t="s">
        <v>507</v>
      </c>
      <c r="CS293" t="s">
        <v>3619</v>
      </c>
      <c r="CT293" t="s">
        <v>3620</v>
      </c>
      <c r="CU293" t="s">
        <v>3621</v>
      </c>
      <c r="CV293" t="s">
        <v>29</v>
      </c>
      <c r="CW293" t="s">
        <v>328</v>
      </c>
      <c r="CX293" s="282"/>
      <c r="CY293" s="282"/>
    </row>
    <row r="294" spans="1:103" s="166" customFormat="1" ht="15" hidden="1" customHeight="1">
      <c r="A294" s="185">
        <v>228</v>
      </c>
      <c r="B294" s="186">
        <v>4</v>
      </c>
      <c r="C294" s="187" t="s">
        <v>477</v>
      </c>
      <c r="D294" s="187">
        <v>47</v>
      </c>
      <c r="E294" s="187" t="s">
        <v>726</v>
      </c>
      <c r="F294" s="188"/>
      <c r="G294" s="186"/>
      <c r="H294" s="202"/>
      <c r="I294" s="202"/>
      <c r="J294" s="445"/>
      <c r="K294" s="186"/>
      <c r="L294" s="430"/>
      <c r="M294" s="431"/>
      <c r="N294" s="167"/>
      <c r="O294" s="167"/>
      <c r="P294" s="167"/>
      <c r="Q294" s="167"/>
      <c r="R294" s="165"/>
      <c r="S294" s="165"/>
      <c r="T294" s="165"/>
      <c r="U294" s="165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BI294" s="120" t="str">
        <f t="shared" si="111"/>
        <v/>
      </c>
      <c r="BK294" s="120">
        <f t="shared" si="110"/>
        <v>1</v>
      </c>
      <c r="BL294" s="235" t="str">
        <f t="shared" si="109"/>
        <v>2203-00-102-11-22</v>
      </c>
      <c r="BM294" s="235">
        <v>292</v>
      </c>
      <c r="BN294" s="242" t="s">
        <v>2431</v>
      </c>
      <c r="BO294" s="241" t="s">
        <v>2430</v>
      </c>
      <c r="BP294" s="242" t="s">
        <v>1642</v>
      </c>
      <c r="BQ294" s="243"/>
      <c r="BR294" s="242" t="s">
        <v>1795</v>
      </c>
      <c r="BS294" s="241" t="s">
        <v>2450</v>
      </c>
      <c r="BT294" s="242" t="s">
        <v>1608</v>
      </c>
      <c r="BU294" s="243" t="s">
        <v>1607</v>
      </c>
      <c r="BV294" s="242" t="s">
        <v>1821</v>
      </c>
      <c r="BW294" s="241" t="s">
        <v>2433</v>
      </c>
      <c r="BX294" s="235"/>
      <c r="BY294"/>
      <c r="BZ294"/>
      <c r="CA294"/>
      <c r="CB294"/>
      <c r="CC294"/>
      <c r="CD294"/>
      <c r="CE294"/>
      <c r="CP294">
        <f t="shared" si="108"/>
        <v>1</v>
      </c>
      <c r="CQ294">
        <v>19</v>
      </c>
      <c r="CR294" t="s">
        <v>507</v>
      </c>
      <c r="CS294" t="s">
        <v>3622</v>
      </c>
      <c r="CT294" t="s">
        <v>3623</v>
      </c>
      <c r="CU294" t="s">
        <v>3624</v>
      </c>
      <c r="CV294" t="s">
        <v>29</v>
      </c>
      <c r="CW294" t="s">
        <v>329</v>
      </c>
      <c r="CX294" s="282"/>
      <c r="CY294" s="282"/>
    </row>
    <row r="295" spans="1:103" s="166" customFormat="1" ht="15" hidden="1" customHeight="1">
      <c r="A295" s="185">
        <v>229</v>
      </c>
      <c r="B295" s="186">
        <v>4</v>
      </c>
      <c r="C295" s="187" t="s">
        <v>477</v>
      </c>
      <c r="D295" s="187">
        <v>48</v>
      </c>
      <c r="E295" s="187" t="s">
        <v>727</v>
      </c>
      <c r="F295" s="188"/>
      <c r="G295" s="186"/>
      <c r="H295" s="202"/>
      <c r="I295" s="202"/>
      <c r="J295" s="445"/>
      <c r="K295" s="186"/>
      <c r="L295" s="430"/>
      <c r="M295" s="431"/>
      <c r="N295" s="167"/>
      <c r="O295" s="167"/>
      <c r="P295" s="167"/>
      <c r="Q295" s="167"/>
      <c r="R295" s="165"/>
      <c r="S295" s="165"/>
      <c r="T295" s="165"/>
      <c r="U295" s="165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BI295" s="120" t="str">
        <f t="shared" si="111"/>
        <v/>
      </c>
      <c r="BK295" s="120">
        <f t="shared" si="110"/>
        <v>1</v>
      </c>
      <c r="BL295" s="235" t="str">
        <f t="shared" si="109"/>
        <v>2203-00-102-11-23</v>
      </c>
      <c r="BM295" s="235">
        <v>293</v>
      </c>
      <c r="BN295" s="242" t="s">
        <v>2431</v>
      </c>
      <c r="BO295" s="241" t="s">
        <v>2430</v>
      </c>
      <c r="BP295" s="242" t="s">
        <v>1642</v>
      </c>
      <c r="BQ295" s="243"/>
      <c r="BR295" s="242" t="s">
        <v>1795</v>
      </c>
      <c r="BS295" s="241" t="s">
        <v>2450</v>
      </c>
      <c r="BT295" s="242" t="s">
        <v>1608</v>
      </c>
      <c r="BU295" s="243" t="s">
        <v>1607</v>
      </c>
      <c r="BV295" s="242" t="s">
        <v>2340</v>
      </c>
      <c r="BW295" s="241" t="s">
        <v>2432</v>
      </c>
      <c r="BX295" s="235"/>
      <c r="BY295"/>
      <c r="BZ295"/>
      <c r="CA295"/>
      <c r="CB295"/>
      <c r="CC295"/>
      <c r="CD295"/>
      <c r="CE295"/>
      <c r="CP295">
        <f t="shared" si="108"/>
        <v>1</v>
      </c>
      <c r="CQ295">
        <v>19</v>
      </c>
      <c r="CR295" t="s">
        <v>507</v>
      </c>
      <c r="CS295" t="s">
        <v>3625</v>
      </c>
      <c r="CT295" t="s">
        <v>3626</v>
      </c>
      <c r="CU295" t="s">
        <v>3627</v>
      </c>
      <c r="CV295" t="s">
        <v>29</v>
      </c>
      <c r="CW295" t="s">
        <v>330</v>
      </c>
      <c r="CX295" s="282"/>
      <c r="CY295" s="282"/>
    </row>
    <row r="296" spans="1:103" s="166" customFormat="1" ht="15" hidden="1" customHeight="1">
      <c r="A296" s="185">
        <v>230</v>
      </c>
      <c r="B296" s="186">
        <v>4</v>
      </c>
      <c r="C296" s="187" t="s">
        <v>477</v>
      </c>
      <c r="D296" s="187">
        <v>49</v>
      </c>
      <c r="E296" s="187" t="s">
        <v>728</v>
      </c>
      <c r="F296" s="188"/>
      <c r="G296" s="186"/>
      <c r="H296" s="202"/>
      <c r="I296" s="202"/>
      <c r="J296" s="445"/>
      <c r="K296" s="186"/>
      <c r="L296" s="430"/>
      <c r="M296" s="431"/>
      <c r="N296" s="167"/>
      <c r="O296" s="167"/>
      <c r="P296" s="167"/>
      <c r="Q296" s="167"/>
      <c r="R296" s="165"/>
      <c r="S296" s="165"/>
      <c r="T296" s="165"/>
      <c r="U296" s="165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BI296" s="120" t="str">
        <f t="shared" si="111"/>
        <v/>
      </c>
      <c r="BK296" s="120">
        <f t="shared" si="110"/>
        <v>1</v>
      </c>
      <c r="BL296" s="235" t="str">
        <f t="shared" si="109"/>
        <v>2203-00-104-00-07</v>
      </c>
      <c r="BM296" s="235">
        <v>294</v>
      </c>
      <c r="BN296" s="242" t="s">
        <v>2431</v>
      </c>
      <c r="BO296" s="241" t="s">
        <v>2430</v>
      </c>
      <c r="BP296" s="242" t="s">
        <v>1642</v>
      </c>
      <c r="BQ296" s="243"/>
      <c r="BR296" s="242" t="s">
        <v>1731</v>
      </c>
      <c r="BS296" s="246" t="s">
        <v>2447</v>
      </c>
      <c r="BT296" s="245" t="s">
        <v>1642</v>
      </c>
      <c r="BU296" s="244"/>
      <c r="BV296" s="242" t="s">
        <v>330</v>
      </c>
      <c r="BW296" s="241" t="s">
        <v>2449</v>
      </c>
      <c r="BX296" s="235"/>
      <c r="BY296"/>
      <c r="BZ296"/>
      <c r="CA296"/>
      <c r="CB296"/>
      <c r="CC296"/>
      <c r="CD296"/>
      <c r="CE296"/>
      <c r="CP296">
        <f t="shared" si="108"/>
        <v>1</v>
      </c>
      <c r="CQ296">
        <v>19</v>
      </c>
      <c r="CR296" t="s">
        <v>507</v>
      </c>
      <c r="CS296" t="s">
        <v>3628</v>
      </c>
      <c r="CT296" t="s">
        <v>3629</v>
      </c>
      <c r="CU296" t="s">
        <v>3630</v>
      </c>
      <c r="CV296" t="s">
        <v>29</v>
      </c>
      <c r="CW296" t="s">
        <v>331</v>
      </c>
      <c r="CX296" s="282"/>
      <c r="CY296" s="282"/>
    </row>
    <row r="297" spans="1:103" s="166" customFormat="1" ht="15" hidden="1" customHeight="1">
      <c r="A297" s="185">
        <v>231</v>
      </c>
      <c r="B297" s="186">
        <v>4</v>
      </c>
      <c r="C297" s="187" t="s">
        <v>477</v>
      </c>
      <c r="D297" s="187">
        <v>50</v>
      </c>
      <c r="E297" s="187" t="s">
        <v>729</v>
      </c>
      <c r="F297" s="188"/>
      <c r="G297" s="186"/>
      <c r="H297" s="202"/>
      <c r="I297" s="202"/>
      <c r="J297" s="445"/>
      <c r="K297" s="186"/>
      <c r="L297" s="430"/>
      <c r="M297" s="431"/>
      <c r="N297" s="167"/>
      <c r="O297" s="167"/>
      <c r="P297" s="167"/>
      <c r="Q297" s="167"/>
      <c r="R297" s="165"/>
      <c r="S297" s="165"/>
      <c r="T297" s="165"/>
      <c r="U297" s="165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BK297" s="120">
        <f t="shared" si="110"/>
        <v>1</v>
      </c>
      <c r="BL297" s="235" t="str">
        <f t="shared" si="109"/>
        <v>2203-00-104-00-09</v>
      </c>
      <c r="BM297" s="235">
        <v>295</v>
      </c>
      <c r="BN297" s="242" t="s">
        <v>2431</v>
      </c>
      <c r="BO297" s="241" t="s">
        <v>2430</v>
      </c>
      <c r="BP297" s="242" t="s">
        <v>1642</v>
      </c>
      <c r="BQ297" s="243"/>
      <c r="BR297" s="242" t="s">
        <v>1731</v>
      </c>
      <c r="BS297" s="246" t="s">
        <v>2447</v>
      </c>
      <c r="BT297" s="245" t="s">
        <v>1642</v>
      </c>
      <c r="BU297" s="244"/>
      <c r="BV297" s="242" t="s">
        <v>1681</v>
      </c>
      <c r="BW297" s="241" t="s">
        <v>2448</v>
      </c>
      <c r="BX297" s="235"/>
      <c r="BY297"/>
      <c r="BZ297"/>
      <c r="CA297"/>
      <c r="CB297"/>
      <c r="CC297"/>
      <c r="CD297"/>
      <c r="CE297"/>
      <c r="CP297">
        <f t="shared" si="108"/>
        <v>1</v>
      </c>
      <c r="CQ297">
        <v>19</v>
      </c>
      <c r="CR297" t="s">
        <v>507</v>
      </c>
      <c r="CS297" t="s">
        <v>3631</v>
      </c>
      <c r="CT297" t="s">
        <v>3632</v>
      </c>
      <c r="CU297" t="s">
        <v>3633</v>
      </c>
      <c r="CV297" t="s">
        <v>29</v>
      </c>
      <c r="CW297" t="s">
        <v>1681</v>
      </c>
      <c r="CX297" s="282"/>
      <c r="CY297" s="282"/>
    </row>
    <row r="298" spans="1:103" s="166" customFormat="1" ht="15" hidden="1" customHeight="1">
      <c r="A298" s="185">
        <v>232</v>
      </c>
      <c r="B298" s="186">
        <v>4</v>
      </c>
      <c r="C298" s="187" t="s">
        <v>477</v>
      </c>
      <c r="D298" s="187">
        <v>51</v>
      </c>
      <c r="E298" s="187" t="s">
        <v>730</v>
      </c>
      <c r="F298" s="188"/>
      <c r="G298" s="186"/>
      <c r="H298" s="202"/>
      <c r="I298" s="202"/>
      <c r="J298" s="445"/>
      <c r="K298" s="186"/>
      <c r="L298" s="430"/>
      <c r="M298" s="431"/>
      <c r="N298" s="167"/>
      <c r="O298" s="167"/>
      <c r="P298" s="167"/>
      <c r="Q298" s="167"/>
      <c r="R298" s="165"/>
      <c r="S298" s="165"/>
      <c r="T298" s="165"/>
      <c r="U298" s="165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BK298" s="120">
        <f t="shared" si="110"/>
        <v>1</v>
      </c>
      <c r="BL298" s="235" t="str">
        <f t="shared" si="109"/>
        <v>2203-00-104-11-08</v>
      </c>
      <c r="BM298" s="235">
        <v>296</v>
      </c>
      <c r="BN298" s="242" t="s">
        <v>2431</v>
      </c>
      <c r="BO298" s="241" t="s">
        <v>2430</v>
      </c>
      <c r="BP298" s="242" t="s">
        <v>1642</v>
      </c>
      <c r="BQ298" s="243"/>
      <c r="BR298" s="242" t="s">
        <v>1731</v>
      </c>
      <c r="BS298" s="241" t="s">
        <v>2447</v>
      </c>
      <c r="BT298" s="242" t="s">
        <v>1608</v>
      </c>
      <c r="BU298" s="243" t="s">
        <v>1607</v>
      </c>
      <c r="BV298" s="242" t="s">
        <v>331</v>
      </c>
      <c r="BW298" s="241" t="s">
        <v>2439</v>
      </c>
      <c r="BX298" s="235"/>
      <c r="BY298"/>
      <c r="BZ298"/>
      <c r="CA298"/>
      <c r="CB298"/>
      <c r="CC298"/>
      <c r="CD298"/>
      <c r="CE298"/>
      <c r="CP298">
        <f t="shared" si="108"/>
        <v>1</v>
      </c>
      <c r="CQ298">
        <v>19</v>
      </c>
      <c r="CR298" t="s">
        <v>507</v>
      </c>
      <c r="CS298" t="s">
        <v>3634</v>
      </c>
      <c r="CT298" t="s">
        <v>3635</v>
      </c>
      <c r="CU298" t="s">
        <v>3636</v>
      </c>
      <c r="CV298" t="s">
        <v>29</v>
      </c>
      <c r="CW298" t="s">
        <v>1679</v>
      </c>
      <c r="CX298" s="282"/>
      <c r="CY298" s="282"/>
    </row>
    <row r="299" spans="1:103" s="166" customFormat="1" ht="15" hidden="1" customHeight="1">
      <c r="A299" s="185">
        <v>233</v>
      </c>
      <c r="B299" s="186">
        <v>4</v>
      </c>
      <c r="C299" s="187" t="s">
        <v>477</v>
      </c>
      <c r="D299" s="187">
        <v>52</v>
      </c>
      <c r="E299" s="187" t="s">
        <v>731</v>
      </c>
      <c r="F299" s="188"/>
      <c r="G299" s="186"/>
      <c r="H299" s="202"/>
      <c r="I299" s="202"/>
      <c r="J299" s="445"/>
      <c r="K299" s="186"/>
      <c r="L299" s="430"/>
      <c r="M299" s="431"/>
      <c r="N299" s="167"/>
      <c r="O299" s="167"/>
      <c r="P299" s="167"/>
      <c r="Q299" s="167"/>
      <c r="R299" s="165"/>
      <c r="S299" s="165"/>
      <c r="T299" s="165"/>
      <c r="U299" s="165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BK299" s="120">
        <f t="shared" si="110"/>
        <v>1</v>
      </c>
      <c r="BL299" s="235" t="str">
        <f t="shared" si="109"/>
        <v>2203-00-105-00-04</v>
      </c>
      <c r="BM299" s="235">
        <v>297</v>
      </c>
      <c r="BN299" s="242" t="s">
        <v>2431</v>
      </c>
      <c r="BO299" s="241" t="s">
        <v>2430</v>
      </c>
      <c r="BP299" s="242" t="s">
        <v>1642</v>
      </c>
      <c r="BQ299" s="243"/>
      <c r="BR299" s="242" t="s">
        <v>1891</v>
      </c>
      <c r="BS299" s="246" t="s">
        <v>2444</v>
      </c>
      <c r="BT299" s="245" t="s">
        <v>1642</v>
      </c>
      <c r="BU299" s="244"/>
      <c r="BV299" s="242" t="s">
        <v>327</v>
      </c>
      <c r="BW299" s="241" t="s">
        <v>2446</v>
      </c>
      <c r="BX299" s="235"/>
      <c r="BY299"/>
      <c r="BZ299"/>
      <c r="CA299"/>
      <c r="CB299"/>
      <c r="CC299"/>
      <c r="CD299"/>
      <c r="CE299"/>
      <c r="CP299">
        <f t="shared" si="108"/>
        <v>1</v>
      </c>
      <c r="CQ299">
        <v>19</v>
      </c>
      <c r="CR299" t="s">
        <v>507</v>
      </c>
      <c r="CS299" t="s">
        <v>3637</v>
      </c>
      <c r="CT299" t="s">
        <v>3638</v>
      </c>
      <c r="CU299" t="s">
        <v>3639</v>
      </c>
      <c r="CV299" t="s">
        <v>29</v>
      </c>
      <c r="CW299" t="s">
        <v>1608</v>
      </c>
      <c r="CX299" s="282"/>
      <c r="CY299" s="282"/>
    </row>
    <row r="300" spans="1:103" s="166" customFormat="1" ht="15" hidden="1" customHeight="1">
      <c r="A300" s="185">
        <v>234</v>
      </c>
      <c r="B300" s="186">
        <v>4</v>
      </c>
      <c r="C300" s="187" t="s">
        <v>477</v>
      </c>
      <c r="D300" s="187">
        <v>53</v>
      </c>
      <c r="E300" s="187" t="s">
        <v>732</v>
      </c>
      <c r="F300" s="188"/>
      <c r="G300" s="186"/>
      <c r="H300" s="202"/>
      <c r="I300" s="202"/>
      <c r="J300" s="445"/>
      <c r="K300" s="186"/>
      <c r="L300" s="430"/>
      <c r="M300" s="431"/>
      <c r="N300" s="167"/>
      <c r="O300" s="167"/>
      <c r="P300" s="167"/>
      <c r="Q300" s="167"/>
      <c r="R300" s="165"/>
      <c r="S300" s="165"/>
      <c r="T300" s="165"/>
      <c r="U300" s="165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BK300" s="120">
        <f t="shared" si="110"/>
        <v>1</v>
      </c>
      <c r="BL300" s="235" t="str">
        <f t="shared" si="109"/>
        <v>2203-00-105-06-01</v>
      </c>
      <c r="BM300" s="235">
        <v>298</v>
      </c>
      <c r="BN300" s="242" t="s">
        <v>2431</v>
      </c>
      <c r="BO300" s="241" t="s">
        <v>2430</v>
      </c>
      <c r="BP300" s="242" t="s">
        <v>1642</v>
      </c>
      <c r="BQ300" s="243"/>
      <c r="BR300" s="242" t="s">
        <v>1891</v>
      </c>
      <c r="BS300" s="241" t="s">
        <v>2444</v>
      </c>
      <c r="BT300" s="242" t="s">
        <v>329</v>
      </c>
      <c r="BU300" s="243" t="s">
        <v>1917</v>
      </c>
      <c r="BV300" s="242" t="s">
        <v>1604</v>
      </c>
      <c r="BW300" s="241" t="s">
        <v>1614</v>
      </c>
      <c r="BX300" s="235"/>
      <c r="BY300"/>
      <c r="BZ300"/>
      <c r="CA300"/>
      <c r="CB300"/>
      <c r="CC300"/>
      <c r="CD300"/>
      <c r="CE300"/>
      <c r="CP300">
        <f t="shared" si="108"/>
        <v>1</v>
      </c>
      <c r="CQ300">
        <v>19</v>
      </c>
      <c r="CR300" t="s">
        <v>507</v>
      </c>
      <c r="CS300" t="s">
        <v>3640</v>
      </c>
      <c r="CT300" t="s">
        <v>3641</v>
      </c>
      <c r="CU300" t="s">
        <v>3642</v>
      </c>
      <c r="CV300" t="s">
        <v>29</v>
      </c>
      <c r="CW300" t="s">
        <v>1639</v>
      </c>
      <c r="CX300" s="282"/>
      <c r="CY300" s="282"/>
    </row>
    <row r="301" spans="1:103" s="166" customFormat="1" ht="15" hidden="1" customHeight="1">
      <c r="A301" s="185">
        <v>235</v>
      </c>
      <c r="B301" s="186">
        <v>4</v>
      </c>
      <c r="C301" s="187" t="s">
        <v>477</v>
      </c>
      <c r="D301" s="187">
        <v>54</v>
      </c>
      <c r="E301" s="187" t="s">
        <v>733</v>
      </c>
      <c r="F301" s="188"/>
      <c r="G301" s="186"/>
      <c r="H301" s="202"/>
      <c r="I301" s="202"/>
      <c r="J301" s="445"/>
      <c r="K301" s="186"/>
      <c r="L301" s="430"/>
      <c r="M301" s="431"/>
      <c r="N301" s="167"/>
      <c r="O301" s="167"/>
      <c r="P301" s="167"/>
      <c r="Q301" s="167"/>
      <c r="R301" s="165"/>
      <c r="S301" s="165"/>
      <c r="T301" s="165"/>
      <c r="U301" s="165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BK301" s="120">
        <f t="shared" si="110"/>
        <v>1</v>
      </c>
      <c r="BL301" s="235" t="str">
        <f t="shared" si="109"/>
        <v>2203-00-105-06-05</v>
      </c>
      <c r="BM301" s="235">
        <v>299</v>
      </c>
      <c r="BN301" s="242" t="s">
        <v>2431</v>
      </c>
      <c r="BO301" s="241" t="s">
        <v>2430</v>
      </c>
      <c r="BP301" s="242" t="s">
        <v>1642</v>
      </c>
      <c r="BQ301" s="243"/>
      <c r="BR301" s="242" t="s">
        <v>1891</v>
      </c>
      <c r="BS301" s="241" t="s">
        <v>2444</v>
      </c>
      <c r="BT301" s="242" t="s">
        <v>329</v>
      </c>
      <c r="BU301" s="243" t="s">
        <v>1917</v>
      </c>
      <c r="BV301" s="242" t="s">
        <v>328</v>
      </c>
      <c r="BW301" s="241" t="s">
        <v>2445</v>
      </c>
      <c r="BX301" s="235"/>
      <c r="BY301"/>
      <c r="BZ301"/>
      <c r="CA301"/>
      <c r="CB301"/>
      <c r="CC301"/>
      <c r="CD301"/>
      <c r="CE301"/>
      <c r="CP301">
        <f t="shared" si="108"/>
        <v>1</v>
      </c>
      <c r="CQ301">
        <v>19</v>
      </c>
      <c r="CR301" t="s">
        <v>507</v>
      </c>
      <c r="CS301" t="s">
        <v>3643</v>
      </c>
      <c r="CT301" t="s">
        <v>3644</v>
      </c>
      <c r="CU301" t="s">
        <v>3645</v>
      </c>
      <c r="CV301" t="s">
        <v>29</v>
      </c>
      <c r="CW301" t="s">
        <v>1675</v>
      </c>
      <c r="CX301" s="282"/>
      <c r="CY301" s="282"/>
    </row>
    <row r="302" spans="1:103" s="166" customFormat="1" ht="15" hidden="1" customHeight="1">
      <c r="A302" s="185">
        <v>236</v>
      </c>
      <c r="B302" s="186">
        <v>4</v>
      </c>
      <c r="C302" s="187" t="s">
        <v>477</v>
      </c>
      <c r="D302" s="187">
        <v>55</v>
      </c>
      <c r="E302" s="187" t="s">
        <v>734</v>
      </c>
      <c r="F302" s="188"/>
      <c r="G302" s="186"/>
      <c r="H302" s="202"/>
      <c r="I302" s="202"/>
      <c r="J302" s="445"/>
      <c r="K302" s="186"/>
      <c r="L302" s="430"/>
      <c r="M302" s="431"/>
      <c r="N302" s="167"/>
      <c r="O302" s="167"/>
      <c r="P302" s="167"/>
      <c r="Q302" s="167"/>
      <c r="R302" s="165"/>
      <c r="S302" s="165"/>
      <c r="T302" s="165"/>
      <c r="U302" s="165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BK302" s="120">
        <f t="shared" si="110"/>
        <v>1</v>
      </c>
      <c r="BL302" s="235" t="str">
        <f t="shared" si="109"/>
        <v>2203-00-105-11-07</v>
      </c>
      <c r="BM302" s="235">
        <v>300</v>
      </c>
      <c r="BN302" s="242" t="s">
        <v>2431</v>
      </c>
      <c r="BO302" s="241" t="s">
        <v>2430</v>
      </c>
      <c r="BP302" s="242" t="s">
        <v>1642</v>
      </c>
      <c r="BQ302" s="243"/>
      <c r="BR302" s="242" t="s">
        <v>1891</v>
      </c>
      <c r="BS302" s="241" t="s">
        <v>2444</v>
      </c>
      <c r="BT302" s="242" t="s">
        <v>1608</v>
      </c>
      <c r="BU302" s="243" t="s">
        <v>1607</v>
      </c>
      <c r="BV302" s="242" t="s">
        <v>330</v>
      </c>
      <c r="BW302" s="241" t="s">
        <v>2438</v>
      </c>
      <c r="BX302" s="235"/>
      <c r="BY302"/>
      <c r="BZ302"/>
      <c r="CA302"/>
      <c r="CB302"/>
      <c r="CC302"/>
      <c r="CD302"/>
      <c r="CE302"/>
      <c r="CP302">
        <f t="shared" si="108"/>
        <v>1</v>
      </c>
      <c r="CQ302">
        <v>19</v>
      </c>
      <c r="CR302" t="s">
        <v>507</v>
      </c>
      <c r="CS302" t="s">
        <v>3646</v>
      </c>
      <c r="CT302" t="s">
        <v>3647</v>
      </c>
      <c r="CU302" t="s">
        <v>3648</v>
      </c>
      <c r="CV302" t="s">
        <v>29</v>
      </c>
      <c r="CW302" t="s">
        <v>1604</v>
      </c>
      <c r="CX302" s="282"/>
      <c r="CY302" s="282"/>
    </row>
    <row r="303" spans="1:103" s="166" customFormat="1" ht="15" hidden="1" customHeight="1">
      <c r="A303" s="185">
        <v>237</v>
      </c>
      <c r="B303" s="186">
        <v>4</v>
      </c>
      <c r="C303" s="187" t="s">
        <v>477</v>
      </c>
      <c r="D303" s="187">
        <v>56</v>
      </c>
      <c r="E303" s="187" t="s">
        <v>735</v>
      </c>
      <c r="F303" s="188"/>
      <c r="G303" s="186"/>
      <c r="H303" s="202"/>
      <c r="I303" s="202"/>
      <c r="J303" s="445"/>
      <c r="K303" s="186"/>
      <c r="L303" s="430"/>
      <c r="M303" s="431"/>
      <c r="N303" s="167"/>
      <c r="O303" s="167"/>
      <c r="P303" s="167"/>
      <c r="Q303" s="167"/>
      <c r="R303" s="165"/>
      <c r="S303" s="165"/>
      <c r="T303" s="165"/>
      <c r="U303" s="165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BK303" s="120">
        <f t="shared" si="110"/>
        <v>1</v>
      </c>
      <c r="BL303" s="235" t="str">
        <f t="shared" si="109"/>
        <v>2203-00-105-11-08</v>
      </c>
      <c r="BM303" s="235">
        <v>301</v>
      </c>
      <c r="BN303" s="242" t="s">
        <v>2431</v>
      </c>
      <c r="BO303" s="241" t="s">
        <v>2430</v>
      </c>
      <c r="BP303" s="242" t="s">
        <v>1642</v>
      </c>
      <c r="BQ303" s="243"/>
      <c r="BR303" s="242" t="s">
        <v>1891</v>
      </c>
      <c r="BS303" s="241" t="s">
        <v>2444</v>
      </c>
      <c r="BT303" s="242" t="s">
        <v>1608</v>
      </c>
      <c r="BU303" s="243" t="s">
        <v>1607</v>
      </c>
      <c r="BV303" s="242" t="s">
        <v>331</v>
      </c>
      <c r="BW303" s="241" t="s">
        <v>2437</v>
      </c>
      <c r="BX303" s="235"/>
      <c r="BY303"/>
      <c r="BZ303"/>
      <c r="CA303"/>
      <c r="CB303"/>
      <c r="CC303"/>
      <c r="CD303"/>
      <c r="CE303"/>
      <c r="CP303">
        <f t="shared" si="108"/>
        <v>1</v>
      </c>
      <c r="CQ303">
        <v>19</v>
      </c>
      <c r="CR303" t="s">
        <v>507</v>
      </c>
      <c r="CS303" t="s">
        <v>3649</v>
      </c>
      <c r="CT303" t="s">
        <v>3650</v>
      </c>
      <c r="CU303" t="s">
        <v>3648</v>
      </c>
      <c r="CV303" t="s">
        <v>29</v>
      </c>
      <c r="CW303" t="s">
        <v>1919</v>
      </c>
      <c r="CX303" s="282"/>
      <c r="CY303" s="282"/>
    </row>
    <row r="304" spans="1:103" s="166" customFormat="1" ht="15" hidden="1" customHeight="1">
      <c r="A304" s="185">
        <v>238</v>
      </c>
      <c r="B304" s="186">
        <v>4</v>
      </c>
      <c r="C304" s="187" t="s">
        <v>477</v>
      </c>
      <c r="D304" s="187">
        <v>57</v>
      </c>
      <c r="E304" s="187" t="s">
        <v>736</v>
      </c>
      <c r="F304" s="188"/>
      <c r="G304" s="186"/>
      <c r="H304" s="202"/>
      <c r="I304" s="202"/>
      <c r="J304" s="445"/>
      <c r="K304" s="186"/>
      <c r="L304" s="430"/>
      <c r="M304" s="431"/>
      <c r="N304" s="167"/>
      <c r="O304" s="167"/>
      <c r="P304" s="167"/>
      <c r="Q304" s="167"/>
      <c r="R304" s="165"/>
      <c r="S304" s="165"/>
      <c r="T304" s="165"/>
      <c r="U304" s="165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BK304" s="120">
        <f t="shared" si="110"/>
        <v>1</v>
      </c>
      <c r="BL304" s="235" t="str">
        <f t="shared" si="109"/>
        <v>2203-00-105-11-09</v>
      </c>
      <c r="BM304" s="235">
        <v>302</v>
      </c>
      <c r="BN304" s="242" t="s">
        <v>2431</v>
      </c>
      <c r="BO304" s="241" t="s">
        <v>2430</v>
      </c>
      <c r="BP304" s="242" t="s">
        <v>1642</v>
      </c>
      <c r="BQ304" s="243"/>
      <c r="BR304" s="242" t="s">
        <v>1891</v>
      </c>
      <c r="BS304" s="241" t="s">
        <v>2444</v>
      </c>
      <c r="BT304" s="242" t="s">
        <v>1608</v>
      </c>
      <c r="BU304" s="243" t="s">
        <v>1607</v>
      </c>
      <c r="BV304" s="242" t="s">
        <v>1681</v>
      </c>
      <c r="BW304" s="241" t="s">
        <v>2429</v>
      </c>
      <c r="BX304" s="235"/>
      <c r="BY304"/>
      <c r="BZ304"/>
      <c r="CA304"/>
      <c r="CB304"/>
      <c r="CC304"/>
      <c r="CD304"/>
      <c r="CE304"/>
      <c r="CP304">
        <f t="shared" si="108"/>
        <v>1</v>
      </c>
      <c r="CQ304">
        <v>19</v>
      </c>
      <c r="CR304" t="s">
        <v>507</v>
      </c>
      <c r="CS304" t="s">
        <v>3651</v>
      </c>
      <c r="CT304" t="s">
        <v>3652</v>
      </c>
      <c r="CU304" t="s">
        <v>3648</v>
      </c>
      <c r="CV304" t="s">
        <v>29</v>
      </c>
      <c r="CW304" t="s">
        <v>1707</v>
      </c>
      <c r="CX304" s="282"/>
      <c r="CY304" s="282"/>
    </row>
    <row r="305" spans="1:103" s="166" customFormat="1" ht="15" hidden="1" customHeight="1">
      <c r="A305" s="185">
        <v>239</v>
      </c>
      <c r="B305" s="186">
        <v>4</v>
      </c>
      <c r="C305" s="187" t="s">
        <v>477</v>
      </c>
      <c r="D305" s="187">
        <v>58</v>
      </c>
      <c r="E305" s="187" t="s">
        <v>737</v>
      </c>
      <c r="F305" s="188"/>
      <c r="G305" s="186"/>
      <c r="H305" s="202"/>
      <c r="I305" s="202"/>
      <c r="J305" s="445"/>
      <c r="K305" s="186"/>
      <c r="L305" s="430"/>
      <c r="M305" s="431"/>
      <c r="N305" s="167"/>
      <c r="O305" s="167"/>
      <c r="P305" s="167"/>
      <c r="Q305" s="167"/>
      <c r="R305" s="165"/>
      <c r="S305" s="165"/>
      <c r="T305" s="165"/>
      <c r="U305" s="165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BK305" s="120">
        <f t="shared" si="110"/>
        <v>1</v>
      </c>
      <c r="BL305" s="235" t="str">
        <f t="shared" si="109"/>
        <v>2203-00-105-11-17</v>
      </c>
      <c r="BM305" s="235">
        <v>303</v>
      </c>
      <c r="BN305" s="242" t="s">
        <v>2431</v>
      </c>
      <c r="BO305" s="241" t="s">
        <v>2430</v>
      </c>
      <c r="BP305" s="242" t="s">
        <v>1642</v>
      </c>
      <c r="BQ305" s="243"/>
      <c r="BR305" s="242" t="s">
        <v>1891</v>
      </c>
      <c r="BS305" s="241" t="s">
        <v>2444</v>
      </c>
      <c r="BT305" s="242" t="s">
        <v>1608</v>
      </c>
      <c r="BU305" s="243" t="s">
        <v>1607</v>
      </c>
      <c r="BV305" s="242" t="s">
        <v>1673</v>
      </c>
      <c r="BW305" s="241" t="s">
        <v>2436</v>
      </c>
      <c r="BX305" s="235"/>
      <c r="BY305"/>
      <c r="BZ305"/>
      <c r="CA305"/>
      <c r="CB305"/>
      <c r="CC305"/>
      <c r="CD305"/>
      <c r="CE305"/>
      <c r="CP305">
        <f t="shared" si="108"/>
        <v>1</v>
      </c>
      <c r="CQ305">
        <v>20</v>
      </c>
      <c r="CR305" t="s">
        <v>509</v>
      </c>
      <c r="CS305" t="s">
        <v>3653</v>
      </c>
      <c r="CT305" t="s">
        <v>1603</v>
      </c>
      <c r="CU305" t="s">
        <v>3654</v>
      </c>
      <c r="CV305" t="s">
        <v>1821</v>
      </c>
      <c r="CW305" t="s">
        <v>29</v>
      </c>
      <c r="CX305" s="282"/>
      <c r="CY305" s="282"/>
    </row>
    <row r="306" spans="1:103" s="166" customFormat="1" ht="15" hidden="1" customHeight="1">
      <c r="A306" s="185">
        <v>240</v>
      </c>
      <c r="B306" s="186">
        <v>4</v>
      </c>
      <c r="C306" s="187" t="s">
        <v>477</v>
      </c>
      <c r="D306" s="187">
        <v>59</v>
      </c>
      <c r="E306" s="187" t="s">
        <v>738</v>
      </c>
      <c r="F306" s="188"/>
      <c r="G306" s="186"/>
      <c r="H306" s="202"/>
      <c r="I306" s="202"/>
      <c r="J306" s="445"/>
      <c r="K306" s="186"/>
      <c r="L306" s="430"/>
      <c r="M306" s="431"/>
      <c r="N306" s="167"/>
      <c r="O306" s="167"/>
      <c r="P306" s="167"/>
      <c r="Q306" s="167"/>
      <c r="R306" s="165"/>
      <c r="S306" s="165"/>
      <c r="T306" s="165"/>
      <c r="U306" s="165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BK306" s="120">
        <f t="shared" si="110"/>
        <v>1</v>
      </c>
      <c r="BL306" s="235" t="str">
        <f t="shared" si="109"/>
        <v>2203-00-112-00-04</v>
      </c>
      <c r="BM306" s="235">
        <v>304</v>
      </c>
      <c r="BN306" s="242" t="s">
        <v>2431</v>
      </c>
      <c r="BO306" s="241" t="s">
        <v>2430</v>
      </c>
      <c r="BP306" s="242" t="s">
        <v>1642</v>
      </c>
      <c r="BQ306" s="243"/>
      <c r="BR306" s="242" t="s">
        <v>1727</v>
      </c>
      <c r="BS306" s="246" t="s">
        <v>2443</v>
      </c>
      <c r="BT306" s="245" t="s">
        <v>1642</v>
      </c>
      <c r="BU306" s="244"/>
      <c r="BV306" s="242" t="s">
        <v>327</v>
      </c>
      <c r="BW306" s="241" t="s">
        <v>2442</v>
      </c>
      <c r="BX306" s="235"/>
      <c r="BY306"/>
      <c r="BZ306"/>
      <c r="CA306"/>
      <c r="CB306"/>
      <c r="CC306"/>
      <c r="CD306"/>
      <c r="CE306"/>
      <c r="CP306">
        <f t="shared" si="108"/>
        <v>1</v>
      </c>
      <c r="CQ306">
        <v>20</v>
      </c>
      <c r="CR306" t="s">
        <v>509</v>
      </c>
      <c r="CS306" t="s">
        <v>3655</v>
      </c>
      <c r="CT306" t="s">
        <v>2431</v>
      </c>
      <c r="CU306" t="s">
        <v>3656</v>
      </c>
      <c r="CV306" t="s">
        <v>1821</v>
      </c>
      <c r="CW306" t="s">
        <v>326</v>
      </c>
      <c r="CX306" s="282"/>
      <c r="CY306" s="282"/>
    </row>
    <row r="307" spans="1:103" s="166" customFormat="1" ht="15" hidden="1" customHeight="1">
      <c r="A307" s="185">
        <v>241</v>
      </c>
      <c r="B307" s="186">
        <v>5</v>
      </c>
      <c r="C307" s="187" t="s">
        <v>479</v>
      </c>
      <c r="D307" s="187">
        <v>1</v>
      </c>
      <c r="E307" s="187" t="s">
        <v>739</v>
      </c>
      <c r="F307" s="188"/>
      <c r="G307" s="186"/>
      <c r="H307" s="202"/>
      <c r="I307" s="202"/>
      <c r="J307" s="445"/>
      <c r="K307" s="186"/>
      <c r="L307" s="430"/>
      <c r="M307" s="431"/>
      <c r="N307" s="167"/>
      <c r="O307" s="167"/>
      <c r="P307" s="167"/>
      <c r="Q307" s="167"/>
      <c r="R307" s="165"/>
      <c r="S307" s="165"/>
      <c r="T307" s="165"/>
      <c r="U307" s="165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BK307" s="120">
        <f t="shared" si="110"/>
        <v>1</v>
      </c>
      <c r="BL307" s="235" t="str">
        <f t="shared" si="109"/>
        <v>2203-00-789-11-05</v>
      </c>
      <c r="BM307" s="235">
        <v>305</v>
      </c>
      <c r="BN307" s="242" t="s">
        <v>2431</v>
      </c>
      <c r="BO307" s="241" t="s">
        <v>2430</v>
      </c>
      <c r="BP307" s="242" t="s">
        <v>1642</v>
      </c>
      <c r="BQ307" s="243"/>
      <c r="BR307" s="242" t="s">
        <v>1943</v>
      </c>
      <c r="BS307" s="241" t="s">
        <v>1942</v>
      </c>
      <c r="BT307" s="242" t="s">
        <v>1608</v>
      </c>
      <c r="BU307" s="243" t="s">
        <v>1607</v>
      </c>
      <c r="BV307" s="242" t="s">
        <v>328</v>
      </c>
      <c r="BW307" s="241" t="s">
        <v>2441</v>
      </c>
      <c r="BX307" s="235"/>
      <c r="BY307"/>
      <c r="BZ307"/>
      <c r="CA307"/>
      <c r="CB307"/>
      <c r="CC307"/>
      <c r="CD307"/>
      <c r="CE307"/>
      <c r="CP307">
        <f t="shared" si="108"/>
        <v>1</v>
      </c>
      <c r="CQ307">
        <v>20</v>
      </c>
      <c r="CR307" t="s">
        <v>509</v>
      </c>
      <c r="CS307" t="s">
        <v>3657</v>
      </c>
      <c r="CT307" t="s">
        <v>2416</v>
      </c>
      <c r="CU307" t="s">
        <v>3658</v>
      </c>
      <c r="CV307" t="s">
        <v>1821</v>
      </c>
      <c r="CW307" t="s">
        <v>327</v>
      </c>
      <c r="CX307" s="282"/>
      <c r="CY307" s="282"/>
    </row>
    <row r="308" spans="1:103" s="166" customFormat="1" ht="15" hidden="1" customHeight="1">
      <c r="A308" s="185">
        <v>242</v>
      </c>
      <c r="B308" s="186">
        <v>5</v>
      </c>
      <c r="C308" s="187" t="s">
        <v>479</v>
      </c>
      <c r="D308" s="187">
        <v>2</v>
      </c>
      <c r="E308" s="187" t="s">
        <v>740</v>
      </c>
      <c r="F308" s="188"/>
      <c r="G308" s="186"/>
      <c r="H308" s="202"/>
      <c r="I308" s="202"/>
      <c r="J308" s="445"/>
      <c r="K308" s="186"/>
      <c r="L308" s="430"/>
      <c r="M308" s="431"/>
      <c r="N308" s="167"/>
      <c r="O308" s="167"/>
      <c r="P308" s="167"/>
      <c r="Q308" s="167"/>
      <c r="R308" s="165"/>
      <c r="S308" s="165"/>
      <c r="T308" s="165"/>
      <c r="U308" s="165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BK308" s="120">
        <f t="shared" si="110"/>
        <v>1</v>
      </c>
      <c r="BL308" s="235" t="str">
        <f t="shared" si="109"/>
        <v>2203-00-789-11-06</v>
      </c>
      <c r="BM308" s="235">
        <v>306</v>
      </c>
      <c r="BN308" s="242" t="s">
        <v>2431</v>
      </c>
      <c r="BO308" s="241" t="s">
        <v>2430</v>
      </c>
      <c r="BP308" s="242" t="s">
        <v>1642</v>
      </c>
      <c r="BQ308" s="243"/>
      <c r="BR308" s="242" t="s">
        <v>1943</v>
      </c>
      <c r="BS308" s="241" t="s">
        <v>1942</v>
      </c>
      <c r="BT308" s="242" t="s">
        <v>1608</v>
      </c>
      <c r="BU308" s="243" t="s">
        <v>1607</v>
      </c>
      <c r="BV308" s="242" t="s">
        <v>329</v>
      </c>
      <c r="BW308" s="241" t="s">
        <v>2440</v>
      </c>
      <c r="BX308" s="235"/>
      <c r="BY308"/>
      <c r="BZ308"/>
      <c r="CA308"/>
      <c r="CB308"/>
      <c r="CC308"/>
      <c r="CD308"/>
      <c r="CE308"/>
      <c r="CP308">
        <f t="shared" si="108"/>
        <v>1</v>
      </c>
      <c r="CQ308">
        <v>20</v>
      </c>
      <c r="CR308" t="s">
        <v>509</v>
      </c>
      <c r="CS308" t="s">
        <v>3659</v>
      </c>
      <c r="CT308" t="s">
        <v>2398</v>
      </c>
      <c r="CU308" t="s">
        <v>3660</v>
      </c>
      <c r="CV308" t="s">
        <v>1821</v>
      </c>
      <c r="CW308" t="s">
        <v>328</v>
      </c>
      <c r="CX308" s="282"/>
      <c r="CY308" s="282"/>
    </row>
    <row r="309" spans="1:103" s="166" customFormat="1" ht="15" hidden="1" customHeight="1">
      <c r="A309" s="185">
        <v>243</v>
      </c>
      <c r="B309" s="186">
        <v>5</v>
      </c>
      <c r="C309" s="187" t="s">
        <v>479</v>
      </c>
      <c r="D309" s="187">
        <v>3</v>
      </c>
      <c r="E309" s="187" t="s">
        <v>741</v>
      </c>
      <c r="F309" s="188"/>
      <c r="G309" s="186"/>
      <c r="H309" s="202"/>
      <c r="I309" s="202"/>
      <c r="J309" s="445"/>
      <c r="K309" s="186"/>
      <c r="L309" s="430"/>
      <c r="M309" s="431"/>
      <c r="N309" s="167"/>
      <c r="O309" s="167"/>
      <c r="P309" s="167"/>
      <c r="Q309" s="167"/>
      <c r="R309" s="165"/>
      <c r="S309" s="165"/>
      <c r="T309" s="165"/>
      <c r="U309" s="165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BK309" s="120">
        <f t="shared" si="110"/>
        <v>1</v>
      </c>
      <c r="BL309" s="235" t="str">
        <f t="shared" si="109"/>
        <v>2203-00-789-11-10</v>
      </c>
      <c r="BM309" s="235">
        <v>307</v>
      </c>
      <c r="BN309" s="242" t="s">
        <v>2431</v>
      </c>
      <c r="BO309" s="241" t="s">
        <v>2430</v>
      </c>
      <c r="BP309" s="242" t="s">
        <v>1642</v>
      </c>
      <c r="BQ309" s="243"/>
      <c r="BR309" s="242" t="s">
        <v>1943</v>
      </c>
      <c r="BS309" s="241" t="s">
        <v>1942</v>
      </c>
      <c r="BT309" s="242" t="s">
        <v>1608</v>
      </c>
      <c r="BU309" s="243" t="s">
        <v>1607</v>
      </c>
      <c r="BV309" s="242" t="s">
        <v>1679</v>
      </c>
      <c r="BW309" s="241" t="s">
        <v>2439</v>
      </c>
      <c r="BX309" s="235"/>
      <c r="BY309"/>
      <c r="BZ309"/>
      <c r="CA309"/>
      <c r="CB309"/>
      <c r="CC309"/>
      <c r="CD309"/>
      <c r="CE309"/>
      <c r="CP309">
        <f t="shared" si="108"/>
        <v>1</v>
      </c>
      <c r="CQ309">
        <v>20</v>
      </c>
      <c r="CR309" t="s">
        <v>509</v>
      </c>
      <c r="CS309" t="s">
        <v>3661</v>
      </c>
      <c r="CT309" t="s">
        <v>3662</v>
      </c>
      <c r="CU309" t="s">
        <v>3663</v>
      </c>
      <c r="CV309" t="s">
        <v>1821</v>
      </c>
      <c r="CW309" t="s">
        <v>329</v>
      </c>
      <c r="CX309" s="282"/>
      <c r="CY309" s="282"/>
    </row>
    <row r="310" spans="1:103" s="166" customFormat="1" ht="15" hidden="1" customHeight="1">
      <c r="A310" s="185">
        <v>244</v>
      </c>
      <c r="B310" s="186">
        <v>5</v>
      </c>
      <c r="C310" s="187" t="s">
        <v>479</v>
      </c>
      <c r="D310" s="187">
        <v>4</v>
      </c>
      <c r="E310" s="187" t="s">
        <v>742</v>
      </c>
      <c r="F310" s="188"/>
      <c r="G310" s="186"/>
      <c r="H310" s="202"/>
      <c r="I310" s="202"/>
      <c r="J310" s="445"/>
      <c r="K310" s="186"/>
      <c r="L310" s="430"/>
      <c r="M310" s="431"/>
      <c r="N310" s="167"/>
      <c r="O310" s="167"/>
      <c r="P310" s="167"/>
      <c r="Q310" s="167"/>
      <c r="R310" s="165"/>
      <c r="S310" s="165"/>
      <c r="T310" s="165"/>
      <c r="U310" s="165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BK310" s="120">
        <f t="shared" si="110"/>
        <v>1</v>
      </c>
      <c r="BL310" s="235" t="str">
        <f t="shared" si="109"/>
        <v>2203-00-789-11-12</v>
      </c>
      <c r="BM310" s="235">
        <v>308</v>
      </c>
      <c r="BN310" s="242" t="s">
        <v>2431</v>
      </c>
      <c r="BO310" s="241" t="s">
        <v>2430</v>
      </c>
      <c r="BP310" s="242" t="s">
        <v>1642</v>
      </c>
      <c r="BQ310" s="243"/>
      <c r="BR310" s="242" t="s">
        <v>1943</v>
      </c>
      <c r="BS310" s="241" t="s">
        <v>1942</v>
      </c>
      <c r="BT310" s="242" t="s">
        <v>1608</v>
      </c>
      <c r="BU310" s="243" t="s">
        <v>1607</v>
      </c>
      <c r="BV310" s="242" t="s">
        <v>1639</v>
      </c>
      <c r="BW310" s="241" t="s">
        <v>2438</v>
      </c>
      <c r="BX310" s="235"/>
      <c r="BY310"/>
      <c r="BZ310"/>
      <c r="CA310"/>
      <c r="CB310"/>
      <c r="CC310"/>
      <c r="CD310"/>
      <c r="CE310"/>
      <c r="CP310">
        <f t="shared" si="108"/>
        <v>1</v>
      </c>
      <c r="CQ310">
        <v>20</v>
      </c>
      <c r="CR310" t="s">
        <v>509</v>
      </c>
      <c r="CS310" t="s">
        <v>3664</v>
      </c>
      <c r="CT310" t="s">
        <v>3665</v>
      </c>
      <c r="CU310" t="s">
        <v>3666</v>
      </c>
      <c r="CV310" t="s">
        <v>1821</v>
      </c>
      <c r="CW310" t="s">
        <v>330</v>
      </c>
      <c r="CX310" s="282"/>
      <c r="CY310" s="282"/>
    </row>
    <row r="311" spans="1:103" s="166" customFormat="1" ht="15" hidden="1" customHeight="1">
      <c r="A311" s="185">
        <v>245</v>
      </c>
      <c r="B311" s="186">
        <v>5</v>
      </c>
      <c r="C311" s="187" t="s">
        <v>479</v>
      </c>
      <c r="D311" s="187">
        <v>5</v>
      </c>
      <c r="E311" s="187" t="s">
        <v>743</v>
      </c>
      <c r="F311" s="188"/>
      <c r="G311" s="186"/>
      <c r="H311" s="202"/>
      <c r="I311" s="202"/>
      <c r="J311" s="445"/>
      <c r="K311" s="186"/>
      <c r="L311" s="430"/>
      <c r="M311" s="431"/>
      <c r="N311" s="167"/>
      <c r="O311" s="167"/>
      <c r="P311" s="167"/>
      <c r="Q311" s="167"/>
      <c r="R311" s="165"/>
      <c r="S311" s="165"/>
      <c r="T311" s="165"/>
      <c r="U311" s="165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BK311" s="120">
        <f t="shared" si="110"/>
        <v>1</v>
      </c>
      <c r="BL311" s="235" t="str">
        <f t="shared" si="109"/>
        <v>2203-00-789-11-13</v>
      </c>
      <c r="BM311" s="235">
        <v>309</v>
      </c>
      <c r="BN311" s="242" t="s">
        <v>2431</v>
      </c>
      <c r="BO311" s="241" t="s">
        <v>2430</v>
      </c>
      <c r="BP311" s="242" t="s">
        <v>1642</v>
      </c>
      <c r="BQ311" s="243"/>
      <c r="BR311" s="242" t="s">
        <v>1943</v>
      </c>
      <c r="BS311" s="241" t="s">
        <v>1942</v>
      </c>
      <c r="BT311" s="242" t="s">
        <v>1608</v>
      </c>
      <c r="BU311" s="243" t="s">
        <v>1607</v>
      </c>
      <c r="BV311" s="242" t="s">
        <v>1675</v>
      </c>
      <c r="BW311" s="241" t="s">
        <v>2437</v>
      </c>
      <c r="BX311" s="235"/>
      <c r="BY311"/>
      <c r="BZ311"/>
      <c r="CA311"/>
      <c r="CB311"/>
      <c r="CC311"/>
      <c r="CD311"/>
      <c r="CE311"/>
      <c r="CP311">
        <f t="shared" si="108"/>
        <v>1</v>
      </c>
      <c r="CQ311">
        <v>20</v>
      </c>
      <c r="CR311" t="s">
        <v>509</v>
      </c>
      <c r="CS311" t="s">
        <v>3667</v>
      </c>
      <c r="CT311" t="s">
        <v>3668</v>
      </c>
      <c r="CU311" t="s">
        <v>3669</v>
      </c>
      <c r="CV311" t="s">
        <v>1821</v>
      </c>
      <c r="CW311" t="s">
        <v>331</v>
      </c>
      <c r="CX311" s="282"/>
      <c r="CY311" s="282"/>
    </row>
    <row r="312" spans="1:103" s="166" customFormat="1" ht="15" hidden="1" customHeight="1">
      <c r="A312" s="185">
        <v>246</v>
      </c>
      <c r="B312" s="186">
        <v>5</v>
      </c>
      <c r="C312" s="187" t="s">
        <v>479</v>
      </c>
      <c r="D312" s="187">
        <v>6</v>
      </c>
      <c r="E312" s="187" t="s">
        <v>744</v>
      </c>
      <c r="F312" s="188"/>
      <c r="G312" s="186"/>
      <c r="H312" s="202"/>
      <c r="I312" s="202"/>
      <c r="J312" s="445"/>
      <c r="K312" s="186"/>
      <c r="L312" s="430"/>
      <c r="M312" s="431"/>
      <c r="N312" s="167"/>
      <c r="O312" s="167"/>
      <c r="P312" s="167"/>
      <c r="Q312" s="167"/>
      <c r="R312" s="165"/>
      <c r="S312" s="165"/>
      <c r="T312" s="165"/>
      <c r="U312" s="165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BK312" s="120">
        <f t="shared" si="110"/>
        <v>1</v>
      </c>
      <c r="BL312" s="235" t="str">
        <f t="shared" si="109"/>
        <v>2203-00-789-11-17</v>
      </c>
      <c r="BM312" s="235">
        <v>310</v>
      </c>
      <c r="BN312" s="242" t="s">
        <v>2431</v>
      </c>
      <c r="BO312" s="241" t="s">
        <v>2430</v>
      </c>
      <c r="BP312" s="242" t="s">
        <v>1642</v>
      </c>
      <c r="BQ312" s="243"/>
      <c r="BR312" s="242" t="s">
        <v>1943</v>
      </c>
      <c r="BS312" s="241" t="s">
        <v>1942</v>
      </c>
      <c r="BT312" s="242" t="s">
        <v>1608</v>
      </c>
      <c r="BU312" s="243" t="s">
        <v>1607</v>
      </c>
      <c r="BV312" s="242" t="s">
        <v>1673</v>
      </c>
      <c r="BW312" s="241" t="s">
        <v>2436</v>
      </c>
      <c r="BX312" s="235"/>
      <c r="BY312"/>
      <c r="BZ312"/>
      <c r="CA312"/>
      <c r="CB312"/>
      <c r="CC312"/>
      <c r="CD312"/>
      <c r="CE312"/>
      <c r="CP312">
        <f t="shared" si="108"/>
        <v>1</v>
      </c>
      <c r="CQ312">
        <v>20</v>
      </c>
      <c r="CR312" t="s">
        <v>509</v>
      </c>
      <c r="CS312" t="s">
        <v>3670</v>
      </c>
      <c r="CT312" t="s">
        <v>3671</v>
      </c>
      <c r="CU312" t="s">
        <v>3672</v>
      </c>
      <c r="CV312" t="s">
        <v>1821</v>
      </c>
      <c r="CW312" t="s">
        <v>1681</v>
      </c>
      <c r="CX312" s="282"/>
      <c r="CY312" s="282"/>
    </row>
    <row r="313" spans="1:103" s="166" customFormat="1" ht="15" hidden="1" customHeight="1">
      <c r="A313" s="185">
        <v>247</v>
      </c>
      <c r="B313" s="186">
        <v>5</v>
      </c>
      <c r="C313" s="187" t="s">
        <v>479</v>
      </c>
      <c r="D313" s="187">
        <v>7</v>
      </c>
      <c r="E313" s="187" t="s">
        <v>745</v>
      </c>
      <c r="F313" s="188"/>
      <c r="G313" s="186"/>
      <c r="H313" s="202"/>
      <c r="I313" s="202"/>
      <c r="J313" s="445"/>
      <c r="K313" s="186"/>
      <c r="L313" s="430"/>
      <c r="M313" s="431"/>
      <c r="N313" s="167"/>
      <c r="O313" s="167"/>
      <c r="P313" s="167"/>
      <c r="Q313" s="167"/>
      <c r="R313" s="165"/>
      <c r="S313" s="165"/>
      <c r="T313" s="165"/>
      <c r="U313" s="165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BK313" s="120">
        <f t="shared" si="110"/>
        <v>1</v>
      </c>
      <c r="BL313" s="235" t="str">
        <f t="shared" si="109"/>
        <v>2203-00-789-11-20</v>
      </c>
      <c r="BM313" s="235">
        <v>311</v>
      </c>
      <c r="BN313" s="242" t="s">
        <v>2431</v>
      </c>
      <c r="BO313" s="241" t="s">
        <v>2430</v>
      </c>
      <c r="BP313" s="242" t="s">
        <v>1642</v>
      </c>
      <c r="BQ313" s="243"/>
      <c r="BR313" s="242" t="s">
        <v>1943</v>
      </c>
      <c r="BS313" s="241" t="s">
        <v>1942</v>
      </c>
      <c r="BT313" s="242" t="s">
        <v>1608</v>
      </c>
      <c r="BU313" s="243" t="s">
        <v>1607</v>
      </c>
      <c r="BV313" s="242" t="s">
        <v>1667</v>
      </c>
      <c r="BW313" s="241" t="s">
        <v>2435</v>
      </c>
      <c r="BX313" s="235"/>
      <c r="BY313"/>
      <c r="BZ313"/>
      <c r="CA313"/>
      <c r="CB313"/>
      <c r="CC313"/>
      <c r="CD313"/>
      <c r="CE313"/>
      <c r="CP313">
        <f t="shared" si="108"/>
        <v>1</v>
      </c>
      <c r="CQ313">
        <v>20</v>
      </c>
      <c r="CR313" t="s">
        <v>509</v>
      </c>
      <c r="CS313" t="s">
        <v>3673</v>
      </c>
      <c r="CT313" t="s">
        <v>2319</v>
      </c>
      <c r="CU313" t="s">
        <v>3674</v>
      </c>
      <c r="CV313" t="s">
        <v>1821</v>
      </c>
      <c r="CW313" t="s">
        <v>1679</v>
      </c>
      <c r="CX313" s="282"/>
      <c r="CY313" s="282"/>
    </row>
    <row r="314" spans="1:103" s="166" customFormat="1" ht="15" hidden="1" customHeight="1">
      <c r="A314" s="185">
        <v>248</v>
      </c>
      <c r="B314" s="186">
        <v>5</v>
      </c>
      <c r="C314" s="187" t="s">
        <v>479</v>
      </c>
      <c r="D314" s="187">
        <v>8</v>
      </c>
      <c r="E314" s="187" t="s">
        <v>746</v>
      </c>
      <c r="F314" s="188"/>
      <c r="G314" s="186"/>
      <c r="H314" s="202"/>
      <c r="I314" s="202"/>
      <c r="J314" s="445"/>
      <c r="K314" s="186"/>
      <c r="L314" s="430"/>
      <c r="M314" s="431"/>
      <c r="N314" s="167"/>
      <c r="O314" s="167"/>
      <c r="P314" s="167"/>
      <c r="Q314" s="167"/>
      <c r="R314" s="165"/>
      <c r="S314" s="165"/>
      <c r="T314" s="165"/>
      <c r="U314" s="165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BK314" s="120">
        <f t="shared" si="110"/>
        <v>1</v>
      </c>
      <c r="BL314" s="235" t="str">
        <f t="shared" si="109"/>
        <v>2203-00-789-11-21</v>
      </c>
      <c r="BM314" s="235">
        <v>312</v>
      </c>
      <c r="BN314" s="242" t="s">
        <v>2431</v>
      </c>
      <c r="BO314" s="241" t="s">
        <v>2430</v>
      </c>
      <c r="BP314" s="242" t="s">
        <v>1642</v>
      </c>
      <c r="BQ314" s="243"/>
      <c r="BR314" s="242" t="s">
        <v>1943</v>
      </c>
      <c r="BS314" s="241" t="s">
        <v>1942</v>
      </c>
      <c r="BT314" s="242" t="s">
        <v>1608</v>
      </c>
      <c r="BU314" s="243" t="s">
        <v>1607</v>
      </c>
      <c r="BV314" s="242" t="s">
        <v>1665</v>
      </c>
      <c r="BW314" s="241" t="s">
        <v>2434</v>
      </c>
      <c r="BX314" s="235"/>
      <c r="BY314"/>
      <c r="BZ314"/>
      <c r="CA314"/>
      <c r="CB314"/>
      <c r="CC314"/>
      <c r="CD314"/>
      <c r="CE314"/>
      <c r="CP314">
        <f t="shared" si="108"/>
        <v>1</v>
      </c>
      <c r="CQ314">
        <v>20</v>
      </c>
      <c r="CR314" t="s">
        <v>509</v>
      </c>
      <c r="CS314" t="s">
        <v>3675</v>
      </c>
      <c r="CT314" t="s">
        <v>2295</v>
      </c>
      <c r="CU314" t="s">
        <v>3676</v>
      </c>
      <c r="CV314" t="s">
        <v>1821</v>
      </c>
      <c r="CW314" t="s">
        <v>1608</v>
      </c>
      <c r="CX314" s="282"/>
      <c r="CY314" s="282"/>
    </row>
    <row r="315" spans="1:103" s="166" customFormat="1" ht="15" hidden="1" customHeight="1">
      <c r="A315" s="185">
        <v>249</v>
      </c>
      <c r="B315" s="186">
        <v>5</v>
      </c>
      <c r="C315" s="187" t="s">
        <v>479</v>
      </c>
      <c r="D315" s="187">
        <v>9</v>
      </c>
      <c r="E315" s="187" t="s">
        <v>747</v>
      </c>
      <c r="F315" s="188"/>
      <c r="G315" s="186"/>
      <c r="H315" s="202"/>
      <c r="I315" s="202"/>
      <c r="J315" s="445"/>
      <c r="K315" s="186"/>
      <c r="L315" s="430"/>
      <c r="M315" s="431"/>
      <c r="N315" s="167"/>
      <c r="O315" s="167"/>
      <c r="P315" s="167"/>
      <c r="Q315" s="167"/>
      <c r="R315" s="165"/>
      <c r="S315" s="165"/>
      <c r="T315" s="165"/>
      <c r="U315" s="165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BK315" s="120">
        <f t="shared" si="110"/>
        <v>1</v>
      </c>
      <c r="BL315" s="235" t="str">
        <f t="shared" si="109"/>
        <v>2203-00-789-11-22</v>
      </c>
      <c r="BM315" s="235">
        <v>313</v>
      </c>
      <c r="BN315" s="242" t="s">
        <v>2431</v>
      </c>
      <c r="BO315" s="241" t="s">
        <v>2430</v>
      </c>
      <c r="BP315" s="242" t="s">
        <v>1642</v>
      </c>
      <c r="BQ315" s="243"/>
      <c r="BR315" s="242" t="s">
        <v>1943</v>
      </c>
      <c r="BS315" s="241" t="s">
        <v>1942</v>
      </c>
      <c r="BT315" s="242" t="s">
        <v>1608</v>
      </c>
      <c r="BU315" s="243" t="s">
        <v>1607</v>
      </c>
      <c r="BV315" s="242" t="s">
        <v>1821</v>
      </c>
      <c r="BW315" s="241" t="s">
        <v>2433</v>
      </c>
      <c r="BX315" s="235"/>
      <c r="BY315"/>
      <c r="BZ315"/>
      <c r="CA315"/>
      <c r="CB315"/>
      <c r="CC315"/>
      <c r="CD315"/>
      <c r="CE315"/>
      <c r="CP315">
        <f t="shared" si="108"/>
        <v>1</v>
      </c>
      <c r="CQ315">
        <v>20</v>
      </c>
      <c r="CR315" t="s">
        <v>509</v>
      </c>
      <c r="CS315" t="s">
        <v>3677</v>
      </c>
      <c r="CT315" t="s">
        <v>3678</v>
      </c>
      <c r="CU315" t="s">
        <v>3679</v>
      </c>
      <c r="CV315" t="s">
        <v>1821</v>
      </c>
      <c r="CW315" t="s">
        <v>1639</v>
      </c>
      <c r="CX315" s="282"/>
      <c r="CY315" s="282"/>
    </row>
    <row r="316" spans="1:103" s="166" customFormat="1" ht="15" hidden="1" customHeight="1">
      <c r="A316" s="185">
        <v>250</v>
      </c>
      <c r="B316" s="186">
        <v>5</v>
      </c>
      <c r="C316" s="187" t="s">
        <v>479</v>
      </c>
      <c r="D316" s="187">
        <v>10</v>
      </c>
      <c r="E316" s="187" t="s">
        <v>748</v>
      </c>
      <c r="F316" s="188"/>
      <c r="G316" s="186"/>
      <c r="H316" s="202"/>
      <c r="I316" s="202"/>
      <c r="J316" s="445"/>
      <c r="K316" s="186"/>
      <c r="L316" s="430"/>
      <c r="M316" s="431"/>
      <c r="N316" s="167"/>
      <c r="O316" s="167"/>
      <c r="P316" s="167"/>
      <c r="Q316" s="167"/>
      <c r="R316" s="165"/>
      <c r="S316" s="165"/>
      <c r="T316" s="165"/>
      <c r="U316" s="165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BK316" s="120">
        <f t="shared" si="110"/>
        <v>1</v>
      </c>
      <c r="BL316" s="235" t="str">
        <f t="shared" si="109"/>
        <v>2203-00-789-11-23</v>
      </c>
      <c r="BM316" s="235">
        <v>314</v>
      </c>
      <c r="BN316" s="242" t="s">
        <v>2431</v>
      </c>
      <c r="BO316" s="241" t="s">
        <v>2430</v>
      </c>
      <c r="BP316" s="242" t="s">
        <v>1642</v>
      </c>
      <c r="BQ316" s="243"/>
      <c r="BR316" s="242" t="s">
        <v>1943</v>
      </c>
      <c r="BS316" s="241" t="s">
        <v>1942</v>
      </c>
      <c r="BT316" s="242" t="s">
        <v>1608</v>
      </c>
      <c r="BU316" s="243" t="s">
        <v>1607</v>
      </c>
      <c r="BV316" s="242" t="s">
        <v>2340</v>
      </c>
      <c r="BW316" s="241" t="s">
        <v>2432</v>
      </c>
      <c r="BX316" s="235"/>
      <c r="BY316"/>
      <c r="BZ316"/>
      <c r="CA316"/>
      <c r="CB316"/>
      <c r="CC316"/>
      <c r="CD316"/>
      <c r="CE316"/>
      <c r="CP316">
        <f t="shared" si="108"/>
        <v>1</v>
      </c>
      <c r="CQ316">
        <v>20</v>
      </c>
      <c r="CR316" t="s">
        <v>509</v>
      </c>
      <c r="CS316" t="s">
        <v>3680</v>
      </c>
      <c r="CT316" t="s">
        <v>3681</v>
      </c>
      <c r="CU316" t="s">
        <v>3682</v>
      </c>
      <c r="CV316" t="s">
        <v>1821</v>
      </c>
      <c r="CW316" t="s">
        <v>1705</v>
      </c>
      <c r="CX316" s="282"/>
      <c r="CY316" s="282"/>
    </row>
    <row r="317" spans="1:103" s="166" customFormat="1" ht="15" hidden="1" customHeight="1">
      <c r="A317" s="185">
        <v>251</v>
      </c>
      <c r="B317" s="186">
        <v>5</v>
      </c>
      <c r="C317" s="187" t="s">
        <v>479</v>
      </c>
      <c r="D317" s="187">
        <v>11</v>
      </c>
      <c r="E317" s="187" t="s">
        <v>749</v>
      </c>
      <c r="F317" s="188"/>
      <c r="G317" s="186"/>
      <c r="H317" s="202"/>
      <c r="I317" s="202"/>
      <c r="J317" s="445"/>
      <c r="K317" s="186"/>
      <c r="L317" s="430"/>
      <c r="M317" s="431"/>
      <c r="N317" s="167"/>
      <c r="O317" s="167"/>
      <c r="P317" s="167"/>
      <c r="Q317" s="167"/>
      <c r="R317" s="165"/>
      <c r="S317" s="165"/>
      <c r="T317" s="165"/>
      <c r="U317" s="165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BK317" s="120">
        <f t="shared" si="110"/>
        <v>1</v>
      </c>
      <c r="BL317" s="235" t="str">
        <f t="shared" si="109"/>
        <v>2203-00-789-11-24</v>
      </c>
      <c r="BM317" s="235">
        <v>315</v>
      </c>
      <c r="BN317" s="242" t="s">
        <v>2431</v>
      </c>
      <c r="BO317" s="241" t="s">
        <v>2430</v>
      </c>
      <c r="BP317" s="242" t="s">
        <v>1642</v>
      </c>
      <c r="BQ317" s="243"/>
      <c r="BR317" s="242" t="s">
        <v>1943</v>
      </c>
      <c r="BS317" s="241" t="s">
        <v>1942</v>
      </c>
      <c r="BT317" s="242" t="s">
        <v>1608</v>
      </c>
      <c r="BU317" s="243" t="s">
        <v>1607</v>
      </c>
      <c r="BV317" s="242" t="s">
        <v>1806</v>
      </c>
      <c r="BW317" s="241" t="s">
        <v>2429</v>
      </c>
      <c r="BX317" s="235"/>
      <c r="BY317"/>
      <c r="BZ317"/>
      <c r="CA317"/>
      <c r="CB317"/>
      <c r="CC317"/>
      <c r="CD317"/>
      <c r="CE317"/>
      <c r="CP317">
        <f t="shared" si="108"/>
        <v>1</v>
      </c>
      <c r="CQ317">
        <v>20</v>
      </c>
      <c r="CR317" t="s">
        <v>509</v>
      </c>
      <c r="CS317" t="s">
        <v>3683</v>
      </c>
      <c r="CT317" t="s">
        <v>3684</v>
      </c>
      <c r="CU317" t="s">
        <v>3685</v>
      </c>
      <c r="CV317" t="s">
        <v>1821</v>
      </c>
      <c r="CW317" t="s">
        <v>1604</v>
      </c>
      <c r="CX317" s="282"/>
      <c r="CY317" s="282"/>
    </row>
    <row r="318" spans="1:103" s="166" customFormat="1" ht="15" hidden="1" customHeight="1">
      <c r="A318" s="185">
        <v>252</v>
      </c>
      <c r="B318" s="186">
        <v>5</v>
      </c>
      <c r="C318" s="187" t="s">
        <v>479</v>
      </c>
      <c r="D318" s="187">
        <v>12</v>
      </c>
      <c r="E318" s="187" t="s">
        <v>750</v>
      </c>
      <c r="F318" s="188"/>
      <c r="G318" s="186"/>
      <c r="H318" s="202"/>
      <c r="I318" s="202"/>
      <c r="J318" s="445"/>
      <c r="K318" s="186"/>
      <c r="L318" s="430"/>
      <c r="M318" s="431"/>
      <c r="N318" s="167"/>
      <c r="O318" s="167"/>
      <c r="P318" s="167"/>
      <c r="Q318" s="167"/>
      <c r="R318" s="165"/>
      <c r="S318" s="165"/>
      <c r="T318" s="165"/>
      <c r="U318" s="165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BK318" s="120">
        <f t="shared" si="110"/>
        <v>1</v>
      </c>
      <c r="BL318" s="235" t="str">
        <f t="shared" si="109"/>
        <v>2203-00-796-11-05</v>
      </c>
      <c r="BM318" s="235">
        <v>316</v>
      </c>
      <c r="BN318" s="242" t="s">
        <v>2431</v>
      </c>
      <c r="BO318" s="241" t="s">
        <v>2430</v>
      </c>
      <c r="BP318" s="242" t="s">
        <v>1642</v>
      </c>
      <c r="BQ318" s="243"/>
      <c r="BR318" s="242" t="s">
        <v>1641</v>
      </c>
      <c r="BS318" s="241" t="s">
        <v>2038</v>
      </c>
      <c r="BT318" s="242" t="s">
        <v>1608</v>
      </c>
      <c r="BU318" s="243" t="s">
        <v>1607</v>
      </c>
      <c r="BV318" s="242" t="s">
        <v>328</v>
      </c>
      <c r="BW318" s="241" t="s">
        <v>2441</v>
      </c>
      <c r="BX318" s="235"/>
      <c r="BY318"/>
      <c r="BZ318"/>
      <c r="CA318"/>
      <c r="CB318"/>
      <c r="CC318"/>
      <c r="CD318"/>
      <c r="CE318"/>
      <c r="CP318">
        <f t="shared" si="108"/>
        <v>1</v>
      </c>
      <c r="CQ318">
        <v>20</v>
      </c>
      <c r="CR318" t="s">
        <v>509</v>
      </c>
      <c r="CS318" t="s">
        <v>3686</v>
      </c>
      <c r="CT318" t="s">
        <v>3687</v>
      </c>
      <c r="CU318" t="s">
        <v>3685</v>
      </c>
      <c r="CV318" t="s">
        <v>1821</v>
      </c>
      <c r="CW318" t="s">
        <v>1707</v>
      </c>
      <c r="CX318" s="282"/>
      <c r="CY318" s="282"/>
    </row>
    <row r="319" spans="1:103" s="166" customFormat="1" ht="15" hidden="1" customHeight="1">
      <c r="A319" s="185">
        <v>253</v>
      </c>
      <c r="B319" s="186">
        <v>5</v>
      </c>
      <c r="C319" s="187" t="s">
        <v>479</v>
      </c>
      <c r="D319" s="187">
        <v>13</v>
      </c>
      <c r="E319" s="187" t="s">
        <v>751</v>
      </c>
      <c r="F319" s="188"/>
      <c r="G319" s="186"/>
      <c r="H319" s="202"/>
      <c r="I319" s="202"/>
      <c r="J319" s="445"/>
      <c r="K319" s="186"/>
      <c r="L319" s="430"/>
      <c r="M319" s="431"/>
      <c r="N319" s="167"/>
      <c r="O319" s="167"/>
      <c r="P319" s="167"/>
      <c r="Q319" s="167"/>
      <c r="R319" s="165"/>
      <c r="S319" s="165"/>
      <c r="T319" s="165"/>
      <c r="U319" s="165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BK319" s="120">
        <f t="shared" si="110"/>
        <v>1</v>
      </c>
      <c r="BL319" s="235" t="str">
        <f t="shared" si="109"/>
        <v>2203-00-796-11-06</v>
      </c>
      <c r="BM319" s="235">
        <v>317</v>
      </c>
      <c r="BN319" s="242" t="s">
        <v>2431</v>
      </c>
      <c r="BO319" s="241" t="s">
        <v>2430</v>
      </c>
      <c r="BP319" s="242" t="s">
        <v>1642</v>
      </c>
      <c r="BQ319" s="243"/>
      <c r="BR319" s="242" t="s">
        <v>1641</v>
      </c>
      <c r="BS319" s="241" t="s">
        <v>2038</v>
      </c>
      <c r="BT319" s="242" t="s">
        <v>1608</v>
      </c>
      <c r="BU319" s="243" t="s">
        <v>1607</v>
      </c>
      <c r="BV319" s="242" t="s">
        <v>329</v>
      </c>
      <c r="BW319" s="241" t="s">
        <v>2440</v>
      </c>
      <c r="BX319" s="235"/>
      <c r="BY319"/>
      <c r="BZ319"/>
      <c r="CA319"/>
      <c r="CB319"/>
      <c r="CC319"/>
      <c r="CD319"/>
      <c r="CE319"/>
      <c r="CP319">
        <f t="shared" si="108"/>
        <v>1</v>
      </c>
      <c r="CQ319">
        <v>20</v>
      </c>
      <c r="CR319" t="s">
        <v>509</v>
      </c>
      <c r="CS319" t="s">
        <v>3688</v>
      </c>
      <c r="CT319" t="s">
        <v>3689</v>
      </c>
      <c r="CU319" t="s">
        <v>3690</v>
      </c>
      <c r="CV319" t="s">
        <v>1821</v>
      </c>
      <c r="CW319" t="s">
        <v>1675</v>
      </c>
      <c r="CX319" s="282"/>
      <c r="CY319" s="282"/>
    </row>
    <row r="320" spans="1:103" s="166" customFormat="1" ht="15" hidden="1" customHeight="1">
      <c r="A320" s="185">
        <v>254</v>
      </c>
      <c r="B320" s="186">
        <v>5</v>
      </c>
      <c r="C320" s="187" t="s">
        <v>479</v>
      </c>
      <c r="D320" s="187">
        <v>14</v>
      </c>
      <c r="E320" s="187" t="s">
        <v>752</v>
      </c>
      <c r="F320" s="188"/>
      <c r="G320" s="186"/>
      <c r="H320" s="202"/>
      <c r="I320" s="202"/>
      <c r="J320" s="445"/>
      <c r="K320" s="186"/>
      <c r="L320" s="430"/>
      <c r="M320" s="431"/>
      <c r="N320" s="167"/>
      <c r="O320" s="167"/>
      <c r="P320" s="167"/>
      <c r="Q320" s="167"/>
      <c r="R320" s="165"/>
      <c r="S320" s="165"/>
      <c r="T320" s="165"/>
      <c r="U320" s="165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BK320" s="120">
        <f t="shared" si="110"/>
        <v>1</v>
      </c>
      <c r="BL320" s="235" t="str">
        <f t="shared" si="109"/>
        <v>2203-00-796-11-10</v>
      </c>
      <c r="BM320" s="235">
        <v>318</v>
      </c>
      <c r="BN320" s="242" t="s">
        <v>2431</v>
      </c>
      <c r="BO320" s="241" t="s">
        <v>2430</v>
      </c>
      <c r="BP320" s="242" t="s">
        <v>1642</v>
      </c>
      <c r="BQ320" s="243"/>
      <c r="BR320" s="242" t="s">
        <v>1641</v>
      </c>
      <c r="BS320" s="241" t="s">
        <v>2038</v>
      </c>
      <c r="BT320" s="242" t="s">
        <v>1608</v>
      </c>
      <c r="BU320" s="243" t="s">
        <v>1607</v>
      </c>
      <c r="BV320" s="242" t="s">
        <v>1679</v>
      </c>
      <c r="BW320" s="241" t="s">
        <v>2439</v>
      </c>
      <c r="BX320" s="235"/>
      <c r="BY320"/>
      <c r="BZ320"/>
      <c r="CA320"/>
      <c r="CB320"/>
      <c r="CC320"/>
      <c r="CD320"/>
      <c r="CE320"/>
      <c r="CP320">
        <f t="shared" si="108"/>
        <v>1</v>
      </c>
      <c r="CQ320">
        <v>21</v>
      </c>
      <c r="CR320" t="s">
        <v>511</v>
      </c>
      <c r="CS320" t="s">
        <v>3691</v>
      </c>
      <c r="CT320" t="s">
        <v>3692</v>
      </c>
      <c r="CU320" t="s">
        <v>3693</v>
      </c>
      <c r="CV320" t="s">
        <v>1665</v>
      </c>
      <c r="CW320" t="s">
        <v>29</v>
      </c>
      <c r="CX320" s="282"/>
      <c r="CY320" s="282"/>
    </row>
    <row r="321" spans="1:103" s="166" customFormat="1" ht="15" hidden="1" customHeight="1">
      <c r="A321" s="185">
        <v>255</v>
      </c>
      <c r="B321" s="186">
        <v>5</v>
      </c>
      <c r="C321" s="187" t="s">
        <v>479</v>
      </c>
      <c r="D321" s="187">
        <v>15</v>
      </c>
      <c r="E321" s="187" t="s">
        <v>479</v>
      </c>
      <c r="F321" s="188"/>
      <c r="G321" s="186"/>
      <c r="H321" s="202"/>
      <c r="I321" s="202"/>
      <c r="J321" s="445"/>
      <c r="K321" s="186"/>
      <c r="L321" s="430"/>
      <c r="M321" s="431"/>
      <c r="N321" s="167"/>
      <c r="O321" s="167"/>
      <c r="P321" s="167"/>
      <c r="Q321" s="167"/>
      <c r="R321" s="165"/>
      <c r="S321" s="165"/>
      <c r="T321" s="165"/>
      <c r="U321" s="165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BK321" s="120">
        <f t="shared" si="110"/>
        <v>1</v>
      </c>
      <c r="BL321" s="235" t="str">
        <f t="shared" si="109"/>
        <v>2203-00-796-11-12</v>
      </c>
      <c r="BM321" s="235">
        <v>319</v>
      </c>
      <c r="BN321" s="242" t="s">
        <v>2431</v>
      </c>
      <c r="BO321" s="241" t="s">
        <v>2430</v>
      </c>
      <c r="BP321" s="242" t="s">
        <v>1642</v>
      </c>
      <c r="BQ321" s="243"/>
      <c r="BR321" s="242" t="s">
        <v>1641</v>
      </c>
      <c r="BS321" s="241" t="s">
        <v>2038</v>
      </c>
      <c r="BT321" s="242" t="s">
        <v>1608</v>
      </c>
      <c r="BU321" s="243" t="s">
        <v>1607</v>
      </c>
      <c r="BV321" s="242" t="s">
        <v>1639</v>
      </c>
      <c r="BW321" s="241" t="s">
        <v>2438</v>
      </c>
      <c r="BX321" s="235"/>
      <c r="BY321"/>
      <c r="BZ321"/>
      <c r="CA321"/>
      <c r="CB321"/>
      <c r="CC321"/>
      <c r="CD321"/>
      <c r="CE321"/>
      <c r="CP321">
        <f t="shared" si="108"/>
        <v>1</v>
      </c>
      <c r="CQ321">
        <v>21</v>
      </c>
      <c r="CR321" t="s">
        <v>511</v>
      </c>
      <c r="CS321" t="s">
        <v>3694</v>
      </c>
      <c r="CT321" t="s">
        <v>3695</v>
      </c>
      <c r="CU321" t="s">
        <v>3696</v>
      </c>
      <c r="CV321" t="s">
        <v>1665</v>
      </c>
      <c r="CW321" t="s">
        <v>327</v>
      </c>
      <c r="CX321" s="282"/>
      <c r="CY321" s="282"/>
    </row>
    <row r="322" spans="1:103" s="166" customFormat="1" ht="15" hidden="1" customHeight="1">
      <c r="A322" s="185">
        <v>256</v>
      </c>
      <c r="B322" s="186">
        <v>5</v>
      </c>
      <c r="C322" s="187" t="s">
        <v>479</v>
      </c>
      <c r="D322" s="187">
        <v>16</v>
      </c>
      <c r="E322" s="187" t="s">
        <v>753</v>
      </c>
      <c r="F322" s="188"/>
      <c r="G322" s="186"/>
      <c r="H322" s="202"/>
      <c r="I322" s="202"/>
      <c r="J322" s="445"/>
      <c r="K322" s="186"/>
      <c r="L322" s="430"/>
      <c r="M322" s="431"/>
      <c r="N322" s="167"/>
      <c r="O322" s="167"/>
      <c r="P322" s="167"/>
      <c r="Q322" s="167"/>
      <c r="R322" s="165"/>
      <c r="S322" s="165"/>
      <c r="T322" s="165"/>
      <c r="U322" s="165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BK322" s="120">
        <f t="shared" si="110"/>
        <v>1</v>
      </c>
      <c r="BL322" s="235" t="str">
        <f t="shared" si="109"/>
        <v>2203-00-796-11-13</v>
      </c>
      <c r="BM322" s="235">
        <v>320</v>
      </c>
      <c r="BN322" s="242" t="s">
        <v>2431</v>
      </c>
      <c r="BO322" s="241" t="s">
        <v>2430</v>
      </c>
      <c r="BP322" s="242" t="s">
        <v>1642</v>
      </c>
      <c r="BQ322" s="243"/>
      <c r="BR322" s="242" t="s">
        <v>1641</v>
      </c>
      <c r="BS322" s="241" t="s">
        <v>2038</v>
      </c>
      <c r="BT322" s="242" t="s">
        <v>1608</v>
      </c>
      <c r="BU322" s="243" t="s">
        <v>1607</v>
      </c>
      <c r="BV322" s="242" t="s">
        <v>1675</v>
      </c>
      <c r="BW322" s="241" t="s">
        <v>2437</v>
      </c>
      <c r="BX322" s="235"/>
      <c r="BY322"/>
      <c r="BZ322"/>
      <c r="CA322"/>
      <c r="CB322"/>
      <c r="CC322"/>
      <c r="CD322"/>
      <c r="CE322"/>
      <c r="CP322">
        <f t="shared" ref="CP322:CP366" si="112">IF(EXACT($CO$1,CR322),CP321+1,1)</f>
        <v>1</v>
      </c>
      <c r="CQ322">
        <v>21</v>
      </c>
      <c r="CR322" t="s">
        <v>511</v>
      </c>
      <c r="CS322" t="s">
        <v>3697</v>
      </c>
      <c r="CT322" t="s">
        <v>3698</v>
      </c>
      <c r="CU322" t="s">
        <v>3699</v>
      </c>
      <c r="CV322" t="s">
        <v>1665</v>
      </c>
      <c r="CW322" t="s">
        <v>328</v>
      </c>
      <c r="CX322" s="282"/>
      <c r="CY322" s="282"/>
    </row>
    <row r="323" spans="1:103" s="166" customFormat="1" ht="15" hidden="1" customHeight="1">
      <c r="A323" s="185">
        <v>257</v>
      </c>
      <c r="B323" s="186">
        <v>5</v>
      </c>
      <c r="C323" s="187" t="s">
        <v>479</v>
      </c>
      <c r="D323" s="187">
        <v>17</v>
      </c>
      <c r="E323" s="187" t="s">
        <v>754</v>
      </c>
      <c r="F323" s="188"/>
      <c r="G323" s="186"/>
      <c r="H323" s="202"/>
      <c r="I323" s="202"/>
      <c r="J323" s="445"/>
      <c r="K323" s="186"/>
      <c r="L323" s="430"/>
      <c r="M323" s="431"/>
      <c r="N323" s="167"/>
      <c r="O323" s="167"/>
      <c r="P323" s="167"/>
      <c r="Q323" s="167"/>
      <c r="R323" s="165"/>
      <c r="S323" s="165"/>
      <c r="T323" s="165"/>
      <c r="U323" s="165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BK323" s="120">
        <f t="shared" si="110"/>
        <v>1</v>
      </c>
      <c r="BL323" s="235" t="str">
        <f t="shared" ref="BL323:BL386" si="113">CONCATENATE(BN323,"-",BP323,"-",BR323,"-",BT323,"-",BV323)</f>
        <v>2203-00-796-11-17</v>
      </c>
      <c r="BM323" s="235">
        <v>321</v>
      </c>
      <c r="BN323" s="242" t="s">
        <v>2431</v>
      </c>
      <c r="BO323" s="241" t="s">
        <v>2430</v>
      </c>
      <c r="BP323" s="242" t="s">
        <v>1642</v>
      </c>
      <c r="BQ323" s="243"/>
      <c r="BR323" s="242" t="s">
        <v>1641</v>
      </c>
      <c r="BS323" s="241" t="s">
        <v>2038</v>
      </c>
      <c r="BT323" s="242" t="s">
        <v>1608</v>
      </c>
      <c r="BU323" s="243" t="s">
        <v>1607</v>
      </c>
      <c r="BV323" s="242" t="s">
        <v>1673</v>
      </c>
      <c r="BW323" s="241" t="s">
        <v>2436</v>
      </c>
      <c r="BX323" s="235"/>
      <c r="BY323"/>
      <c r="BZ323"/>
      <c r="CA323"/>
      <c r="CB323"/>
      <c r="CC323"/>
      <c r="CD323"/>
      <c r="CE323"/>
      <c r="CP323">
        <f t="shared" si="112"/>
        <v>1</v>
      </c>
      <c r="CQ323">
        <v>21</v>
      </c>
      <c r="CR323" t="s">
        <v>511</v>
      </c>
      <c r="CS323" t="s">
        <v>3700</v>
      </c>
      <c r="CT323" t="s">
        <v>3701</v>
      </c>
      <c r="CU323" t="s">
        <v>3535</v>
      </c>
      <c r="CV323" t="s">
        <v>1665</v>
      </c>
      <c r="CW323" t="s">
        <v>329</v>
      </c>
      <c r="CX323" s="282"/>
      <c r="CY323" s="282"/>
    </row>
    <row r="324" spans="1:103" s="166" customFormat="1" ht="15" hidden="1" customHeight="1">
      <c r="A324" s="185">
        <v>258</v>
      </c>
      <c r="B324" s="186">
        <v>5</v>
      </c>
      <c r="C324" s="187" t="s">
        <v>479</v>
      </c>
      <c r="D324" s="187">
        <v>18</v>
      </c>
      <c r="E324" s="187" t="s">
        <v>755</v>
      </c>
      <c r="F324" s="188"/>
      <c r="G324" s="186"/>
      <c r="H324" s="202"/>
      <c r="I324" s="202"/>
      <c r="J324" s="445"/>
      <c r="K324" s="186"/>
      <c r="L324" s="430"/>
      <c r="M324" s="431"/>
      <c r="N324" s="167"/>
      <c r="O324" s="167"/>
      <c r="P324" s="167"/>
      <c r="Q324" s="167"/>
      <c r="R324" s="165"/>
      <c r="S324" s="165"/>
      <c r="T324" s="165"/>
      <c r="U324" s="165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BK324" s="120">
        <f t="shared" ref="BK324:BK387" si="114">IF(EXACT($E$25,BN324),BK323+1,1)</f>
        <v>1</v>
      </c>
      <c r="BL324" s="235" t="str">
        <f t="shared" si="113"/>
        <v>2203-00-796-11-20</v>
      </c>
      <c r="BM324" s="235">
        <v>322</v>
      </c>
      <c r="BN324" s="242" t="s">
        <v>2431</v>
      </c>
      <c r="BO324" s="241" t="s">
        <v>2430</v>
      </c>
      <c r="BP324" s="242" t="s">
        <v>1642</v>
      </c>
      <c r="BQ324" s="243"/>
      <c r="BR324" s="242" t="s">
        <v>1641</v>
      </c>
      <c r="BS324" s="241" t="s">
        <v>2038</v>
      </c>
      <c r="BT324" s="242" t="s">
        <v>1608</v>
      </c>
      <c r="BU324" s="243" t="s">
        <v>1607</v>
      </c>
      <c r="BV324" s="242" t="s">
        <v>1667</v>
      </c>
      <c r="BW324" s="241" t="s">
        <v>2435</v>
      </c>
      <c r="BX324" s="235"/>
      <c r="BY324"/>
      <c r="BZ324"/>
      <c r="CA324"/>
      <c r="CB324"/>
      <c r="CC324"/>
      <c r="CD324"/>
      <c r="CE324"/>
      <c r="CP324">
        <f t="shared" si="112"/>
        <v>1</v>
      </c>
      <c r="CQ324">
        <v>21</v>
      </c>
      <c r="CR324" t="s">
        <v>511</v>
      </c>
      <c r="CS324" t="s">
        <v>3702</v>
      </c>
      <c r="CT324" t="s">
        <v>3703</v>
      </c>
      <c r="CU324" t="s">
        <v>3704</v>
      </c>
      <c r="CV324" t="s">
        <v>1665</v>
      </c>
      <c r="CW324" t="s">
        <v>330</v>
      </c>
      <c r="CX324" s="282"/>
      <c r="CY324" s="282"/>
    </row>
    <row r="325" spans="1:103" s="166" customFormat="1" ht="15" hidden="1" customHeight="1">
      <c r="A325" s="185">
        <v>259</v>
      </c>
      <c r="B325" s="186">
        <v>5</v>
      </c>
      <c r="C325" s="187" t="s">
        <v>479</v>
      </c>
      <c r="D325" s="187">
        <v>19</v>
      </c>
      <c r="E325" s="187" t="s">
        <v>756</v>
      </c>
      <c r="F325" s="188"/>
      <c r="G325" s="186"/>
      <c r="H325" s="202"/>
      <c r="I325" s="202"/>
      <c r="J325" s="445"/>
      <c r="K325" s="186"/>
      <c r="L325" s="430"/>
      <c r="M325" s="431"/>
      <c r="N325" s="167"/>
      <c r="O325" s="167"/>
      <c r="P325" s="167"/>
      <c r="Q325" s="167"/>
      <c r="R325" s="165"/>
      <c r="S325" s="165"/>
      <c r="T325" s="165"/>
      <c r="U325" s="165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BK325" s="120">
        <f t="shared" si="114"/>
        <v>1</v>
      </c>
      <c r="BL325" s="235" t="str">
        <f t="shared" si="113"/>
        <v>2203-00-796-11-21</v>
      </c>
      <c r="BM325" s="235">
        <v>323</v>
      </c>
      <c r="BN325" s="242" t="s">
        <v>2431</v>
      </c>
      <c r="BO325" s="241" t="s">
        <v>2430</v>
      </c>
      <c r="BP325" s="242" t="s">
        <v>1642</v>
      </c>
      <c r="BQ325" s="243"/>
      <c r="BR325" s="242" t="s">
        <v>1641</v>
      </c>
      <c r="BS325" s="241" t="s">
        <v>2038</v>
      </c>
      <c r="BT325" s="242" t="s">
        <v>1608</v>
      </c>
      <c r="BU325" s="243" t="s">
        <v>1607</v>
      </c>
      <c r="BV325" s="242" t="s">
        <v>1665</v>
      </c>
      <c r="BW325" s="241" t="s">
        <v>2434</v>
      </c>
      <c r="BX325" s="235"/>
      <c r="BY325"/>
      <c r="BZ325"/>
      <c r="CA325"/>
      <c r="CB325"/>
      <c r="CC325"/>
      <c r="CD325"/>
      <c r="CE325"/>
      <c r="CP325">
        <f t="shared" si="112"/>
        <v>1</v>
      </c>
      <c r="CQ325">
        <v>21</v>
      </c>
      <c r="CR325" t="s">
        <v>511</v>
      </c>
      <c r="CS325" t="s">
        <v>3705</v>
      </c>
      <c r="CT325" t="s">
        <v>3706</v>
      </c>
      <c r="CU325" t="s">
        <v>3707</v>
      </c>
      <c r="CV325" t="s">
        <v>1665</v>
      </c>
      <c r="CW325" t="s">
        <v>331</v>
      </c>
      <c r="CX325" s="282"/>
      <c r="CY325" s="282"/>
    </row>
    <row r="326" spans="1:103" s="166" customFormat="1" ht="15" hidden="1" customHeight="1">
      <c r="A326" s="185">
        <v>260</v>
      </c>
      <c r="B326" s="186">
        <v>5</v>
      </c>
      <c r="C326" s="187" t="s">
        <v>479</v>
      </c>
      <c r="D326" s="187">
        <v>20</v>
      </c>
      <c r="E326" s="187" t="s">
        <v>757</v>
      </c>
      <c r="F326" s="188"/>
      <c r="G326" s="186"/>
      <c r="H326" s="202"/>
      <c r="I326" s="202"/>
      <c r="J326" s="445"/>
      <c r="K326" s="186"/>
      <c r="L326" s="430"/>
      <c r="M326" s="431"/>
      <c r="N326" s="167"/>
      <c r="O326" s="167"/>
      <c r="P326" s="167"/>
      <c r="Q326" s="167"/>
      <c r="R326" s="165"/>
      <c r="S326" s="165"/>
      <c r="T326" s="165"/>
      <c r="U326" s="165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BK326" s="120">
        <f t="shared" si="114"/>
        <v>1</v>
      </c>
      <c r="BL326" s="235" t="str">
        <f t="shared" si="113"/>
        <v>2203-00-796-11-22</v>
      </c>
      <c r="BM326" s="235">
        <v>324</v>
      </c>
      <c r="BN326" s="242" t="s">
        <v>2431</v>
      </c>
      <c r="BO326" s="241" t="s">
        <v>2430</v>
      </c>
      <c r="BP326" s="242" t="s">
        <v>1642</v>
      </c>
      <c r="BQ326" s="243"/>
      <c r="BR326" s="242" t="s">
        <v>1641</v>
      </c>
      <c r="BS326" s="241" t="s">
        <v>2038</v>
      </c>
      <c r="BT326" s="242" t="s">
        <v>1608</v>
      </c>
      <c r="BU326" s="243" t="s">
        <v>1607</v>
      </c>
      <c r="BV326" s="242" t="s">
        <v>1821</v>
      </c>
      <c r="BW326" s="241" t="s">
        <v>2433</v>
      </c>
      <c r="BX326" s="235"/>
      <c r="BY326"/>
      <c r="BZ326"/>
      <c r="CA326"/>
      <c r="CB326"/>
      <c r="CC326"/>
      <c r="CD326"/>
      <c r="CE326"/>
      <c r="CP326">
        <f t="shared" si="112"/>
        <v>1</v>
      </c>
      <c r="CQ326">
        <v>21</v>
      </c>
      <c r="CR326" t="s">
        <v>511</v>
      </c>
      <c r="CS326" t="s">
        <v>3708</v>
      </c>
      <c r="CT326" t="s">
        <v>3709</v>
      </c>
      <c r="CU326" t="s">
        <v>3710</v>
      </c>
      <c r="CV326" t="s">
        <v>1665</v>
      </c>
      <c r="CW326" t="s">
        <v>1681</v>
      </c>
      <c r="CX326" s="282"/>
      <c r="CY326" s="282"/>
    </row>
    <row r="327" spans="1:103" s="166" customFormat="1" ht="15" hidden="1" customHeight="1">
      <c r="A327" s="185">
        <v>261</v>
      </c>
      <c r="B327" s="186">
        <v>5</v>
      </c>
      <c r="C327" s="187" t="s">
        <v>479</v>
      </c>
      <c r="D327" s="187">
        <v>21</v>
      </c>
      <c r="E327" s="187" t="s">
        <v>758</v>
      </c>
      <c r="F327" s="188"/>
      <c r="G327" s="186"/>
      <c r="H327" s="202"/>
      <c r="I327" s="202"/>
      <c r="J327" s="445"/>
      <c r="K327" s="186"/>
      <c r="L327" s="430"/>
      <c r="M327" s="431"/>
      <c r="N327" s="167"/>
      <c r="O327" s="167"/>
      <c r="P327" s="167"/>
      <c r="Q327" s="167"/>
      <c r="R327" s="165"/>
      <c r="S327" s="165"/>
      <c r="T327" s="165"/>
      <c r="U327" s="165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BK327" s="120">
        <f t="shared" si="114"/>
        <v>1</v>
      </c>
      <c r="BL327" s="235" t="str">
        <f t="shared" si="113"/>
        <v>2203-00-796-11-23</v>
      </c>
      <c r="BM327" s="235">
        <v>325</v>
      </c>
      <c r="BN327" s="242" t="s">
        <v>2431</v>
      </c>
      <c r="BO327" s="241" t="s">
        <v>2430</v>
      </c>
      <c r="BP327" s="242" t="s">
        <v>1642</v>
      </c>
      <c r="BQ327" s="243"/>
      <c r="BR327" s="242" t="s">
        <v>1641</v>
      </c>
      <c r="BS327" s="241" t="s">
        <v>2038</v>
      </c>
      <c r="BT327" s="242" t="s">
        <v>1608</v>
      </c>
      <c r="BU327" s="243" t="s">
        <v>1607</v>
      </c>
      <c r="BV327" s="242" t="s">
        <v>2340</v>
      </c>
      <c r="BW327" s="241" t="s">
        <v>2432</v>
      </c>
      <c r="BX327" s="235"/>
      <c r="BY327"/>
      <c r="BZ327"/>
      <c r="CA327"/>
      <c r="CB327"/>
      <c r="CC327"/>
      <c r="CD327"/>
      <c r="CE327"/>
      <c r="CP327">
        <f t="shared" si="112"/>
        <v>1</v>
      </c>
      <c r="CQ327">
        <v>21</v>
      </c>
      <c r="CR327" t="s">
        <v>511</v>
      </c>
      <c r="CS327" t="s">
        <v>3711</v>
      </c>
      <c r="CT327" t="s">
        <v>3712</v>
      </c>
      <c r="CU327" t="s">
        <v>3713</v>
      </c>
      <c r="CV327" t="s">
        <v>1665</v>
      </c>
      <c r="CW327" t="s">
        <v>1679</v>
      </c>
      <c r="CX327" s="282"/>
      <c r="CY327" s="282"/>
    </row>
    <row r="328" spans="1:103" s="166" customFormat="1" ht="15" hidden="1" customHeight="1">
      <c r="A328" s="185">
        <v>262</v>
      </c>
      <c r="B328" s="186">
        <v>5</v>
      </c>
      <c r="C328" s="187" t="s">
        <v>479</v>
      </c>
      <c r="D328" s="187">
        <v>22</v>
      </c>
      <c r="E328" s="187" t="s">
        <v>759</v>
      </c>
      <c r="F328" s="188"/>
      <c r="G328" s="186"/>
      <c r="H328" s="202"/>
      <c r="I328" s="202"/>
      <c r="J328" s="445"/>
      <c r="K328" s="186"/>
      <c r="L328" s="430"/>
      <c r="M328" s="431"/>
      <c r="N328" s="167"/>
      <c r="O328" s="167"/>
      <c r="P328" s="167"/>
      <c r="Q328" s="167"/>
      <c r="R328" s="165"/>
      <c r="S328" s="165"/>
      <c r="T328" s="165"/>
      <c r="U328" s="165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BK328" s="120">
        <f t="shared" si="114"/>
        <v>1</v>
      </c>
      <c r="BL328" s="235" t="str">
        <f t="shared" si="113"/>
        <v>2203-00-796-11-24</v>
      </c>
      <c r="BM328" s="235">
        <v>326</v>
      </c>
      <c r="BN328" s="242" t="s">
        <v>2431</v>
      </c>
      <c r="BO328" s="241" t="s">
        <v>2430</v>
      </c>
      <c r="BP328" s="242" t="s">
        <v>1642</v>
      </c>
      <c r="BQ328" s="243"/>
      <c r="BR328" s="242" t="s">
        <v>1641</v>
      </c>
      <c r="BS328" s="241" t="s">
        <v>2038</v>
      </c>
      <c r="BT328" s="242" t="s">
        <v>1608</v>
      </c>
      <c r="BU328" s="243" t="s">
        <v>1607</v>
      </c>
      <c r="BV328" s="242" t="s">
        <v>1806</v>
      </c>
      <c r="BW328" s="241" t="s">
        <v>2429</v>
      </c>
      <c r="BX328" s="235"/>
      <c r="BY328"/>
      <c r="BZ328"/>
      <c r="CA328"/>
      <c r="CB328"/>
      <c r="CC328"/>
      <c r="CD328"/>
      <c r="CE328"/>
      <c r="CP328">
        <f t="shared" si="112"/>
        <v>1</v>
      </c>
      <c r="CQ328">
        <v>21</v>
      </c>
      <c r="CR328" t="s">
        <v>511</v>
      </c>
      <c r="CS328" t="s">
        <v>3714</v>
      </c>
      <c r="CT328" t="s">
        <v>3715</v>
      </c>
      <c r="CU328" t="s">
        <v>3716</v>
      </c>
      <c r="CV328" t="s">
        <v>1665</v>
      </c>
      <c r="CW328" t="s">
        <v>1608</v>
      </c>
      <c r="CX328" s="282"/>
      <c r="CY328" s="282"/>
    </row>
    <row r="329" spans="1:103" s="166" customFormat="1" ht="15" hidden="1" customHeight="1">
      <c r="A329" s="185">
        <v>263</v>
      </c>
      <c r="B329" s="186">
        <v>5</v>
      </c>
      <c r="C329" s="187" t="s">
        <v>479</v>
      </c>
      <c r="D329" s="187">
        <v>23</v>
      </c>
      <c r="E329" s="187" t="s">
        <v>760</v>
      </c>
      <c r="F329" s="188"/>
      <c r="G329" s="186"/>
      <c r="H329" s="202"/>
      <c r="I329" s="202"/>
      <c r="J329" s="445"/>
      <c r="K329" s="186"/>
      <c r="L329" s="430"/>
      <c r="M329" s="431"/>
      <c r="N329" s="167"/>
      <c r="O329" s="167"/>
      <c r="P329" s="167"/>
      <c r="Q329" s="167"/>
      <c r="R329" s="165"/>
      <c r="S329" s="165"/>
      <c r="T329" s="165"/>
      <c r="U329" s="165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BK329" s="120">
        <f t="shared" si="114"/>
        <v>1</v>
      </c>
      <c r="BL329" s="235" t="str">
        <f t="shared" si="113"/>
        <v>2204-00-001-00-01</v>
      </c>
      <c r="BM329" s="235">
        <v>327</v>
      </c>
      <c r="BN329" s="242" t="s">
        <v>2416</v>
      </c>
      <c r="BO329" s="241" t="s">
        <v>2415</v>
      </c>
      <c r="BP329" s="242" t="s">
        <v>1642</v>
      </c>
      <c r="BQ329" s="243"/>
      <c r="BR329" s="242" t="s">
        <v>1610</v>
      </c>
      <c r="BS329" s="246" t="s">
        <v>1634</v>
      </c>
      <c r="BT329" s="245" t="s">
        <v>1642</v>
      </c>
      <c r="BU329" s="244"/>
      <c r="BV329" s="242" t="s">
        <v>1604</v>
      </c>
      <c r="BW329" s="241" t="s">
        <v>2428</v>
      </c>
      <c r="BX329" s="235"/>
      <c r="BY329"/>
      <c r="BZ329"/>
      <c r="CA329"/>
      <c r="CB329"/>
      <c r="CC329"/>
      <c r="CD329"/>
      <c r="CE329"/>
      <c r="CP329">
        <f t="shared" si="112"/>
        <v>1</v>
      </c>
      <c r="CQ329">
        <v>21</v>
      </c>
      <c r="CR329" t="s">
        <v>511</v>
      </c>
      <c r="CS329" t="s">
        <v>3717</v>
      </c>
      <c r="CT329" t="s">
        <v>3718</v>
      </c>
      <c r="CU329" t="s">
        <v>3719</v>
      </c>
      <c r="CV329" t="s">
        <v>1665</v>
      </c>
      <c r="CW329" t="s">
        <v>1639</v>
      </c>
      <c r="CX329" s="282"/>
      <c r="CY329" s="282"/>
    </row>
    <row r="330" spans="1:103" s="166" customFormat="1" ht="15" hidden="1" customHeight="1">
      <c r="A330" s="185">
        <v>264</v>
      </c>
      <c r="B330" s="186">
        <v>5</v>
      </c>
      <c r="C330" s="187" t="s">
        <v>479</v>
      </c>
      <c r="D330" s="187">
        <v>24</v>
      </c>
      <c r="E330" s="187" t="s">
        <v>761</v>
      </c>
      <c r="F330" s="188"/>
      <c r="G330" s="186"/>
      <c r="H330" s="202"/>
      <c r="I330" s="202"/>
      <c r="J330" s="445"/>
      <c r="K330" s="186"/>
      <c r="L330" s="430"/>
      <c r="M330" s="431"/>
      <c r="N330" s="167"/>
      <c r="O330" s="167"/>
      <c r="P330" s="167"/>
      <c r="Q330" s="167"/>
      <c r="R330" s="165"/>
      <c r="S330" s="165"/>
      <c r="T330" s="165"/>
      <c r="U330" s="165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BK330" s="120">
        <f t="shared" si="114"/>
        <v>1</v>
      </c>
      <c r="BL330" s="235" t="str">
        <f t="shared" si="113"/>
        <v>2204-00-001-00-04</v>
      </c>
      <c r="BM330" s="235">
        <v>328</v>
      </c>
      <c r="BN330" s="242" t="s">
        <v>2416</v>
      </c>
      <c r="BO330" s="241" t="s">
        <v>2415</v>
      </c>
      <c r="BP330" s="242" t="s">
        <v>1642</v>
      </c>
      <c r="BQ330" s="243"/>
      <c r="BR330" s="242" t="s">
        <v>1610</v>
      </c>
      <c r="BS330" s="246" t="s">
        <v>1634</v>
      </c>
      <c r="BT330" s="245" t="s">
        <v>1642</v>
      </c>
      <c r="BU330" s="244"/>
      <c r="BV330" s="242" t="s">
        <v>327</v>
      </c>
      <c r="BW330" s="241" t="s">
        <v>2427</v>
      </c>
      <c r="BX330" s="235"/>
      <c r="BY330"/>
      <c r="BZ330"/>
      <c r="CA330"/>
      <c r="CB330"/>
      <c r="CC330"/>
      <c r="CD330"/>
      <c r="CE330"/>
      <c r="CP330">
        <f t="shared" si="112"/>
        <v>1</v>
      </c>
      <c r="CQ330">
        <v>21</v>
      </c>
      <c r="CR330" t="s">
        <v>511</v>
      </c>
      <c r="CS330" t="s">
        <v>3720</v>
      </c>
      <c r="CT330" t="s">
        <v>3721</v>
      </c>
      <c r="CU330" t="s">
        <v>3722</v>
      </c>
      <c r="CV330" t="s">
        <v>1665</v>
      </c>
      <c r="CW330" t="s">
        <v>1675</v>
      </c>
      <c r="CX330" s="282"/>
      <c r="CY330" s="282"/>
    </row>
    <row r="331" spans="1:103" s="166" customFormat="1" ht="15" hidden="1" customHeight="1">
      <c r="A331" s="185">
        <v>265</v>
      </c>
      <c r="B331" s="186">
        <v>5</v>
      </c>
      <c r="C331" s="187" t="s">
        <v>479</v>
      </c>
      <c r="D331" s="187">
        <v>25</v>
      </c>
      <c r="E331" s="187" t="s">
        <v>762</v>
      </c>
      <c r="F331" s="188"/>
      <c r="G331" s="186"/>
      <c r="H331" s="202"/>
      <c r="I331" s="202"/>
      <c r="J331" s="445"/>
      <c r="K331" s="186"/>
      <c r="L331" s="430"/>
      <c r="M331" s="431"/>
      <c r="N331" s="167"/>
      <c r="O331" s="167"/>
      <c r="P331" s="167"/>
      <c r="Q331" s="167"/>
      <c r="R331" s="165"/>
      <c r="S331" s="165"/>
      <c r="T331" s="165"/>
      <c r="U331" s="165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BK331" s="120">
        <f t="shared" si="114"/>
        <v>1</v>
      </c>
      <c r="BL331" s="235" t="str">
        <f t="shared" si="113"/>
        <v>2204-00-001-11-01</v>
      </c>
      <c r="BM331" s="235">
        <v>329</v>
      </c>
      <c r="BN331" s="242" t="s">
        <v>2416</v>
      </c>
      <c r="BO331" s="241" t="s">
        <v>2415</v>
      </c>
      <c r="BP331" s="242" t="s">
        <v>1642</v>
      </c>
      <c r="BQ331" s="243"/>
      <c r="BR331" s="242" t="s">
        <v>1610</v>
      </c>
      <c r="BS331" s="241" t="s">
        <v>1634</v>
      </c>
      <c r="BT331" s="242" t="s">
        <v>1608</v>
      </c>
      <c r="BU331" s="243" t="s">
        <v>1607</v>
      </c>
      <c r="BV331" s="242" t="s">
        <v>1604</v>
      </c>
      <c r="BW331" s="241" t="s">
        <v>2426</v>
      </c>
      <c r="BX331" s="235"/>
      <c r="BY331"/>
      <c r="BZ331"/>
      <c r="CA331"/>
      <c r="CB331"/>
      <c r="CC331"/>
      <c r="CD331"/>
      <c r="CE331"/>
      <c r="CP331">
        <f t="shared" si="112"/>
        <v>1</v>
      </c>
      <c r="CQ331">
        <v>21</v>
      </c>
      <c r="CR331" t="s">
        <v>511</v>
      </c>
      <c r="CS331" t="s">
        <v>3723</v>
      </c>
      <c r="CT331" t="s">
        <v>3724</v>
      </c>
      <c r="CU331" t="s">
        <v>3725</v>
      </c>
      <c r="CV331" t="s">
        <v>1665</v>
      </c>
      <c r="CW331" t="s">
        <v>1604</v>
      </c>
      <c r="CX331" s="282"/>
      <c r="CY331" s="282"/>
    </row>
    <row r="332" spans="1:103" s="166" customFormat="1" ht="15" hidden="1" customHeight="1">
      <c r="A332" s="185">
        <v>266</v>
      </c>
      <c r="B332" s="186">
        <v>5</v>
      </c>
      <c r="C332" s="187" t="s">
        <v>479</v>
      </c>
      <c r="D332" s="187">
        <v>26</v>
      </c>
      <c r="E332" s="187" t="s">
        <v>763</v>
      </c>
      <c r="F332" s="188"/>
      <c r="G332" s="186"/>
      <c r="H332" s="202"/>
      <c r="I332" s="202"/>
      <c r="J332" s="445"/>
      <c r="K332" s="186"/>
      <c r="L332" s="430"/>
      <c r="M332" s="431"/>
      <c r="N332" s="167"/>
      <c r="O332" s="167"/>
      <c r="P332" s="167"/>
      <c r="Q332" s="167"/>
      <c r="R332" s="165"/>
      <c r="S332" s="165"/>
      <c r="T332" s="165"/>
      <c r="U332" s="165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BK332" s="120">
        <f t="shared" si="114"/>
        <v>1</v>
      </c>
      <c r="BL332" s="235" t="str">
        <f t="shared" si="113"/>
        <v>2204-00-001-11-03</v>
      </c>
      <c r="BM332" s="235">
        <v>330</v>
      </c>
      <c r="BN332" s="242" t="s">
        <v>2416</v>
      </c>
      <c r="BO332" s="241" t="s">
        <v>2415</v>
      </c>
      <c r="BP332" s="242" t="s">
        <v>1642</v>
      </c>
      <c r="BQ332" s="243"/>
      <c r="BR332" s="242" t="s">
        <v>1610</v>
      </c>
      <c r="BS332" s="241" t="s">
        <v>1634</v>
      </c>
      <c r="BT332" s="242" t="s">
        <v>1608</v>
      </c>
      <c r="BU332" s="243" t="s">
        <v>1607</v>
      </c>
      <c r="BV332" s="242" t="s">
        <v>326</v>
      </c>
      <c r="BW332" s="241" t="s">
        <v>2425</v>
      </c>
      <c r="BX332" s="235"/>
      <c r="BY332"/>
      <c r="BZ332"/>
      <c r="CA332"/>
      <c r="CB332"/>
      <c r="CC332"/>
      <c r="CD332"/>
      <c r="CE332"/>
      <c r="CP332">
        <f t="shared" si="112"/>
        <v>1</v>
      </c>
      <c r="CQ332">
        <v>21</v>
      </c>
      <c r="CR332" t="s">
        <v>511</v>
      </c>
      <c r="CS332" t="s">
        <v>3726</v>
      </c>
      <c r="CT332" t="s">
        <v>3727</v>
      </c>
      <c r="CU332" t="s">
        <v>3725</v>
      </c>
      <c r="CV332" t="s">
        <v>1665</v>
      </c>
      <c r="CW332" t="s">
        <v>1919</v>
      </c>
      <c r="CX332" s="282"/>
      <c r="CY332" s="282"/>
    </row>
    <row r="333" spans="1:103" s="166" customFormat="1" ht="15" hidden="1" customHeight="1">
      <c r="A333" s="185">
        <v>267</v>
      </c>
      <c r="B333" s="186">
        <v>5</v>
      </c>
      <c r="C333" s="187" t="s">
        <v>479</v>
      </c>
      <c r="D333" s="187">
        <v>27</v>
      </c>
      <c r="E333" s="187" t="s">
        <v>764</v>
      </c>
      <c r="F333" s="188"/>
      <c r="G333" s="186"/>
      <c r="H333" s="202"/>
      <c r="I333" s="202"/>
      <c r="J333" s="445"/>
      <c r="K333" s="186"/>
      <c r="L333" s="430"/>
      <c r="M333" s="431"/>
      <c r="N333" s="167"/>
      <c r="O333" s="167"/>
      <c r="P333" s="167"/>
      <c r="Q333" s="167"/>
      <c r="R333" s="165"/>
      <c r="S333" s="165"/>
      <c r="T333" s="165"/>
      <c r="U333" s="165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BK333" s="120">
        <f t="shared" si="114"/>
        <v>1</v>
      </c>
      <c r="BL333" s="235" t="str">
        <f t="shared" si="113"/>
        <v>2204-00-001-11-06</v>
      </c>
      <c r="BM333" s="235">
        <v>331</v>
      </c>
      <c r="BN333" s="242" t="s">
        <v>2416</v>
      </c>
      <c r="BO333" s="241" t="s">
        <v>2415</v>
      </c>
      <c r="BP333" s="242" t="s">
        <v>1642</v>
      </c>
      <c r="BQ333" s="243"/>
      <c r="BR333" s="242" t="s">
        <v>1610</v>
      </c>
      <c r="BS333" s="241" t="s">
        <v>1634</v>
      </c>
      <c r="BT333" s="242" t="s">
        <v>1608</v>
      </c>
      <c r="BU333" s="243" t="s">
        <v>1607</v>
      </c>
      <c r="BV333" s="242" t="s">
        <v>329</v>
      </c>
      <c r="BW333" s="241" t="s">
        <v>2414</v>
      </c>
      <c r="BX333" s="235"/>
      <c r="BY333"/>
      <c r="BZ333"/>
      <c r="CA333"/>
      <c r="CB333"/>
      <c r="CC333"/>
      <c r="CD333"/>
      <c r="CE333"/>
      <c r="CP333">
        <f t="shared" si="112"/>
        <v>1</v>
      </c>
      <c r="CQ333">
        <v>21</v>
      </c>
      <c r="CR333" t="s">
        <v>511</v>
      </c>
      <c r="CS333" t="s">
        <v>3728</v>
      </c>
      <c r="CT333" t="s">
        <v>3729</v>
      </c>
      <c r="CU333" t="s">
        <v>3725</v>
      </c>
      <c r="CV333" t="s">
        <v>1665</v>
      </c>
      <c r="CW333" t="s">
        <v>1707</v>
      </c>
      <c r="CX333" s="282"/>
      <c r="CY333" s="282"/>
    </row>
    <row r="334" spans="1:103" s="166" customFormat="1" ht="15" hidden="1" customHeight="1">
      <c r="A334" s="185">
        <v>268</v>
      </c>
      <c r="B334" s="186">
        <v>5</v>
      </c>
      <c r="C334" s="187" t="s">
        <v>479</v>
      </c>
      <c r="D334" s="187">
        <v>28</v>
      </c>
      <c r="E334" s="187" t="s">
        <v>765</v>
      </c>
      <c r="F334" s="188"/>
      <c r="G334" s="186"/>
      <c r="H334" s="202"/>
      <c r="I334" s="202"/>
      <c r="J334" s="445"/>
      <c r="K334" s="186"/>
      <c r="L334" s="430"/>
      <c r="M334" s="431"/>
      <c r="N334" s="167"/>
      <c r="O334" s="167"/>
      <c r="P334" s="167"/>
      <c r="Q334" s="167"/>
      <c r="R334" s="165"/>
      <c r="S334" s="165"/>
      <c r="T334" s="165"/>
      <c r="U334" s="165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BK334" s="120">
        <f t="shared" si="114"/>
        <v>1</v>
      </c>
      <c r="BL334" s="235" t="str">
        <f t="shared" si="113"/>
        <v>2204-00-001-11-07</v>
      </c>
      <c r="BM334" s="235">
        <v>332</v>
      </c>
      <c r="BN334" s="242" t="s">
        <v>2416</v>
      </c>
      <c r="BO334" s="241" t="s">
        <v>2415</v>
      </c>
      <c r="BP334" s="242" t="s">
        <v>1642</v>
      </c>
      <c r="BQ334" s="243"/>
      <c r="BR334" s="242" t="s">
        <v>1610</v>
      </c>
      <c r="BS334" s="241" t="s">
        <v>1634</v>
      </c>
      <c r="BT334" s="242" t="s">
        <v>1608</v>
      </c>
      <c r="BU334" s="243" t="s">
        <v>1607</v>
      </c>
      <c r="BV334" s="242" t="s">
        <v>330</v>
      </c>
      <c r="BW334" s="241" t="s">
        <v>2424</v>
      </c>
      <c r="BX334" s="235"/>
      <c r="BY334"/>
      <c r="BZ334"/>
      <c r="CA334"/>
      <c r="CB334"/>
      <c r="CC334"/>
      <c r="CD334"/>
      <c r="CE334"/>
      <c r="CP334">
        <f t="shared" si="112"/>
        <v>1</v>
      </c>
      <c r="CQ334">
        <v>21</v>
      </c>
      <c r="CR334" t="s">
        <v>511</v>
      </c>
      <c r="CS334" t="s">
        <v>3730</v>
      </c>
      <c r="CT334" t="s">
        <v>3731</v>
      </c>
      <c r="CU334" t="s">
        <v>3725</v>
      </c>
      <c r="CV334" t="s">
        <v>1665</v>
      </c>
      <c r="CW334" t="s">
        <v>1705</v>
      </c>
      <c r="CX334" s="282"/>
      <c r="CY334" s="282"/>
    </row>
    <row r="335" spans="1:103" s="166" customFormat="1" ht="15" hidden="1" customHeight="1">
      <c r="A335" s="185">
        <v>269</v>
      </c>
      <c r="B335" s="186">
        <v>5</v>
      </c>
      <c r="C335" s="187" t="s">
        <v>479</v>
      </c>
      <c r="D335" s="187">
        <v>29</v>
      </c>
      <c r="E335" s="187" t="s">
        <v>766</v>
      </c>
      <c r="F335" s="188"/>
      <c r="G335" s="186"/>
      <c r="H335" s="202"/>
      <c r="I335" s="202"/>
      <c r="J335" s="445"/>
      <c r="K335" s="186"/>
      <c r="L335" s="430"/>
      <c r="M335" s="431"/>
      <c r="N335" s="167"/>
      <c r="O335" s="167"/>
      <c r="P335" s="167"/>
      <c r="Q335" s="167"/>
      <c r="R335" s="165"/>
      <c r="S335" s="165"/>
      <c r="T335" s="165"/>
      <c r="U335" s="165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BK335" s="120">
        <f t="shared" si="114"/>
        <v>1</v>
      </c>
      <c r="BL335" s="235" t="str">
        <f t="shared" si="113"/>
        <v>2204-00-101-00-04</v>
      </c>
      <c r="BM335" s="235">
        <v>333</v>
      </c>
      <c r="BN335" s="242" t="s">
        <v>2416</v>
      </c>
      <c r="BO335" s="241" t="s">
        <v>2415</v>
      </c>
      <c r="BP335" s="242" t="s">
        <v>1642</v>
      </c>
      <c r="BQ335" s="243"/>
      <c r="BR335" s="242" t="s">
        <v>1617</v>
      </c>
      <c r="BS335" s="246" t="s">
        <v>2423</v>
      </c>
      <c r="BT335" s="245" t="s">
        <v>1642</v>
      </c>
      <c r="BU335" s="244"/>
      <c r="BV335" s="242" t="s">
        <v>327</v>
      </c>
      <c r="BW335" s="241" t="s">
        <v>2422</v>
      </c>
      <c r="BX335" s="235"/>
      <c r="BY335"/>
      <c r="BZ335"/>
      <c r="CA335"/>
      <c r="CB335"/>
      <c r="CC335"/>
      <c r="CD335"/>
      <c r="CE335"/>
      <c r="CP335">
        <f t="shared" si="112"/>
        <v>1</v>
      </c>
      <c r="CQ335">
        <v>21</v>
      </c>
      <c r="CR335" t="s">
        <v>511</v>
      </c>
      <c r="CS335" t="s">
        <v>3732</v>
      </c>
      <c r="CT335" t="s">
        <v>3733</v>
      </c>
      <c r="CU335" t="s">
        <v>3734</v>
      </c>
      <c r="CV335" t="s">
        <v>1665</v>
      </c>
      <c r="CW335" t="s">
        <v>1766</v>
      </c>
      <c r="CX335" s="282"/>
      <c r="CY335" s="282"/>
    </row>
    <row r="336" spans="1:103" s="166" customFormat="1" ht="15" hidden="1" customHeight="1">
      <c r="A336" s="185">
        <v>270</v>
      </c>
      <c r="B336" s="186">
        <v>5</v>
      </c>
      <c r="C336" s="187" t="s">
        <v>479</v>
      </c>
      <c r="D336" s="187">
        <v>30</v>
      </c>
      <c r="E336" s="187" t="s">
        <v>767</v>
      </c>
      <c r="F336" s="188"/>
      <c r="G336" s="186"/>
      <c r="H336" s="202"/>
      <c r="I336" s="202"/>
      <c r="J336" s="445"/>
      <c r="K336" s="186"/>
      <c r="L336" s="430"/>
      <c r="M336" s="431"/>
      <c r="N336" s="167"/>
      <c r="O336" s="167"/>
      <c r="P336" s="167"/>
      <c r="Q336" s="167"/>
      <c r="R336" s="165"/>
      <c r="S336" s="165"/>
      <c r="T336" s="165"/>
      <c r="U336" s="165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BK336" s="120">
        <f t="shared" si="114"/>
        <v>1</v>
      </c>
      <c r="BL336" s="235" t="str">
        <f t="shared" si="113"/>
        <v>2204-00-102-00-05</v>
      </c>
      <c r="BM336" s="235">
        <v>334</v>
      </c>
      <c r="BN336" s="242" t="s">
        <v>2416</v>
      </c>
      <c r="BO336" s="241" t="s">
        <v>2415</v>
      </c>
      <c r="BP336" s="242" t="s">
        <v>1642</v>
      </c>
      <c r="BQ336" s="243"/>
      <c r="BR336" s="242" t="s">
        <v>1795</v>
      </c>
      <c r="BS336" s="246" t="s">
        <v>2420</v>
      </c>
      <c r="BT336" s="245" t="s">
        <v>1642</v>
      </c>
      <c r="BU336" s="244"/>
      <c r="BV336" s="242" t="s">
        <v>328</v>
      </c>
      <c r="BW336" s="241" t="s">
        <v>2421</v>
      </c>
      <c r="BX336" s="235"/>
      <c r="BY336"/>
      <c r="BZ336"/>
      <c r="CA336"/>
      <c r="CB336"/>
      <c r="CC336"/>
      <c r="CD336"/>
      <c r="CE336"/>
      <c r="CP336">
        <f t="shared" si="112"/>
        <v>1</v>
      </c>
      <c r="CQ336">
        <v>22</v>
      </c>
      <c r="CR336" t="s">
        <v>513</v>
      </c>
      <c r="CS336" t="s">
        <v>3735</v>
      </c>
      <c r="CT336" t="s">
        <v>3736</v>
      </c>
      <c r="CU336" t="s">
        <v>3737</v>
      </c>
      <c r="CV336" t="s">
        <v>327</v>
      </c>
      <c r="CW336" t="s">
        <v>29</v>
      </c>
      <c r="CX336" s="282"/>
      <c r="CY336" s="282"/>
    </row>
    <row r="337" spans="1:103" s="166" customFormat="1" ht="15" hidden="1" customHeight="1">
      <c r="A337" s="185">
        <v>271</v>
      </c>
      <c r="B337" s="186">
        <v>5</v>
      </c>
      <c r="C337" s="187" t="s">
        <v>479</v>
      </c>
      <c r="D337" s="187">
        <v>31</v>
      </c>
      <c r="E337" s="187" t="s">
        <v>768</v>
      </c>
      <c r="F337" s="188"/>
      <c r="G337" s="186"/>
      <c r="H337" s="202"/>
      <c r="I337" s="202"/>
      <c r="J337" s="445"/>
      <c r="K337" s="186"/>
      <c r="L337" s="430"/>
      <c r="M337" s="431"/>
      <c r="N337" s="167"/>
      <c r="O337" s="167"/>
      <c r="P337" s="167"/>
      <c r="Q337" s="167"/>
      <c r="R337" s="165"/>
      <c r="S337" s="165"/>
      <c r="T337" s="165"/>
      <c r="U337" s="165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BK337" s="120">
        <f t="shared" si="114"/>
        <v>1</v>
      </c>
      <c r="BL337" s="235" t="str">
        <f t="shared" si="113"/>
        <v>2204-00-102-00-06</v>
      </c>
      <c r="BM337" s="235">
        <v>335</v>
      </c>
      <c r="BN337" s="242" t="s">
        <v>2416</v>
      </c>
      <c r="BO337" s="241" t="s">
        <v>2415</v>
      </c>
      <c r="BP337" s="242" t="s">
        <v>1642</v>
      </c>
      <c r="BQ337" s="243"/>
      <c r="BR337" s="242" t="s">
        <v>1795</v>
      </c>
      <c r="BS337" s="246" t="s">
        <v>2420</v>
      </c>
      <c r="BT337" s="245" t="s">
        <v>1642</v>
      </c>
      <c r="BU337" s="244"/>
      <c r="BV337" s="242" t="s">
        <v>329</v>
      </c>
      <c r="BW337" s="241" t="s">
        <v>2419</v>
      </c>
      <c r="BX337" s="235"/>
      <c r="BY337"/>
      <c r="BZ337"/>
      <c r="CA337"/>
      <c r="CB337"/>
      <c r="CC337"/>
      <c r="CD337"/>
      <c r="CE337"/>
      <c r="CP337">
        <f t="shared" si="112"/>
        <v>1</v>
      </c>
      <c r="CQ337">
        <v>22</v>
      </c>
      <c r="CR337" t="s">
        <v>513</v>
      </c>
      <c r="CS337" t="s">
        <v>3738</v>
      </c>
      <c r="CT337" t="s">
        <v>3739</v>
      </c>
      <c r="CU337" t="s">
        <v>3740</v>
      </c>
      <c r="CV337" t="s">
        <v>327</v>
      </c>
      <c r="CW337" t="s">
        <v>327</v>
      </c>
      <c r="CX337" s="282"/>
      <c r="CY337" s="282"/>
    </row>
    <row r="338" spans="1:103" s="166" customFormat="1" ht="15" hidden="1" customHeight="1">
      <c r="A338" s="185">
        <v>272</v>
      </c>
      <c r="B338" s="186">
        <v>5</v>
      </c>
      <c r="C338" s="187" t="s">
        <v>479</v>
      </c>
      <c r="D338" s="187">
        <v>32</v>
      </c>
      <c r="E338" s="187" t="s">
        <v>769</v>
      </c>
      <c r="F338" s="188"/>
      <c r="G338" s="186"/>
      <c r="H338" s="202"/>
      <c r="I338" s="202"/>
      <c r="J338" s="445"/>
      <c r="K338" s="186"/>
      <c r="L338" s="430"/>
      <c r="M338" s="431"/>
      <c r="N338" s="167"/>
      <c r="O338" s="167"/>
      <c r="P338" s="167"/>
      <c r="Q338" s="167"/>
      <c r="R338" s="165"/>
      <c r="S338" s="165"/>
      <c r="T338" s="165"/>
      <c r="U338" s="165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BK338" s="120">
        <f t="shared" si="114"/>
        <v>1</v>
      </c>
      <c r="BL338" s="235" t="str">
        <f t="shared" si="113"/>
        <v>2204-00-104-11-04</v>
      </c>
      <c r="BM338" s="235">
        <v>336</v>
      </c>
      <c r="BN338" s="242" t="s">
        <v>2416</v>
      </c>
      <c r="BO338" s="241" t="s">
        <v>2415</v>
      </c>
      <c r="BP338" s="242" t="s">
        <v>1642</v>
      </c>
      <c r="BQ338" s="243"/>
      <c r="BR338" s="242" t="s">
        <v>1731</v>
      </c>
      <c r="BS338" s="241" t="s">
        <v>2418</v>
      </c>
      <c r="BT338" s="242" t="s">
        <v>1608</v>
      </c>
      <c r="BU338" s="243" t="s">
        <v>1607</v>
      </c>
      <c r="BV338" s="242" t="s">
        <v>327</v>
      </c>
      <c r="BW338" s="241" t="s">
        <v>2417</v>
      </c>
      <c r="BX338" s="235"/>
      <c r="BY338"/>
      <c r="BZ338"/>
      <c r="CA338"/>
      <c r="CB338"/>
      <c r="CC338"/>
      <c r="CD338"/>
      <c r="CE338"/>
      <c r="CP338">
        <f t="shared" si="112"/>
        <v>1</v>
      </c>
      <c r="CQ338">
        <v>22</v>
      </c>
      <c r="CR338" t="s">
        <v>513</v>
      </c>
      <c r="CS338" t="s">
        <v>3741</v>
      </c>
      <c r="CT338" t="s">
        <v>3742</v>
      </c>
      <c r="CU338" t="s">
        <v>3743</v>
      </c>
      <c r="CV338" t="s">
        <v>327</v>
      </c>
      <c r="CW338" t="s">
        <v>326</v>
      </c>
      <c r="CX338" s="282"/>
      <c r="CY338" s="282"/>
    </row>
    <row r="339" spans="1:103" s="166" customFormat="1" ht="15" hidden="1" customHeight="1">
      <c r="A339" s="185">
        <v>273</v>
      </c>
      <c r="B339" s="186">
        <v>5</v>
      </c>
      <c r="C339" s="187" t="s">
        <v>479</v>
      </c>
      <c r="D339" s="187">
        <v>33</v>
      </c>
      <c r="E339" s="187" t="s">
        <v>770</v>
      </c>
      <c r="F339" s="188"/>
      <c r="G339" s="186"/>
      <c r="H339" s="202"/>
      <c r="I339" s="202"/>
      <c r="J339" s="445"/>
      <c r="K339" s="186"/>
      <c r="L339" s="430"/>
      <c r="M339" s="431"/>
      <c r="N339" s="167"/>
      <c r="O339" s="167"/>
      <c r="P339" s="167"/>
      <c r="Q339" s="167"/>
      <c r="R339" s="165"/>
      <c r="S339" s="165"/>
      <c r="T339" s="165"/>
      <c r="U339" s="165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BK339" s="120">
        <f t="shared" si="114"/>
        <v>1</v>
      </c>
      <c r="BL339" s="235" t="str">
        <f t="shared" si="113"/>
        <v>2204-00-789-11-04</v>
      </c>
      <c r="BM339" s="235">
        <v>337</v>
      </c>
      <c r="BN339" s="242" t="s">
        <v>2416</v>
      </c>
      <c r="BO339" s="241" t="s">
        <v>2415</v>
      </c>
      <c r="BP339" s="242" t="s">
        <v>1642</v>
      </c>
      <c r="BQ339" s="243"/>
      <c r="BR339" s="242" t="s">
        <v>1943</v>
      </c>
      <c r="BS339" s="241" t="s">
        <v>1942</v>
      </c>
      <c r="BT339" s="242" t="s">
        <v>1608</v>
      </c>
      <c r="BU339" s="243" t="s">
        <v>1607</v>
      </c>
      <c r="BV339" s="242" t="s">
        <v>327</v>
      </c>
      <c r="BW339" s="241" t="s">
        <v>2414</v>
      </c>
      <c r="BX339" s="235"/>
      <c r="BY339"/>
      <c r="BZ339"/>
      <c r="CA339"/>
      <c r="CB339"/>
      <c r="CC339"/>
      <c r="CD339"/>
      <c r="CE339"/>
      <c r="CP339">
        <f t="shared" si="112"/>
        <v>1</v>
      </c>
      <c r="CQ339">
        <v>22</v>
      </c>
      <c r="CR339" t="s">
        <v>513</v>
      </c>
      <c r="CS339" t="s">
        <v>3744</v>
      </c>
      <c r="CT339" t="s">
        <v>3745</v>
      </c>
      <c r="CU339" t="s">
        <v>3746</v>
      </c>
      <c r="CV339" t="s">
        <v>327</v>
      </c>
      <c r="CW339" t="s">
        <v>328</v>
      </c>
      <c r="CX339" s="282"/>
      <c r="CY339" s="282"/>
    </row>
    <row r="340" spans="1:103" s="166" customFormat="1" ht="15" hidden="1" customHeight="1">
      <c r="A340" s="185">
        <v>274</v>
      </c>
      <c r="B340" s="186">
        <v>5</v>
      </c>
      <c r="C340" s="187" t="s">
        <v>479</v>
      </c>
      <c r="D340" s="187">
        <v>34</v>
      </c>
      <c r="E340" s="187" t="s">
        <v>771</v>
      </c>
      <c r="F340" s="188"/>
      <c r="G340" s="186"/>
      <c r="H340" s="202"/>
      <c r="I340" s="202"/>
      <c r="J340" s="445"/>
      <c r="K340" s="186"/>
      <c r="L340" s="430"/>
      <c r="M340" s="431"/>
      <c r="N340" s="167"/>
      <c r="O340" s="167"/>
      <c r="P340" s="167"/>
      <c r="Q340" s="167"/>
      <c r="R340" s="165"/>
      <c r="S340" s="165"/>
      <c r="T340" s="165"/>
      <c r="U340" s="165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BK340" s="120">
        <f t="shared" si="114"/>
        <v>1</v>
      </c>
      <c r="BL340" s="235" t="str">
        <f t="shared" si="113"/>
        <v>2204-00-796-11-05</v>
      </c>
      <c r="BM340" s="235">
        <v>338</v>
      </c>
      <c r="BN340" s="242" t="s">
        <v>2416</v>
      </c>
      <c r="BO340" s="241" t="s">
        <v>2415</v>
      </c>
      <c r="BP340" s="242" t="s">
        <v>1642</v>
      </c>
      <c r="BQ340" s="243"/>
      <c r="BR340" s="242" t="s">
        <v>1641</v>
      </c>
      <c r="BS340" s="241" t="s">
        <v>2038</v>
      </c>
      <c r="BT340" s="242" t="s">
        <v>1608</v>
      </c>
      <c r="BU340" s="243" t="s">
        <v>1607</v>
      </c>
      <c r="BV340" s="242" t="s">
        <v>328</v>
      </c>
      <c r="BW340" s="241" t="s">
        <v>2414</v>
      </c>
      <c r="BX340" s="235"/>
      <c r="BY340"/>
      <c r="BZ340"/>
      <c r="CA340"/>
      <c r="CB340"/>
      <c r="CC340"/>
      <c r="CD340"/>
      <c r="CE340"/>
      <c r="CP340">
        <f t="shared" si="112"/>
        <v>1</v>
      </c>
      <c r="CQ340">
        <v>22</v>
      </c>
      <c r="CR340" t="s">
        <v>513</v>
      </c>
      <c r="CS340" t="s">
        <v>3747</v>
      </c>
      <c r="CT340" t="s">
        <v>3748</v>
      </c>
      <c r="CU340" t="s">
        <v>3749</v>
      </c>
      <c r="CV340" t="s">
        <v>327</v>
      </c>
      <c r="CW340" t="s">
        <v>329</v>
      </c>
      <c r="CX340" s="282"/>
      <c r="CY340" s="282"/>
    </row>
    <row r="341" spans="1:103" s="166" customFormat="1" ht="15" hidden="1" customHeight="1">
      <c r="A341" s="185">
        <v>275</v>
      </c>
      <c r="B341" s="186">
        <v>5</v>
      </c>
      <c r="C341" s="187" t="s">
        <v>479</v>
      </c>
      <c r="D341" s="187">
        <v>35</v>
      </c>
      <c r="E341" s="187" t="s">
        <v>772</v>
      </c>
      <c r="F341" s="188"/>
      <c r="G341" s="186"/>
      <c r="H341" s="202"/>
      <c r="I341" s="202"/>
      <c r="J341" s="445"/>
      <c r="K341" s="186"/>
      <c r="L341" s="430"/>
      <c r="M341" s="431"/>
      <c r="N341" s="167"/>
      <c r="O341" s="167"/>
      <c r="P341" s="167"/>
      <c r="Q341" s="167"/>
      <c r="R341" s="165"/>
      <c r="S341" s="165"/>
      <c r="T341" s="165"/>
      <c r="U341" s="165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BK341" s="120">
        <f t="shared" si="114"/>
        <v>1</v>
      </c>
      <c r="BL341" s="235" t="str">
        <f t="shared" si="113"/>
        <v>2205-00-001-00-01</v>
      </c>
      <c r="BM341" s="235">
        <v>339</v>
      </c>
      <c r="BN341" s="242" t="s">
        <v>2398</v>
      </c>
      <c r="BO341" s="241" t="s">
        <v>2397</v>
      </c>
      <c r="BP341" s="242" t="s">
        <v>1642</v>
      </c>
      <c r="BQ341" s="243"/>
      <c r="BR341" s="242" t="s">
        <v>1610</v>
      </c>
      <c r="BS341" s="246" t="s">
        <v>1634</v>
      </c>
      <c r="BT341" s="245" t="s">
        <v>1642</v>
      </c>
      <c r="BU341" s="244"/>
      <c r="BV341" s="242" t="s">
        <v>1604</v>
      </c>
      <c r="BW341" s="241" t="s">
        <v>2413</v>
      </c>
      <c r="BX341" s="235"/>
      <c r="BY341"/>
      <c r="BZ341"/>
      <c r="CA341"/>
      <c r="CB341"/>
      <c r="CC341"/>
      <c r="CD341"/>
      <c r="CE341"/>
      <c r="CP341">
        <f t="shared" si="112"/>
        <v>1</v>
      </c>
      <c r="CQ341">
        <v>22</v>
      </c>
      <c r="CR341" t="s">
        <v>513</v>
      </c>
      <c r="CS341" t="s">
        <v>3750</v>
      </c>
      <c r="CT341" t="s">
        <v>3751</v>
      </c>
      <c r="CU341" t="s">
        <v>3752</v>
      </c>
      <c r="CV341" t="s">
        <v>327</v>
      </c>
      <c r="CW341" t="s">
        <v>1707</v>
      </c>
      <c r="CX341" s="282"/>
      <c r="CY341" s="282"/>
    </row>
    <row r="342" spans="1:103" s="166" customFormat="1" ht="15" hidden="1" customHeight="1">
      <c r="A342" s="185">
        <v>276</v>
      </c>
      <c r="B342" s="186">
        <v>5</v>
      </c>
      <c r="C342" s="187" t="s">
        <v>479</v>
      </c>
      <c r="D342" s="187">
        <v>36</v>
      </c>
      <c r="E342" s="187" t="s">
        <v>773</v>
      </c>
      <c r="F342" s="188"/>
      <c r="G342" s="186"/>
      <c r="H342" s="202"/>
      <c r="I342" s="202"/>
      <c r="J342" s="445"/>
      <c r="K342" s="186"/>
      <c r="L342" s="430"/>
      <c r="M342" s="431"/>
      <c r="N342" s="167"/>
      <c r="O342" s="167"/>
      <c r="P342" s="167"/>
      <c r="Q342" s="167"/>
      <c r="R342" s="165"/>
      <c r="S342" s="165"/>
      <c r="T342" s="165"/>
      <c r="U342" s="165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BK342" s="120">
        <f t="shared" si="114"/>
        <v>1</v>
      </c>
      <c r="BL342" s="235" t="str">
        <f t="shared" si="113"/>
        <v>2205-00-001-11-01</v>
      </c>
      <c r="BM342" s="235">
        <v>340</v>
      </c>
      <c r="BN342" s="242" t="s">
        <v>2398</v>
      </c>
      <c r="BO342" s="241" t="s">
        <v>2397</v>
      </c>
      <c r="BP342" s="242" t="s">
        <v>1642</v>
      </c>
      <c r="BQ342" s="243"/>
      <c r="BR342" s="242" t="s">
        <v>1610</v>
      </c>
      <c r="BS342" s="241" t="s">
        <v>1634</v>
      </c>
      <c r="BT342" s="242" t="s">
        <v>1608</v>
      </c>
      <c r="BU342" s="243" t="s">
        <v>1607</v>
      </c>
      <c r="BV342" s="242" t="s">
        <v>1604</v>
      </c>
      <c r="BW342" s="241" t="s">
        <v>2413</v>
      </c>
      <c r="BX342" s="235"/>
      <c r="BY342"/>
      <c r="BZ342"/>
      <c r="CA342"/>
      <c r="CB342"/>
      <c r="CC342"/>
      <c r="CD342"/>
      <c r="CE342"/>
      <c r="CP342">
        <f t="shared" si="112"/>
        <v>1</v>
      </c>
      <c r="CQ342">
        <v>22</v>
      </c>
      <c r="CR342" t="s">
        <v>513</v>
      </c>
      <c r="CS342" t="s">
        <v>3753</v>
      </c>
      <c r="CT342" t="s">
        <v>3754</v>
      </c>
      <c r="CU342" t="s">
        <v>3755</v>
      </c>
      <c r="CV342" t="s">
        <v>327</v>
      </c>
      <c r="CW342" t="s">
        <v>330</v>
      </c>
      <c r="CX342" s="282"/>
      <c r="CY342" s="282"/>
    </row>
    <row r="343" spans="1:103" s="166" customFormat="1" ht="15" hidden="1" customHeight="1">
      <c r="A343" s="185">
        <v>277</v>
      </c>
      <c r="B343" s="186">
        <v>5</v>
      </c>
      <c r="C343" s="187" t="s">
        <v>479</v>
      </c>
      <c r="D343" s="187">
        <v>37</v>
      </c>
      <c r="E343" s="187" t="s">
        <v>774</v>
      </c>
      <c r="F343" s="188"/>
      <c r="G343" s="186"/>
      <c r="H343" s="202"/>
      <c r="I343" s="202"/>
      <c r="J343" s="445"/>
      <c r="K343" s="186"/>
      <c r="L343" s="430"/>
      <c r="M343" s="431"/>
      <c r="N343" s="167"/>
      <c r="O343" s="167"/>
      <c r="P343" s="167"/>
      <c r="Q343" s="167"/>
      <c r="R343" s="165"/>
      <c r="S343" s="165"/>
      <c r="T343" s="165"/>
      <c r="U343" s="165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BK343" s="120">
        <f t="shared" si="114"/>
        <v>1</v>
      </c>
      <c r="BL343" s="235" t="str">
        <f t="shared" si="113"/>
        <v>2205-00-101-00-04</v>
      </c>
      <c r="BM343" s="235">
        <v>341</v>
      </c>
      <c r="BN343" s="242" t="s">
        <v>2398</v>
      </c>
      <c r="BO343" s="241" t="s">
        <v>2397</v>
      </c>
      <c r="BP343" s="242" t="s">
        <v>1642</v>
      </c>
      <c r="BQ343" s="243"/>
      <c r="BR343" s="242" t="s">
        <v>1617</v>
      </c>
      <c r="BS343" s="246" t="s">
        <v>2411</v>
      </c>
      <c r="BT343" s="245" t="s">
        <v>1642</v>
      </c>
      <c r="BU343" s="244"/>
      <c r="BV343" s="242" t="s">
        <v>327</v>
      </c>
      <c r="BW343" s="241" t="s">
        <v>2412</v>
      </c>
      <c r="BX343" s="235"/>
      <c r="BY343"/>
      <c r="BZ343"/>
      <c r="CA343"/>
      <c r="CB343"/>
      <c r="CC343"/>
      <c r="CD343"/>
      <c r="CE343"/>
      <c r="CP343">
        <f t="shared" si="112"/>
        <v>1</v>
      </c>
      <c r="CQ343">
        <v>22</v>
      </c>
      <c r="CR343" t="s">
        <v>513</v>
      </c>
      <c r="CS343" t="s">
        <v>3756</v>
      </c>
      <c r="CT343" t="s">
        <v>3757</v>
      </c>
      <c r="CU343" t="s">
        <v>3758</v>
      </c>
      <c r="CV343" t="s">
        <v>327</v>
      </c>
      <c r="CW343" t="s">
        <v>331</v>
      </c>
      <c r="CX343" s="282"/>
      <c r="CY343" s="282"/>
    </row>
    <row r="344" spans="1:103" s="166" customFormat="1" ht="15" hidden="1" customHeight="1">
      <c r="A344" s="185">
        <v>278</v>
      </c>
      <c r="B344" s="186">
        <v>5</v>
      </c>
      <c r="C344" s="187" t="s">
        <v>479</v>
      </c>
      <c r="D344" s="187">
        <v>38</v>
      </c>
      <c r="E344" s="187" t="s">
        <v>775</v>
      </c>
      <c r="F344" s="188"/>
      <c r="G344" s="186"/>
      <c r="H344" s="202"/>
      <c r="I344" s="202"/>
      <c r="J344" s="445"/>
      <c r="K344" s="186"/>
      <c r="L344" s="430"/>
      <c r="M344" s="431"/>
      <c r="N344" s="167"/>
      <c r="O344" s="167"/>
      <c r="P344" s="167"/>
      <c r="Q344" s="167"/>
      <c r="R344" s="165"/>
      <c r="S344" s="165"/>
      <c r="T344" s="165"/>
      <c r="U344" s="165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BK344" s="120">
        <f t="shared" si="114"/>
        <v>1</v>
      </c>
      <c r="BL344" s="235" t="str">
        <f t="shared" si="113"/>
        <v>2205-00-101-11-04</v>
      </c>
      <c r="BM344" s="235">
        <v>342</v>
      </c>
      <c r="BN344" s="242" t="s">
        <v>2398</v>
      </c>
      <c r="BO344" s="241" t="s">
        <v>2397</v>
      </c>
      <c r="BP344" s="242" t="s">
        <v>1642</v>
      </c>
      <c r="BQ344" s="243"/>
      <c r="BR344" s="242" t="s">
        <v>1617</v>
      </c>
      <c r="BS344" s="241" t="s">
        <v>2411</v>
      </c>
      <c r="BT344" s="242" t="s">
        <v>1608</v>
      </c>
      <c r="BU344" s="243" t="s">
        <v>1607</v>
      </c>
      <c r="BV344" s="242" t="s">
        <v>327</v>
      </c>
      <c r="BW344" s="241" t="s">
        <v>2412</v>
      </c>
      <c r="BX344" s="235"/>
      <c r="BY344"/>
      <c r="BZ344"/>
      <c r="CA344"/>
      <c r="CB344"/>
      <c r="CC344"/>
      <c r="CD344"/>
      <c r="CE344"/>
      <c r="CP344">
        <f t="shared" si="112"/>
        <v>1</v>
      </c>
      <c r="CQ344">
        <v>22</v>
      </c>
      <c r="CR344" t="s">
        <v>513</v>
      </c>
      <c r="CS344" t="s">
        <v>3759</v>
      </c>
      <c r="CT344" t="s">
        <v>3760</v>
      </c>
      <c r="CU344" t="s">
        <v>3360</v>
      </c>
      <c r="CV344" t="s">
        <v>327</v>
      </c>
      <c r="CW344" t="s">
        <v>1681</v>
      </c>
      <c r="CX344" s="282"/>
      <c r="CY344" s="282"/>
    </row>
    <row r="345" spans="1:103" s="166" customFormat="1" ht="15" hidden="1" customHeight="1">
      <c r="A345" s="185">
        <v>279</v>
      </c>
      <c r="B345" s="186">
        <v>5</v>
      </c>
      <c r="C345" s="187" t="s">
        <v>479</v>
      </c>
      <c r="D345" s="187">
        <v>39</v>
      </c>
      <c r="E345" s="187" t="s">
        <v>776</v>
      </c>
      <c r="F345" s="188"/>
      <c r="G345" s="186"/>
      <c r="H345" s="202"/>
      <c r="I345" s="202"/>
      <c r="J345" s="445"/>
      <c r="K345" s="186"/>
      <c r="L345" s="430"/>
      <c r="M345" s="431"/>
      <c r="N345" s="167"/>
      <c r="O345" s="167"/>
      <c r="P345" s="167"/>
      <c r="Q345" s="167"/>
      <c r="R345" s="165"/>
      <c r="S345" s="165"/>
      <c r="T345" s="165"/>
      <c r="U345" s="165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BK345" s="120">
        <f t="shared" si="114"/>
        <v>1</v>
      </c>
      <c r="BL345" s="235" t="str">
        <f t="shared" si="113"/>
        <v>2205-00-101-11-09</v>
      </c>
      <c r="BM345" s="235">
        <v>343</v>
      </c>
      <c r="BN345" s="242" t="s">
        <v>2398</v>
      </c>
      <c r="BO345" s="241" t="s">
        <v>2397</v>
      </c>
      <c r="BP345" s="242" t="s">
        <v>1642</v>
      </c>
      <c r="BQ345" s="243"/>
      <c r="BR345" s="242" t="s">
        <v>1617</v>
      </c>
      <c r="BS345" s="241" t="s">
        <v>2411</v>
      </c>
      <c r="BT345" s="242" t="s">
        <v>1608</v>
      </c>
      <c r="BU345" s="243" t="s">
        <v>1607</v>
      </c>
      <c r="BV345" s="242" t="s">
        <v>1681</v>
      </c>
      <c r="BW345" s="241" t="s">
        <v>2396</v>
      </c>
      <c r="BX345" s="235"/>
      <c r="BY345"/>
      <c r="BZ345"/>
      <c r="CA345"/>
      <c r="CB345"/>
      <c r="CC345"/>
      <c r="CD345"/>
      <c r="CE345"/>
      <c r="CP345">
        <f t="shared" si="112"/>
        <v>1</v>
      </c>
      <c r="CQ345">
        <v>22</v>
      </c>
      <c r="CR345" t="s">
        <v>513</v>
      </c>
      <c r="CS345" t="s">
        <v>3761</v>
      </c>
      <c r="CT345" t="s">
        <v>3762</v>
      </c>
      <c r="CU345" t="s">
        <v>3763</v>
      </c>
      <c r="CV345" t="s">
        <v>327</v>
      </c>
      <c r="CW345" t="s">
        <v>1679</v>
      </c>
      <c r="CX345" s="282"/>
      <c r="CY345" s="282"/>
    </row>
    <row r="346" spans="1:103" s="166" customFormat="1" ht="15" hidden="1" customHeight="1">
      <c r="A346" s="185">
        <v>280</v>
      </c>
      <c r="B346" s="186">
        <v>5</v>
      </c>
      <c r="C346" s="187" t="s">
        <v>479</v>
      </c>
      <c r="D346" s="187">
        <v>40</v>
      </c>
      <c r="E346" s="187" t="s">
        <v>777</v>
      </c>
      <c r="F346" s="188"/>
      <c r="G346" s="186"/>
      <c r="H346" s="202"/>
      <c r="I346" s="202"/>
      <c r="J346" s="445"/>
      <c r="K346" s="186"/>
      <c r="L346" s="430"/>
      <c r="M346" s="431"/>
      <c r="N346" s="167"/>
      <c r="O346" s="167"/>
      <c r="P346" s="167"/>
      <c r="Q346" s="167"/>
      <c r="R346" s="165"/>
      <c r="S346" s="165"/>
      <c r="T346" s="165"/>
      <c r="U346" s="165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BK346" s="120">
        <f t="shared" si="114"/>
        <v>1</v>
      </c>
      <c r="BL346" s="235" t="str">
        <f t="shared" si="113"/>
        <v>2205-00-103-00-01</v>
      </c>
      <c r="BM346" s="235">
        <v>344</v>
      </c>
      <c r="BN346" s="242" t="s">
        <v>2398</v>
      </c>
      <c r="BO346" s="241" t="s">
        <v>2397</v>
      </c>
      <c r="BP346" s="242" t="s">
        <v>1642</v>
      </c>
      <c r="BQ346" s="243"/>
      <c r="BR346" s="242" t="s">
        <v>1605</v>
      </c>
      <c r="BS346" s="246" t="s">
        <v>2410</v>
      </c>
      <c r="BT346" s="245" t="s">
        <v>1642</v>
      </c>
      <c r="BU346" s="244"/>
      <c r="BV346" s="242" t="s">
        <v>1604</v>
      </c>
      <c r="BW346" s="241" t="s">
        <v>1614</v>
      </c>
      <c r="BX346" s="235"/>
      <c r="BY346"/>
      <c r="BZ346"/>
      <c r="CA346"/>
      <c r="CB346"/>
      <c r="CC346"/>
      <c r="CD346"/>
      <c r="CE346"/>
      <c r="CP346">
        <f t="shared" si="112"/>
        <v>1</v>
      </c>
      <c r="CQ346">
        <v>22</v>
      </c>
      <c r="CR346" t="s">
        <v>513</v>
      </c>
      <c r="CS346" t="s">
        <v>3764</v>
      </c>
      <c r="CT346" t="s">
        <v>3765</v>
      </c>
      <c r="CU346" t="s">
        <v>3766</v>
      </c>
      <c r="CV346" t="s">
        <v>327</v>
      </c>
      <c r="CW346" t="s">
        <v>1608</v>
      </c>
      <c r="CX346" s="282"/>
      <c r="CY346" s="282"/>
    </row>
    <row r="347" spans="1:103" s="166" customFormat="1" ht="15" hidden="1" customHeight="1">
      <c r="A347" s="185">
        <v>281</v>
      </c>
      <c r="B347" s="186">
        <v>5</v>
      </c>
      <c r="C347" s="187" t="s">
        <v>479</v>
      </c>
      <c r="D347" s="187">
        <v>41</v>
      </c>
      <c r="E347" s="187" t="s">
        <v>778</v>
      </c>
      <c r="F347" s="188"/>
      <c r="G347" s="186"/>
      <c r="H347" s="202"/>
      <c r="I347" s="202"/>
      <c r="J347" s="445"/>
      <c r="K347" s="186"/>
      <c r="L347" s="430"/>
      <c r="M347" s="431"/>
      <c r="N347" s="167"/>
      <c r="O347" s="167"/>
      <c r="P347" s="167"/>
      <c r="Q347" s="167"/>
      <c r="R347" s="165"/>
      <c r="S347" s="165"/>
      <c r="T347" s="165"/>
      <c r="U347" s="165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BK347" s="120">
        <f t="shared" si="114"/>
        <v>1</v>
      </c>
      <c r="BL347" s="235" t="str">
        <f t="shared" si="113"/>
        <v>2205-00-103-00-02</v>
      </c>
      <c r="BM347" s="235">
        <v>345</v>
      </c>
      <c r="BN347" s="242" t="s">
        <v>2398</v>
      </c>
      <c r="BO347" s="241" t="s">
        <v>2397</v>
      </c>
      <c r="BP347" s="242" t="s">
        <v>1642</v>
      </c>
      <c r="BQ347" s="243"/>
      <c r="BR347" s="242" t="s">
        <v>1605</v>
      </c>
      <c r="BS347" s="246" t="s">
        <v>2410</v>
      </c>
      <c r="BT347" s="245" t="s">
        <v>1642</v>
      </c>
      <c r="BU347" s="244"/>
      <c r="BV347" s="242" t="s">
        <v>29</v>
      </c>
      <c r="BW347" s="241" t="s">
        <v>2151</v>
      </c>
      <c r="BX347" s="235"/>
      <c r="BY347"/>
      <c r="BZ347"/>
      <c r="CA347"/>
      <c r="CB347"/>
      <c r="CC347"/>
      <c r="CD347"/>
      <c r="CE347"/>
      <c r="CP347">
        <f t="shared" si="112"/>
        <v>1</v>
      </c>
      <c r="CQ347">
        <v>22</v>
      </c>
      <c r="CR347" t="s">
        <v>513</v>
      </c>
      <c r="CS347" t="s">
        <v>3767</v>
      </c>
      <c r="CT347" t="s">
        <v>3768</v>
      </c>
      <c r="CU347" t="s">
        <v>3769</v>
      </c>
      <c r="CV347" t="s">
        <v>327</v>
      </c>
      <c r="CW347" t="s">
        <v>1639</v>
      </c>
      <c r="CX347" s="282"/>
      <c r="CY347" s="282"/>
    </row>
    <row r="348" spans="1:103" s="166" customFormat="1" ht="15" hidden="1" customHeight="1">
      <c r="A348" s="185">
        <v>282</v>
      </c>
      <c r="B348" s="186">
        <v>5</v>
      </c>
      <c r="C348" s="187" t="s">
        <v>479</v>
      </c>
      <c r="D348" s="187">
        <v>42</v>
      </c>
      <c r="E348" s="187" t="s">
        <v>779</v>
      </c>
      <c r="F348" s="188"/>
      <c r="G348" s="186"/>
      <c r="H348" s="202"/>
      <c r="I348" s="202"/>
      <c r="J348" s="445"/>
      <c r="K348" s="186"/>
      <c r="L348" s="430"/>
      <c r="M348" s="431"/>
      <c r="N348" s="167"/>
      <c r="O348" s="167"/>
      <c r="P348" s="167"/>
      <c r="Q348" s="167"/>
      <c r="R348" s="165"/>
      <c r="S348" s="165"/>
      <c r="T348" s="165"/>
      <c r="U348" s="165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BK348" s="120">
        <f t="shared" si="114"/>
        <v>1</v>
      </c>
      <c r="BL348" s="235" t="str">
        <f t="shared" si="113"/>
        <v>2205-00-103-00-05</v>
      </c>
      <c r="BM348" s="235">
        <v>346</v>
      </c>
      <c r="BN348" s="242" t="s">
        <v>2398</v>
      </c>
      <c r="BO348" s="241" t="s">
        <v>2397</v>
      </c>
      <c r="BP348" s="242" t="s">
        <v>1642</v>
      </c>
      <c r="BQ348" s="243"/>
      <c r="BR348" s="242" t="s">
        <v>1605</v>
      </c>
      <c r="BS348" s="246" t="s">
        <v>2410</v>
      </c>
      <c r="BT348" s="245" t="s">
        <v>1642</v>
      </c>
      <c r="BU348" s="244"/>
      <c r="BV348" s="242" t="s">
        <v>328</v>
      </c>
      <c r="BW348" s="241" t="s">
        <v>2409</v>
      </c>
      <c r="BX348" s="235"/>
      <c r="BY348"/>
      <c r="BZ348"/>
      <c r="CA348"/>
      <c r="CB348"/>
      <c r="CC348"/>
      <c r="CD348"/>
      <c r="CE348"/>
      <c r="CP348">
        <f t="shared" si="112"/>
        <v>1</v>
      </c>
      <c r="CQ348">
        <v>22</v>
      </c>
      <c r="CR348" t="s">
        <v>513</v>
      </c>
      <c r="CS348" t="s">
        <v>3770</v>
      </c>
      <c r="CT348" t="s">
        <v>3771</v>
      </c>
      <c r="CU348" t="s">
        <v>3772</v>
      </c>
      <c r="CV348" t="s">
        <v>327</v>
      </c>
      <c r="CW348" t="s">
        <v>1675</v>
      </c>
      <c r="CX348" s="282"/>
      <c r="CY348" s="282"/>
    </row>
    <row r="349" spans="1:103" s="166" customFormat="1" ht="15" hidden="1" customHeight="1">
      <c r="A349" s="185">
        <v>283</v>
      </c>
      <c r="B349" s="186">
        <v>5</v>
      </c>
      <c r="C349" s="187" t="s">
        <v>479</v>
      </c>
      <c r="D349" s="187">
        <v>43</v>
      </c>
      <c r="E349" s="187" t="s">
        <v>780</v>
      </c>
      <c r="F349" s="188"/>
      <c r="G349" s="186"/>
      <c r="H349" s="202"/>
      <c r="I349" s="202"/>
      <c r="J349" s="445"/>
      <c r="K349" s="186"/>
      <c r="L349" s="430"/>
      <c r="M349" s="431"/>
      <c r="N349" s="167"/>
      <c r="O349" s="167"/>
      <c r="P349" s="167"/>
      <c r="Q349" s="167"/>
      <c r="R349" s="165"/>
      <c r="S349" s="165"/>
      <c r="T349" s="165"/>
      <c r="U349" s="165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BK349" s="120">
        <f t="shared" si="114"/>
        <v>1</v>
      </c>
      <c r="BL349" s="235" t="str">
        <f t="shared" si="113"/>
        <v>2205-00-103-11-05</v>
      </c>
      <c r="BM349" s="235">
        <v>347</v>
      </c>
      <c r="BN349" s="242" t="s">
        <v>2398</v>
      </c>
      <c r="BO349" s="241" t="s">
        <v>2397</v>
      </c>
      <c r="BP349" s="242" t="s">
        <v>1642</v>
      </c>
      <c r="BQ349" s="243"/>
      <c r="BR349" s="242" t="s">
        <v>1605</v>
      </c>
      <c r="BS349" s="241" t="s">
        <v>2410</v>
      </c>
      <c r="BT349" s="242" t="s">
        <v>1608</v>
      </c>
      <c r="BU349" s="243" t="s">
        <v>1607</v>
      </c>
      <c r="BV349" s="242" t="s">
        <v>328</v>
      </c>
      <c r="BW349" s="241" t="s">
        <v>2409</v>
      </c>
      <c r="BX349" s="235"/>
      <c r="BY349"/>
      <c r="BZ349"/>
      <c r="CA349"/>
      <c r="CB349"/>
      <c r="CC349"/>
      <c r="CD349"/>
      <c r="CE349"/>
      <c r="CP349">
        <f t="shared" si="112"/>
        <v>1</v>
      </c>
      <c r="CQ349">
        <v>22</v>
      </c>
      <c r="CR349" t="s">
        <v>513</v>
      </c>
      <c r="CS349" t="s">
        <v>3773</v>
      </c>
      <c r="CT349" t="s">
        <v>3774</v>
      </c>
      <c r="CU349" t="s">
        <v>3775</v>
      </c>
      <c r="CV349" t="s">
        <v>327</v>
      </c>
      <c r="CW349" t="s">
        <v>1919</v>
      </c>
      <c r="CX349" s="282"/>
      <c r="CY349" s="282"/>
    </row>
    <row r="350" spans="1:103" s="166" customFormat="1" ht="15" hidden="1" customHeight="1">
      <c r="A350" s="185">
        <v>284</v>
      </c>
      <c r="B350" s="186">
        <v>5</v>
      </c>
      <c r="C350" s="187" t="s">
        <v>479</v>
      </c>
      <c r="D350" s="187">
        <v>44</v>
      </c>
      <c r="E350" s="187" t="s">
        <v>781</v>
      </c>
      <c r="F350" s="188"/>
      <c r="G350" s="186"/>
      <c r="H350" s="202"/>
      <c r="I350" s="202"/>
      <c r="J350" s="445"/>
      <c r="K350" s="186"/>
      <c r="L350" s="430"/>
      <c r="M350" s="431"/>
      <c r="N350" s="167"/>
      <c r="O350" s="167"/>
      <c r="P350" s="167"/>
      <c r="Q350" s="167"/>
      <c r="R350" s="165"/>
      <c r="S350" s="165"/>
      <c r="T350" s="165"/>
      <c r="U350" s="165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BK350" s="120">
        <f t="shared" si="114"/>
        <v>1</v>
      </c>
      <c r="BL350" s="235" t="str">
        <f t="shared" si="113"/>
        <v>2205-00-104-00-01</v>
      </c>
      <c r="BM350" s="235">
        <v>348</v>
      </c>
      <c r="BN350" s="242" t="s">
        <v>2398</v>
      </c>
      <c r="BO350" s="241" t="s">
        <v>2397</v>
      </c>
      <c r="BP350" s="242" t="s">
        <v>1642</v>
      </c>
      <c r="BQ350" s="243"/>
      <c r="BR350" s="242" t="s">
        <v>1731</v>
      </c>
      <c r="BS350" s="246" t="s">
        <v>2407</v>
      </c>
      <c r="BT350" s="245" t="s">
        <v>1642</v>
      </c>
      <c r="BU350" s="244"/>
      <c r="BV350" s="242" t="s">
        <v>1604</v>
      </c>
      <c r="BW350" s="241" t="s">
        <v>2408</v>
      </c>
      <c r="BX350" s="235"/>
      <c r="BY350"/>
      <c r="BZ350"/>
      <c r="CA350"/>
      <c r="CB350"/>
      <c r="CC350"/>
      <c r="CD350"/>
      <c r="CE350"/>
      <c r="CP350">
        <f t="shared" si="112"/>
        <v>1</v>
      </c>
      <c r="CQ350">
        <v>22</v>
      </c>
      <c r="CR350" t="s">
        <v>513</v>
      </c>
      <c r="CS350" t="s">
        <v>3776</v>
      </c>
      <c r="CT350" t="s">
        <v>3777</v>
      </c>
      <c r="CU350" t="s">
        <v>3778</v>
      </c>
      <c r="CV350" t="s">
        <v>327</v>
      </c>
      <c r="CW350" t="s">
        <v>1766</v>
      </c>
      <c r="CX350" s="282"/>
      <c r="CY350" s="282"/>
    </row>
    <row r="351" spans="1:103" s="166" customFormat="1" ht="15" hidden="1" customHeight="1">
      <c r="A351" s="185">
        <v>285</v>
      </c>
      <c r="B351" s="186">
        <v>5</v>
      </c>
      <c r="C351" s="187" t="s">
        <v>479</v>
      </c>
      <c r="D351" s="187">
        <v>45</v>
      </c>
      <c r="E351" s="187" t="s">
        <v>782</v>
      </c>
      <c r="F351" s="188"/>
      <c r="G351" s="186"/>
      <c r="H351" s="202"/>
      <c r="I351" s="202"/>
      <c r="J351" s="445"/>
      <c r="K351" s="186"/>
      <c r="L351" s="430"/>
      <c r="M351" s="431"/>
      <c r="N351" s="167"/>
      <c r="O351" s="167"/>
      <c r="P351" s="167"/>
      <c r="Q351" s="167"/>
      <c r="R351" s="165"/>
      <c r="S351" s="165"/>
      <c r="T351" s="165"/>
      <c r="U351" s="165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BK351" s="120">
        <f t="shared" si="114"/>
        <v>1</v>
      </c>
      <c r="BL351" s="235" t="str">
        <f t="shared" si="113"/>
        <v>2205-00-104-00-02</v>
      </c>
      <c r="BM351" s="235">
        <v>349</v>
      </c>
      <c r="BN351" s="242" t="s">
        <v>2398</v>
      </c>
      <c r="BO351" s="241" t="s">
        <v>2397</v>
      </c>
      <c r="BP351" s="242" t="s">
        <v>1642</v>
      </c>
      <c r="BQ351" s="243"/>
      <c r="BR351" s="242" t="s">
        <v>1731</v>
      </c>
      <c r="BS351" s="246" t="s">
        <v>2407</v>
      </c>
      <c r="BT351" s="245" t="s">
        <v>1642</v>
      </c>
      <c r="BU351" s="244"/>
      <c r="BV351" s="242" t="s">
        <v>29</v>
      </c>
      <c r="BW351" s="241" t="s">
        <v>2151</v>
      </c>
      <c r="BX351" s="235"/>
      <c r="BY351"/>
      <c r="BZ351"/>
      <c r="CA351"/>
      <c r="CB351"/>
      <c r="CC351"/>
      <c r="CD351"/>
      <c r="CE351"/>
      <c r="CP351">
        <f t="shared" si="112"/>
        <v>1</v>
      </c>
      <c r="CQ351">
        <v>22</v>
      </c>
      <c r="CR351" t="s">
        <v>513</v>
      </c>
      <c r="CS351" t="s">
        <v>3779</v>
      </c>
      <c r="CT351" t="s">
        <v>3780</v>
      </c>
      <c r="CU351" t="s">
        <v>3781</v>
      </c>
      <c r="CV351" t="s">
        <v>327</v>
      </c>
      <c r="CW351" t="s">
        <v>1604</v>
      </c>
      <c r="CX351" s="282"/>
      <c r="CY351" s="282"/>
    </row>
    <row r="352" spans="1:103" s="166" customFormat="1" ht="15" hidden="1" customHeight="1">
      <c r="A352" s="185">
        <v>286</v>
      </c>
      <c r="B352" s="186">
        <v>5</v>
      </c>
      <c r="C352" s="187" t="s">
        <v>479</v>
      </c>
      <c r="D352" s="187">
        <v>46</v>
      </c>
      <c r="E352" s="187" t="s">
        <v>783</v>
      </c>
      <c r="F352" s="188"/>
      <c r="G352" s="186"/>
      <c r="H352" s="202"/>
      <c r="I352" s="202"/>
      <c r="J352" s="445"/>
      <c r="K352" s="186"/>
      <c r="L352" s="430"/>
      <c r="M352" s="431"/>
      <c r="N352" s="167"/>
      <c r="O352" s="167"/>
      <c r="P352" s="167"/>
      <c r="Q352" s="167"/>
      <c r="R352" s="165"/>
      <c r="S352" s="165"/>
      <c r="T352" s="165"/>
      <c r="U352" s="165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BK352" s="120">
        <f t="shared" si="114"/>
        <v>1</v>
      </c>
      <c r="BL352" s="235" t="str">
        <f t="shared" si="113"/>
        <v>2205-00-104-00-06</v>
      </c>
      <c r="BM352" s="235">
        <v>350</v>
      </c>
      <c r="BN352" s="242" t="s">
        <v>2398</v>
      </c>
      <c r="BO352" s="241" t="s">
        <v>2397</v>
      </c>
      <c r="BP352" s="242" t="s">
        <v>1642</v>
      </c>
      <c r="BQ352" s="243"/>
      <c r="BR352" s="242" t="s">
        <v>1731</v>
      </c>
      <c r="BS352" s="246" t="s">
        <v>2407</v>
      </c>
      <c r="BT352" s="245" t="s">
        <v>1642</v>
      </c>
      <c r="BU352" s="244"/>
      <c r="BV352" s="242" t="s">
        <v>329</v>
      </c>
      <c r="BW352" s="241" t="s">
        <v>2400</v>
      </c>
      <c r="BX352" s="235"/>
      <c r="BY352"/>
      <c r="BZ352"/>
      <c r="CA352"/>
      <c r="CB352"/>
      <c r="CC352"/>
      <c r="CD352"/>
      <c r="CE352"/>
      <c r="CP352">
        <f t="shared" si="112"/>
        <v>1</v>
      </c>
      <c r="CQ352">
        <v>23</v>
      </c>
      <c r="CR352" t="s">
        <v>515</v>
      </c>
      <c r="CS352" t="s">
        <v>3782</v>
      </c>
      <c r="CT352" t="s">
        <v>3783</v>
      </c>
      <c r="CU352" t="s">
        <v>3784</v>
      </c>
      <c r="CV352" t="s">
        <v>1639</v>
      </c>
      <c r="CW352" t="s">
        <v>29</v>
      </c>
      <c r="CX352" s="282"/>
      <c r="CY352" s="282"/>
    </row>
    <row r="353" spans="1:103" s="166" customFormat="1" ht="15" hidden="1" customHeight="1">
      <c r="A353" s="185">
        <v>287</v>
      </c>
      <c r="B353" s="186">
        <v>5</v>
      </c>
      <c r="C353" s="187" t="s">
        <v>479</v>
      </c>
      <c r="D353" s="187">
        <v>47</v>
      </c>
      <c r="E353" s="187" t="s">
        <v>784</v>
      </c>
      <c r="F353" s="188"/>
      <c r="G353" s="186"/>
      <c r="H353" s="202"/>
      <c r="I353" s="202"/>
      <c r="J353" s="445"/>
      <c r="K353" s="186"/>
      <c r="L353" s="430"/>
      <c r="M353" s="431"/>
      <c r="N353" s="167"/>
      <c r="O353" s="167"/>
      <c r="P353" s="167"/>
      <c r="Q353" s="167"/>
      <c r="R353" s="165"/>
      <c r="S353" s="165"/>
      <c r="T353" s="165"/>
      <c r="U353" s="165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BK353" s="120">
        <f t="shared" si="114"/>
        <v>1</v>
      </c>
      <c r="BL353" s="235" t="str">
        <f t="shared" si="113"/>
        <v>2205-00-104-11-06</v>
      </c>
      <c r="BM353" s="235">
        <v>351</v>
      </c>
      <c r="BN353" s="242" t="s">
        <v>2398</v>
      </c>
      <c r="BO353" s="241" t="s">
        <v>2397</v>
      </c>
      <c r="BP353" s="242" t="s">
        <v>1642</v>
      </c>
      <c r="BQ353" s="243"/>
      <c r="BR353" s="242" t="s">
        <v>1731</v>
      </c>
      <c r="BS353" s="241" t="s">
        <v>2407</v>
      </c>
      <c r="BT353" s="242" t="s">
        <v>1608</v>
      </c>
      <c r="BU353" s="243" t="s">
        <v>1607</v>
      </c>
      <c r="BV353" s="242" t="s">
        <v>329</v>
      </c>
      <c r="BW353" s="241" t="s">
        <v>2400</v>
      </c>
      <c r="BX353" s="235"/>
      <c r="BY353"/>
      <c r="BZ353"/>
      <c r="CA353"/>
      <c r="CB353"/>
      <c r="CC353"/>
      <c r="CD353"/>
      <c r="CE353"/>
      <c r="CP353">
        <f t="shared" si="112"/>
        <v>1</v>
      </c>
      <c r="CQ353">
        <v>23</v>
      </c>
      <c r="CR353" t="s">
        <v>515</v>
      </c>
      <c r="CS353" t="s">
        <v>3785</v>
      </c>
      <c r="CT353" t="s">
        <v>3786</v>
      </c>
      <c r="CU353" t="s">
        <v>3787</v>
      </c>
      <c r="CV353" t="s">
        <v>1639</v>
      </c>
      <c r="CW353" t="s">
        <v>327</v>
      </c>
      <c r="CX353" s="282"/>
      <c r="CY353" s="282"/>
    </row>
    <row r="354" spans="1:103" s="166" customFormat="1" ht="15" hidden="1" customHeight="1">
      <c r="A354" s="185">
        <v>288</v>
      </c>
      <c r="B354" s="186">
        <v>5</v>
      </c>
      <c r="C354" s="187" t="s">
        <v>479</v>
      </c>
      <c r="D354" s="187">
        <v>48</v>
      </c>
      <c r="E354" s="187" t="s">
        <v>785</v>
      </c>
      <c r="F354" s="188"/>
      <c r="G354" s="186"/>
      <c r="H354" s="202"/>
      <c r="I354" s="202"/>
      <c r="J354" s="445"/>
      <c r="K354" s="186"/>
      <c r="L354" s="430"/>
      <c r="M354" s="431"/>
      <c r="N354" s="167"/>
      <c r="O354" s="167"/>
      <c r="P354" s="167"/>
      <c r="Q354" s="167"/>
      <c r="R354" s="165"/>
      <c r="S354" s="165"/>
      <c r="T354" s="165"/>
      <c r="U354" s="165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BK354" s="120">
        <f t="shared" si="114"/>
        <v>1</v>
      </c>
      <c r="BL354" s="235" t="str">
        <f t="shared" si="113"/>
        <v>2205-00-105-00-01</v>
      </c>
      <c r="BM354" s="235">
        <v>352</v>
      </c>
      <c r="BN354" s="242" t="s">
        <v>2398</v>
      </c>
      <c r="BO354" s="241" t="s">
        <v>2397</v>
      </c>
      <c r="BP354" s="242" t="s">
        <v>1642</v>
      </c>
      <c r="BQ354" s="243"/>
      <c r="BR354" s="242" t="s">
        <v>1891</v>
      </c>
      <c r="BS354" s="246" t="s">
        <v>2404</v>
      </c>
      <c r="BT354" s="245" t="s">
        <v>1642</v>
      </c>
      <c r="BU354" s="244"/>
      <c r="BV354" s="242" t="s">
        <v>1604</v>
      </c>
      <c r="BW354" s="241" t="s">
        <v>2406</v>
      </c>
      <c r="BX354" s="235"/>
      <c r="BY354"/>
      <c r="BZ354"/>
      <c r="CA354"/>
      <c r="CB354"/>
      <c r="CC354"/>
      <c r="CD354"/>
      <c r="CE354"/>
      <c r="CP354">
        <f t="shared" si="112"/>
        <v>1</v>
      </c>
      <c r="CQ354">
        <v>23</v>
      </c>
      <c r="CR354" t="s">
        <v>515</v>
      </c>
      <c r="CS354" t="s">
        <v>3788</v>
      </c>
      <c r="CT354" t="s">
        <v>3789</v>
      </c>
      <c r="CU354" s="235" t="s">
        <v>3790</v>
      </c>
      <c r="CV354" t="s">
        <v>1639</v>
      </c>
      <c r="CW354" t="s">
        <v>1604</v>
      </c>
      <c r="CX354" s="282"/>
      <c r="CY354" s="282"/>
    </row>
    <row r="355" spans="1:103" s="166" customFormat="1" ht="15" hidden="1" customHeight="1">
      <c r="A355" s="185">
        <v>289</v>
      </c>
      <c r="B355" s="186">
        <v>5</v>
      </c>
      <c r="C355" s="187" t="s">
        <v>479</v>
      </c>
      <c r="D355" s="187">
        <v>49</v>
      </c>
      <c r="E355" s="187" t="s">
        <v>786</v>
      </c>
      <c r="F355" s="188"/>
      <c r="G355" s="186"/>
      <c r="H355" s="202"/>
      <c r="I355" s="202"/>
      <c r="J355" s="445"/>
      <c r="K355" s="186"/>
      <c r="L355" s="430"/>
      <c r="M355" s="431"/>
      <c r="N355" s="167"/>
      <c r="O355" s="167"/>
      <c r="P355" s="167"/>
      <c r="Q355" s="167"/>
      <c r="R355" s="165"/>
      <c r="S355" s="165"/>
      <c r="T355" s="165"/>
      <c r="U355" s="165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BK355" s="120">
        <f t="shared" si="114"/>
        <v>1</v>
      </c>
      <c r="BL355" s="235" t="str">
        <f t="shared" si="113"/>
        <v>2205-00-105-00-04</v>
      </c>
      <c r="BM355" s="235">
        <v>353</v>
      </c>
      <c r="BN355" s="242" t="s">
        <v>2398</v>
      </c>
      <c r="BO355" s="241" t="s">
        <v>2397</v>
      </c>
      <c r="BP355" s="242" t="s">
        <v>1642</v>
      </c>
      <c r="BQ355" s="243"/>
      <c r="BR355" s="242" t="s">
        <v>1891</v>
      </c>
      <c r="BS355" s="246" t="s">
        <v>2404</v>
      </c>
      <c r="BT355" s="245" t="s">
        <v>1642</v>
      </c>
      <c r="BU355" s="244"/>
      <c r="BV355" s="242" t="s">
        <v>327</v>
      </c>
      <c r="BW355" s="241" t="s">
        <v>2405</v>
      </c>
      <c r="BX355" s="235"/>
      <c r="BY355"/>
      <c r="BZ355"/>
      <c r="CA355"/>
      <c r="CB355"/>
      <c r="CC355"/>
      <c r="CD355"/>
      <c r="CE355"/>
      <c r="CP355">
        <f t="shared" si="112"/>
        <v>1</v>
      </c>
      <c r="CQ355">
        <v>23</v>
      </c>
      <c r="CR355" t="s">
        <v>515</v>
      </c>
      <c r="CS355" t="s">
        <v>3791</v>
      </c>
      <c r="CT355" t="s">
        <v>3792</v>
      </c>
      <c r="CU355" t="s">
        <v>3790</v>
      </c>
      <c r="CV355" t="s">
        <v>1639</v>
      </c>
      <c r="CW355" t="s">
        <v>326</v>
      </c>
      <c r="CX355" s="282"/>
      <c r="CY355" s="282"/>
    </row>
    <row r="356" spans="1:103" s="166" customFormat="1" ht="15" hidden="1" customHeight="1">
      <c r="A356" s="185">
        <v>290</v>
      </c>
      <c r="B356" s="186">
        <v>5</v>
      </c>
      <c r="C356" s="187" t="s">
        <v>479</v>
      </c>
      <c r="D356" s="187">
        <v>50</v>
      </c>
      <c r="E356" s="187" t="s">
        <v>787</v>
      </c>
      <c r="F356" s="188"/>
      <c r="G356" s="186"/>
      <c r="H356" s="202"/>
      <c r="I356" s="202"/>
      <c r="J356" s="445"/>
      <c r="K356" s="186"/>
      <c r="L356" s="430"/>
      <c r="M356" s="431"/>
      <c r="N356" s="167"/>
      <c r="O356" s="167"/>
      <c r="P356" s="167"/>
      <c r="Q356" s="167"/>
      <c r="R356" s="165"/>
      <c r="S356" s="165"/>
      <c r="T356" s="165"/>
      <c r="U356" s="165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BK356" s="120">
        <f t="shared" si="114"/>
        <v>1</v>
      </c>
      <c r="BL356" s="235" t="str">
        <f t="shared" si="113"/>
        <v>2205-00-105-00-05</v>
      </c>
      <c r="BM356" s="235">
        <v>354</v>
      </c>
      <c r="BN356" s="242" t="s">
        <v>2398</v>
      </c>
      <c r="BO356" s="241" t="s">
        <v>2397</v>
      </c>
      <c r="BP356" s="242" t="s">
        <v>1642</v>
      </c>
      <c r="BQ356" s="243"/>
      <c r="BR356" s="242" t="s">
        <v>1891</v>
      </c>
      <c r="BS356" s="246" t="s">
        <v>2404</v>
      </c>
      <c r="BT356" s="245" t="s">
        <v>1642</v>
      </c>
      <c r="BU356" s="244"/>
      <c r="BV356" s="242" t="s">
        <v>328</v>
      </c>
      <c r="BW356" s="241" t="s">
        <v>2399</v>
      </c>
      <c r="BX356" s="235"/>
      <c r="BY356"/>
      <c r="BZ356"/>
      <c r="CA356"/>
      <c r="CB356"/>
      <c r="CC356"/>
      <c r="CD356"/>
      <c r="CE356"/>
      <c r="CP356">
        <f t="shared" si="112"/>
        <v>1</v>
      </c>
      <c r="CQ356">
        <v>23</v>
      </c>
      <c r="CR356" t="s">
        <v>515</v>
      </c>
      <c r="CS356" t="s">
        <v>3793</v>
      </c>
      <c r="CT356" t="s">
        <v>3794</v>
      </c>
      <c r="CU356" t="s">
        <v>3790</v>
      </c>
      <c r="CV356" t="s">
        <v>1639</v>
      </c>
      <c r="CW356" t="s">
        <v>1707</v>
      </c>
      <c r="CX356" s="282"/>
      <c r="CY356" s="282"/>
    </row>
    <row r="357" spans="1:103" s="166" customFormat="1" ht="15" hidden="1" customHeight="1">
      <c r="A357" s="185">
        <v>291</v>
      </c>
      <c r="B357" s="186">
        <v>5</v>
      </c>
      <c r="C357" s="187" t="s">
        <v>479</v>
      </c>
      <c r="D357" s="187">
        <v>51</v>
      </c>
      <c r="E357" s="187" t="s">
        <v>788</v>
      </c>
      <c r="F357" s="188"/>
      <c r="G357" s="186"/>
      <c r="H357" s="202"/>
      <c r="I357" s="202"/>
      <c r="J357" s="445"/>
      <c r="K357" s="186"/>
      <c r="L357" s="430"/>
      <c r="M357" s="431"/>
      <c r="N357" s="167"/>
      <c r="O357" s="167"/>
      <c r="P357" s="167"/>
      <c r="Q357" s="167"/>
      <c r="R357" s="165"/>
      <c r="S357" s="165"/>
      <c r="T357" s="165"/>
      <c r="U357" s="165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BK357" s="120">
        <f t="shared" si="114"/>
        <v>1</v>
      </c>
      <c r="BL357" s="235" t="str">
        <f t="shared" si="113"/>
        <v>2205-00-105-11-05</v>
      </c>
      <c r="BM357" s="235">
        <v>355</v>
      </c>
      <c r="BN357" s="242" t="s">
        <v>2398</v>
      </c>
      <c r="BO357" s="241" t="s">
        <v>2397</v>
      </c>
      <c r="BP357" s="242" t="s">
        <v>1642</v>
      </c>
      <c r="BQ357" s="243"/>
      <c r="BR357" s="242" t="s">
        <v>1891</v>
      </c>
      <c r="BS357" s="241" t="s">
        <v>2404</v>
      </c>
      <c r="BT357" s="242" t="s">
        <v>1608</v>
      </c>
      <c r="BU357" s="243" t="s">
        <v>1607</v>
      </c>
      <c r="BV357" s="242" t="s">
        <v>328</v>
      </c>
      <c r="BW357" s="241" t="s">
        <v>2399</v>
      </c>
      <c r="BX357" s="235"/>
      <c r="BY357"/>
      <c r="BZ357"/>
      <c r="CA357"/>
      <c r="CB357"/>
      <c r="CC357"/>
      <c r="CD357"/>
      <c r="CE357"/>
      <c r="CP357">
        <f t="shared" si="112"/>
        <v>1</v>
      </c>
      <c r="CQ357">
        <v>23</v>
      </c>
      <c r="CR357" t="s">
        <v>515</v>
      </c>
      <c r="CS357" t="s">
        <v>3795</v>
      </c>
      <c r="CT357" t="s">
        <v>3796</v>
      </c>
      <c r="CU357" t="s">
        <v>3790</v>
      </c>
      <c r="CV357" t="s">
        <v>1639</v>
      </c>
      <c r="CW357" t="s">
        <v>1705</v>
      </c>
      <c r="CX357" s="282"/>
      <c r="CY357" s="282"/>
    </row>
    <row r="358" spans="1:103" s="166" customFormat="1" ht="15" hidden="1" customHeight="1">
      <c r="A358" s="185">
        <v>292</v>
      </c>
      <c r="B358" s="186">
        <v>5</v>
      </c>
      <c r="C358" s="187" t="s">
        <v>479</v>
      </c>
      <c r="D358" s="187">
        <v>52</v>
      </c>
      <c r="E358" s="187" t="s">
        <v>789</v>
      </c>
      <c r="F358" s="188"/>
      <c r="G358" s="186"/>
      <c r="H358" s="202"/>
      <c r="I358" s="202"/>
      <c r="J358" s="445"/>
      <c r="K358" s="186"/>
      <c r="L358" s="430"/>
      <c r="M358" s="431"/>
      <c r="N358" s="167"/>
      <c r="O358" s="167"/>
      <c r="P358" s="167"/>
      <c r="Q358" s="167"/>
      <c r="R358" s="165"/>
      <c r="S358" s="165"/>
      <c r="T358" s="165"/>
      <c r="U358" s="165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BK358" s="120">
        <f t="shared" si="114"/>
        <v>1</v>
      </c>
      <c r="BL358" s="235" t="str">
        <f t="shared" si="113"/>
        <v>2205-00-107-00-04</v>
      </c>
      <c r="BM358" s="235">
        <v>356</v>
      </c>
      <c r="BN358" s="242" t="s">
        <v>2398</v>
      </c>
      <c r="BO358" s="241" t="s">
        <v>2397</v>
      </c>
      <c r="BP358" s="242" t="s">
        <v>1642</v>
      </c>
      <c r="BQ358" s="243"/>
      <c r="BR358" s="242" t="s">
        <v>1886</v>
      </c>
      <c r="BS358" s="246" t="s">
        <v>2402</v>
      </c>
      <c r="BT358" s="245" t="s">
        <v>1642</v>
      </c>
      <c r="BU358" s="244"/>
      <c r="BV358" s="242" t="s">
        <v>327</v>
      </c>
      <c r="BW358" s="241" t="s">
        <v>2403</v>
      </c>
      <c r="BX358" s="235"/>
      <c r="BY358"/>
      <c r="BZ358"/>
      <c r="CA358"/>
      <c r="CB358"/>
      <c r="CC358"/>
      <c r="CD358"/>
      <c r="CE358"/>
      <c r="CP358">
        <f t="shared" si="112"/>
        <v>1</v>
      </c>
      <c r="CQ358">
        <v>23</v>
      </c>
      <c r="CR358" t="s">
        <v>515</v>
      </c>
      <c r="CS358" t="s">
        <v>3797</v>
      </c>
      <c r="CT358" t="s">
        <v>3798</v>
      </c>
      <c r="CU358" t="s">
        <v>3799</v>
      </c>
      <c r="CV358" t="s">
        <v>1639</v>
      </c>
      <c r="CW358" t="s">
        <v>328</v>
      </c>
      <c r="CX358" s="282"/>
      <c r="CY358" s="282"/>
    </row>
    <row r="359" spans="1:103" s="166" customFormat="1" ht="15" hidden="1" customHeight="1">
      <c r="A359" s="185">
        <v>293</v>
      </c>
      <c r="B359" s="186">
        <v>5</v>
      </c>
      <c r="C359" s="187" t="s">
        <v>479</v>
      </c>
      <c r="D359" s="187">
        <v>53</v>
      </c>
      <c r="E359" s="187" t="s">
        <v>790</v>
      </c>
      <c r="F359" s="188"/>
      <c r="G359" s="186"/>
      <c r="H359" s="202"/>
      <c r="I359" s="202"/>
      <c r="J359" s="445"/>
      <c r="K359" s="186"/>
      <c r="L359" s="430"/>
      <c r="M359" s="431"/>
      <c r="N359" s="167"/>
      <c r="O359" s="167"/>
      <c r="P359" s="167"/>
      <c r="Q359" s="167"/>
      <c r="R359" s="165"/>
      <c r="S359" s="165"/>
      <c r="T359" s="165"/>
      <c r="U359" s="165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BK359" s="120">
        <f t="shared" si="114"/>
        <v>1</v>
      </c>
      <c r="BL359" s="235" t="str">
        <f t="shared" si="113"/>
        <v>2205-00-107-00-05</v>
      </c>
      <c r="BM359" s="235">
        <v>357</v>
      </c>
      <c r="BN359" s="242" t="s">
        <v>2398</v>
      </c>
      <c r="BO359" s="241" t="s">
        <v>2397</v>
      </c>
      <c r="BP359" s="242" t="s">
        <v>1642</v>
      </c>
      <c r="BQ359" s="243"/>
      <c r="BR359" s="242" t="s">
        <v>1886</v>
      </c>
      <c r="BS359" s="246" t="s">
        <v>2402</v>
      </c>
      <c r="BT359" s="245" t="s">
        <v>1642</v>
      </c>
      <c r="BU359" s="244"/>
      <c r="BV359" s="242" t="s">
        <v>328</v>
      </c>
      <c r="BW359" s="241" t="s">
        <v>2401</v>
      </c>
      <c r="BX359" s="235"/>
      <c r="BY359"/>
      <c r="BZ359"/>
      <c r="CA359"/>
      <c r="CB359"/>
      <c r="CC359"/>
      <c r="CD359"/>
      <c r="CE359"/>
      <c r="CP359">
        <f t="shared" si="112"/>
        <v>1</v>
      </c>
      <c r="CQ359">
        <v>23</v>
      </c>
      <c r="CR359" t="s">
        <v>515</v>
      </c>
      <c r="CS359" t="s">
        <v>3800</v>
      </c>
      <c r="CT359" t="s">
        <v>3801</v>
      </c>
      <c r="CU359" t="s">
        <v>3802</v>
      </c>
      <c r="CV359" t="s">
        <v>1639</v>
      </c>
      <c r="CW359" t="s">
        <v>329</v>
      </c>
      <c r="CX359" s="282"/>
      <c r="CY359" s="282"/>
    </row>
    <row r="360" spans="1:103" s="166" customFormat="1" ht="15" hidden="1" customHeight="1">
      <c r="A360" s="185">
        <v>294</v>
      </c>
      <c r="B360" s="186">
        <v>5</v>
      </c>
      <c r="C360" s="187" t="s">
        <v>479</v>
      </c>
      <c r="D360" s="187">
        <v>54</v>
      </c>
      <c r="E360" s="187" t="s">
        <v>791</v>
      </c>
      <c r="F360" s="188"/>
      <c r="G360" s="186"/>
      <c r="H360" s="202"/>
      <c r="I360" s="202"/>
      <c r="J360" s="445"/>
      <c r="K360" s="186"/>
      <c r="L360" s="430"/>
      <c r="M360" s="431"/>
      <c r="N360" s="167"/>
      <c r="O360" s="167"/>
      <c r="P360" s="167"/>
      <c r="Q360" s="167"/>
      <c r="R360" s="165"/>
      <c r="S360" s="165"/>
      <c r="T360" s="165"/>
      <c r="U360" s="165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BK360" s="120">
        <f t="shared" si="114"/>
        <v>1</v>
      </c>
      <c r="BL360" s="235" t="str">
        <f t="shared" si="113"/>
        <v>2205-00-107-11-05</v>
      </c>
      <c r="BM360" s="235">
        <v>358</v>
      </c>
      <c r="BN360" s="242" t="s">
        <v>2398</v>
      </c>
      <c r="BO360" s="241" t="s">
        <v>2397</v>
      </c>
      <c r="BP360" s="242" t="s">
        <v>1642</v>
      </c>
      <c r="BQ360" s="243"/>
      <c r="BR360" s="242" t="s">
        <v>1886</v>
      </c>
      <c r="BS360" s="241" t="s">
        <v>2402</v>
      </c>
      <c r="BT360" s="242" t="s">
        <v>1608</v>
      </c>
      <c r="BU360" s="243" t="s">
        <v>1607</v>
      </c>
      <c r="BV360" s="242" t="s">
        <v>328</v>
      </c>
      <c r="BW360" s="241" t="s">
        <v>2401</v>
      </c>
      <c r="BX360" s="235"/>
      <c r="BY360"/>
      <c r="BZ360"/>
      <c r="CA360"/>
      <c r="CB360"/>
      <c r="CC360"/>
      <c r="CD360"/>
      <c r="CE360"/>
      <c r="CP360">
        <f t="shared" si="112"/>
        <v>1</v>
      </c>
      <c r="CQ360">
        <v>23</v>
      </c>
      <c r="CR360" t="s">
        <v>515</v>
      </c>
      <c r="CS360" t="s">
        <v>3803</v>
      </c>
      <c r="CT360" t="s">
        <v>3804</v>
      </c>
      <c r="CU360" t="s">
        <v>3805</v>
      </c>
      <c r="CV360" t="s">
        <v>1639</v>
      </c>
      <c r="CW360" t="s">
        <v>330</v>
      </c>
      <c r="CX360" s="282"/>
      <c r="CY360" s="282"/>
    </row>
    <row r="361" spans="1:103" s="166" customFormat="1" ht="15" hidden="1" customHeight="1">
      <c r="A361" s="185">
        <v>295</v>
      </c>
      <c r="B361" s="186">
        <v>5</v>
      </c>
      <c r="C361" s="187" t="s">
        <v>479</v>
      </c>
      <c r="D361" s="187">
        <v>55</v>
      </c>
      <c r="E361" s="187" t="s">
        <v>792</v>
      </c>
      <c r="F361" s="188"/>
      <c r="G361" s="186"/>
      <c r="H361" s="202"/>
      <c r="I361" s="202"/>
      <c r="J361" s="445"/>
      <c r="K361" s="186"/>
      <c r="L361" s="430"/>
      <c r="M361" s="431"/>
      <c r="N361" s="167"/>
      <c r="O361" s="167"/>
      <c r="P361" s="167"/>
      <c r="Q361" s="167"/>
      <c r="R361" s="165"/>
      <c r="S361" s="165"/>
      <c r="T361" s="165"/>
      <c r="U361" s="165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BK361" s="120">
        <f t="shared" si="114"/>
        <v>1</v>
      </c>
      <c r="BL361" s="235" t="str">
        <f t="shared" si="113"/>
        <v>2205-00-789-11-07</v>
      </c>
      <c r="BM361" s="235">
        <v>359</v>
      </c>
      <c r="BN361" s="242" t="s">
        <v>2398</v>
      </c>
      <c r="BO361" s="241" t="s">
        <v>2397</v>
      </c>
      <c r="BP361" s="242" t="s">
        <v>1642</v>
      </c>
      <c r="BQ361" s="243"/>
      <c r="BR361" s="242" t="s">
        <v>1943</v>
      </c>
      <c r="BS361" s="241" t="s">
        <v>1942</v>
      </c>
      <c r="BT361" s="242" t="s">
        <v>1608</v>
      </c>
      <c r="BU361" s="243" t="s">
        <v>1607</v>
      </c>
      <c r="BV361" s="242" t="s">
        <v>330</v>
      </c>
      <c r="BW361" s="241" t="s">
        <v>2400</v>
      </c>
      <c r="BX361" s="235"/>
      <c r="BY361"/>
      <c r="BZ361"/>
      <c r="CA361"/>
      <c r="CB361"/>
      <c r="CC361"/>
      <c r="CD361"/>
      <c r="CE361"/>
      <c r="CP361">
        <f t="shared" si="112"/>
        <v>1</v>
      </c>
      <c r="CQ361">
        <v>23</v>
      </c>
      <c r="CR361" t="s">
        <v>515</v>
      </c>
      <c r="CS361" t="s">
        <v>3806</v>
      </c>
      <c r="CT361" t="s">
        <v>3807</v>
      </c>
      <c r="CU361" t="s">
        <v>3808</v>
      </c>
      <c r="CV361" t="s">
        <v>1639</v>
      </c>
      <c r="CW361" t="s">
        <v>331</v>
      </c>
      <c r="CX361" s="282"/>
      <c r="CY361" s="282"/>
    </row>
    <row r="362" spans="1:103" s="166" customFormat="1" ht="15" hidden="1" customHeight="1">
      <c r="A362" s="185">
        <v>296</v>
      </c>
      <c r="B362" s="186">
        <v>5</v>
      </c>
      <c r="C362" s="187" t="s">
        <v>479</v>
      </c>
      <c r="D362" s="187">
        <v>56</v>
      </c>
      <c r="E362" s="187" t="s">
        <v>793</v>
      </c>
      <c r="F362" s="188"/>
      <c r="G362" s="186"/>
      <c r="H362" s="202"/>
      <c r="I362" s="202"/>
      <c r="J362" s="445"/>
      <c r="K362" s="186"/>
      <c r="L362" s="430"/>
      <c r="M362" s="431"/>
      <c r="N362" s="167"/>
      <c r="O362" s="167"/>
      <c r="P362" s="167"/>
      <c r="Q362" s="167"/>
      <c r="R362" s="165"/>
      <c r="S362" s="165"/>
      <c r="T362" s="165"/>
      <c r="U362" s="165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BK362" s="120">
        <f t="shared" si="114"/>
        <v>1</v>
      </c>
      <c r="BL362" s="235" t="str">
        <f t="shared" si="113"/>
        <v>2205-00-789-11-08</v>
      </c>
      <c r="BM362" s="235">
        <v>360</v>
      </c>
      <c r="BN362" s="242" t="s">
        <v>2398</v>
      </c>
      <c r="BO362" s="241" t="s">
        <v>2397</v>
      </c>
      <c r="BP362" s="242" t="s">
        <v>1642</v>
      </c>
      <c r="BQ362" s="243"/>
      <c r="BR362" s="242" t="s">
        <v>1943</v>
      </c>
      <c r="BS362" s="241" t="s">
        <v>1942</v>
      </c>
      <c r="BT362" s="242" t="s">
        <v>1608</v>
      </c>
      <c r="BU362" s="243" t="s">
        <v>1607</v>
      </c>
      <c r="BV362" s="242" t="s">
        <v>331</v>
      </c>
      <c r="BW362" s="241" t="s">
        <v>2399</v>
      </c>
      <c r="BX362" s="235"/>
      <c r="BY362"/>
      <c r="BZ362"/>
      <c r="CA362"/>
      <c r="CB362"/>
      <c r="CC362"/>
      <c r="CD362"/>
      <c r="CE362"/>
      <c r="CP362">
        <f t="shared" si="112"/>
        <v>1</v>
      </c>
      <c r="CQ362">
        <v>23</v>
      </c>
      <c r="CR362" t="s">
        <v>515</v>
      </c>
      <c r="CS362" t="s">
        <v>3809</v>
      </c>
      <c r="CT362" t="s">
        <v>3810</v>
      </c>
      <c r="CU362" t="s">
        <v>3811</v>
      </c>
      <c r="CV362" t="s">
        <v>1639</v>
      </c>
      <c r="CW362" t="s">
        <v>1681</v>
      </c>
      <c r="CX362" s="282"/>
      <c r="CY362" s="282"/>
    </row>
    <row r="363" spans="1:103" s="166" customFormat="1" ht="15" hidden="1" customHeight="1">
      <c r="A363" s="185">
        <v>297</v>
      </c>
      <c r="B363" s="186">
        <v>5</v>
      </c>
      <c r="C363" s="187" t="s">
        <v>479</v>
      </c>
      <c r="D363" s="187">
        <v>57</v>
      </c>
      <c r="E363" s="187" t="s">
        <v>794</v>
      </c>
      <c r="F363" s="188"/>
      <c r="G363" s="186"/>
      <c r="H363" s="202"/>
      <c r="I363" s="202"/>
      <c r="J363" s="445"/>
      <c r="K363" s="186"/>
      <c r="L363" s="430"/>
      <c r="M363" s="431"/>
      <c r="N363" s="167"/>
      <c r="O363" s="167"/>
      <c r="P363" s="167"/>
      <c r="Q363" s="167"/>
      <c r="R363" s="165"/>
      <c r="S363" s="165"/>
      <c r="T363" s="165"/>
      <c r="U363" s="165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BK363" s="120">
        <f t="shared" si="114"/>
        <v>1</v>
      </c>
      <c r="BL363" s="235" t="str">
        <f t="shared" si="113"/>
        <v>2205-00-789-11-09</v>
      </c>
      <c r="BM363" s="235">
        <v>361</v>
      </c>
      <c r="BN363" s="242" t="s">
        <v>2398</v>
      </c>
      <c r="BO363" s="241" t="s">
        <v>2397</v>
      </c>
      <c r="BP363" s="242" t="s">
        <v>1642</v>
      </c>
      <c r="BQ363" s="243"/>
      <c r="BR363" s="242" t="s">
        <v>1943</v>
      </c>
      <c r="BS363" s="241" t="s">
        <v>1942</v>
      </c>
      <c r="BT363" s="242" t="s">
        <v>1608</v>
      </c>
      <c r="BU363" s="243" t="s">
        <v>1607</v>
      </c>
      <c r="BV363" s="242" t="s">
        <v>1681</v>
      </c>
      <c r="BW363" s="241" t="s">
        <v>2396</v>
      </c>
      <c r="BX363" s="235"/>
      <c r="BY363"/>
      <c r="BZ363"/>
      <c r="CA363"/>
      <c r="CB363"/>
      <c r="CC363"/>
      <c r="CD363"/>
      <c r="CE363"/>
      <c r="CP363">
        <f t="shared" si="112"/>
        <v>1</v>
      </c>
      <c r="CQ363">
        <v>23</v>
      </c>
      <c r="CR363" t="s">
        <v>515</v>
      </c>
      <c r="CS363" t="s">
        <v>3812</v>
      </c>
      <c r="CT363" t="s">
        <v>3813</v>
      </c>
      <c r="CU363" t="s">
        <v>3814</v>
      </c>
      <c r="CV363" t="s">
        <v>1639</v>
      </c>
      <c r="CW363" t="s">
        <v>1679</v>
      </c>
      <c r="CX363" s="282"/>
      <c r="CY363" s="282"/>
    </row>
    <row r="364" spans="1:103" s="166" customFormat="1" ht="15" hidden="1" customHeight="1">
      <c r="A364" s="185">
        <v>298</v>
      </c>
      <c r="B364" s="186">
        <v>6</v>
      </c>
      <c r="C364" s="187" t="s">
        <v>481</v>
      </c>
      <c r="D364" s="187">
        <v>1</v>
      </c>
      <c r="E364" s="187" t="s">
        <v>795</v>
      </c>
      <c r="F364" s="188"/>
      <c r="G364" s="186"/>
      <c r="H364" s="202"/>
      <c r="I364" s="202"/>
      <c r="J364" s="445"/>
      <c r="K364" s="186"/>
      <c r="L364" s="430"/>
      <c r="M364" s="431"/>
      <c r="N364" s="167"/>
      <c r="O364" s="167"/>
      <c r="P364" s="167"/>
      <c r="Q364" s="167"/>
      <c r="R364" s="165"/>
      <c r="S364" s="165"/>
      <c r="T364" s="165"/>
      <c r="U364" s="165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BK364" s="120">
        <f t="shared" si="114"/>
        <v>1</v>
      </c>
      <c r="BL364" s="235" t="str">
        <f t="shared" si="113"/>
        <v>2205-00-796-11-07</v>
      </c>
      <c r="BM364" s="235">
        <v>362</v>
      </c>
      <c r="BN364" s="242" t="s">
        <v>2398</v>
      </c>
      <c r="BO364" s="241" t="s">
        <v>2397</v>
      </c>
      <c r="BP364" s="242" t="s">
        <v>1642</v>
      </c>
      <c r="BQ364" s="243"/>
      <c r="BR364" s="242" t="s">
        <v>1641</v>
      </c>
      <c r="BS364" s="241" t="s">
        <v>2038</v>
      </c>
      <c r="BT364" s="242" t="s">
        <v>1608</v>
      </c>
      <c r="BU364" s="243" t="s">
        <v>1607</v>
      </c>
      <c r="BV364" s="242" t="s">
        <v>330</v>
      </c>
      <c r="BW364" s="241" t="s">
        <v>2400</v>
      </c>
      <c r="BX364" s="235"/>
      <c r="BY364"/>
      <c r="BZ364"/>
      <c r="CA364"/>
      <c r="CB364"/>
      <c r="CC364"/>
      <c r="CD364"/>
      <c r="CE364"/>
      <c r="CP364">
        <f t="shared" si="112"/>
        <v>1</v>
      </c>
      <c r="CQ364">
        <v>23</v>
      </c>
      <c r="CR364" t="s">
        <v>515</v>
      </c>
      <c r="CS364" t="s">
        <v>3815</v>
      </c>
      <c r="CT364" t="s">
        <v>3816</v>
      </c>
      <c r="CU364" t="s">
        <v>3817</v>
      </c>
      <c r="CV364" t="s">
        <v>1639</v>
      </c>
      <c r="CW364" t="s">
        <v>1608</v>
      </c>
      <c r="CX364" s="282"/>
      <c r="CY364" s="282"/>
    </row>
    <row r="365" spans="1:103" s="166" customFormat="1" ht="15" hidden="1" customHeight="1">
      <c r="A365" s="185">
        <v>299</v>
      </c>
      <c r="B365" s="186">
        <v>6</v>
      </c>
      <c r="C365" s="187" t="s">
        <v>481</v>
      </c>
      <c r="D365" s="187">
        <v>2</v>
      </c>
      <c r="E365" s="187" t="s">
        <v>796</v>
      </c>
      <c r="F365" s="188"/>
      <c r="G365" s="186"/>
      <c r="H365" s="202"/>
      <c r="I365" s="202"/>
      <c r="J365" s="445"/>
      <c r="K365" s="186"/>
      <c r="L365" s="430"/>
      <c r="M365" s="431"/>
      <c r="N365" s="167"/>
      <c r="O365" s="167"/>
      <c r="P365" s="167"/>
      <c r="Q365" s="167"/>
      <c r="R365" s="165"/>
      <c r="S365" s="165"/>
      <c r="T365" s="165"/>
      <c r="U365" s="165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BK365" s="120">
        <f t="shared" si="114"/>
        <v>1</v>
      </c>
      <c r="BL365" s="235" t="str">
        <f t="shared" si="113"/>
        <v>2205-00-796-11-08</v>
      </c>
      <c r="BM365" s="235">
        <v>363</v>
      </c>
      <c r="BN365" s="242" t="s">
        <v>2398</v>
      </c>
      <c r="BO365" s="241" t="s">
        <v>2397</v>
      </c>
      <c r="BP365" s="242" t="s">
        <v>1642</v>
      </c>
      <c r="BQ365" s="243"/>
      <c r="BR365" s="242" t="s">
        <v>1641</v>
      </c>
      <c r="BS365" s="241" t="s">
        <v>2038</v>
      </c>
      <c r="BT365" s="242" t="s">
        <v>1608</v>
      </c>
      <c r="BU365" s="243" t="s">
        <v>1607</v>
      </c>
      <c r="BV365" s="242" t="s">
        <v>331</v>
      </c>
      <c r="BW365" s="241" t="s">
        <v>2399</v>
      </c>
      <c r="BX365" s="235"/>
      <c r="BY365"/>
      <c r="BZ365"/>
      <c r="CA365"/>
      <c r="CB365"/>
      <c r="CC365"/>
      <c r="CD365"/>
      <c r="CE365"/>
      <c r="CP365">
        <f t="shared" si="112"/>
        <v>1</v>
      </c>
      <c r="CQ365">
        <v>23</v>
      </c>
      <c r="CR365" t="s">
        <v>515</v>
      </c>
      <c r="CS365" t="s">
        <v>3818</v>
      </c>
      <c r="CT365" t="s">
        <v>3819</v>
      </c>
      <c r="CU365" t="s">
        <v>3820</v>
      </c>
      <c r="CV365" t="s">
        <v>1639</v>
      </c>
      <c r="CW365" t="s">
        <v>1639</v>
      </c>
      <c r="CX365" s="282"/>
      <c r="CY365" s="282"/>
    </row>
    <row r="366" spans="1:103" s="166" customFormat="1" ht="15" hidden="1" customHeight="1">
      <c r="A366" s="185">
        <v>300</v>
      </c>
      <c r="B366" s="186">
        <v>6</v>
      </c>
      <c r="C366" s="187" t="s">
        <v>481</v>
      </c>
      <c r="D366" s="187">
        <v>3</v>
      </c>
      <c r="E366" s="187" t="s">
        <v>797</v>
      </c>
      <c r="F366" s="188"/>
      <c r="G366" s="186"/>
      <c r="H366" s="202"/>
      <c r="I366" s="202"/>
      <c r="J366" s="445"/>
      <c r="K366" s="186"/>
      <c r="L366" s="430"/>
      <c r="M366" s="431"/>
      <c r="N366" s="167"/>
      <c r="O366" s="167"/>
      <c r="P366" s="167"/>
      <c r="Q366" s="167"/>
      <c r="R366" s="165"/>
      <c r="S366" s="165"/>
      <c r="T366" s="165"/>
      <c r="U366" s="165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BK366" s="120">
        <f t="shared" si="114"/>
        <v>1</v>
      </c>
      <c r="BL366" s="235" t="str">
        <f t="shared" si="113"/>
        <v>2205-00-796-11-09</v>
      </c>
      <c r="BM366" s="235">
        <v>364</v>
      </c>
      <c r="BN366" s="242" t="s">
        <v>2398</v>
      </c>
      <c r="BO366" s="241" t="s">
        <v>2397</v>
      </c>
      <c r="BP366" s="242" t="s">
        <v>1642</v>
      </c>
      <c r="BQ366" s="243"/>
      <c r="BR366" s="242" t="s">
        <v>1641</v>
      </c>
      <c r="BS366" s="241" t="s">
        <v>2038</v>
      </c>
      <c r="BT366" s="242" t="s">
        <v>1608</v>
      </c>
      <c r="BU366" s="243" t="s">
        <v>1607</v>
      </c>
      <c r="BV366" s="242" t="s">
        <v>1681</v>
      </c>
      <c r="BW366" s="241" t="s">
        <v>2396</v>
      </c>
      <c r="BX366" s="235"/>
      <c r="BY366"/>
      <c r="BZ366"/>
      <c r="CA366"/>
      <c r="CB366"/>
      <c r="CC366"/>
      <c r="CD366"/>
      <c r="CE366"/>
      <c r="CP366">
        <f t="shared" si="112"/>
        <v>1</v>
      </c>
      <c r="CQ366">
        <v>23</v>
      </c>
      <c r="CR366" t="s">
        <v>515</v>
      </c>
      <c r="CS366" t="s">
        <v>3821</v>
      </c>
      <c r="CT366" t="s">
        <v>3822</v>
      </c>
      <c r="CU366" t="s">
        <v>3823</v>
      </c>
      <c r="CV366" t="s">
        <v>1639</v>
      </c>
      <c r="CW366" t="s">
        <v>1675</v>
      </c>
      <c r="CX366" s="282"/>
      <c r="CY366" s="282"/>
    </row>
    <row r="367" spans="1:103" s="166" customFormat="1" ht="15" hidden="1" customHeight="1">
      <c r="A367" s="185">
        <v>301</v>
      </c>
      <c r="B367" s="186">
        <v>6</v>
      </c>
      <c r="C367" s="187" t="s">
        <v>481</v>
      </c>
      <c r="D367" s="187">
        <v>4</v>
      </c>
      <c r="E367" s="187" t="s">
        <v>798</v>
      </c>
      <c r="F367" s="188"/>
      <c r="G367" s="186"/>
      <c r="H367" s="202"/>
      <c r="I367" s="202"/>
      <c r="J367" s="445"/>
      <c r="K367" s="186"/>
      <c r="L367" s="430"/>
      <c r="M367" s="431"/>
      <c r="N367" s="167"/>
      <c r="O367" s="167"/>
      <c r="P367" s="167"/>
      <c r="Q367" s="167"/>
      <c r="R367" s="165"/>
      <c r="S367" s="165"/>
      <c r="T367" s="165"/>
      <c r="U367" s="165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BK367" s="120">
        <f t="shared" si="114"/>
        <v>1</v>
      </c>
      <c r="BL367" s="235" t="str">
        <f t="shared" si="113"/>
        <v>2210-01-001-00-01</v>
      </c>
      <c r="BM367" s="235">
        <v>365</v>
      </c>
      <c r="BN367" s="242" t="s">
        <v>2319</v>
      </c>
      <c r="BO367" s="241" t="s">
        <v>2318</v>
      </c>
      <c r="BP367" s="242" t="s">
        <v>1604</v>
      </c>
      <c r="BQ367" s="243" t="s">
        <v>2382</v>
      </c>
      <c r="BR367" s="242" t="s">
        <v>1610</v>
      </c>
      <c r="BS367" s="246" t="s">
        <v>1634</v>
      </c>
      <c r="BT367" s="245" t="s">
        <v>1642</v>
      </c>
      <c r="BU367" s="244"/>
      <c r="BV367" s="242" t="s">
        <v>1604</v>
      </c>
      <c r="BW367" s="241" t="s">
        <v>1614</v>
      </c>
      <c r="BX367" s="235"/>
      <c r="BY367"/>
      <c r="BZ367"/>
      <c r="CA367"/>
      <c r="CB367"/>
      <c r="CC367"/>
      <c r="CD367"/>
      <c r="CE367"/>
    </row>
    <row r="368" spans="1:103" s="166" customFormat="1" ht="15" hidden="1" customHeight="1">
      <c r="A368" s="185">
        <v>302</v>
      </c>
      <c r="B368" s="186">
        <v>6</v>
      </c>
      <c r="C368" s="187" t="s">
        <v>481</v>
      </c>
      <c r="D368" s="187">
        <v>5</v>
      </c>
      <c r="E368" s="187" t="s">
        <v>799</v>
      </c>
      <c r="F368" s="188"/>
      <c r="G368" s="186"/>
      <c r="H368" s="202"/>
      <c r="I368" s="202"/>
      <c r="J368" s="445"/>
      <c r="K368" s="186"/>
      <c r="L368" s="430"/>
      <c r="M368" s="431"/>
      <c r="N368" s="167"/>
      <c r="O368" s="167"/>
      <c r="P368" s="167"/>
      <c r="Q368" s="167"/>
      <c r="R368" s="165"/>
      <c r="S368" s="165"/>
      <c r="T368" s="165"/>
      <c r="U368" s="165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BK368" s="120">
        <f t="shared" si="114"/>
        <v>1</v>
      </c>
      <c r="BL368" s="235" t="str">
        <f t="shared" si="113"/>
        <v>2210-01-001-00-02</v>
      </c>
      <c r="BM368" s="235">
        <v>366</v>
      </c>
      <c r="BN368" s="242" t="s">
        <v>2319</v>
      </c>
      <c r="BO368" s="241" t="s">
        <v>2318</v>
      </c>
      <c r="BP368" s="242" t="s">
        <v>1604</v>
      </c>
      <c r="BQ368" s="243" t="s">
        <v>2382</v>
      </c>
      <c r="BR368" s="242" t="s">
        <v>1610</v>
      </c>
      <c r="BS368" s="246" t="s">
        <v>1634</v>
      </c>
      <c r="BT368" s="245" t="s">
        <v>1642</v>
      </c>
      <c r="BU368" s="244"/>
      <c r="BV368" s="242" t="s">
        <v>29</v>
      </c>
      <c r="BW368" s="241" t="s">
        <v>2151</v>
      </c>
      <c r="BX368" s="235"/>
      <c r="BY368"/>
      <c r="BZ368"/>
      <c r="CA368"/>
      <c r="CB368"/>
      <c r="CC368"/>
      <c r="CD368"/>
      <c r="CE368"/>
    </row>
    <row r="369" spans="1:83" s="166" customFormat="1" ht="15" hidden="1" customHeight="1">
      <c r="A369" s="185">
        <v>303</v>
      </c>
      <c r="B369" s="186">
        <v>6</v>
      </c>
      <c r="C369" s="187" t="s">
        <v>481</v>
      </c>
      <c r="D369" s="187">
        <v>6</v>
      </c>
      <c r="E369" s="187" t="s">
        <v>800</v>
      </c>
      <c r="F369" s="188"/>
      <c r="G369" s="186"/>
      <c r="H369" s="202"/>
      <c r="I369" s="202"/>
      <c r="J369" s="445"/>
      <c r="K369" s="186"/>
      <c r="L369" s="430"/>
      <c r="M369" s="431"/>
      <c r="N369" s="167"/>
      <c r="O369" s="167"/>
      <c r="P369" s="167"/>
      <c r="Q369" s="167"/>
      <c r="R369" s="165"/>
      <c r="S369" s="165"/>
      <c r="T369" s="165"/>
      <c r="U369" s="165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BK369" s="120">
        <f t="shared" si="114"/>
        <v>1</v>
      </c>
      <c r="BL369" s="235" t="str">
        <f t="shared" si="113"/>
        <v>2210-01-001-00-05</v>
      </c>
      <c r="BM369" s="235">
        <v>367</v>
      </c>
      <c r="BN369" s="242" t="s">
        <v>2319</v>
      </c>
      <c r="BO369" s="241" t="s">
        <v>2318</v>
      </c>
      <c r="BP369" s="242" t="s">
        <v>1604</v>
      </c>
      <c r="BQ369" s="243" t="s">
        <v>2382</v>
      </c>
      <c r="BR369" s="242" t="s">
        <v>1610</v>
      </c>
      <c r="BS369" s="246" t="s">
        <v>1634</v>
      </c>
      <c r="BT369" s="245" t="s">
        <v>1642</v>
      </c>
      <c r="BU369" s="244"/>
      <c r="BV369" s="242" t="s">
        <v>328</v>
      </c>
      <c r="BW369" s="241" t="s">
        <v>2388</v>
      </c>
      <c r="BX369" s="235"/>
      <c r="BY369"/>
      <c r="BZ369"/>
      <c r="CA369"/>
      <c r="CB369"/>
      <c r="CC369"/>
      <c r="CD369"/>
      <c r="CE369"/>
    </row>
    <row r="370" spans="1:83" s="166" customFormat="1" ht="15" hidden="1" customHeight="1">
      <c r="A370" s="185">
        <v>304</v>
      </c>
      <c r="B370" s="186">
        <v>6</v>
      </c>
      <c r="C370" s="187" t="s">
        <v>481</v>
      </c>
      <c r="D370" s="187">
        <v>7</v>
      </c>
      <c r="E370" s="187" t="s">
        <v>801</v>
      </c>
      <c r="F370" s="188"/>
      <c r="G370" s="186"/>
      <c r="H370" s="202"/>
      <c r="I370" s="202"/>
      <c r="J370" s="445"/>
      <c r="K370" s="186"/>
      <c r="L370" s="430"/>
      <c r="M370" s="431"/>
      <c r="N370" s="167"/>
      <c r="O370" s="167"/>
      <c r="P370" s="167"/>
      <c r="Q370" s="167"/>
      <c r="R370" s="165"/>
      <c r="S370" s="165"/>
      <c r="T370" s="165"/>
      <c r="U370" s="165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BK370" s="120">
        <f t="shared" si="114"/>
        <v>1</v>
      </c>
      <c r="BL370" s="235" t="str">
        <f t="shared" si="113"/>
        <v>2210-01-001-00-75</v>
      </c>
      <c r="BM370" s="235">
        <v>368</v>
      </c>
      <c r="BN370" s="242" t="s">
        <v>2319</v>
      </c>
      <c r="BO370" s="241" t="s">
        <v>2318</v>
      </c>
      <c r="BP370" s="242" t="s">
        <v>1604</v>
      </c>
      <c r="BQ370" s="243" t="s">
        <v>2382</v>
      </c>
      <c r="BR370" s="242" t="s">
        <v>1610</v>
      </c>
      <c r="BS370" s="246" t="s">
        <v>1634</v>
      </c>
      <c r="BT370" s="245" t="s">
        <v>1642</v>
      </c>
      <c r="BU370" s="244"/>
      <c r="BV370" s="242" t="s">
        <v>2264</v>
      </c>
      <c r="BW370" s="241" t="s">
        <v>2263</v>
      </c>
      <c r="BX370" s="235"/>
      <c r="BY370"/>
      <c r="BZ370"/>
      <c r="CA370"/>
      <c r="CB370"/>
      <c r="CC370"/>
      <c r="CD370"/>
      <c r="CE370"/>
    </row>
    <row r="371" spans="1:83" s="166" customFormat="1" ht="15" hidden="1" customHeight="1">
      <c r="A371" s="185">
        <v>305</v>
      </c>
      <c r="B371" s="186">
        <v>6</v>
      </c>
      <c r="C371" s="187" t="s">
        <v>481</v>
      </c>
      <c r="D371" s="187">
        <v>8</v>
      </c>
      <c r="E371" s="187" t="s">
        <v>802</v>
      </c>
      <c r="F371" s="188"/>
      <c r="G371" s="186"/>
      <c r="H371" s="202"/>
      <c r="I371" s="202"/>
      <c r="J371" s="445"/>
      <c r="K371" s="186"/>
      <c r="L371" s="430"/>
      <c r="M371" s="431"/>
      <c r="N371" s="167"/>
      <c r="O371" s="167"/>
      <c r="P371" s="167"/>
      <c r="Q371" s="167"/>
      <c r="R371" s="165"/>
      <c r="S371" s="165"/>
      <c r="T371" s="165"/>
      <c r="U371" s="165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BK371" s="120">
        <f t="shared" si="114"/>
        <v>1</v>
      </c>
      <c r="BL371" s="235" t="str">
        <f t="shared" si="113"/>
        <v>2210-01-102-00-01</v>
      </c>
      <c r="BM371" s="235">
        <v>369</v>
      </c>
      <c r="BN371" s="242" t="s">
        <v>2319</v>
      </c>
      <c r="BO371" s="241" t="s">
        <v>2318</v>
      </c>
      <c r="BP371" s="242" t="s">
        <v>1604</v>
      </c>
      <c r="BQ371" s="243" t="s">
        <v>2382</v>
      </c>
      <c r="BR371" s="242" t="s">
        <v>1795</v>
      </c>
      <c r="BS371" s="246" t="s">
        <v>2395</v>
      </c>
      <c r="BT371" s="245" t="s">
        <v>1642</v>
      </c>
      <c r="BU371" s="244"/>
      <c r="BV371" s="242" t="s">
        <v>1604</v>
      </c>
      <c r="BW371" s="241" t="s">
        <v>1614</v>
      </c>
      <c r="BX371" s="235"/>
      <c r="BY371"/>
      <c r="BZ371"/>
      <c r="CA371"/>
      <c r="CB371"/>
      <c r="CC371"/>
      <c r="CD371"/>
      <c r="CE371"/>
    </row>
    <row r="372" spans="1:83" s="166" customFormat="1" ht="15" hidden="1" customHeight="1">
      <c r="A372" s="185">
        <v>306</v>
      </c>
      <c r="B372" s="186">
        <v>6</v>
      </c>
      <c r="C372" s="187" t="s">
        <v>481</v>
      </c>
      <c r="D372" s="187">
        <v>9</v>
      </c>
      <c r="E372" s="187" t="s">
        <v>803</v>
      </c>
      <c r="F372" s="188"/>
      <c r="G372" s="186"/>
      <c r="H372" s="202"/>
      <c r="I372" s="202"/>
      <c r="J372" s="445"/>
      <c r="K372" s="186"/>
      <c r="L372" s="430"/>
      <c r="M372" s="431"/>
      <c r="N372" s="167"/>
      <c r="O372" s="167"/>
      <c r="P372" s="167"/>
      <c r="Q372" s="167"/>
      <c r="R372" s="165"/>
      <c r="S372" s="165"/>
      <c r="T372" s="165"/>
      <c r="U372" s="165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BK372" s="120">
        <f t="shared" si="114"/>
        <v>1</v>
      </c>
      <c r="BL372" s="235" t="str">
        <f t="shared" si="113"/>
        <v>2210-01-102-00-04</v>
      </c>
      <c r="BM372" s="235">
        <v>370</v>
      </c>
      <c r="BN372" s="242" t="s">
        <v>2319</v>
      </c>
      <c r="BO372" s="241" t="s">
        <v>2318</v>
      </c>
      <c r="BP372" s="242" t="s">
        <v>1604</v>
      </c>
      <c r="BQ372" s="243" t="s">
        <v>2382</v>
      </c>
      <c r="BR372" s="242" t="s">
        <v>1795</v>
      </c>
      <c r="BS372" s="246" t="s">
        <v>2395</v>
      </c>
      <c r="BT372" s="245" t="s">
        <v>1642</v>
      </c>
      <c r="BU372" s="244"/>
      <c r="BV372" s="242" t="s">
        <v>327</v>
      </c>
      <c r="BW372" s="241" t="s">
        <v>2394</v>
      </c>
      <c r="BX372" s="235"/>
      <c r="BY372"/>
      <c r="BZ372"/>
      <c r="CA372"/>
      <c r="CB372"/>
      <c r="CC372"/>
      <c r="CD372"/>
      <c r="CE372"/>
    </row>
    <row r="373" spans="1:83" s="166" customFormat="1" ht="15" hidden="1" customHeight="1">
      <c r="A373" s="185">
        <v>307</v>
      </c>
      <c r="B373" s="186">
        <v>6</v>
      </c>
      <c r="C373" s="187" t="s">
        <v>481</v>
      </c>
      <c r="D373" s="187">
        <v>10</v>
      </c>
      <c r="E373" s="187" t="s">
        <v>804</v>
      </c>
      <c r="F373" s="188"/>
      <c r="G373" s="186"/>
      <c r="H373" s="202"/>
      <c r="I373" s="202"/>
      <c r="J373" s="445"/>
      <c r="K373" s="186"/>
      <c r="L373" s="430"/>
      <c r="M373" s="431"/>
      <c r="N373" s="167"/>
      <c r="O373" s="167"/>
      <c r="P373" s="167"/>
      <c r="Q373" s="167"/>
      <c r="R373" s="165"/>
      <c r="S373" s="165"/>
      <c r="T373" s="165"/>
      <c r="U373" s="165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BK373" s="120">
        <f t="shared" si="114"/>
        <v>1</v>
      </c>
      <c r="BL373" s="235" t="str">
        <f t="shared" si="113"/>
        <v>2210-01-102-11-01</v>
      </c>
      <c r="BM373" s="235">
        <v>371</v>
      </c>
      <c r="BN373" s="242" t="s">
        <v>2319</v>
      </c>
      <c r="BO373" s="241" t="s">
        <v>2318</v>
      </c>
      <c r="BP373" s="242" t="s">
        <v>1604</v>
      </c>
      <c r="BQ373" s="243" t="s">
        <v>2382</v>
      </c>
      <c r="BR373" s="242" t="s">
        <v>1795</v>
      </c>
      <c r="BS373" s="241" t="s">
        <v>2395</v>
      </c>
      <c r="BT373" s="242" t="s">
        <v>1608</v>
      </c>
      <c r="BU373" s="243" t="s">
        <v>1607</v>
      </c>
      <c r="BV373" s="242" t="s">
        <v>1604</v>
      </c>
      <c r="BW373" s="241" t="s">
        <v>1614</v>
      </c>
      <c r="BX373" s="235"/>
      <c r="BY373"/>
      <c r="BZ373"/>
      <c r="CA373"/>
      <c r="CB373"/>
      <c r="CC373"/>
      <c r="CD373"/>
      <c r="CE373"/>
    </row>
    <row r="374" spans="1:83" s="166" customFormat="1" ht="15" hidden="1" customHeight="1">
      <c r="A374" s="185">
        <v>308</v>
      </c>
      <c r="B374" s="186">
        <v>6</v>
      </c>
      <c r="C374" s="187" t="s">
        <v>481</v>
      </c>
      <c r="D374" s="187">
        <v>11</v>
      </c>
      <c r="E374" s="187" t="s">
        <v>805</v>
      </c>
      <c r="F374" s="188"/>
      <c r="G374" s="186"/>
      <c r="H374" s="202"/>
      <c r="I374" s="202"/>
      <c r="J374" s="445"/>
      <c r="K374" s="186"/>
      <c r="L374" s="430"/>
      <c r="M374" s="431"/>
      <c r="N374" s="167"/>
      <c r="O374" s="167"/>
      <c r="P374" s="167"/>
      <c r="Q374" s="167"/>
      <c r="R374" s="165"/>
      <c r="S374" s="165"/>
      <c r="T374" s="165"/>
      <c r="U374" s="165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BK374" s="120">
        <f t="shared" si="114"/>
        <v>1</v>
      </c>
      <c r="BL374" s="235" t="str">
        <f t="shared" si="113"/>
        <v>2210-01-102-11-04</v>
      </c>
      <c r="BM374" s="235">
        <v>372</v>
      </c>
      <c r="BN374" s="242" t="s">
        <v>2319</v>
      </c>
      <c r="BO374" s="241" t="s">
        <v>2318</v>
      </c>
      <c r="BP374" s="242" t="s">
        <v>1604</v>
      </c>
      <c r="BQ374" s="243" t="s">
        <v>2382</v>
      </c>
      <c r="BR374" s="242" t="s">
        <v>1795</v>
      </c>
      <c r="BS374" s="241" t="s">
        <v>2395</v>
      </c>
      <c r="BT374" s="242" t="s">
        <v>1608</v>
      </c>
      <c r="BU374" s="243" t="s">
        <v>1607</v>
      </c>
      <c r="BV374" s="242" t="s">
        <v>327</v>
      </c>
      <c r="BW374" s="241" t="s">
        <v>2394</v>
      </c>
      <c r="BX374" s="235"/>
      <c r="BY374"/>
      <c r="BZ374"/>
      <c r="CA374"/>
      <c r="CB374"/>
      <c r="CC374"/>
      <c r="CD374"/>
      <c r="CE374"/>
    </row>
    <row r="375" spans="1:83" s="166" customFormat="1" ht="15" hidden="1" customHeight="1">
      <c r="A375" s="185">
        <v>309</v>
      </c>
      <c r="B375" s="186">
        <v>6</v>
      </c>
      <c r="C375" s="187" t="s">
        <v>481</v>
      </c>
      <c r="D375" s="187">
        <v>12</v>
      </c>
      <c r="E375" s="187" t="s">
        <v>806</v>
      </c>
      <c r="F375" s="188"/>
      <c r="G375" s="186"/>
      <c r="H375" s="202"/>
      <c r="I375" s="202"/>
      <c r="J375" s="445"/>
      <c r="K375" s="186"/>
      <c r="L375" s="430"/>
      <c r="M375" s="431"/>
      <c r="N375" s="167"/>
      <c r="O375" s="167"/>
      <c r="P375" s="167"/>
      <c r="Q375" s="167"/>
      <c r="R375" s="165"/>
      <c r="S375" s="165"/>
      <c r="T375" s="165"/>
      <c r="U375" s="165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BK375" s="120">
        <f t="shared" si="114"/>
        <v>1</v>
      </c>
      <c r="BL375" s="235" t="str">
        <f t="shared" si="113"/>
        <v>2210-01-109-00-04</v>
      </c>
      <c r="BM375" s="235">
        <v>373</v>
      </c>
      <c r="BN375" s="242" t="s">
        <v>2319</v>
      </c>
      <c r="BO375" s="241" t="s">
        <v>2318</v>
      </c>
      <c r="BP375" s="242" t="s">
        <v>1604</v>
      </c>
      <c r="BQ375" s="243" t="s">
        <v>2382</v>
      </c>
      <c r="BR375" s="242" t="s">
        <v>2065</v>
      </c>
      <c r="BS375" s="246" t="s">
        <v>2393</v>
      </c>
      <c r="BT375" s="245" t="s">
        <v>1642</v>
      </c>
      <c r="BU375" s="244"/>
      <c r="BV375" s="242" t="s">
        <v>327</v>
      </c>
      <c r="BW375" s="241" t="s">
        <v>2392</v>
      </c>
      <c r="BX375" s="235"/>
      <c r="BY375"/>
      <c r="BZ375"/>
      <c r="CA375"/>
      <c r="CB375"/>
      <c r="CC375"/>
      <c r="CD375"/>
      <c r="CE375"/>
    </row>
    <row r="376" spans="1:83" s="166" customFormat="1" ht="15" hidden="1" customHeight="1">
      <c r="A376" s="185">
        <v>310</v>
      </c>
      <c r="B376" s="186">
        <v>6</v>
      </c>
      <c r="C376" s="187" t="s">
        <v>481</v>
      </c>
      <c r="D376" s="187">
        <v>13</v>
      </c>
      <c r="E376" s="187" t="s">
        <v>807</v>
      </c>
      <c r="F376" s="188"/>
      <c r="G376" s="186"/>
      <c r="H376" s="202"/>
      <c r="I376" s="202"/>
      <c r="J376" s="445"/>
      <c r="K376" s="186"/>
      <c r="L376" s="430"/>
      <c r="M376" s="431"/>
      <c r="N376" s="167"/>
      <c r="O376" s="167"/>
      <c r="P376" s="167"/>
      <c r="Q376" s="167"/>
      <c r="R376" s="165"/>
      <c r="S376" s="165"/>
      <c r="T376" s="165"/>
      <c r="U376" s="165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BK376" s="120">
        <f t="shared" si="114"/>
        <v>1</v>
      </c>
      <c r="BL376" s="235" t="str">
        <f t="shared" si="113"/>
        <v>2210-01-110-00-04</v>
      </c>
      <c r="BM376" s="235">
        <v>374</v>
      </c>
      <c r="BN376" s="242" t="s">
        <v>2319</v>
      </c>
      <c r="BO376" s="241" t="s">
        <v>2318</v>
      </c>
      <c r="BP376" s="242" t="s">
        <v>1604</v>
      </c>
      <c r="BQ376" s="243" t="s">
        <v>2382</v>
      </c>
      <c r="BR376" s="242" t="s">
        <v>1729</v>
      </c>
      <c r="BS376" s="246" t="s">
        <v>2077</v>
      </c>
      <c r="BT376" s="245" t="s">
        <v>1642</v>
      </c>
      <c r="BU376" s="244"/>
      <c r="BV376" s="242" t="s">
        <v>327</v>
      </c>
      <c r="BW376" s="241" t="s">
        <v>2391</v>
      </c>
      <c r="BX376" s="235"/>
      <c r="BY376"/>
      <c r="BZ376"/>
      <c r="CA376"/>
      <c r="CB376"/>
      <c r="CC376"/>
      <c r="CD376"/>
      <c r="CE376"/>
    </row>
    <row r="377" spans="1:83" s="166" customFormat="1" ht="15" hidden="1" customHeight="1">
      <c r="A377" s="185">
        <v>311</v>
      </c>
      <c r="B377" s="186">
        <v>6</v>
      </c>
      <c r="C377" s="187" t="s">
        <v>481</v>
      </c>
      <c r="D377" s="187">
        <v>14</v>
      </c>
      <c r="E377" s="187" t="s">
        <v>808</v>
      </c>
      <c r="F377" s="188"/>
      <c r="G377" s="186"/>
      <c r="H377" s="202"/>
      <c r="I377" s="202"/>
      <c r="J377" s="445"/>
      <c r="K377" s="186"/>
      <c r="L377" s="430"/>
      <c r="M377" s="431"/>
      <c r="N377" s="167"/>
      <c r="O377" s="167"/>
      <c r="P377" s="167"/>
      <c r="Q377" s="167"/>
      <c r="R377" s="165"/>
      <c r="S377" s="165"/>
      <c r="T377" s="165"/>
      <c r="U377" s="165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BK377" s="120">
        <f t="shared" si="114"/>
        <v>1</v>
      </c>
      <c r="BL377" s="235" t="str">
        <f t="shared" si="113"/>
        <v>2210-01-110-00-05</v>
      </c>
      <c r="BM377" s="235">
        <v>375</v>
      </c>
      <c r="BN377" s="242" t="s">
        <v>2319</v>
      </c>
      <c r="BO377" s="241" t="s">
        <v>2318</v>
      </c>
      <c r="BP377" s="242" t="s">
        <v>1604</v>
      </c>
      <c r="BQ377" s="243" t="s">
        <v>2382</v>
      </c>
      <c r="BR377" s="242" t="s">
        <v>1729</v>
      </c>
      <c r="BS377" s="246" t="s">
        <v>2077</v>
      </c>
      <c r="BT377" s="245" t="s">
        <v>1642</v>
      </c>
      <c r="BU377" s="244"/>
      <c r="BV377" s="242" t="s">
        <v>328</v>
      </c>
      <c r="BW377" s="241" t="s">
        <v>2390</v>
      </c>
      <c r="BX377" s="235"/>
      <c r="BY377"/>
      <c r="BZ377"/>
      <c r="CA377"/>
      <c r="CB377"/>
      <c r="CC377"/>
      <c r="CD377"/>
      <c r="CE377"/>
    </row>
    <row r="378" spans="1:83" s="166" customFormat="1" ht="15" hidden="1" customHeight="1">
      <c r="A378" s="185">
        <v>312</v>
      </c>
      <c r="B378" s="186">
        <v>6</v>
      </c>
      <c r="C378" s="187" t="s">
        <v>481</v>
      </c>
      <c r="D378" s="187">
        <v>15</v>
      </c>
      <c r="E378" s="187" t="s">
        <v>809</v>
      </c>
      <c r="F378" s="188"/>
      <c r="G378" s="186"/>
      <c r="H378" s="202"/>
      <c r="I378" s="202"/>
      <c r="J378" s="445"/>
      <c r="K378" s="186"/>
      <c r="L378" s="430"/>
      <c r="M378" s="431"/>
      <c r="N378" s="167"/>
      <c r="O378" s="167"/>
      <c r="P378" s="167"/>
      <c r="Q378" s="167"/>
      <c r="R378" s="165"/>
      <c r="S378" s="165"/>
      <c r="T378" s="165"/>
      <c r="U378" s="165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BK378" s="120">
        <f t="shared" si="114"/>
        <v>1</v>
      </c>
      <c r="BL378" s="235" t="str">
        <f t="shared" si="113"/>
        <v>2210-01-110-00-07</v>
      </c>
      <c r="BM378" s="235">
        <v>376</v>
      </c>
      <c r="BN378" s="242" t="s">
        <v>2319</v>
      </c>
      <c r="BO378" s="241" t="s">
        <v>2318</v>
      </c>
      <c r="BP378" s="242" t="s">
        <v>1604</v>
      </c>
      <c r="BQ378" s="243" t="s">
        <v>2382</v>
      </c>
      <c r="BR378" s="242" t="s">
        <v>1729</v>
      </c>
      <c r="BS378" s="246" t="s">
        <v>2077</v>
      </c>
      <c r="BT378" s="245" t="s">
        <v>1642</v>
      </c>
      <c r="BU378" s="244"/>
      <c r="BV378" s="242" t="s">
        <v>330</v>
      </c>
      <c r="BW378" s="241" t="s">
        <v>2389</v>
      </c>
      <c r="BX378" s="235"/>
      <c r="BY378"/>
      <c r="BZ378"/>
      <c r="CA378"/>
      <c r="CB378"/>
      <c r="CC378"/>
      <c r="CD378"/>
      <c r="CE378"/>
    </row>
    <row r="379" spans="1:83" s="166" customFormat="1" ht="15" hidden="1" customHeight="1">
      <c r="A379" s="185">
        <v>313</v>
      </c>
      <c r="B379" s="186">
        <v>6</v>
      </c>
      <c r="C379" s="187" t="s">
        <v>481</v>
      </c>
      <c r="D379" s="187">
        <v>16</v>
      </c>
      <c r="E379" s="187" t="s">
        <v>810</v>
      </c>
      <c r="F379" s="188"/>
      <c r="G379" s="186"/>
      <c r="H379" s="202"/>
      <c r="I379" s="202"/>
      <c r="J379" s="445"/>
      <c r="K379" s="186"/>
      <c r="L379" s="430"/>
      <c r="M379" s="431"/>
      <c r="N379" s="167"/>
      <c r="O379" s="167"/>
      <c r="P379" s="167"/>
      <c r="Q379" s="167"/>
      <c r="R379" s="165"/>
      <c r="S379" s="165"/>
      <c r="T379" s="165"/>
      <c r="U379" s="165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BK379" s="120">
        <f t="shared" si="114"/>
        <v>1</v>
      </c>
      <c r="BL379" s="235" t="str">
        <f t="shared" si="113"/>
        <v>2210-01-110-00-14</v>
      </c>
      <c r="BM379" s="235">
        <v>377</v>
      </c>
      <c r="BN379" s="242" t="s">
        <v>2319</v>
      </c>
      <c r="BO379" s="241" t="s">
        <v>2318</v>
      </c>
      <c r="BP379" s="242" t="s">
        <v>1604</v>
      </c>
      <c r="BQ379" s="243" t="s">
        <v>2382</v>
      </c>
      <c r="BR379" s="242" t="s">
        <v>1729</v>
      </c>
      <c r="BS379" s="246" t="s">
        <v>2077</v>
      </c>
      <c r="BT379" s="245" t="s">
        <v>1642</v>
      </c>
      <c r="BU379" s="244"/>
      <c r="BV379" s="242" t="s">
        <v>1919</v>
      </c>
      <c r="BW379" s="241" t="s">
        <v>2388</v>
      </c>
      <c r="BX379" s="235"/>
      <c r="BY379"/>
      <c r="BZ379"/>
      <c r="CA379"/>
      <c r="CB379"/>
      <c r="CC379"/>
      <c r="CD379"/>
      <c r="CE379"/>
    </row>
    <row r="380" spans="1:83" s="166" customFormat="1" ht="15" hidden="1" customHeight="1">
      <c r="A380" s="185">
        <v>314</v>
      </c>
      <c r="B380" s="186">
        <v>7</v>
      </c>
      <c r="C380" s="187" t="s">
        <v>483</v>
      </c>
      <c r="D380" s="187">
        <v>1</v>
      </c>
      <c r="E380" s="187" t="s">
        <v>811</v>
      </c>
      <c r="F380" s="188"/>
      <c r="G380" s="186"/>
      <c r="H380" s="202"/>
      <c r="I380" s="202"/>
      <c r="J380" s="445"/>
      <c r="K380" s="186"/>
      <c r="L380" s="430"/>
      <c r="M380" s="431"/>
      <c r="N380" s="167"/>
      <c r="O380" s="167"/>
      <c r="P380" s="167"/>
      <c r="Q380" s="167"/>
      <c r="R380" s="165"/>
      <c r="S380" s="165"/>
      <c r="T380" s="165"/>
      <c r="U380" s="165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BK380" s="120">
        <f t="shared" si="114"/>
        <v>1</v>
      </c>
      <c r="BL380" s="235" t="str">
        <f t="shared" si="113"/>
        <v>2210-01-110-00-15</v>
      </c>
      <c r="BM380" s="235">
        <v>378</v>
      </c>
      <c r="BN380" s="242" t="s">
        <v>2319</v>
      </c>
      <c r="BO380" s="241" t="s">
        <v>2318</v>
      </c>
      <c r="BP380" s="242" t="s">
        <v>1604</v>
      </c>
      <c r="BQ380" s="243" t="s">
        <v>2382</v>
      </c>
      <c r="BR380" s="242" t="s">
        <v>1729</v>
      </c>
      <c r="BS380" s="246" t="s">
        <v>2077</v>
      </c>
      <c r="BT380" s="245" t="s">
        <v>1642</v>
      </c>
      <c r="BU380" s="244"/>
      <c r="BV380" s="242" t="s">
        <v>1766</v>
      </c>
      <c r="BW380" s="241" t="s">
        <v>2387</v>
      </c>
      <c r="BX380" s="235"/>
      <c r="BY380"/>
      <c r="BZ380"/>
      <c r="CA380"/>
      <c r="CB380"/>
      <c r="CC380"/>
      <c r="CD380"/>
      <c r="CE380"/>
    </row>
    <row r="381" spans="1:83" s="166" customFormat="1" ht="15" hidden="1" customHeight="1">
      <c r="A381" s="185">
        <v>315</v>
      </c>
      <c r="B381" s="186">
        <v>7</v>
      </c>
      <c r="C381" s="187" t="s">
        <v>483</v>
      </c>
      <c r="D381" s="187">
        <v>2</v>
      </c>
      <c r="E381" s="187" t="s">
        <v>812</v>
      </c>
      <c r="F381" s="188"/>
      <c r="G381" s="186"/>
      <c r="H381" s="202"/>
      <c r="I381" s="202"/>
      <c r="J381" s="445"/>
      <c r="K381" s="186"/>
      <c r="L381" s="430"/>
      <c r="M381" s="431"/>
      <c r="N381" s="167"/>
      <c r="O381" s="167"/>
      <c r="P381" s="167"/>
      <c r="Q381" s="167"/>
      <c r="R381" s="165"/>
      <c r="S381" s="165"/>
      <c r="T381" s="165"/>
      <c r="U381" s="165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BK381" s="120">
        <f t="shared" si="114"/>
        <v>1</v>
      </c>
      <c r="BL381" s="235" t="str">
        <f t="shared" si="113"/>
        <v>2210-01-110-00-28</v>
      </c>
      <c r="BM381" s="235">
        <v>379</v>
      </c>
      <c r="BN381" s="242" t="s">
        <v>2319</v>
      </c>
      <c r="BO381" s="241" t="s">
        <v>2318</v>
      </c>
      <c r="BP381" s="242" t="s">
        <v>1604</v>
      </c>
      <c r="BQ381" s="243" t="s">
        <v>2382</v>
      </c>
      <c r="BR381" s="242" t="s">
        <v>1729</v>
      </c>
      <c r="BS381" s="246" t="s">
        <v>2077</v>
      </c>
      <c r="BT381" s="245" t="s">
        <v>1642</v>
      </c>
      <c r="BU381" s="244"/>
      <c r="BV381" s="242" t="s">
        <v>1816</v>
      </c>
      <c r="BW381" s="241" t="s">
        <v>2386</v>
      </c>
      <c r="BX381" s="235"/>
      <c r="BY381"/>
      <c r="BZ381"/>
      <c r="CA381"/>
      <c r="CB381"/>
      <c r="CC381"/>
      <c r="CD381"/>
      <c r="CE381"/>
    </row>
    <row r="382" spans="1:83" s="166" customFormat="1" ht="15" hidden="1" customHeight="1">
      <c r="A382" s="185">
        <v>316</v>
      </c>
      <c r="B382" s="186">
        <v>7</v>
      </c>
      <c r="C382" s="187" t="s">
        <v>483</v>
      </c>
      <c r="D382" s="187">
        <v>3</v>
      </c>
      <c r="E382" s="187" t="s">
        <v>813</v>
      </c>
      <c r="F382" s="188"/>
      <c r="G382" s="186"/>
      <c r="H382" s="202"/>
      <c r="I382" s="202"/>
      <c r="J382" s="445"/>
      <c r="K382" s="186"/>
      <c r="L382" s="430"/>
      <c r="M382" s="431"/>
      <c r="N382" s="167"/>
      <c r="O382" s="167"/>
      <c r="P382" s="167"/>
      <c r="Q382" s="167"/>
      <c r="R382" s="165"/>
      <c r="S382" s="165"/>
      <c r="T382" s="165"/>
      <c r="U382" s="165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BK382" s="120">
        <f t="shared" si="114"/>
        <v>1</v>
      </c>
      <c r="BL382" s="235" t="str">
        <f t="shared" si="113"/>
        <v>2210-01-110-00-29</v>
      </c>
      <c r="BM382" s="235">
        <v>380</v>
      </c>
      <c r="BN382" s="242" t="s">
        <v>2319</v>
      </c>
      <c r="BO382" s="241" t="s">
        <v>2318</v>
      </c>
      <c r="BP382" s="242" t="s">
        <v>1604</v>
      </c>
      <c r="BQ382" s="243" t="s">
        <v>2382</v>
      </c>
      <c r="BR382" s="242" t="s">
        <v>1729</v>
      </c>
      <c r="BS382" s="246" t="s">
        <v>2077</v>
      </c>
      <c r="BT382" s="245" t="s">
        <v>1642</v>
      </c>
      <c r="BU382" s="244"/>
      <c r="BV382" s="242" t="s">
        <v>1661</v>
      </c>
      <c r="BW382" s="241" t="s">
        <v>2385</v>
      </c>
      <c r="BX382" s="235"/>
      <c r="BY382"/>
      <c r="BZ382"/>
      <c r="CA382"/>
      <c r="CB382"/>
      <c r="CC382"/>
      <c r="CD382"/>
      <c r="CE382"/>
    </row>
    <row r="383" spans="1:83" s="166" customFormat="1" ht="15" hidden="1" customHeight="1">
      <c r="A383" s="185">
        <v>317</v>
      </c>
      <c r="B383" s="186">
        <v>7</v>
      </c>
      <c r="C383" s="187" t="s">
        <v>483</v>
      </c>
      <c r="D383" s="187">
        <v>4</v>
      </c>
      <c r="E383" s="187" t="s">
        <v>814</v>
      </c>
      <c r="F383" s="188"/>
      <c r="G383" s="186"/>
      <c r="H383" s="202"/>
      <c r="I383" s="202"/>
      <c r="J383" s="445"/>
      <c r="K383" s="186"/>
      <c r="L383" s="430"/>
      <c r="M383" s="431"/>
      <c r="N383" s="167"/>
      <c r="O383" s="167"/>
      <c r="P383" s="167"/>
      <c r="Q383" s="167"/>
      <c r="R383" s="165"/>
      <c r="S383" s="165"/>
      <c r="T383" s="165"/>
      <c r="U383" s="165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BK383" s="120">
        <f t="shared" si="114"/>
        <v>1</v>
      </c>
      <c r="BL383" s="235" t="str">
        <f t="shared" si="113"/>
        <v>2210-01-110-11-06</v>
      </c>
      <c r="BM383" s="235">
        <v>381</v>
      </c>
      <c r="BN383" s="242" t="s">
        <v>2319</v>
      </c>
      <c r="BO383" s="241" t="s">
        <v>2318</v>
      </c>
      <c r="BP383" s="242" t="s">
        <v>1604</v>
      </c>
      <c r="BQ383" s="243" t="s">
        <v>2382</v>
      </c>
      <c r="BR383" s="242" t="s">
        <v>1729</v>
      </c>
      <c r="BS383" s="241" t="s">
        <v>2077</v>
      </c>
      <c r="BT383" s="242" t="s">
        <v>1608</v>
      </c>
      <c r="BU383" s="243" t="s">
        <v>1607</v>
      </c>
      <c r="BV383" s="242" t="s">
        <v>329</v>
      </c>
      <c r="BW383" s="241" t="s">
        <v>2384</v>
      </c>
      <c r="BX383" s="235"/>
      <c r="BY383"/>
      <c r="BZ383"/>
      <c r="CA383"/>
      <c r="CB383"/>
      <c r="CC383"/>
      <c r="CD383"/>
      <c r="CE383"/>
    </row>
    <row r="384" spans="1:83" s="166" customFormat="1" ht="15" hidden="1" customHeight="1">
      <c r="A384" s="185">
        <v>318</v>
      </c>
      <c r="B384" s="186">
        <v>7</v>
      </c>
      <c r="C384" s="187" t="s">
        <v>483</v>
      </c>
      <c r="D384" s="187">
        <v>5</v>
      </c>
      <c r="E384" s="187" t="s">
        <v>815</v>
      </c>
      <c r="F384" s="188"/>
      <c r="G384" s="186"/>
      <c r="H384" s="202"/>
      <c r="I384" s="202"/>
      <c r="J384" s="445"/>
      <c r="K384" s="186"/>
      <c r="L384" s="430"/>
      <c r="M384" s="431"/>
      <c r="N384" s="167"/>
      <c r="O384" s="167"/>
      <c r="P384" s="167"/>
      <c r="Q384" s="167"/>
      <c r="R384" s="165"/>
      <c r="S384" s="165"/>
      <c r="T384" s="165"/>
      <c r="U384" s="165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BK384" s="120">
        <f t="shared" si="114"/>
        <v>1</v>
      </c>
      <c r="BL384" s="235" t="str">
        <f t="shared" si="113"/>
        <v>2210-01-110-11-40</v>
      </c>
      <c r="BM384" s="235">
        <v>382</v>
      </c>
      <c r="BN384" s="242" t="s">
        <v>2319</v>
      </c>
      <c r="BO384" s="241" t="s">
        <v>2318</v>
      </c>
      <c r="BP384" s="242" t="s">
        <v>1604</v>
      </c>
      <c r="BQ384" s="243" t="s">
        <v>2382</v>
      </c>
      <c r="BR384" s="242" t="s">
        <v>1729</v>
      </c>
      <c r="BS384" s="241" t="s">
        <v>2077</v>
      </c>
      <c r="BT384" s="242" t="s">
        <v>1608</v>
      </c>
      <c r="BU384" s="243" t="s">
        <v>1607</v>
      </c>
      <c r="BV384" s="242" t="s">
        <v>1709</v>
      </c>
      <c r="BW384" s="241" t="s">
        <v>2383</v>
      </c>
      <c r="BX384" s="235"/>
      <c r="BY384"/>
      <c r="BZ384"/>
      <c r="CA384"/>
      <c r="CB384"/>
      <c r="CC384"/>
      <c r="CD384"/>
      <c r="CE384"/>
    </row>
    <row r="385" spans="1:83" s="166" customFormat="1" ht="15" hidden="1" customHeight="1">
      <c r="A385" s="185">
        <v>319</v>
      </c>
      <c r="B385" s="186">
        <v>7</v>
      </c>
      <c r="C385" s="187" t="s">
        <v>483</v>
      </c>
      <c r="D385" s="187">
        <v>6</v>
      </c>
      <c r="E385" s="187" t="s">
        <v>816</v>
      </c>
      <c r="F385" s="188"/>
      <c r="G385" s="186"/>
      <c r="H385" s="202"/>
      <c r="I385" s="202"/>
      <c r="J385" s="445"/>
      <c r="K385" s="186"/>
      <c r="L385" s="430"/>
      <c r="M385" s="431"/>
      <c r="N385" s="167"/>
      <c r="O385" s="167"/>
      <c r="P385" s="167"/>
      <c r="Q385" s="167"/>
      <c r="R385" s="165"/>
      <c r="S385" s="165"/>
      <c r="T385" s="165"/>
      <c r="U385" s="165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BK385" s="120">
        <f t="shared" si="114"/>
        <v>1</v>
      </c>
      <c r="BL385" s="235" t="str">
        <f t="shared" si="113"/>
        <v>2210-01-110-11-45</v>
      </c>
      <c r="BM385" s="235">
        <v>383</v>
      </c>
      <c r="BN385" s="242" t="s">
        <v>2319</v>
      </c>
      <c r="BO385" s="241" t="s">
        <v>2318</v>
      </c>
      <c r="BP385" s="242" t="s">
        <v>1604</v>
      </c>
      <c r="BQ385" s="243" t="s">
        <v>2382</v>
      </c>
      <c r="BR385" s="242" t="s">
        <v>1729</v>
      </c>
      <c r="BS385" s="241" t="s">
        <v>2077</v>
      </c>
      <c r="BT385" s="242" t="s">
        <v>1608</v>
      </c>
      <c r="BU385" s="243" t="s">
        <v>1607</v>
      </c>
      <c r="BV385" s="242" t="s">
        <v>1696</v>
      </c>
      <c r="BW385" s="241" t="s">
        <v>2381</v>
      </c>
      <c r="BX385" s="235"/>
      <c r="BY385"/>
      <c r="BZ385"/>
      <c r="CA385"/>
      <c r="CB385"/>
      <c r="CC385"/>
      <c r="CD385"/>
      <c r="CE385"/>
    </row>
    <row r="386" spans="1:83" s="166" customFormat="1" ht="15" hidden="1" customHeight="1">
      <c r="A386" s="185">
        <v>320</v>
      </c>
      <c r="B386" s="186">
        <v>7</v>
      </c>
      <c r="C386" s="187" t="s">
        <v>483</v>
      </c>
      <c r="D386" s="187">
        <v>7</v>
      </c>
      <c r="E386" s="187" t="s">
        <v>817</v>
      </c>
      <c r="F386" s="188"/>
      <c r="G386" s="186"/>
      <c r="H386" s="202"/>
      <c r="I386" s="202"/>
      <c r="J386" s="445"/>
      <c r="K386" s="186"/>
      <c r="L386" s="430"/>
      <c r="M386" s="431"/>
      <c r="N386" s="167"/>
      <c r="O386" s="167"/>
      <c r="P386" s="167"/>
      <c r="Q386" s="167"/>
      <c r="R386" s="165"/>
      <c r="S386" s="165"/>
      <c r="T386" s="165"/>
      <c r="U386" s="165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BK386" s="120">
        <f t="shared" si="114"/>
        <v>1</v>
      </c>
      <c r="BL386" s="235" t="str">
        <f t="shared" si="113"/>
        <v>2210-02-001-00-01</v>
      </c>
      <c r="BM386" s="235">
        <v>384</v>
      </c>
      <c r="BN386" s="242" t="s">
        <v>2319</v>
      </c>
      <c r="BO386" s="241" t="s">
        <v>2318</v>
      </c>
      <c r="BP386" s="242" t="s">
        <v>29</v>
      </c>
      <c r="BQ386" s="243" t="s">
        <v>2378</v>
      </c>
      <c r="BR386" s="242" t="s">
        <v>1610</v>
      </c>
      <c r="BS386" s="246" t="s">
        <v>1634</v>
      </c>
      <c r="BT386" s="245" t="s">
        <v>1642</v>
      </c>
      <c r="BU386" s="244"/>
      <c r="BV386" s="242" t="s">
        <v>1604</v>
      </c>
      <c r="BW386" s="241" t="s">
        <v>2380</v>
      </c>
      <c r="BX386" s="235"/>
      <c r="BY386"/>
      <c r="BZ386"/>
      <c r="CA386"/>
      <c r="CB386"/>
      <c r="CC386"/>
      <c r="CD386"/>
      <c r="CE386"/>
    </row>
    <row r="387" spans="1:83" s="166" customFormat="1" ht="15" hidden="1" customHeight="1">
      <c r="A387" s="185">
        <v>321</v>
      </c>
      <c r="B387" s="186">
        <v>7</v>
      </c>
      <c r="C387" s="187" t="s">
        <v>483</v>
      </c>
      <c r="D387" s="187">
        <v>8</v>
      </c>
      <c r="E387" s="187" t="s">
        <v>818</v>
      </c>
      <c r="F387" s="188"/>
      <c r="G387" s="186"/>
      <c r="H387" s="202"/>
      <c r="I387" s="202"/>
      <c r="J387" s="445"/>
      <c r="K387" s="186"/>
      <c r="L387" s="430"/>
      <c r="M387" s="431"/>
      <c r="N387" s="167"/>
      <c r="O387" s="167"/>
      <c r="P387" s="167"/>
      <c r="Q387" s="167"/>
      <c r="R387" s="165"/>
      <c r="S387" s="165"/>
      <c r="T387" s="165"/>
      <c r="U387" s="165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BK387" s="120">
        <f t="shared" si="114"/>
        <v>1</v>
      </c>
      <c r="BL387" s="235" t="str">
        <f t="shared" ref="BL387:BL450" si="115">CONCATENATE(BN387,"-",BP387,"-",BR387,"-",BT387,"-",BV387)</f>
        <v>2210-02-001-00-02</v>
      </c>
      <c r="BM387" s="235">
        <v>385</v>
      </c>
      <c r="BN387" s="242" t="s">
        <v>2319</v>
      </c>
      <c r="BO387" s="241" t="s">
        <v>2318</v>
      </c>
      <c r="BP387" s="242" t="s">
        <v>29</v>
      </c>
      <c r="BQ387" s="243" t="s">
        <v>2378</v>
      </c>
      <c r="BR387" s="242" t="s">
        <v>1610</v>
      </c>
      <c r="BS387" s="246" t="s">
        <v>1634</v>
      </c>
      <c r="BT387" s="245" t="s">
        <v>1642</v>
      </c>
      <c r="BU387" s="244"/>
      <c r="BV387" s="242" t="s">
        <v>29</v>
      </c>
      <c r="BW387" s="241" t="s">
        <v>2151</v>
      </c>
      <c r="BX387" s="235"/>
      <c r="BY387"/>
      <c r="BZ387"/>
      <c r="CA387"/>
      <c r="CB387"/>
      <c r="CC387"/>
      <c r="CD387"/>
      <c r="CE387"/>
    </row>
    <row r="388" spans="1:83" s="166" customFormat="1" ht="15" hidden="1" customHeight="1">
      <c r="A388" s="185">
        <v>322</v>
      </c>
      <c r="B388" s="186">
        <v>7</v>
      </c>
      <c r="C388" s="187" t="s">
        <v>483</v>
      </c>
      <c r="D388" s="187">
        <v>9</v>
      </c>
      <c r="E388" s="187" t="s">
        <v>819</v>
      </c>
      <c r="F388" s="188"/>
      <c r="G388" s="186"/>
      <c r="H388" s="202"/>
      <c r="I388" s="202"/>
      <c r="J388" s="445"/>
      <c r="K388" s="186"/>
      <c r="L388" s="430"/>
      <c r="M388" s="431"/>
      <c r="N388" s="167"/>
      <c r="O388" s="167"/>
      <c r="P388" s="167"/>
      <c r="Q388" s="167"/>
      <c r="R388" s="165"/>
      <c r="S388" s="165"/>
      <c r="T388" s="165"/>
      <c r="U388" s="165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BK388" s="120">
        <f t="shared" ref="BK388:BK451" si="116">IF(EXACT($E$25,BN388),BK387+1,1)</f>
        <v>1</v>
      </c>
      <c r="BL388" s="235" t="str">
        <f t="shared" si="115"/>
        <v>2210-02-101-00-04</v>
      </c>
      <c r="BM388" s="235">
        <v>386</v>
      </c>
      <c r="BN388" s="242" t="s">
        <v>2319</v>
      </c>
      <c r="BO388" s="241" t="s">
        <v>2318</v>
      </c>
      <c r="BP388" s="242" t="s">
        <v>29</v>
      </c>
      <c r="BQ388" s="243" t="s">
        <v>2378</v>
      </c>
      <c r="BR388" s="242" t="s">
        <v>1617</v>
      </c>
      <c r="BS388" s="246" t="s">
        <v>2366</v>
      </c>
      <c r="BT388" s="245" t="s">
        <v>1642</v>
      </c>
      <c r="BU388" s="244"/>
      <c r="BV388" s="242" t="s">
        <v>327</v>
      </c>
      <c r="BW388" s="241" t="s">
        <v>2372</v>
      </c>
      <c r="BX388" s="235"/>
      <c r="BY388"/>
      <c r="BZ388"/>
      <c r="CA388"/>
      <c r="CB388"/>
      <c r="CC388"/>
      <c r="CD388"/>
      <c r="CE388"/>
    </row>
    <row r="389" spans="1:83" s="166" customFormat="1" ht="15" hidden="1" customHeight="1">
      <c r="A389" s="185">
        <v>323</v>
      </c>
      <c r="B389" s="186">
        <v>7</v>
      </c>
      <c r="C389" s="187" t="s">
        <v>483</v>
      </c>
      <c r="D389" s="187">
        <v>10</v>
      </c>
      <c r="E389" s="187" t="s">
        <v>820</v>
      </c>
      <c r="F389" s="188"/>
      <c r="G389" s="186"/>
      <c r="H389" s="202"/>
      <c r="I389" s="202"/>
      <c r="J389" s="445"/>
      <c r="K389" s="186"/>
      <c r="L389" s="430"/>
      <c r="M389" s="431"/>
      <c r="N389" s="167"/>
      <c r="O389" s="167"/>
      <c r="P389" s="167"/>
      <c r="Q389" s="167"/>
      <c r="R389" s="165"/>
      <c r="S389" s="165"/>
      <c r="T389" s="165"/>
      <c r="U389" s="165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BK389" s="120">
        <f t="shared" si="116"/>
        <v>1</v>
      </c>
      <c r="BL389" s="235" t="str">
        <f t="shared" si="115"/>
        <v>2210-02-101-00-05</v>
      </c>
      <c r="BM389" s="235">
        <v>387</v>
      </c>
      <c r="BN389" s="242" t="s">
        <v>2319</v>
      </c>
      <c r="BO389" s="241" t="s">
        <v>2318</v>
      </c>
      <c r="BP389" s="242" t="s">
        <v>29</v>
      </c>
      <c r="BQ389" s="243" t="s">
        <v>2378</v>
      </c>
      <c r="BR389" s="242" t="s">
        <v>1617</v>
      </c>
      <c r="BS389" s="246" t="s">
        <v>2366</v>
      </c>
      <c r="BT389" s="245" t="s">
        <v>1642</v>
      </c>
      <c r="BU389" s="244"/>
      <c r="BV389" s="242" t="s">
        <v>328</v>
      </c>
      <c r="BW389" s="241" t="s">
        <v>2371</v>
      </c>
      <c r="BX389" s="235"/>
      <c r="BY389"/>
      <c r="BZ389"/>
      <c r="CA389"/>
      <c r="CB389"/>
      <c r="CC389"/>
      <c r="CD389"/>
      <c r="CE389"/>
    </row>
    <row r="390" spans="1:83" s="166" customFormat="1" ht="15" hidden="1" customHeight="1">
      <c r="A390" s="185">
        <v>324</v>
      </c>
      <c r="B390" s="186">
        <v>7</v>
      </c>
      <c r="C390" s="187" t="s">
        <v>483</v>
      </c>
      <c r="D390" s="187">
        <v>11</v>
      </c>
      <c r="E390" s="187" t="s">
        <v>821</v>
      </c>
      <c r="F390" s="188"/>
      <c r="G390" s="186"/>
      <c r="H390" s="202"/>
      <c r="I390" s="202"/>
      <c r="J390" s="445"/>
      <c r="K390" s="186"/>
      <c r="L390" s="430"/>
      <c r="M390" s="431"/>
      <c r="N390" s="167"/>
      <c r="O390" s="167"/>
      <c r="P390" s="167"/>
      <c r="Q390" s="167"/>
      <c r="R390" s="165"/>
      <c r="S390" s="165"/>
      <c r="T390" s="165"/>
      <c r="U390" s="165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BK390" s="120">
        <f t="shared" si="116"/>
        <v>1</v>
      </c>
      <c r="BL390" s="235" t="str">
        <f t="shared" si="115"/>
        <v>2210-02-102-00-04</v>
      </c>
      <c r="BM390" s="235">
        <v>388</v>
      </c>
      <c r="BN390" s="242" t="s">
        <v>2319</v>
      </c>
      <c r="BO390" s="241" t="s">
        <v>2318</v>
      </c>
      <c r="BP390" s="242" t="s">
        <v>29</v>
      </c>
      <c r="BQ390" s="243" t="s">
        <v>2378</v>
      </c>
      <c r="BR390" s="242" t="s">
        <v>1795</v>
      </c>
      <c r="BS390" s="246" t="s">
        <v>2364</v>
      </c>
      <c r="BT390" s="245" t="s">
        <v>1642</v>
      </c>
      <c r="BU390" s="244"/>
      <c r="BV390" s="242" t="s">
        <v>327</v>
      </c>
      <c r="BW390" s="241" t="s">
        <v>2370</v>
      </c>
      <c r="BX390" s="235"/>
      <c r="BY390"/>
      <c r="BZ390"/>
      <c r="CA390"/>
      <c r="CB390"/>
      <c r="CC390"/>
      <c r="CD390"/>
      <c r="CE390"/>
    </row>
    <row r="391" spans="1:83" s="166" customFormat="1" ht="15" hidden="1" customHeight="1">
      <c r="A391" s="185">
        <v>325</v>
      </c>
      <c r="B391" s="186">
        <v>7</v>
      </c>
      <c r="C391" s="187" t="s">
        <v>483</v>
      </c>
      <c r="D391" s="187">
        <v>12</v>
      </c>
      <c r="E391" s="187" t="s">
        <v>822</v>
      </c>
      <c r="F391" s="188"/>
      <c r="G391" s="186"/>
      <c r="H391" s="202"/>
      <c r="I391" s="202"/>
      <c r="J391" s="445"/>
      <c r="K391" s="186"/>
      <c r="L391" s="430"/>
      <c r="M391" s="431"/>
      <c r="N391" s="167"/>
      <c r="O391" s="167"/>
      <c r="P391" s="167"/>
      <c r="Q391" s="167"/>
      <c r="R391" s="165"/>
      <c r="S391" s="165"/>
      <c r="T391" s="165"/>
      <c r="U391" s="165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BK391" s="120">
        <f t="shared" si="116"/>
        <v>1</v>
      </c>
      <c r="BL391" s="235" t="str">
        <f t="shared" si="115"/>
        <v>2210-02-102-00-05</v>
      </c>
      <c r="BM391" s="235">
        <v>389</v>
      </c>
      <c r="BN391" s="242" t="s">
        <v>2319</v>
      </c>
      <c r="BO391" s="241" t="s">
        <v>2318</v>
      </c>
      <c r="BP391" s="242" t="s">
        <v>29</v>
      </c>
      <c r="BQ391" s="243" t="s">
        <v>2378</v>
      </c>
      <c r="BR391" s="242" t="s">
        <v>1795</v>
      </c>
      <c r="BS391" s="246" t="s">
        <v>2364</v>
      </c>
      <c r="BT391" s="245" t="s">
        <v>1642</v>
      </c>
      <c r="BU391" s="244"/>
      <c r="BV391" s="242" t="s">
        <v>328</v>
      </c>
      <c r="BW391" s="241" t="s">
        <v>2379</v>
      </c>
      <c r="BX391" s="235"/>
      <c r="BY391"/>
      <c r="BZ391"/>
      <c r="CA391"/>
      <c r="CB391"/>
      <c r="CC391"/>
      <c r="CD391"/>
      <c r="CE391"/>
    </row>
    <row r="392" spans="1:83" s="166" customFormat="1" ht="15" hidden="1" customHeight="1">
      <c r="A392" s="185">
        <v>326</v>
      </c>
      <c r="B392" s="186">
        <v>7</v>
      </c>
      <c r="C392" s="187" t="s">
        <v>483</v>
      </c>
      <c r="D392" s="187">
        <v>13</v>
      </c>
      <c r="E392" s="187" t="s">
        <v>823</v>
      </c>
      <c r="F392" s="188"/>
      <c r="G392" s="186"/>
      <c r="H392" s="202"/>
      <c r="I392" s="202"/>
      <c r="J392" s="445"/>
      <c r="K392" s="186"/>
      <c r="L392" s="430"/>
      <c r="M392" s="431"/>
      <c r="N392" s="167"/>
      <c r="O392" s="167"/>
      <c r="P392" s="167"/>
      <c r="Q392" s="167"/>
      <c r="R392" s="165"/>
      <c r="S392" s="165"/>
      <c r="T392" s="165"/>
      <c r="U392" s="165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BK392" s="120">
        <f t="shared" si="116"/>
        <v>1</v>
      </c>
      <c r="BL392" s="235" t="str">
        <f t="shared" si="115"/>
        <v>2210-02-103-00-04</v>
      </c>
      <c r="BM392" s="235">
        <v>390</v>
      </c>
      <c r="BN392" s="242" t="s">
        <v>2319</v>
      </c>
      <c r="BO392" s="241" t="s">
        <v>2318</v>
      </c>
      <c r="BP392" s="242" t="s">
        <v>29</v>
      </c>
      <c r="BQ392" s="243" t="s">
        <v>2378</v>
      </c>
      <c r="BR392" s="242" t="s">
        <v>1605</v>
      </c>
      <c r="BS392" s="246" t="s">
        <v>2362</v>
      </c>
      <c r="BT392" s="245" t="s">
        <v>1642</v>
      </c>
      <c r="BU392" s="244"/>
      <c r="BV392" s="242" t="s">
        <v>327</v>
      </c>
      <c r="BW392" s="241" t="s">
        <v>2368</v>
      </c>
      <c r="BX392" s="235"/>
      <c r="BY392"/>
      <c r="BZ392"/>
      <c r="CA392"/>
      <c r="CB392"/>
      <c r="CC392"/>
      <c r="CD392"/>
      <c r="CE392"/>
    </row>
    <row r="393" spans="1:83" s="166" customFormat="1" ht="15" hidden="1" customHeight="1">
      <c r="A393" s="185">
        <v>327</v>
      </c>
      <c r="B393" s="186">
        <v>7</v>
      </c>
      <c r="C393" s="187" t="s">
        <v>483</v>
      </c>
      <c r="D393" s="187">
        <v>14</v>
      </c>
      <c r="E393" s="187" t="s">
        <v>824</v>
      </c>
      <c r="F393" s="188"/>
      <c r="G393" s="186"/>
      <c r="H393" s="202"/>
      <c r="I393" s="202"/>
      <c r="J393" s="445"/>
      <c r="K393" s="186"/>
      <c r="L393" s="430"/>
      <c r="M393" s="431"/>
      <c r="N393" s="167"/>
      <c r="O393" s="167"/>
      <c r="P393" s="167"/>
      <c r="Q393" s="167"/>
      <c r="R393" s="165"/>
      <c r="S393" s="165"/>
      <c r="T393" s="165"/>
      <c r="U393" s="165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BK393" s="120">
        <f t="shared" si="116"/>
        <v>1</v>
      </c>
      <c r="BL393" s="235" t="str">
        <f t="shared" si="115"/>
        <v>2210-02-103-00-05</v>
      </c>
      <c r="BM393" s="235">
        <v>391</v>
      </c>
      <c r="BN393" s="242" t="s">
        <v>2319</v>
      </c>
      <c r="BO393" s="241" t="s">
        <v>2318</v>
      </c>
      <c r="BP393" s="242" t="s">
        <v>29</v>
      </c>
      <c r="BQ393" s="243" t="s">
        <v>2378</v>
      </c>
      <c r="BR393" s="242" t="s">
        <v>1605</v>
      </c>
      <c r="BS393" s="246" t="s">
        <v>2362</v>
      </c>
      <c r="BT393" s="245" t="s">
        <v>1642</v>
      </c>
      <c r="BU393" s="244"/>
      <c r="BV393" s="242" t="s">
        <v>328</v>
      </c>
      <c r="BW393" s="241" t="s">
        <v>2371</v>
      </c>
      <c r="BX393" s="235"/>
      <c r="BY393"/>
      <c r="BZ393"/>
      <c r="CA393"/>
      <c r="CB393"/>
      <c r="CC393"/>
      <c r="CD393"/>
      <c r="CE393"/>
    </row>
    <row r="394" spans="1:83" s="166" customFormat="1" ht="15" hidden="1" customHeight="1">
      <c r="A394" s="185">
        <v>328</v>
      </c>
      <c r="B394" s="186">
        <v>7</v>
      </c>
      <c r="C394" s="187" t="s">
        <v>483</v>
      </c>
      <c r="D394" s="187">
        <v>15</v>
      </c>
      <c r="E394" s="187" t="s">
        <v>825</v>
      </c>
      <c r="F394" s="188"/>
      <c r="G394" s="186"/>
      <c r="H394" s="202"/>
      <c r="I394" s="202"/>
      <c r="J394" s="445"/>
      <c r="K394" s="186"/>
      <c r="L394" s="430"/>
      <c r="M394" s="431"/>
      <c r="N394" s="167"/>
      <c r="O394" s="167"/>
      <c r="P394" s="167"/>
      <c r="Q394" s="167"/>
      <c r="R394" s="165"/>
      <c r="S394" s="165"/>
      <c r="T394" s="165"/>
      <c r="U394" s="165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BK394" s="120">
        <f t="shared" si="116"/>
        <v>1</v>
      </c>
      <c r="BL394" s="235" t="str">
        <f t="shared" si="115"/>
        <v>2210-03-103-00-04</v>
      </c>
      <c r="BM394" s="235">
        <v>392</v>
      </c>
      <c r="BN394" s="242" t="s">
        <v>2319</v>
      </c>
      <c r="BO394" s="241" t="s">
        <v>2318</v>
      </c>
      <c r="BP394" s="242" t="s">
        <v>326</v>
      </c>
      <c r="BQ394" s="243" t="s">
        <v>2374</v>
      </c>
      <c r="BR394" s="242" t="s">
        <v>1605</v>
      </c>
      <c r="BS394" s="246" t="s">
        <v>2377</v>
      </c>
      <c r="BT394" s="245" t="s">
        <v>1642</v>
      </c>
      <c r="BU394" s="244"/>
      <c r="BV394" s="242" t="s">
        <v>327</v>
      </c>
      <c r="BW394" s="241" t="s">
        <v>2377</v>
      </c>
      <c r="BX394" s="235"/>
      <c r="BY394"/>
      <c r="BZ394"/>
      <c r="CA394"/>
      <c r="CB394"/>
      <c r="CC394"/>
      <c r="CD394"/>
      <c r="CE394"/>
    </row>
    <row r="395" spans="1:83" s="166" customFormat="1" ht="15" hidden="1" customHeight="1">
      <c r="A395" s="185">
        <v>329</v>
      </c>
      <c r="B395" s="186">
        <v>7</v>
      </c>
      <c r="C395" s="187" t="s">
        <v>483</v>
      </c>
      <c r="D395" s="187">
        <v>16</v>
      </c>
      <c r="E395" s="187" t="s">
        <v>826</v>
      </c>
      <c r="F395" s="188"/>
      <c r="G395" s="186"/>
      <c r="H395" s="202"/>
      <c r="I395" s="202"/>
      <c r="J395" s="445"/>
      <c r="K395" s="186"/>
      <c r="L395" s="430"/>
      <c r="M395" s="431"/>
      <c r="N395" s="167"/>
      <c r="O395" s="167"/>
      <c r="P395" s="167"/>
      <c r="Q395" s="167"/>
      <c r="R395" s="165"/>
      <c r="S395" s="165"/>
      <c r="T395" s="165"/>
      <c r="U395" s="165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BK395" s="120">
        <f t="shared" si="116"/>
        <v>1</v>
      </c>
      <c r="BL395" s="235" t="str">
        <f t="shared" si="115"/>
        <v>2210-03-103-11-04</v>
      </c>
      <c r="BM395" s="235">
        <v>393</v>
      </c>
      <c r="BN395" s="242" t="s">
        <v>2319</v>
      </c>
      <c r="BO395" s="241" t="s">
        <v>2318</v>
      </c>
      <c r="BP395" s="242" t="s">
        <v>326</v>
      </c>
      <c r="BQ395" s="243" t="s">
        <v>2374</v>
      </c>
      <c r="BR395" s="242" t="s">
        <v>1605</v>
      </c>
      <c r="BS395" s="241" t="s">
        <v>2377</v>
      </c>
      <c r="BT395" s="242" t="s">
        <v>1608</v>
      </c>
      <c r="BU395" s="243" t="s">
        <v>1607</v>
      </c>
      <c r="BV395" s="242" t="s">
        <v>327</v>
      </c>
      <c r="BW395" s="241" t="s">
        <v>2377</v>
      </c>
      <c r="BX395" s="235"/>
      <c r="BY395"/>
      <c r="BZ395"/>
      <c r="CA395"/>
      <c r="CB395"/>
      <c r="CC395"/>
      <c r="CD395"/>
      <c r="CE395"/>
    </row>
    <row r="396" spans="1:83" s="166" customFormat="1" ht="15" hidden="1" customHeight="1">
      <c r="A396" s="185">
        <v>330</v>
      </c>
      <c r="B396" s="186">
        <v>7</v>
      </c>
      <c r="C396" s="187" t="s">
        <v>483</v>
      </c>
      <c r="D396" s="187">
        <v>17</v>
      </c>
      <c r="E396" s="187" t="s">
        <v>827</v>
      </c>
      <c r="F396" s="188"/>
      <c r="G396" s="186"/>
      <c r="H396" s="202"/>
      <c r="I396" s="202"/>
      <c r="J396" s="445"/>
      <c r="K396" s="186"/>
      <c r="L396" s="430"/>
      <c r="M396" s="431"/>
      <c r="N396" s="167"/>
      <c r="O396" s="167"/>
      <c r="P396" s="167"/>
      <c r="Q396" s="167"/>
      <c r="R396" s="165"/>
      <c r="S396" s="165"/>
      <c r="T396" s="165"/>
      <c r="U396" s="165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BK396" s="120">
        <f t="shared" si="116"/>
        <v>1</v>
      </c>
      <c r="BL396" s="235" t="str">
        <f t="shared" si="115"/>
        <v>2210-03-110-00-04</v>
      </c>
      <c r="BM396" s="235">
        <v>394</v>
      </c>
      <c r="BN396" s="242" t="s">
        <v>2319</v>
      </c>
      <c r="BO396" s="241" t="s">
        <v>2318</v>
      </c>
      <c r="BP396" s="242" t="s">
        <v>326</v>
      </c>
      <c r="BQ396" s="243" t="s">
        <v>2374</v>
      </c>
      <c r="BR396" s="242" t="s">
        <v>1729</v>
      </c>
      <c r="BS396" s="246" t="s">
        <v>2077</v>
      </c>
      <c r="BT396" s="245" t="s">
        <v>1642</v>
      </c>
      <c r="BU396" s="244"/>
      <c r="BV396" s="242" t="s">
        <v>327</v>
      </c>
      <c r="BW396" s="241" t="s">
        <v>2376</v>
      </c>
      <c r="BX396" s="235"/>
      <c r="BY396"/>
      <c r="BZ396"/>
      <c r="CA396"/>
      <c r="CB396"/>
      <c r="CC396"/>
      <c r="CD396"/>
      <c r="CE396"/>
    </row>
    <row r="397" spans="1:83" s="166" customFormat="1" ht="15" hidden="1" customHeight="1">
      <c r="A397" s="185">
        <v>331</v>
      </c>
      <c r="B397" s="186">
        <v>7</v>
      </c>
      <c r="C397" s="187" t="s">
        <v>483</v>
      </c>
      <c r="D397" s="187">
        <v>18</v>
      </c>
      <c r="E397" s="187" t="s">
        <v>828</v>
      </c>
      <c r="F397" s="188"/>
      <c r="G397" s="186"/>
      <c r="H397" s="202"/>
      <c r="I397" s="202"/>
      <c r="J397" s="445"/>
      <c r="K397" s="186"/>
      <c r="L397" s="430"/>
      <c r="M397" s="431"/>
      <c r="N397" s="167"/>
      <c r="O397" s="167"/>
      <c r="P397" s="167"/>
      <c r="Q397" s="167"/>
      <c r="R397" s="165"/>
      <c r="S397" s="165"/>
      <c r="T397" s="165"/>
      <c r="U397" s="165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BK397" s="120">
        <f t="shared" si="116"/>
        <v>1</v>
      </c>
      <c r="BL397" s="235" t="str">
        <f t="shared" si="115"/>
        <v>2210-03-110-00-06</v>
      </c>
      <c r="BM397" s="235">
        <v>395</v>
      </c>
      <c r="BN397" s="242" t="s">
        <v>2319</v>
      </c>
      <c r="BO397" s="241" t="s">
        <v>2318</v>
      </c>
      <c r="BP397" s="242" t="s">
        <v>326</v>
      </c>
      <c r="BQ397" s="243" t="s">
        <v>2374</v>
      </c>
      <c r="BR397" s="242" t="s">
        <v>1729</v>
      </c>
      <c r="BS397" s="246" t="s">
        <v>2077</v>
      </c>
      <c r="BT397" s="245" t="s">
        <v>1642</v>
      </c>
      <c r="BU397" s="244"/>
      <c r="BV397" s="242" t="s">
        <v>329</v>
      </c>
      <c r="BW397" s="241" t="s">
        <v>2375</v>
      </c>
      <c r="BX397" s="235"/>
      <c r="BY397"/>
      <c r="BZ397"/>
      <c r="CA397"/>
      <c r="CB397"/>
      <c r="CC397"/>
      <c r="CD397"/>
      <c r="CE397"/>
    </row>
    <row r="398" spans="1:83" s="166" customFormat="1" ht="15" hidden="1" customHeight="1">
      <c r="A398" s="185">
        <v>332</v>
      </c>
      <c r="B398" s="186">
        <v>7</v>
      </c>
      <c r="C398" s="187" t="s">
        <v>483</v>
      </c>
      <c r="D398" s="187">
        <v>19</v>
      </c>
      <c r="E398" s="187" t="s">
        <v>829</v>
      </c>
      <c r="F398" s="188"/>
      <c r="G398" s="186"/>
      <c r="H398" s="202"/>
      <c r="I398" s="202"/>
      <c r="J398" s="445"/>
      <c r="K398" s="186"/>
      <c r="L398" s="430"/>
      <c r="M398" s="431"/>
      <c r="N398" s="167"/>
      <c r="O398" s="167"/>
      <c r="P398" s="167"/>
      <c r="Q398" s="167"/>
      <c r="R398" s="165"/>
      <c r="S398" s="165"/>
      <c r="T398" s="165"/>
      <c r="U398" s="165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BK398" s="120">
        <f t="shared" si="116"/>
        <v>1</v>
      </c>
      <c r="BL398" s="235" t="str">
        <f t="shared" si="115"/>
        <v>2210-03-789-11-05</v>
      </c>
      <c r="BM398" s="235">
        <v>396</v>
      </c>
      <c r="BN398" s="242" t="s">
        <v>2319</v>
      </c>
      <c r="BO398" s="241" t="s">
        <v>2318</v>
      </c>
      <c r="BP398" s="242" t="s">
        <v>326</v>
      </c>
      <c r="BQ398" s="243" t="s">
        <v>2374</v>
      </c>
      <c r="BR398" s="242" t="s">
        <v>1943</v>
      </c>
      <c r="BS398" s="241" t="s">
        <v>1942</v>
      </c>
      <c r="BT398" s="242" t="s">
        <v>1608</v>
      </c>
      <c r="BU398" s="243" t="s">
        <v>1607</v>
      </c>
      <c r="BV398" s="242" t="s">
        <v>328</v>
      </c>
      <c r="BW398" s="241" t="s">
        <v>2373</v>
      </c>
      <c r="BX398" s="235"/>
      <c r="BY398"/>
      <c r="BZ398"/>
      <c r="CA398"/>
      <c r="CB398"/>
      <c r="CC398"/>
      <c r="CD398"/>
      <c r="CE398"/>
    </row>
    <row r="399" spans="1:83" s="166" customFormat="1" ht="15" hidden="1" customHeight="1">
      <c r="A399" s="185">
        <v>333</v>
      </c>
      <c r="B399" s="186">
        <v>7</v>
      </c>
      <c r="C399" s="187" t="s">
        <v>483</v>
      </c>
      <c r="D399" s="187">
        <v>20</v>
      </c>
      <c r="E399" s="187" t="s">
        <v>830</v>
      </c>
      <c r="F399" s="188"/>
      <c r="G399" s="186"/>
      <c r="H399" s="202"/>
      <c r="I399" s="202"/>
      <c r="J399" s="445"/>
      <c r="K399" s="186"/>
      <c r="L399" s="430"/>
      <c r="M399" s="431"/>
      <c r="N399" s="167"/>
      <c r="O399" s="167"/>
      <c r="P399" s="167"/>
      <c r="Q399" s="167"/>
      <c r="R399" s="165"/>
      <c r="S399" s="165"/>
      <c r="T399" s="165"/>
      <c r="U399" s="165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BK399" s="120">
        <f t="shared" si="116"/>
        <v>1</v>
      </c>
      <c r="BL399" s="235" t="str">
        <f t="shared" si="115"/>
        <v>2210-04-101-00-04</v>
      </c>
      <c r="BM399" s="235">
        <v>397</v>
      </c>
      <c r="BN399" s="242" t="s">
        <v>2319</v>
      </c>
      <c r="BO399" s="241" t="s">
        <v>2318</v>
      </c>
      <c r="BP399" s="242" t="s">
        <v>327</v>
      </c>
      <c r="BQ399" s="243" t="s">
        <v>2369</v>
      </c>
      <c r="BR399" s="242" t="s">
        <v>1617</v>
      </c>
      <c r="BS399" s="246" t="s">
        <v>2366</v>
      </c>
      <c r="BT399" s="245" t="s">
        <v>1642</v>
      </c>
      <c r="BU399" s="244"/>
      <c r="BV399" s="242" t="s">
        <v>327</v>
      </c>
      <c r="BW399" s="241" t="s">
        <v>2372</v>
      </c>
      <c r="BX399" s="235"/>
      <c r="BY399"/>
      <c r="BZ399"/>
      <c r="CA399"/>
      <c r="CB399"/>
      <c r="CC399"/>
      <c r="CD399"/>
      <c r="CE399"/>
    </row>
    <row r="400" spans="1:83" s="166" customFormat="1" ht="15" hidden="1" customHeight="1">
      <c r="A400" s="185">
        <v>334</v>
      </c>
      <c r="B400" s="186">
        <v>7</v>
      </c>
      <c r="C400" s="187" t="s">
        <v>483</v>
      </c>
      <c r="D400" s="187">
        <v>21</v>
      </c>
      <c r="E400" s="187" t="s">
        <v>831</v>
      </c>
      <c r="F400" s="188"/>
      <c r="G400" s="186"/>
      <c r="H400" s="202"/>
      <c r="I400" s="202"/>
      <c r="J400" s="445"/>
      <c r="K400" s="186"/>
      <c r="L400" s="430"/>
      <c r="M400" s="431"/>
      <c r="N400" s="167"/>
      <c r="O400" s="167"/>
      <c r="P400" s="167"/>
      <c r="Q400" s="167"/>
      <c r="R400" s="165"/>
      <c r="S400" s="165"/>
      <c r="T400" s="165"/>
      <c r="U400" s="165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BK400" s="120">
        <f t="shared" si="116"/>
        <v>1</v>
      </c>
      <c r="BL400" s="235" t="str">
        <f t="shared" si="115"/>
        <v>2210-04-101-00-05</v>
      </c>
      <c r="BM400" s="235">
        <v>398</v>
      </c>
      <c r="BN400" s="242" t="s">
        <v>2319</v>
      </c>
      <c r="BO400" s="241" t="s">
        <v>2318</v>
      </c>
      <c r="BP400" s="242" t="s">
        <v>327</v>
      </c>
      <c r="BQ400" s="243" t="s">
        <v>2369</v>
      </c>
      <c r="BR400" s="242" t="s">
        <v>1617</v>
      </c>
      <c r="BS400" s="246" t="s">
        <v>2366</v>
      </c>
      <c r="BT400" s="245" t="s">
        <v>1642</v>
      </c>
      <c r="BU400" s="244"/>
      <c r="BV400" s="242" t="s">
        <v>328</v>
      </c>
      <c r="BW400" s="241" t="s">
        <v>2371</v>
      </c>
      <c r="BX400" s="235"/>
      <c r="BY400"/>
      <c r="BZ400"/>
      <c r="CA400"/>
      <c r="CB400"/>
      <c r="CC400"/>
      <c r="CD400"/>
      <c r="CE400"/>
    </row>
    <row r="401" spans="1:83" s="166" customFormat="1" ht="15" hidden="1" customHeight="1">
      <c r="A401" s="185">
        <v>335</v>
      </c>
      <c r="B401" s="186">
        <v>7</v>
      </c>
      <c r="C401" s="187" t="s">
        <v>483</v>
      </c>
      <c r="D401" s="187">
        <v>22</v>
      </c>
      <c r="E401" s="187" t="s">
        <v>832</v>
      </c>
      <c r="F401" s="188"/>
      <c r="G401" s="186"/>
      <c r="H401" s="202"/>
      <c r="I401" s="202"/>
      <c r="J401" s="445"/>
      <c r="K401" s="186"/>
      <c r="L401" s="430"/>
      <c r="M401" s="431"/>
      <c r="N401" s="167"/>
      <c r="O401" s="167"/>
      <c r="P401" s="167"/>
      <c r="Q401" s="167"/>
      <c r="R401" s="165"/>
      <c r="S401" s="165"/>
      <c r="T401" s="165"/>
      <c r="U401" s="165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BK401" s="120">
        <f t="shared" si="116"/>
        <v>1</v>
      </c>
      <c r="BL401" s="235" t="str">
        <f t="shared" si="115"/>
        <v>2210-04-102-00-04</v>
      </c>
      <c r="BM401" s="235">
        <v>399</v>
      </c>
      <c r="BN401" s="242" t="s">
        <v>2319</v>
      </c>
      <c r="BO401" s="241" t="s">
        <v>2318</v>
      </c>
      <c r="BP401" s="242" t="s">
        <v>327</v>
      </c>
      <c r="BQ401" s="243" t="s">
        <v>2369</v>
      </c>
      <c r="BR401" s="242" t="s">
        <v>1795</v>
      </c>
      <c r="BS401" s="246" t="s">
        <v>2364</v>
      </c>
      <c r="BT401" s="245" t="s">
        <v>1642</v>
      </c>
      <c r="BU401" s="244"/>
      <c r="BV401" s="242" t="s">
        <v>327</v>
      </c>
      <c r="BW401" s="241" t="s">
        <v>2370</v>
      </c>
      <c r="BX401" s="235"/>
      <c r="BY401"/>
      <c r="BZ401"/>
      <c r="CA401"/>
      <c r="CB401"/>
      <c r="CC401"/>
      <c r="CD401"/>
      <c r="CE401"/>
    </row>
    <row r="402" spans="1:83" s="166" customFormat="1" ht="15" hidden="1" customHeight="1">
      <c r="A402" s="185">
        <v>336</v>
      </c>
      <c r="B402" s="186">
        <v>7</v>
      </c>
      <c r="C402" s="187" t="s">
        <v>483</v>
      </c>
      <c r="D402" s="187">
        <v>23</v>
      </c>
      <c r="E402" s="187" t="s">
        <v>833</v>
      </c>
      <c r="F402" s="188"/>
      <c r="G402" s="186"/>
      <c r="H402" s="202"/>
      <c r="I402" s="202"/>
      <c r="J402" s="445"/>
      <c r="K402" s="186"/>
      <c r="L402" s="430"/>
      <c r="M402" s="431"/>
      <c r="N402" s="167"/>
      <c r="O402" s="167"/>
      <c r="P402" s="167"/>
      <c r="Q402" s="167"/>
      <c r="R402" s="165"/>
      <c r="S402" s="165"/>
      <c r="T402" s="165"/>
      <c r="U402" s="165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BK402" s="120">
        <f t="shared" si="116"/>
        <v>1</v>
      </c>
      <c r="BL402" s="235" t="str">
        <f t="shared" si="115"/>
        <v>2210-04-103-00-04</v>
      </c>
      <c r="BM402" s="235">
        <v>400</v>
      </c>
      <c r="BN402" s="242" t="s">
        <v>2319</v>
      </c>
      <c r="BO402" s="241" t="s">
        <v>2318</v>
      </c>
      <c r="BP402" s="242" t="s">
        <v>327</v>
      </c>
      <c r="BQ402" s="243" t="s">
        <v>2369</v>
      </c>
      <c r="BR402" s="242" t="s">
        <v>1605</v>
      </c>
      <c r="BS402" s="246" t="s">
        <v>2362</v>
      </c>
      <c r="BT402" s="245" t="s">
        <v>1642</v>
      </c>
      <c r="BU402" s="244"/>
      <c r="BV402" s="242" t="s">
        <v>327</v>
      </c>
      <c r="BW402" s="241" t="s">
        <v>2368</v>
      </c>
      <c r="BX402" s="235"/>
      <c r="BY402"/>
      <c r="BZ402"/>
      <c r="CA402"/>
      <c r="CB402"/>
      <c r="CC402"/>
      <c r="CD402"/>
      <c r="CE402"/>
    </row>
    <row r="403" spans="1:83" s="166" customFormat="1" ht="15" hidden="1" customHeight="1">
      <c r="A403" s="185">
        <v>337</v>
      </c>
      <c r="B403" s="186">
        <v>7</v>
      </c>
      <c r="C403" s="187" t="s">
        <v>483</v>
      </c>
      <c r="D403" s="187">
        <v>24</v>
      </c>
      <c r="E403" s="187" t="s">
        <v>834</v>
      </c>
      <c r="F403" s="188"/>
      <c r="G403" s="186"/>
      <c r="H403" s="202"/>
      <c r="I403" s="202"/>
      <c r="J403" s="445"/>
      <c r="K403" s="186"/>
      <c r="L403" s="430"/>
      <c r="M403" s="431"/>
      <c r="N403" s="167"/>
      <c r="O403" s="167"/>
      <c r="P403" s="167"/>
      <c r="Q403" s="167"/>
      <c r="R403" s="165"/>
      <c r="S403" s="165"/>
      <c r="T403" s="165"/>
      <c r="U403" s="165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BK403" s="120">
        <f t="shared" si="116"/>
        <v>1</v>
      </c>
      <c r="BL403" s="235" t="str">
        <f t="shared" si="115"/>
        <v>2210-05-101-00-04</v>
      </c>
      <c r="BM403" s="235">
        <v>401</v>
      </c>
      <c r="BN403" s="242" t="s">
        <v>2319</v>
      </c>
      <c r="BO403" s="241" t="s">
        <v>2318</v>
      </c>
      <c r="BP403" s="242" t="s">
        <v>328</v>
      </c>
      <c r="BQ403" s="243" t="s">
        <v>2347</v>
      </c>
      <c r="BR403" s="242" t="s">
        <v>1617</v>
      </c>
      <c r="BS403" s="246" t="s">
        <v>2366</v>
      </c>
      <c r="BT403" s="245" t="s">
        <v>1642</v>
      </c>
      <c r="BU403" s="244"/>
      <c r="BV403" s="242" t="s">
        <v>327</v>
      </c>
      <c r="BW403" s="241" t="s">
        <v>2367</v>
      </c>
      <c r="BX403" s="235"/>
      <c r="BY403"/>
      <c r="BZ403"/>
      <c r="CA403"/>
      <c r="CB403"/>
      <c r="CC403"/>
      <c r="CD403"/>
      <c r="CE403"/>
    </row>
    <row r="404" spans="1:83" s="166" customFormat="1" ht="15" hidden="1" customHeight="1">
      <c r="A404" s="185">
        <v>338</v>
      </c>
      <c r="B404" s="186">
        <v>7</v>
      </c>
      <c r="C404" s="187" t="s">
        <v>483</v>
      </c>
      <c r="D404" s="187">
        <v>25</v>
      </c>
      <c r="E404" s="187" t="s">
        <v>835</v>
      </c>
      <c r="F404" s="188"/>
      <c r="G404" s="186"/>
      <c r="H404" s="202"/>
      <c r="I404" s="202"/>
      <c r="J404" s="445"/>
      <c r="K404" s="186"/>
      <c r="L404" s="430"/>
      <c r="M404" s="431"/>
      <c r="N404" s="167"/>
      <c r="O404" s="167"/>
      <c r="P404" s="167"/>
      <c r="Q404" s="167"/>
      <c r="R404" s="165"/>
      <c r="S404" s="165"/>
      <c r="T404" s="165"/>
      <c r="U404" s="165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BK404" s="120">
        <f t="shared" si="116"/>
        <v>1</v>
      </c>
      <c r="BL404" s="235" t="str">
        <f t="shared" si="115"/>
        <v>2210-05-101-00-05</v>
      </c>
      <c r="BM404" s="235">
        <v>402</v>
      </c>
      <c r="BN404" s="242" t="s">
        <v>2319</v>
      </c>
      <c r="BO404" s="241" t="s">
        <v>2318</v>
      </c>
      <c r="BP404" s="242" t="s">
        <v>328</v>
      </c>
      <c r="BQ404" s="243" t="s">
        <v>2347</v>
      </c>
      <c r="BR404" s="242" t="s">
        <v>1617</v>
      </c>
      <c r="BS404" s="246" t="s">
        <v>2366</v>
      </c>
      <c r="BT404" s="245" t="s">
        <v>1642</v>
      </c>
      <c r="BU404" s="244"/>
      <c r="BV404" s="242" t="s">
        <v>328</v>
      </c>
      <c r="BW404" s="241" t="s">
        <v>2361</v>
      </c>
      <c r="BX404" s="235"/>
      <c r="BY404"/>
      <c r="BZ404"/>
      <c r="CA404"/>
      <c r="CB404"/>
      <c r="CC404"/>
      <c r="CD404"/>
      <c r="CE404"/>
    </row>
    <row r="405" spans="1:83" s="166" customFormat="1" ht="15" hidden="1" customHeight="1">
      <c r="A405" s="185">
        <v>339</v>
      </c>
      <c r="B405" s="186">
        <v>7</v>
      </c>
      <c r="C405" s="187" t="s">
        <v>483</v>
      </c>
      <c r="D405" s="187">
        <v>26</v>
      </c>
      <c r="E405" s="187" t="s">
        <v>836</v>
      </c>
      <c r="F405" s="188"/>
      <c r="G405" s="186"/>
      <c r="H405" s="202"/>
      <c r="I405" s="202"/>
      <c r="J405" s="445"/>
      <c r="K405" s="186"/>
      <c r="L405" s="430"/>
      <c r="M405" s="431"/>
      <c r="N405" s="167"/>
      <c r="O405" s="167"/>
      <c r="P405" s="167"/>
      <c r="Q405" s="167"/>
      <c r="R405" s="165"/>
      <c r="S405" s="165"/>
      <c r="T405" s="165"/>
      <c r="U405" s="165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BK405" s="120">
        <f t="shared" si="116"/>
        <v>1</v>
      </c>
      <c r="BL405" s="235" t="str">
        <f t="shared" si="115"/>
        <v>2210-05-102-00-04</v>
      </c>
      <c r="BM405" s="235">
        <v>403</v>
      </c>
      <c r="BN405" s="242" t="s">
        <v>2319</v>
      </c>
      <c r="BO405" s="241" t="s">
        <v>2318</v>
      </c>
      <c r="BP405" s="242" t="s">
        <v>328</v>
      </c>
      <c r="BQ405" s="243" t="s">
        <v>2347</v>
      </c>
      <c r="BR405" s="242" t="s">
        <v>1795</v>
      </c>
      <c r="BS405" s="246" t="s">
        <v>2364</v>
      </c>
      <c r="BT405" s="245" t="s">
        <v>1642</v>
      </c>
      <c r="BU405" s="244"/>
      <c r="BV405" s="242" t="s">
        <v>327</v>
      </c>
      <c r="BW405" s="241" t="s">
        <v>2365</v>
      </c>
      <c r="BX405" s="235"/>
      <c r="BY405"/>
      <c r="BZ405"/>
      <c r="CA405"/>
      <c r="CB405"/>
      <c r="CC405"/>
      <c r="CD405"/>
      <c r="CE405"/>
    </row>
    <row r="406" spans="1:83" s="166" customFormat="1" ht="15" hidden="1" customHeight="1">
      <c r="A406" s="185">
        <v>340</v>
      </c>
      <c r="B406" s="186">
        <v>7</v>
      </c>
      <c r="C406" s="187" t="s">
        <v>483</v>
      </c>
      <c r="D406" s="187">
        <v>27</v>
      </c>
      <c r="E406" s="187" t="s">
        <v>837</v>
      </c>
      <c r="F406" s="188"/>
      <c r="G406" s="186"/>
      <c r="H406" s="202"/>
      <c r="I406" s="202"/>
      <c r="J406" s="445"/>
      <c r="K406" s="186"/>
      <c r="L406" s="430"/>
      <c r="M406" s="431"/>
      <c r="N406" s="167"/>
      <c r="O406" s="167"/>
      <c r="P406" s="167"/>
      <c r="Q406" s="167"/>
      <c r="R406" s="165"/>
      <c r="S406" s="165"/>
      <c r="T406" s="165"/>
      <c r="U406" s="165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BK406" s="120">
        <f t="shared" si="116"/>
        <v>1</v>
      </c>
      <c r="BL406" s="235" t="str">
        <f t="shared" si="115"/>
        <v>2210-05-102-00-05</v>
      </c>
      <c r="BM406" s="235">
        <v>404</v>
      </c>
      <c r="BN406" s="242" t="s">
        <v>2319</v>
      </c>
      <c r="BO406" s="241" t="s">
        <v>2318</v>
      </c>
      <c r="BP406" s="242" t="s">
        <v>328</v>
      </c>
      <c r="BQ406" s="243" t="s">
        <v>2347</v>
      </c>
      <c r="BR406" s="242" t="s">
        <v>1795</v>
      </c>
      <c r="BS406" s="246" t="s">
        <v>2364</v>
      </c>
      <c r="BT406" s="245" t="s">
        <v>1642</v>
      </c>
      <c r="BU406" s="244"/>
      <c r="BV406" s="242" t="s">
        <v>328</v>
      </c>
      <c r="BW406" s="241" t="s">
        <v>2361</v>
      </c>
      <c r="BX406" s="235"/>
      <c r="BY406"/>
      <c r="BZ406"/>
      <c r="CA406"/>
      <c r="CB406"/>
      <c r="CC406"/>
      <c r="CD406"/>
      <c r="CE406"/>
    </row>
    <row r="407" spans="1:83" s="166" customFormat="1" ht="15" hidden="1" customHeight="1">
      <c r="A407" s="185">
        <v>341</v>
      </c>
      <c r="B407" s="186">
        <v>7</v>
      </c>
      <c r="C407" s="187" t="s">
        <v>483</v>
      </c>
      <c r="D407" s="187">
        <v>28</v>
      </c>
      <c r="E407" s="187" t="s">
        <v>838</v>
      </c>
      <c r="F407" s="188"/>
      <c r="G407" s="186"/>
      <c r="H407" s="202"/>
      <c r="I407" s="202"/>
      <c r="J407" s="445"/>
      <c r="K407" s="186"/>
      <c r="L407" s="430"/>
      <c r="M407" s="431"/>
      <c r="N407" s="167"/>
      <c r="O407" s="167"/>
      <c r="P407" s="167"/>
      <c r="Q407" s="167"/>
      <c r="R407" s="165"/>
      <c r="S407" s="165"/>
      <c r="T407" s="165"/>
      <c r="U407" s="165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BK407" s="120">
        <f t="shared" si="116"/>
        <v>1</v>
      </c>
      <c r="BL407" s="235" t="str">
        <f t="shared" si="115"/>
        <v>2210-05-103-00-04</v>
      </c>
      <c r="BM407" s="235">
        <v>405</v>
      </c>
      <c r="BN407" s="242" t="s">
        <v>2319</v>
      </c>
      <c r="BO407" s="241" t="s">
        <v>2318</v>
      </c>
      <c r="BP407" s="242" t="s">
        <v>328</v>
      </c>
      <c r="BQ407" s="243" t="s">
        <v>2347</v>
      </c>
      <c r="BR407" s="242" t="s">
        <v>1605</v>
      </c>
      <c r="BS407" s="246" t="s">
        <v>2362</v>
      </c>
      <c r="BT407" s="245" t="s">
        <v>1642</v>
      </c>
      <c r="BU407" s="244"/>
      <c r="BV407" s="242" t="s">
        <v>327</v>
      </c>
      <c r="BW407" s="241" t="s">
        <v>2363</v>
      </c>
      <c r="BX407" s="235"/>
      <c r="BY407"/>
      <c r="BZ407"/>
      <c r="CA407"/>
      <c r="CB407"/>
      <c r="CC407"/>
      <c r="CD407"/>
      <c r="CE407"/>
    </row>
    <row r="408" spans="1:83" s="166" customFormat="1" ht="15" hidden="1" customHeight="1">
      <c r="A408" s="185">
        <v>342</v>
      </c>
      <c r="B408" s="186">
        <v>7</v>
      </c>
      <c r="C408" s="187" t="s">
        <v>483</v>
      </c>
      <c r="D408" s="187">
        <v>29</v>
      </c>
      <c r="E408" s="187" t="s">
        <v>839</v>
      </c>
      <c r="F408" s="188"/>
      <c r="G408" s="186"/>
      <c r="H408" s="202"/>
      <c r="I408" s="202"/>
      <c r="J408" s="445"/>
      <c r="K408" s="186"/>
      <c r="L408" s="430"/>
      <c r="M408" s="431"/>
      <c r="N408" s="167"/>
      <c r="O408" s="167"/>
      <c r="P408" s="167"/>
      <c r="Q408" s="167"/>
      <c r="R408" s="165"/>
      <c r="S408" s="165"/>
      <c r="T408" s="165"/>
      <c r="U408" s="165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BK408" s="120">
        <f t="shared" si="116"/>
        <v>1</v>
      </c>
      <c r="BL408" s="235" t="str">
        <f t="shared" si="115"/>
        <v>2210-05-103-00-05</v>
      </c>
      <c r="BM408" s="235">
        <v>406</v>
      </c>
      <c r="BN408" s="242" t="s">
        <v>2319</v>
      </c>
      <c r="BO408" s="241" t="s">
        <v>2318</v>
      </c>
      <c r="BP408" s="242" t="s">
        <v>328</v>
      </c>
      <c r="BQ408" s="243" t="s">
        <v>2347</v>
      </c>
      <c r="BR408" s="242" t="s">
        <v>1605</v>
      </c>
      <c r="BS408" s="246" t="s">
        <v>2362</v>
      </c>
      <c r="BT408" s="245" t="s">
        <v>1642</v>
      </c>
      <c r="BU408" s="244"/>
      <c r="BV408" s="242" t="s">
        <v>328</v>
      </c>
      <c r="BW408" s="241" t="s">
        <v>2361</v>
      </c>
      <c r="BX408" s="235"/>
      <c r="BY408"/>
      <c r="BZ408"/>
      <c r="CA408"/>
      <c r="CB408"/>
      <c r="CC408"/>
      <c r="CD408"/>
      <c r="CE408"/>
    </row>
    <row r="409" spans="1:83" s="166" customFormat="1" ht="15" hidden="1" customHeight="1">
      <c r="A409" s="185">
        <v>343</v>
      </c>
      <c r="B409" s="186">
        <v>7</v>
      </c>
      <c r="C409" s="187" t="s">
        <v>483</v>
      </c>
      <c r="D409" s="187">
        <v>30</v>
      </c>
      <c r="E409" s="187" t="s">
        <v>840</v>
      </c>
      <c r="F409" s="188"/>
      <c r="G409" s="186"/>
      <c r="H409" s="202"/>
      <c r="I409" s="202"/>
      <c r="J409" s="445"/>
      <c r="K409" s="186"/>
      <c r="L409" s="430"/>
      <c r="M409" s="431"/>
      <c r="N409" s="167"/>
      <c r="O409" s="167"/>
      <c r="P409" s="167"/>
      <c r="Q409" s="167"/>
      <c r="R409" s="165"/>
      <c r="S409" s="165"/>
      <c r="T409" s="165"/>
      <c r="U409" s="165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BK409" s="120">
        <f t="shared" si="116"/>
        <v>1</v>
      </c>
      <c r="BL409" s="235" t="str">
        <f t="shared" si="115"/>
        <v>2210-05-105-00-18</v>
      </c>
      <c r="BM409" s="235">
        <v>407</v>
      </c>
      <c r="BN409" s="242" t="s">
        <v>2319</v>
      </c>
      <c r="BO409" s="241" t="s">
        <v>2318</v>
      </c>
      <c r="BP409" s="242" t="s">
        <v>328</v>
      </c>
      <c r="BQ409" s="243" t="s">
        <v>2347</v>
      </c>
      <c r="BR409" s="242" t="s">
        <v>1891</v>
      </c>
      <c r="BS409" s="246" t="s">
        <v>2353</v>
      </c>
      <c r="BT409" s="245" t="s">
        <v>1642</v>
      </c>
      <c r="BU409" s="244"/>
      <c r="BV409" s="242" t="s">
        <v>1671</v>
      </c>
      <c r="BW409" s="241" t="s">
        <v>2360</v>
      </c>
      <c r="BX409" s="235"/>
      <c r="BY409"/>
      <c r="BZ409"/>
      <c r="CA409"/>
      <c r="CB409"/>
      <c r="CC409"/>
      <c r="CD409"/>
      <c r="CE409"/>
    </row>
    <row r="410" spans="1:83" s="166" customFormat="1" ht="15" hidden="1" customHeight="1">
      <c r="A410" s="185">
        <v>344</v>
      </c>
      <c r="B410" s="186">
        <v>7</v>
      </c>
      <c r="C410" s="187" t="s">
        <v>483</v>
      </c>
      <c r="D410" s="187">
        <v>31</v>
      </c>
      <c r="E410" s="187" t="s">
        <v>841</v>
      </c>
      <c r="F410" s="188"/>
      <c r="G410" s="186"/>
      <c r="H410" s="202"/>
      <c r="I410" s="202"/>
      <c r="J410" s="445"/>
      <c r="K410" s="186"/>
      <c r="L410" s="430"/>
      <c r="M410" s="431"/>
      <c r="N410" s="167"/>
      <c r="O410" s="167"/>
      <c r="P410" s="167"/>
      <c r="Q410" s="167"/>
      <c r="R410" s="165"/>
      <c r="S410" s="165"/>
      <c r="T410" s="165"/>
      <c r="U410" s="165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BK410" s="120">
        <f t="shared" si="116"/>
        <v>1</v>
      </c>
      <c r="BL410" s="235" t="str">
        <f t="shared" si="115"/>
        <v>2210-05-105-00-19</v>
      </c>
      <c r="BM410" s="235">
        <v>408</v>
      </c>
      <c r="BN410" s="242" t="s">
        <v>2319</v>
      </c>
      <c r="BO410" s="241" t="s">
        <v>2318</v>
      </c>
      <c r="BP410" s="242" t="s">
        <v>328</v>
      </c>
      <c r="BQ410" s="243" t="s">
        <v>2347</v>
      </c>
      <c r="BR410" s="242" t="s">
        <v>1891</v>
      </c>
      <c r="BS410" s="246" t="s">
        <v>2353</v>
      </c>
      <c r="BT410" s="245" t="s">
        <v>1642</v>
      </c>
      <c r="BU410" s="244"/>
      <c r="BV410" s="242" t="s">
        <v>1669</v>
      </c>
      <c r="BW410" s="241" t="s">
        <v>2357</v>
      </c>
      <c r="BX410" s="235"/>
      <c r="BY410"/>
      <c r="BZ410"/>
      <c r="CA410"/>
      <c r="CB410"/>
      <c r="CC410"/>
      <c r="CD410"/>
      <c r="CE410"/>
    </row>
    <row r="411" spans="1:83" s="166" customFormat="1" ht="15" hidden="1" customHeight="1">
      <c r="A411" s="185">
        <v>345</v>
      </c>
      <c r="B411" s="186">
        <v>7</v>
      </c>
      <c r="C411" s="187" t="s">
        <v>483</v>
      </c>
      <c r="D411" s="187">
        <v>32</v>
      </c>
      <c r="E411" s="187" t="s">
        <v>842</v>
      </c>
      <c r="F411" s="188"/>
      <c r="G411" s="186"/>
      <c r="H411" s="202"/>
      <c r="I411" s="202"/>
      <c r="J411" s="445"/>
      <c r="K411" s="186"/>
      <c r="L411" s="430"/>
      <c r="M411" s="431"/>
      <c r="N411" s="167"/>
      <c r="O411" s="167"/>
      <c r="P411" s="167"/>
      <c r="Q411" s="167"/>
      <c r="R411" s="165"/>
      <c r="S411" s="165"/>
      <c r="T411" s="165"/>
      <c r="U411" s="165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BK411" s="120">
        <f t="shared" si="116"/>
        <v>1</v>
      </c>
      <c r="BL411" s="235" t="str">
        <f t="shared" si="115"/>
        <v>2210-05-105-00-23</v>
      </c>
      <c r="BM411" s="235">
        <v>409</v>
      </c>
      <c r="BN411" s="242" t="s">
        <v>2319</v>
      </c>
      <c r="BO411" s="241" t="s">
        <v>2318</v>
      </c>
      <c r="BP411" s="242" t="s">
        <v>328</v>
      </c>
      <c r="BQ411" s="243" t="s">
        <v>2347</v>
      </c>
      <c r="BR411" s="242" t="s">
        <v>1891</v>
      </c>
      <c r="BS411" s="246" t="s">
        <v>2353</v>
      </c>
      <c r="BT411" s="245" t="s">
        <v>1642</v>
      </c>
      <c r="BU411" s="244"/>
      <c r="BV411" s="242" t="s">
        <v>2340</v>
      </c>
      <c r="BW411" s="241" t="s">
        <v>2359</v>
      </c>
      <c r="BX411" s="235"/>
      <c r="BY411"/>
      <c r="BZ411"/>
      <c r="CA411"/>
      <c r="CB411"/>
      <c r="CC411"/>
      <c r="CD411"/>
      <c r="CE411"/>
    </row>
    <row r="412" spans="1:83" s="166" customFormat="1" ht="15" hidden="1" customHeight="1">
      <c r="A412" s="185">
        <v>346</v>
      </c>
      <c r="B412" s="186">
        <v>7</v>
      </c>
      <c r="C412" s="187" t="s">
        <v>483</v>
      </c>
      <c r="D412" s="187">
        <v>33</v>
      </c>
      <c r="E412" s="187" t="s">
        <v>843</v>
      </c>
      <c r="F412" s="188"/>
      <c r="G412" s="186"/>
      <c r="H412" s="202"/>
      <c r="I412" s="202"/>
      <c r="J412" s="445"/>
      <c r="K412" s="186"/>
      <c r="L412" s="430"/>
      <c r="M412" s="431"/>
      <c r="N412" s="167"/>
      <c r="O412" s="167"/>
      <c r="P412" s="167"/>
      <c r="Q412" s="167"/>
      <c r="R412" s="165"/>
      <c r="S412" s="165"/>
      <c r="T412" s="165"/>
      <c r="U412" s="165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BK412" s="120">
        <f t="shared" si="116"/>
        <v>1</v>
      </c>
      <c r="BL412" s="235" t="str">
        <f t="shared" si="115"/>
        <v>2210-05-105-00-24</v>
      </c>
      <c r="BM412" s="235">
        <v>410</v>
      </c>
      <c r="BN412" s="242" t="s">
        <v>2319</v>
      </c>
      <c r="BO412" s="241" t="s">
        <v>2318</v>
      </c>
      <c r="BP412" s="242" t="s">
        <v>328</v>
      </c>
      <c r="BQ412" s="243" t="s">
        <v>2347</v>
      </c>
      <c r="BR412" s="242" t="s">
        <v>1891</v>
      </c>
      <c r="BS412" s="246" t="s">
        <v>2353</v>
      </c>
      <c r="BT412" s="245" t="s">
        <v>1642</v>
      </c>
      <c r="BU412" s="244"/>
      <c r="BV412" s="242" t="s">
        <v>1806</v>
      </c>
      <c r="BW412" s="241" t="s">
        <v>2358</v>
      </c>
      <c r="BX412" s="235"/>
      <c r="BY412"/>
      <c r="BZ412"/>
      <c r="CA412"/>
      <c r="CB412"/>
      <c r="CC412"/>
      <c r="CD412"/>
      <c r="CE412"/>
    </row>
    <row r="413" spans="1:83" s="166" customFormat="1" ht="15" hidden="1" customHeight="1">
      <c r="A413" s="185">
        <v>347</v>
      </c>
      <c r="B413" s="186">
        <v>7</v>
      </c>
      <c r="C413" s="187" t="s">
        <v>483</v>
      </c>
      <c r="D413" s="187">
        <v>34</v>
      </c>
      <c r="E413" s="187" t="s">
        <v>844</v>
      </c>
      <c r="F413" s="188"/>
      <c r="G413" s="186"/>
      <c r="H413" s="202"/>
      <c r="I413" s="202"/>
      <c r="J413" s="445"/>
      <c r="K413" s="186"/>
      <c r="L413" s="430"/>
      <c r="M413" s="431"/>
      <c r="N413" s="167"/>
      <c r="O413" s="167"/>
      <c r="P413" s="167"/>
      <c r="Q413" s="167"/>
      <c r="R413" s="165"/>
      <c r="S413" s="165"/>
      <c r="T413" s="165"/>
      <c r="U413" s="165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BK413" s="120">
        <f t="shared" si="116"/>
        <v>1</v>
      </c>
      <c r="BL413" s="235" t="str">
        <f t="shared" si="115"/>
        <v>2210-05-105-11-19</v>
      </c>
      <c r="BM413" s="235">
        <v>411</v>
      </c>
      <c r="BN413" s="242" t="s">
        <v>2319</v>
      </c>
      <c r="BO413" s="241" t="s">
        <v>2318</v>
      </c>
      <c r="BP413" s="242" t="s">
        <v>328</v>
      </c>
      <c r="BQ413" s="243" t="s">
        <v>2347</v>
      </c>
      <c r="BR413" s="242" t="s">
        <v>1891</v>
      </c>
      <c r="BS413" s="241" t="s">
        <v>2353</v>
      </c>
      <c r="BT413" s="242" t="s">
        <v>1608</v>
      </c>
      <c r="BU413" s="243" t="s">
        <v>1607</v>
      </c>
      <c r="BV413" s="242" t="s">
        <v>1669</v>
      </c>
      <c r="BW413" s="241" t="s">
        <v>2357</v>
      </c>
      <c r="BX413" s="235"/>
      <c r="BY413"/>
      <c r="BZ413"/>
      <c r="CA413"/>
      <c r="CB413"/>
      <c r="CC413"/>
      <c r="CD413"/>
      <c r="CE413"/>
    </row>
    <row r="414" spans="1:83" s="166" customFormat="1" ht="15" hidden="1" customHeight="1">
      <c r="A414" s="185">
        <v>348</v>
      </c>
      <c r="B414" s="186">
        <v>7</v>
      </c>
      <c r="C414" s="187" t="s">
        <v>483</v>
      </c>
      <c r="D414" s="187">
        <v>35</v>
      </c>
      <c r="E414" s="187" t="s">
        <v>845</v>
      </c>
      <c r="F414" s="188"/>
      <c r="G414" s="186"/>
      <c r="H414" s="202"/>
      <c r="I414" s="202"/>
      <c r="J414" s="445"/>
      <c r="K414" s="186"/>
      <c r="L414" s="430"/>
      <c r="M414" s="431"/>
      <c r="N414" s="167"/>
      <c r="O414" s="167"/>
      <c r="P414" s="167"/>
      <c r="Q414" s="167"/>
      <c r="R414" s="165"/>
      <c r="S414" s="165"/>
      <c r="T414" s="165"/>
      <c r="U414" s="165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BK414" s="120">
        <f t="shared" si="116"/>
        <v>1</v>
      </c>
      <c r="BL414" s="235" t="str">
        <f t="shared" si="115"/>
        <v>2210-05-105-11-20</v>
      </c>
      <c r="BM414" s="235">
        <v>412</v>
      </c>
      <c r="BN414" s="242" t="s">
        <v>2319</v>
      </c>
      <c r="BO414" s="241" t="s">
        <v>2318</v>
      </c>
      <c r="BP414" s="242" t="s">
        <v>328</v>
      </c>
      <c r="BQ414" s="243" t="s">
        <v>2347</v>
      </c>
      <c r="BR414" s="242" t="s">
        <v>1891</v>
      </c>
      <c r="BS414" s="241" t="s">
        <v>2353</v>
      </c>
      <c r="BT414" s="242" t="s">
        <v>1608</v>
      </c>
      <c r="BU414" s="243" t="s">
        <v>1607</v>
      </c>
      <c r="BV414" s="242" t="s">
        <v>1667</v>
      </c>
      <c r="BW414" s="241" t="s">
        <v>2356</v>
      </c>
      <c r="BX414" s="235"/>
      <c r="BY414"/>
      <c r="BZ414"/>
      <c r="CA414"/>
      <c r="CB414"/>
      <c r="CC414"/>
      <c r="CD414"/>
      <c r="CE414"/>
    </row>
    <row r="415" spans="1:83" s="166" customFormat="1" ht="15" hidden="1" customHeight="1">
      <c r="A415" s="185">
        <v>349</v>
      </c>
      <c r="B415" s="186">
        <v>7</v>
      </c>
      <c r="C415" s="187" t="s">
        <v>483</v>
      </c>
      <c r="D415" s="187">
        <v>36</v>
      </c>
      <c r="E415" s="187" t="s">
        <v>846</v>
      </c>
      <c r="F415" s="188"/>
      <c r="G415" s="186"/>
      <c r="H415" s="202"/>
      <c r="I415" s="202"/>
      <c r="J415" s="445"/>
      <c r="K415" s="186"/>
      <c r="L415" s="430"/>
      <c r="M415" s="431"/>
      <c r="N415" s="167"/>
      <c r="O415" s="167"/>
      <c r="P415" s="167"/>
      <c r="Q415" s="167"/>
      <c r="R415" s="165"/>
      <c r="S415" s="165"/>
      <c r="T415" s="165"/>
      <c r="U415" s="165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BK415" s="120">
        <f t="shared" si="116"/>
        <v>1</v>
      </c>
      <c r="BL415" s="235" t="str">
        <f t="shared" si="115"/>
        <v>2210-05-105-11-27</v>
      </c>
      <c r="BM415" s="235">
        <v>413</v>
      </c>
      <c r="BN415" s="242" t="s">
        <v>2319</v>
      </c>
      <c r="BO415" s="241" t="s">
        <v>2318</v>
      </c>
      <c r="BP415" s="242" t="s">
        <v>328</v>
      </c>
      <c r="BQ415" s="243" t="s">
        <v>2347</v>
      </c>
      <c r="BR415" s="242" t="s">
        <v>1891</v>
      </c>
      <c r="BS415" s="241" t="s">
        <v>2353</v>
      </c>
      <c r="BT415" s="242" t="s">
        <v>1608</v>
      </c>
      <c r="BU415" s="243" t="s">
        <v>1607</v>
      </c>
      <c r="BV415" s="242" t="s">
        <v>1654</v>
      </c>
      <c r="BW415" s="241" t="s">
        <v>2348</v>
      </c>
      <c r="BX415" s="235"/>
      <c r="BY415"/>
      <c r="BZ415"/>
      <c r="CA415"/>
      <c r="CB415"/>
      <c r="CC415"/>
      <c r="CD415"/>
      <c r="CE415"/>
    </row>
    <row r="416" spans="1:83" s="166" customFormat="1" ht="15" hidden="1" customHeight="1">
      <c r="A416" s="185">
        <v>350</v>
      </c>
      <c r="B416" s="186">
        <v>7</v>
      </c>
      <c r="C416" s="187" t="s">
        <v>483</v>
      </c>
      <c r="D416" s="187">
        <v>37</v>
      </c>
      <c r="E416" s="187" t="s">
        <v>847</v>
      </c>
      <c r="F416" s="188"/>
      <c r="G416" s="186"/>
      <c r="H416" s="202"/>
      <c r="I416" s="202"/>
      <c r="J416" s="445"/>
      <c r="K416" s="186"/>
      <c r="L416" s="430"/>
      <c r="M416" s="431"/>
      <c r="N416" s="167"/>
      <c r="O416" s="167"/>
      <c r="P416" s="167"/>
      <c r="Q416" s="167"/>
      <c r="R416" s="165"/>
      <c r="S416" s="165"/>
      <c r="T416" s="165"/>
      <c r="U416" s="165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BK416" s="120">
        <f t="shared" si="116"/>
        <v>1</v>
      </c>
      <c r="BL416" s="235" t="str">
        <f t="shared" si="115"/>
        <v>2210-05-105-11-29</v>
      </c>
      <c r="BM416" s="235">
        <v>414</v>
      </c>
      <c r="BN416" s="242" t="s">
        <v>2319</v>
      </c>
      <c r="BO416" s="241" t="s">
        <v>2318</v>
      </c>
      <c r="BP416" s="242" t="s">
        <v>328</v>
      </c>
      <c r="BQ416" s="243" t="s">
        <v>2347</v>
      </c>
      <c r="BR416" s="242" t="s">
        <v>1891</v>
      </c>
      <c r="BS416" s="241" t="s">
        <v>2353</v>
      </c>
      <c r="BT416" s="242" t="s">
        <v>1608</v>
      </c>
      <c r="BU416" s="243" t="s">
        <v>1607</v>
      </c>
      <c r="BV416" s="242" t="s">
        <v>1661</v>
      </c>
      <c r="BW416" s="241" t="s">
        <v>2346</v>
      </c>
      <c r="BX416" s="235"/>
      <c r="BY416"/>
      <c r="BZ416"/>
      <c r="CA416"/>
      <c r="CB416"/>
      <c r="CC416"/>
      <c r="CD416"/>
      <c r="CE416"/>
    </row>
    <row r="417" spans="1:83" s="166" customFormat="1" ht="15" hidden="1" customHeight="1">
      <c r="A417" s="185">
        <v>351</v>
      </c>
      <c r="B417" s="186">
        <v>7</v>
      </c>
      <c r="C417" s="187" t="s">
        <v>483</v>
      </c>
      <c r="D417" s="187">
        <v>38</v>
      </c>
      <c r="E417" s="187" t="s">
        <v>848</v>
      </c>
      <c r="F417" s="188"/>
      <c r="G417" s="186"/>
      <c r="H417" s="202"/>
      <c r="I417" s="202"/>
      <c r="J417" s="445"/>
      <c r="K417" s="186"/>
      <c r="L417" s="430"/>
      <c r="M417" s="431"/>
      <c r="N417" s="167"/>
      <c r="O417" s="167"/>
      <c r="P417" s="167"/>
      <c r="Q417" s="167"/>
      <c r="R417" s="165"/>
      <c r="S417" s="165"/>
      <c r="T417" s="165"/>
      <c r="U417" s="165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BK417" s="120">
        <f t="shared" si="116"/>
        <v>1</v>
      </c>
      <c r="BL417" s="235" t="str">
        <f t="shared" si="115"/>
        <v>2210-05-105-11-31</v>
      </c>
      <c r="BM417" s="235">
        <v>415</v>
      </c>
      <c r="BN417" s="242" t="s">
        <v>2319</v>
      </c>
      <c r="BO417" s="241" t="s">
        <v>2318</v>
      </c>
      <c r="BP417" s="242" t="s">
        <v>328</v>
      </c>
      <c r="BQ417" s="243" t="s">
        <v>2347</v>
      </c>
      <c r="BR417" s="242" t="s">
        <v>1891</v>
      </c>
      <c r="BS417" s="241" t="s">
        <v>2353</v>
      </c>
      <c r="BT417" s="242" t="s">
        <v>1608</v>
      </c>
      <c r="BU417" s="243" t="s">
        <v>1607</v>
      </c>
      <c r="BV417" s="242" t="s">
        <v>2355</v>
      </c>
      <c r="BW417" s="241" t="s">
        <v>2354</v>
      </c>
      <c r="BX417" s="235"/>
      <c r="BY417"/>
      <c r="BZ417"/>
      <c r="CA417"/>
      <c r="CB417"/>
      <c r="CC417"/>
      <c r="CD417"/>
      <c r="CE417"/>
    </row>
    <row r="418" spans="1:83" s="166" customFormat="1" ht="15" hidden="1" customHeight="1">
      <c r="A418" s="185">
        <v>352</v>
      </c>
      <c r="B418" s="186">
        <v>7</v>
      </c>
      <c r="C418" s="187" t="s">
        <v>483</v>
      </c>
      <c r="D418" s="187">
        <v>39</v>
      </c>
      <c r="E418" s="187" t="s">
        <v>849</v>
      </c>
      <c r="F418" s="188"/>
      <c r="G418" s="186"/>
      <c r="H418" s="202"/>
      <c r="I418" s="202"/>
      <c r="J418" s="445"/>
      <c r="K418" s="186"/>
      <c r="L418" s="430"/>
      <c r="M418" s="431"/>
      <c r="N418" s="167"/>
      <c r="O418" s="167"/>
      <c r="P418" s="167"/>
      <c r="Q418" s="167"/>
      <c r="R418" s="165"/>
      <c r="S418" s="165"/>
      <c r="T418" s="165"/>
      <c r="U418" s="165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BK418" s="120">
        <f t="shared" si="116"/>
        <v>1</v>
      </c>
      <c r="BL418" s="235" t="str">
        <f t="shared" si="115"/>
        <v>2210-05-105-11-36</v>
      </c>
      <c r="BM418" s="235">
        <v>416</v>
      </c>
      <c r="BN418" s="242" t="s">
        <v>2319</v>
      </c>
      <c r="BO418" s="241" t="s">
        <v>2318</v>
      </c>
      <c r="BP418" s="242" t="s">
        <v>328</v>
      </c>
      <c r="BQ418" s="243" t="s">
        <v>2347</v>
      </c>
      <c r="BR418" s="242" t="s">
        <v>1891</v>
      </c>
      <c r="BS418" s="241" t="s">
        <v>2353</v>
      </c>
      <c r="BT418" s="242" t="s">
        <v>1608</v>
      </c>
      <c r="BU418" s="243" t="s">
        <v>1607</v>
      </c>
      <c r="BV418" s="242" t="s">
        <v>2352</v>
      </c>
      <c r="BW418" s="241" t="s">
        <v>2351</v>
      </c>
      <c r="BX418" s="235"/>
      <c r="BY418"/>
      <c r="BZ418"/>
      <c r="CA418"/>
      <c r="CB418"/>
      <c r="CC418"/>
      <c r="CD418"/>
      <c r="CE418"/>
    </row>
    <row r="419" spans="1:83" s="166" customFormat="1" ht="15" hidden="1" customHeight="1">
      <c r="A419" s="185">
        <v>353</v>
      </c>
      <c r="B419" s="186">
        <v>7</v>
      </c>
      <c r="C419" s="187" t="s">
        <v>483</v>
      </c>
      <c r="D419" s="187">
        <v>40</v>
      </c>
      <c r="E419" s="187" t="s">
        <v>850</v>
      </c>
      <c r="F419" s="188"/>
      <c r="G419" s="186"/>
      <c r="H419" s="202"/>
      <c r="I419" s="202"/>
      <c r="J419" s="445"/>
      <c r="K419" s="186"/>
      <c r="L419" s="430"/>
      <c r="M419" s="431"/>
      <c r="N419" s="167"/>
      <c r="O419" s="167"/>
      <c r="P419" s="167"/>
      <c r="Q419" s="167"/>
      <c r="R419" s="165"/>
      <c r="S419" s="165"/>
      <c r="T419" s="165"/>
      <c r="U419" s="165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BK419" s="120">
        <f t="shared" si="116"/>
        <v>1</v>
      </c>
      <c r="BL419" s="235" t="str">
        <f t="shared" si="115"/>
        <v>2210-05-200-00-06</v>
      </c>
      <c r="BM419" s="235">
        <v>417</v>
      </c>
      <c r="BN419" s="242" t="s">
        <v>2319</v>
      </c>
      <c r="BO419" s="241" t="s">
        <v>2318</v>
      </c>
      <c r="BP419" s="242" t="s">
        <v>328</v>
      </c>
      <c r="BQ419" s="243" t="s">
        <v>2347</v>
      </c>
      <c r="BR419" s="242" t="s">
        <v>1751</v>
      </c>
      <c r="BS419" s="246" t="s">
        <v>2350</v>
      </c>
      <c r="BT419" s="245" t="s">
        <v>1642</v>
      </c>
      <c r="BU419" s="244"/>
      <c r="BV419" s="242" t="s">
        <v>329</v>
      </c>
      <c r="BW419" s="241" t="s">
        <v>2349</v>
      </c>
      <c r="BX419" s="235"/>
      <c r="BY419"/>
      <c r="BZ419"/>
      <c r="CA419"/>
      <c r="CB419"/>
      <c r="CC419"/>
      <c r="CD419"/>
      <c r="CE419"/>
    </row>
    <row r="420" spans="1:83" s="166" customFormat="1" ht="15" hidden="1" customHeight="1">
      <c r="A420" s="185">
        <v>354</v>
      </c>
      <c r="B420" s="186">
        <v>7</v>
      </c>
      <c r="C420" s="187" t="s">
        <v>483</v>
      </c>
      <c r="D420" s="187">
        <v>41</v>
      </c>
      <c r="E420" s="187" t="s">
        <v>851</v>
      </c>
      <c r="F420" s="188"/>
      <c r="G420" s="186"/>
      <c r="H420" s="202"/>
      <c r="I420" s="202"/>
      <c r="J420" s="445"/>
      <c r="K420" s="186"/>
      <c r="L420" s="430"/>
      <c r="M420" s="431"/>
      <c r="N420" s="167"/>
      <c r="O420" s="167"/>
      <c r="P420" s="167"/>
      <c r="Q420" s="167"/>
      <c r="R420" s="165"/>
      <c r="S420" s="165"/>
      <c r="T420" s="165"/>
      <c r="U420" s="165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BK420" s="120">
        <f t="shared" si="116"/>
        <v>1</v>
      </c>
      <c r="BL420" s="235" t="str">
        <f t="shared" si="115"/>
        <v>2210-05-789-11-27</v>
      </c>
      <c r="BM420" s="235">
        <v>418</v>
      </c>
      <c r="BN420" s="242" t="s">
        <v>2319</v>
      </c>
      <c r="BO420" s="241" t="s">
        <v>2318</v>
      </c>
      <c r="BP420" s="242" t="s">
        <v>328</v>
      </c>
      <c r="BQ420" s="243" t="s">
        <v>2347</v>
      </c>
      <c r="BR420" s="242" t="s">
        <v>1943</v>
      </c>
      <c r="BS420" s="241" t="s">
        <v>1942</v>
      </c>
      <c r="BT420" s="242" t="s">
        <v>1608</v>
      </c>
      <c r="BU420" s="243" t="s">
        <v>1607</v>
      </c>
      <c r="BV420" s="242" t="s">
        <v>1654</v>
      </c>
      <c r="BW420" s="241" t="s">
        <v>2348</v>
      </c>
      <c r="BX420" s="235"/>
      <c r="BY420"/>
      <c r="BZ420"/>
      <c r="CA420"/>
      <c r="CB420"/>
      <c r="CC420"/>
      <c r="CD420"/>
      <c r="CE420"/>
    </row>
    <row r="421" spans="1:83" s="166" customFormat="1" ht="15" hidden="1" customHeight="1">
      <c r="A421" s="185">
        <v>355</v>
      </c>
      <c r="B421" s="186">
        <v>7</v>
      </c>
      <c r="C421" s="187" t="s">
        <v>483</v>
      </c>
      <c r="D421" s="187">
        <v>42</v>
      </c>
      <c r="E421" s="187" t="s">
        <v>852</v>
      </c>
      <c r="F421" s="188"/>
      <c r="G421" s="186"/>
      <c r="H421" s="202"/>
      <c r="I421" s="202"/>
      <c r="J421" s="445"/>
      <c r="K421" s="186"/>
      <c r="L421" s="430"/>
      <c r="M421" s="431"/>
      <c r="N421" s="167"/>
      <c r="O421" s="167"/>
      <c r="P421" s="167"/>
      <c r="Q421" s="167"/>
      <c r="R421" s="165"/>
      <c r="S421" s="165"/>
      <c r="T421" s="165"/>
      <c r="U421" s="165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BK421" s="120">
        <f t="shared" si="116"/>
        <v>1</v>
      </c>
      <c r="BL421" s="235" t="str">
        <f t="shared" si="115"/>
        <v>2210-05-789-11-29</v>
      </c>
      <c r="BM421" s="235">
        <v>419</v>
      </c>
      <c r="BN421" s="242" t="s">
        <v>2319</v>
      </c>
      <c r="BO421" s="241" t="s">
        <v>2318</v>
      </c>
      <c r="BP421" s="242" t="s">
        <v>328</v>
      </c>
      <c r="BQ421" s="243" t="s">
        <v>2347</v>
      </c>
      <c r="BR421" s="242" t="s">
        <v>1943</v>
      </c>
      <c r="BS421" s="241" t="s">
        <v>1942</v>
      </c>
      <c r="BT421" s="242" t="s">
        <v>1608</v>
      </c>
      <c r="BU421" s="243" t="s">
        <v>1607</v>
      </c>
      <c r="BV421" s="242" t="s">
        <v>1661</v>
      </c>
      <c r="BW421" s="241" t="s">
        <v>2346</v>
      </c>
      <c r="BX421" s="235"/>
      <c r="BY421"/>
      <c r="BZ421"/>
      <c r="CA421"/>
      <c r="CB421"/>
      <c r="CC421"/>
      <c r="CD421"/>
      <c r="CE421"/>
    </row>
    <row r="422" spans="1:83" s="166" customFormat="1" ht="15" hidden="1" customHeight="1">
      <c r="A422" s="185">
        <v>356</v>
      </c>
      <c r="B422" s="186">
        <v>7</v>
      </c>
      <c r="C422" s="187" t="s">
        <v>483</v>
      </c>
      <c r="D422" s="187">
        <v>43</v>
      </c>
      <c r="E422" s="187" t="s">
        <v>853</v>
      </c>
      <c r="F422" s="188"/>
      <c r="G422" s="186"/>
      <c r="H422" s="202"/>
      <c r="I422" s="202"/>
      <c r="J422" s="445"/>
      <c r="K422" s="186"/>
      <c r="L422" s="430"/>
      <c r="M422" s="431"/>
      <c r="N422" s="167"/>
      <c r="O422" s="167"/>
      <c r="P422" s="167"/>
      <c r="Q422" s="167"/>
      <c r="R422" s="165"/>
      <c r="S422" s="165"/>
      <c r="T422" s="165"/>
      <c r="U422" s="165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BK422" s="120">
        <f t="shared" si="116"/>
        <v>1</v>
      </c>
      <c r="BL422" s="235" t="str">
        <f t="shared" si="115"/>
        <v>2210-05-796-11-27</v>
      </c>
      <c r="BM422" s="235">
        <v>420</v>
      </c>
      <c r="BN422" s="242" t="s">
        <v>2319</v>
      </c>
      <c r="BO422" s="241" t="s">
        <v>2318</v>
      </c>
      <c r="BP422" s="242" t="s">
        <v>328</v>
      </c>
      <c r="BQ422" s="243" t="s">
        <v>2347</v>
      </c>
      <c r="BR422" s="242" t="s">
        <v>1641</v>
      </c>
      <c r="BS422" s="241" t="s">
        <v>2038</v>
      </c>
      <c r="BT422" s="242" t="s">
        <v>1608</v>
      </c>
      <c r="BU422" s="243" t="s">
        <v>1607</v>
      </c>
      <c r="BV422" s="242" t="s">
        <v>1654</v>
      </c>
      <c r="BW422" s="241" t="s">
        <v>2348</v>
      </c>
      <c r="BX422" s="235"/>
      <c r="BY422"/>
      <c r="BZ422"/>
      <c r="CA422"/>
      <c r="CB422"/>
      <c r="CC422"/>
      <c r="CD422"/>
      <c r="CE422"/>
    </row>
    <row r="423" spans="1:83" s="166" customFormat="1" ht="15" hidden="1" customHeight="1">
      <c r="A423" s="185">
        <v>357</v>
      </c>
      <c r="B423" s="186">
        <v>7</v>
      </c>
      <c r="C423" s="187" t="s">
        <v>483</v>
      </c>
      <c r="D423" s="187">
        <v>44</v>
      </c>
      <c r="E423" s="187" t="s">
        <v>854</v>
      </c>
      <c r="F423" s="188"/>
      <c r="G423" s="186"/>
      <c r="H423" s="202"/>
      <c r="I423" s="202"/>
      <c r="J423" s="445"/>
      <c r="K423" s="186"/>
      <c r="L423" s="430"/>
      <c r="M423" s="431"/>
      <c r="N423" s="167"/>
      <c r="O423" s="167"/>
      <c r="P423" s="167"/>
      <c r="Q423" s="167"/>
      <c r="R423" s="165"/>
      <c r="S423" s="165"/>
      <c r="T423" s="165"/>
      <c r="U423" s="165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BK423" s="120">
        <f t="shared" si="116"/>
        <v>1</v>
      </c>
      <c r="BL423" s="235" t="str">
        <f t="shared" si="115"/>
        <v>2210-05-796-11-29</v>
      </c>
      <c r="BM423" s="235">
        <v>421</v>
      </c>
      <c r="BN423" s="242" t="s">
        <v>2319</v>
      </c>
      <c r="BO423" s="241" t="s">
        <v>2318</v>
      </c>
      <c r="BP423" s="242" t="s">
        <v>328</v>
      </c>
      <c r="BQ423" s="243" t="s">
        <v>2347</v>
      </c>
      <c r="BR423" s="242" t="s">
        <v>1641</v>
      </c>
      <c r="BS423" s="241" t="s">
        <v>2038</v>
      </c>
      <c r="BT423" s="242" t="s">
        <v>1608</v>
      </c>
      <c r="BU423" s="243" t="s">
        <v>1607</v>
      </c>
      <c r="BV423" s="242" t="s">
        <v>1661</v>
      </c>
      <c r="BW423" s="241" t="s">
        <v>2346</v>
      </c>
      <c r="BX423" s="235"/>
      <c r="BY423"/>
      <c r="BZ423"/>
      <c r="CA423"/>
      <c r="CB423"/>
      <c r="CC423"/>
      <c r="CD423"/>
      <c r="CE423"/>
    </row>
    <row r="424" spans="1:83" s="166" customFormat="1" ht="15" hidden="1" customHeight="1">
      <c r="A424" s="185">
        <v>358</v>
      </c>
      <c r="B424" s="186">
        <v>7</v>
      </c>
      <c r="C424" s="187" t="s">
        <v>483</v>
      </c>
      <c r="D424" s="187">
        <v>45</v>
      </c>
      <c r="E424" s="187" t="s">
        <v>855</v>
      </c>
      <c r="F424" s="188"/>
      <c r="G424" s="186"/>
      <c r="H424" s="202"/>
      <c r="I424" s="202"/>
      <c r="J424" s="445"/>
      <c r="K424" s="186"/>
      <c r="L424" s="430"/>
      <c r="M424" s="431"/>
      <c r="N424" s="167"/>
      <c r="O424" s="167"/>
      <c r="P424" s="167"/>
      <c r="Q424" s="167"/>
      <c r="R424" s="165"/>
      <c r="S424" s="165"/>
      <c r="T424" s="165"/>
      <c r="U424" s="165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BK424" s="120">
        <f t="shared" si="116"/>
        <v>1</v>
      </c>
      <c r="BL424" s="235" t="str">
        <f t="shared" si="115"/>
        <v>2210-06-001-00-01</v>
      </c>
      <c r="BM424" s="235">
        <v>422</v>
      </c>
      <c r="BN424" s="242" t="s">
        <v>2319</v>
      </c>
      <c r="BO424" s="241" t="s">
        <v>2318</v>
      </c>
      <c r="BP424" s="242" t="s">
        <v>329</v>
      </c>
      <c r="BQ424" s="243" t="s">
        <v>2231</v>
      </c>
      <c r="BR424" s="242" t="s">
        <v>1610</v>
      </c>
      <c r="BS424" s="246" t="s">
        <v>1634</v>
      </c>
      <c r="BT424" s="245" t="s">
        <v>1642</v>
      </c>
      <c r="BU424" s="244"/>
      <c r="BV424" s="242" t="s">
        <v>1604</v>
      </c>
      <c r="BW424" s="241" t="s">
        <v>1614</v>
      </c>
      <c r="BX424" s="235"/>
      <c r="BY424"/>
      <c r="BZ424"/>
      <c r="CA424"/>
      <c r="CB424"/>
      <c r="CC424"/>
      <c r="CD424"/>
      <c r="CE424"/>
    </row>
    <row r="425" spans="1:83" s="166" customFormat="1" ht="15" hidden="1" customHeight="1">
      <c r="A425" s="185">
        <v>359</v>
      </c>
      <c r="B425" s="186">
        <v>7</v>
      </c>
      <c r="C425" s="187" t="s">
        <v>483</v>
      </c>
      <c r="D425" s="187">
        <v>46</v>
      </c>
      <c r="E425" s="187" t="s">
        <v>856</v>
      </c>
      <c r="F425" s="188"/>
      <c r="G425" s="186"/>
      <c r="H425" s="202"/>
      <c r="I425" s="202"/>
      <c r="J425" s="445"/>
      <c r="K425" s="186"/>
      <c r="L425" s="430"/>
      <c r="M425" s="431"/>
      <c r="N425" s="167"/>
      <c r="O425" s="167"/>
      <c r="P425" s="167"/>
      <c r="Q425" s="167"/>
      <c r="R425" s="165"/>
      <c r="S425" s="165"/>
      <c r="T425" s="165"/>
      <c r="U425" s="165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BK425" s="120">
        <f t="shared" si="116"/>
        <v>1</v>
      </c>
      <c r="BL425" s="235" t="str">
        <f t="shared" si="115"/>
        <v>2210-06-001-00-03</v>
      </c>
      <c r="BM425" s="235">
        <v>423</v>
      </c>
      <c r="BN425" s="242" t="s">
        <v>2319</v>
      </c>
      <c r="BO425" s="241" t="s">
        <v>2318</v>
      </c>
      <c r="BP425" s="242" t="s">
        <v>329</v>
      </c>
      <c r="BQ425" s="243" t="s">
        <v>2231</v>
      </c>
      <c r="BR425" s="242" t="s">
        <v>1610</v>
      </c>
      <c r="BS425" s="246" t="s">
        <v>1634</v>
      </c>
      <c r="BT425" s="245" t="s">
        <v>1642</v>
      </c>
      <c r="BU425" s="244"/>
      <c r="BV425" s="242" t="s">
        <v>326</v>
      </c>
      <c r="BW425" s="241" t="s">
        <v>1757</v>
      </c>
      <c r="BX425" s="235"/>
      <c r="BY425"/>
      <c r="BZ425"/>
      <c r="CA425"/>
      <c r="CB425"/>
      <c r="CC425"/>
      <c r="CD425"/>
      <c r="CE425"/>
    </row>
    <row r="426" spans="1:83" s="166" customFormat="1" ht="15" hidden="1" customHeight="1">
      <c r="A426" s="185">
        <v>360</v>
      </c>
      <c r="B426" s="186">
        <v>7</v>
      </c>
      <c r="C426" s="187" t="s">
        <v>483</v>
      </c>
      <c r="D426" s="187">
        <v>47</v>
      </c>
      <c r="E426" s="187" t="s">
        <v>857</v>
      </c>
      <c r="F426" s="188"/>
      <c r="G426" s="186"/>
      <c r="H426" s="202"/>
      <c r="I426" s="202"/>
      <c r="J426" s="445"/>
      <c r="K426" s="186"/>
      <c r="L426" s="430"/>
      <c r="M426" s="431"/>
      <c r="N426" s="167"/>
      <c r="O426" s="167"/>
      <c r="P426" s="167"/>
      <c r="Q426" s="167"/>
      <c r="R426" s="165"/>
      <c r="S426" s="165"/>
      <c r="T426" s="165"/>
      <c r="U426" s="165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BK426" s="120">
        <f t="shared" si="116"/>
        <v>1</v>
      </c>
      <c r="BL426" s="235" t="str">
        <f t="shared" si="115"/>
        <v>2210-06-001-00-05</v>
      </c>
      <c r="BM426" s="235">
        <v>424</v>
      </c>
      <c r="BN426" s="242" t="s">
        <v>2319</v>
      </c>
      <c r="BO426" s="241" t="s">
        <v>2318</v>
      </c>
      <c r="BP426" s="242" t="s">
        <v>329</v>
      </c>
      <c r="BQ426" s="243" t="s">
        <v>2231</v>
      </c>
      <c r="BR426" s="242" t="s">
        <v>1610</v>
      </c>
      <c r="BS426" s="246" t="s">
        <v>1634</v>
      </c>
      <c r="BT426" s="245" t="s">
        <v>1642</v>
      </c>
      <c r="BU426" s="244"/>
      <c r="BV426" s="242" t="s">
        <v>328</v>
      </c>
      <c r="BW426" s="241" t="s">
        <v>2345</v>
      </c>
      <c r="BX426" s="235"/>
      <c r="BY426"/>
      <c r="BZ426"/>
      <c r="CA426"/>
      <c r="CB426"/>
      <c r="CC426"/>
      <c r="CD426"/>
      <c r="CE426"/>
    </row>
    <row r="427" spans="1:83" s="166" customFormat="1" ht="15" hidden="1" customHeight="1">
      <c r="A427" s="185">
        <v>361</v>
      </c>
      <c r="B427" s="186">
        <v>7</v>
      </c>
      <c r="C427" s="187" t="s">
        <v>483</v>
      </c>
      <c r="D427" s="187">
        <v>48</v>
      </c>
      <c r="E427" s="187" t="s">
        <v>533</v>
      </c>
      <c r="F427" s="188"/>
      <c r="G427" s="186"/>
      <c r="H427" s="202"/>
      <c r="I427" s="202"/>
      <c r="J427" s="445"/>
      <c r="K427" s="186"/>
      <c r="L427" s="430"/>
      <c r="M427" s="431"/>
      <c r="N427" s="167"/>
      <c r="O427" s="167"/>
      <c r="P427" s="167"/>
      <c r="Q427" s="167"/>
      <c r="R427" s="165"/>
      <c r="S427" s="165"/>
      <c r="T427" s="165"/>
      <c r="U427" s="165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BK427" s="120">
        <f t="shared" si="116"/>
        <v>1</v>
      </c>
      <c r="BL427" s="235" t="str">
        <f t="shared" si="115"/>
        <v>2210-06-001-11-01</v>
      </c>
      <c r="BM427" s="235">
        <v>425</v>
      </c>
      <c r="BN427" s="242" t="s">
        <v>2319</v>
      </c>
      <c r="BO427" s="241" t="s">
        <v>2318</v>
      </c>
      <c r="BP427" s="242" t="s">
        <v>329</v>
      </c>
      <c r="BQ427" s="243" t="s">
        <v>2231</v>
      </c>
      <c r="BR427" s="242" t="s">
        <v>1610</v>
      </c>
      <c r="BS427" s="241" t="s">
        <v>1634</v>
      </c>
      <c r="BT427" s="242" t="s">
        <v>1608</v>
      </c>
      <c r="BU427" s="243" t="s">
        <v>1607</v>
      </c>
      <c r="BV427" s="242" t="s">
        <v>1604</v>
      </c>
      <c r="BW427" s="241" t="s">
        <v>1614</v>
      </c>
      <c r="BX427" s="235"/>
      <c r="BY427"/>
      <c r="BZ427"/>
      <c r="CA427"/>
      <c r="CB427"/>
      <c r="CC427"/>
      <c r="CD427"/>
      <c r="CE427"/>
    </row>
    <row r="428" spans="1:83" s="166" customFormat="1" ht="15" hidden="1" customHeight="1">
      <c r="A428" s="185">
        <v>362</v>
      </c>
      <c r="B428" s="186">
        <v>7</v>
      </c>
      <c r="C428" s="187" t="s">
        <v>483</v>
      </c>
      <c r="D428" s="187">
        <v>49</v>
      </c>
      <c r="E428" s="187" t="s">
        <v>858</v>
      </c>
      <c r="F428" s="188"/>
      <c r="G428" s="186"/>
      <c r="H428" s="202"/>
      <c r="I428" s="202"/>
      <c r="J428" s="445"/>
      <c r="K428" s="186"/>
      <c r="L428" s="430"/>
      <c r="M428" s="431"/>
      <c r="N428" s="167"/>
      <c r="O428" s="167"/>
      <c r="P428" s="167"/>
      <c r="Q428" s="167"/>
      <c r="R428" s="165"/>
      <c r="S428" s="165"/>
      <c r="T428" s="165"/>
      <c r="U428" s="165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BK428" s="120">
        <f t="shared" si="116"/>
        <v>1</v>
      </c>
      <c r="BL428" s="235" t="str">
        <f t="shared" si="115"/>
        <v>2210-06-003-00-04</v>
      </c>
      <c r="BM428" s="235">
        <v>426</v>
      </c>
      <c r="BN428" s="242" t="s">
        <v>2319</v>
      </c>
      <c r="BO428" s="241" t="s">
        <v>2318</v>
      </c>
      <c r="BP428" s="242" t="s">
        <v>329</v>
      </c>
      <c r="BQ428" s="243" t="s">
        <v>2231</v>
      </c>
      <c r="BR428" s="242" t="s">
        <v>1967</v>
      </c>
      <c r="BS428" s="246" t="s">
        <v>1966</v>
      </c>
      <c r="BT428" s="245" t="s">
        <v>1642</v>
      </c>
      <c r="BU428" s="244"/>
      <c r="BV428" s="242" t="s">
        <v>327</v>
      </c>
      <c r="BW428" s="241" t="s">
        <v>2344</v>
      </c>
      <c r="BX428" s="235"/>
      <c r="BY428"/>
      <c r="BZ428"/>
      <c r="CA428"/>
      <c r="CB428"/>
      <c r="CC428"/>
      <c r="CD428"/>
      <c r="CE428"/>
    </row>
    <row r="429" spans="1:83" s="166" customFormat="1" ht="15" hidden="1" customHeight="1">
      <c r="A429" s="185">
        <v>363</v>
      </c>
      <c r="B429" s="186">
        <v>7</v>
      </c>
      <c r="C429" s="187" t="s">
        <v>483</v>
      </c>
      <c r="D429" s="187">
        <v>50</v>
      </c>
      <c r="E429" s="187" t="s">
        <v>859</v>
      </c>
      <c r="F429" s="188"/>
      <c r="G429" s="186"/>
      <c r="H429" s="202"/>
      <c r="I429" s="202"/>
      <c r="J429" s="445"/>
      <c r="K429" s="186"/>
      <c r="L429" s="430"/>
      <c r="M429" s="431"/>
      <c r="N429" s="167"/>
      <c r="O429" s="167"/>
      <c r="P429" s="167"/>
      <c r="Q429" s="167"/>
      <c r="R429" s="165"/>
      <c r="S429" s="165"/>
      <c r="T429" s="165"/>
      <c r="U429" s="165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BK429" s="120">
        <f t="shared" si="116"/>
        <v>1</v>
      </c>
      <c r="BL429" s="235" t="str">
        <f t="shared" si="115"/>
        <v>2210-06-101-00-04</v>
      </c>
      <c r="BM429" s="235">
        <v>427</v>
      </c>
      <c r="BN429" s="242" t="s">
        <v>2319</v>
      </c>
      <c r="BO429" s="241" t="s">
        <v>2318</v>
      </c>
      <c r="BP429" s="242" t="s">
        <v>329</v>
      </c>
      <c r="BQ429" s="243" t="s">
        <v>2231</v>
      </c>
      <c r="BR429" s="242" t="s">
        <v>1617</v>
      </c>
      <c r="BS429" s="246" t="s">
        <v>2338</v>
      </c>
      <c r="BT429" s="245" t="s">
        <v>1642</v>
      </c>
      <c r="BU429" s="244"/>
      <c r="BV429" s="242" t="s">
        <v>327</v>
      </c>
      <c r="BW429" s="241" t="s">
        <v>2343</v>
      </c>
      <c r="BX429" s="235"/>
      <c r="BY429"/>
      <c r="BZ429"/>
      <c r="CA429"/>
      <c r="CB429"/>
      <c r="CC429"/>
      <c r="CD429"/>
      <c r="CE429"/>
    </row>
    <row r="430" spans="1:83" s="166" customFormat="1" ht="15" hidden="1" customHeight="1">
      <c r="A430" s="185">
        <v>364</v>
      </c>
      <c r="B430" s="186">
        <v>7</v>
      </c>
      <c r="C430" s="187" t="s">
        <v>483</v>
      </c>
      <c r="D430" s="187">
        <v>51</v>
      </c>
      <c r="E430" s="187" t="s">
        <v>860</v>
      </c>
      <c r="F430" s="188"/>
      <c r="G430" s="186"/>
      <c r="H430" s="202"/>
      <c r="I430" s="202"/>
      <c r="J430" s="445"/>
      <c r="K430" s="186"/>
      <c r="L430" s="430"/>
      <c r="M430" s="431"/>
      <c r="N430" s="167"/>
      <c r="O430" s="167"/>
      <c r="P430" s="167"/>
      <c r="Q430" s="167"/>
      <c r="R430" s="165"/>
      <c r="S430" s="165"/>
      <c r="T430" s="165"/>
      <c r="U430" s="165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BK430" s="120">
        <f t="shared" si="116"/>
        <v>1</v>
      </c>
      <c r="BL430" s="235" t="str">
        <f t="shared" si="115"/>
        <v>2210-06-101-00-06</v>
      </c>
      <c r="BM430" s="235">
        <v>428</v>
      </c>
      <c r="BN430" s="242" t="s">
        <v>2319</v>
      </c>
      <c r="BO430" s="241" t="s">
        <v>2318</v>
      </c>
      <c r="BP430" s="242" t="s">
        <v>329</v>
      </c>
      <c r="BQ430" s="243" t="s">
        <v>2231</v>
      </c>
      <c r="BR430" s="242" t="s">
        <v>1617</v>
      </c>
      <c r="BS430" s="246" t="s">
        <v>2338</v>
      </c>
      <c r="BT430" s="245" t="s">
        <v>1642</v>
      </c>
      <c r="BU430" s="244"/>
      <c r="BV430" s="242" t="s">
        <v>329</v>
      </c>
      <c r="BW430" s="241" t="s">
        <v>2328</v>
      </c>
      <c r="BX430" s="235"/>
      <c r="BY430"/>
      <c r="BZ430"/>
      <c r="CA430"/>
      <c r="CB430"/>
      <c r="CC430"/>
      <c r="CD430"/>
      <c r="CE430"/>
    </row>
    <row r="431" spans="1:83" s="166" customFormat="1" ht="15" hidden="1" customHeight="1">
      <c r="A431" s="185">
        <v>365</v>
      </c>
      <c r="B431" s="186">
        <v>7</v>
      </c>
      <c r="C431" s="187" t="s">
        <v>483</v>
      </c>
      <c r="D431" s="187">
        <v>52</v>
      </c>
      <c r="E431" s="187" t="s">
        <v>861</v>
      </c>
      <c r="F431" s="188"/>
      <c r="G431" s="186"/>
      <c r="H431" s="202"/>
      <c r="I431" s="202"/>
      <c r="J431" s="445"/>
      <c r="K431" s="186"/>
      <c r="L431" s="430"/>
      <c r="M431" s="431"/>
      <c r="N431" s="167"/>
      <c r="O431" s="167"/>
      <c r="P431" s="167"/>
      <c r="Q431" s="167"/>
      <c r="R431" s="165"/>
      <c r="S431" s="165"/>
      <c r="T431" s="165"/>
      <c r="U431" s="165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BK431" s="120">
        <f t="shared" si="116"/>
        <v>1</v>
      </c>
      <c r="BL431" s="235" t="str">
        <f t="shared" si="115"/>
        <v>2210-06-101-06-06</v>
      </c>
      <c r="BM431" s="235">
        <v>429</v>
      </c>
      <c r="BN431" s="242" t="s">
        <v>2319</v>
      </c>
      <c r="BO431" s="241" t="s">
        <v>2318</v>
      </c>
      <c r="BP431" s="242" t="s">
        <v>329</v>
      </c>
      <c r="BQ431" s="243" t="s">
        <v>2231</v>
      </c>
      <c r="BR431" s="242" t="s">
        <v>1617</v>
      </c>
      <c r="BS431" s="241" t="s">
        <v>2338</v>
      </c>
      <c r="BT431" s="242" t="s">
        <v>329</v>
      </c>
      <c r="BU431" s="243" t="s">
        <v>1917</v>
      </c>
      <c r="BV431" s="242" t="s">
        <v>329</v>
      </c>
      <c r="BW431" s="241" t="s">
        <v>2328</v>
      </c>
      <c r="BX431" s="235"/>
      <c r="BY431"/>
      <c r="BZ431"/>
      <c r="CA431"/>
      <c r="CB431"/>
      <c r="CC431"/>
      <c r="CD431"/>
      <c r="CE431"/>
    </row>
    <row r="432" spans="1:83" s="166" customFormat="1" ht="15" hidden="1" customHeight="1">
      <c r="A432" s="185">
        <v>366</v>
      </c>
      <c r="B432" s="186">
        <v>7</v>
      </c>
      <c r="C432" s="187" t="s">
        <v>483</v>
      </c>
      <c r="D432" s="187">
        <v>53</v>
      </c>
      <c r="E432" s="187" t="s">
        <v>862</v>
      </c>
      <c r="F432" s="188"/>
      <c r="G432" s="186"/>
      <c r="H432" s="202"/>
      <c r="I432" s="202"/>
      <c r="J432" s="445"/>
      <c r="K432" s="186"/>
      <c r="L432" s="430"/>
      <c r="M432" s="431"/>
      <c r="N432" s="167"/>
      <c r="O432" s="167"/>
      <c r="P432" s="167"/>
      <c r="Q432" s="167"/>
      <c r="R432" s="165"/>
      <c r="S432" s="165"/>
      <c r="T432" s="165"/>
      <c r="U432" s="165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BK432" s="120">
        <f t="shared" si="116"/>
        <v>1</v>
      </c>
      <c r="BL432" s="235" t="str">
        <f t="shared" si="115"/>
        <v>2210-06-101-06-07</v>
      </c>
      <c r="BM432" s="235">
        <v>430</v>
      </c>
      <c r="BN432" s="242" t="s">
        <v>2319</v>
      </c>
      <c r="BO432" s="241" t="s">
        <v>2318</v>
      </c>
      <c r="BP432" s="242" t="s">
        <v>329</v>
      </c>
      <c r="BQ432" s="243" t="s">
        <v>2231</v>
      </c>
      <c r="BR432" s="242" t="s">
        <v>1617</v>
      </c>
      <c r="BS432" s="241" t="s">
        <v>2338</v>
      </c>
      <c r="BT432" s="242" t="s">
        <v>329</v>
      </c>
      <c r="BU432" s="243" t="s">
        <v>1917</v>
      </c>
      <c r="BV432" s="242" t="s">
        <v>330</v>
      </c>
      <c r="BW432" s="241" t="s">
        <v>2329</v>
      </c>
      <c r="BX432" s="235"/>
      <c r="BY432"/>
      <c r="BZ432"/>
      <c r="CA432"/>
      <c r="CB432"/>
      <c r="CC432"/>
      <c r="CD432"/>
      <c r="CE432"/>
    </row>
    <row r="433" spans="1:83" s="166" customFormat="1" ht="15" hidden="1" customHeight="1">
      <c r="A433" s="185">
        <v>367</v>
      </c>
      <c r="B433" s="186">
        <v>7</v>
      </c>
      <c r="C433" s="187" t="s">
        <v>483</v>
      </c>
      <c r="D433" s="187">
        <v>54</v>
      </c>
      <c r="E433" s="187" t="s">
        <v>863</v>
      </c>
      <c r="F433" s="188"/>
      <c r="G433" s="186"/>
      <c r="H433" s="202"/>
      <c r="I433" s="202"/>
      <c r="J433" s="445"/>
      <c r="K433" s="186"/>
      <c r="L433" s="430"/>
      <c r="M433" s="431"/>
      <c r="N433" s="167"/>
      <c r="O433" s="167"/>
      <c r="P433" s="167"/>
      <c r="Q433" s="167"/>
      <c r="R433" s="165"/>
      <c r="S433" s="165"/>
      <c r="T433" s="165"/>
      <c r="U433" s="165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BK433" s="120">
        <f t="shared" si="116"/>
        <v>1</v>
      </c>
      <c r="BL433" s="235" t="str">
        <f t="shared" si="115"/>
        <v>2210-06-101-10-10</v>
      </c>
      <c r="BM433" s="235">
        <v>431</v>
      </c>
      <c r="BN433" s="242" t="s">
        <v>2319</v>
      </c>
      <c r="BO433" s="241" t="s">
        <v>2318</v>
      </c>
      <c r="BP433" s="242" t="s">
        <v>329</v>
      </c>
      <c r="BQ433" s="243" t="s">
        <v>2231</v>
      </c>
      <c r="BR433" s="242" t="s">
        <v>1617</v>
      </c>
      <c r="BS433" s="241" t="s">
        <v>2338</v>
      </c>
      <c r="BT433" s="242" t="s">
        <v>1679</v>
      </c>
      <c r="BU433" s="243" t="s">
        <v>1738</v>
      </c>
      <c r="BV433" s="242" t="s">
        <v>1679</v>
      </c>
      <c r="BW433" s="241" t="s">
        <v>2342</v>
      </c>
      <c r="BX433" s="235"/>
      <c r="BY433"/>
      <c r="BZ433"/>
      <c r="CA433"/>
      <c r="CB433"/>
      <c r="CC433"/>
      <c r="CD433"/>
      <c r="CE433"/>
    </row>
    <row r="434" spans="1:83" s="166" customFormat="1" ht="15" hidden="1" customHeight="1">
      <c r="A434" s="185">
        <v>368</v>
      </c>
      <c r="B434" s="186">
        <v>7</v>
      </c>
      <c r="C434" s="187" t="s">
        <v>483</v>
      </c>
      <c r="D434" s="187">
        <v>55</v>
      </c>
      <c r="E434" s="187" t="s">
        <v>864</v>
      </c>
      <c r="F434" s="188"/>
      <c r="G434" s="186"/>
      <c r="H434" s="202"/>
      <c r="I434" s="202"/>
      <c r="J434" s="445"/>
      <c r="K434" s="186"/>
      <c r="L434" s="430"/>
      <c r="M434" s="431"/>
      <c r="N434" s="167"/>
      <c r="O434" s="167"/>
      <c r="P434" s="167"/>
      <c r="Q434" s="167"/>
      <c r="R434" s="165"/>
      <c r="S434" s="165"/>
      <c r="T434" s="165"/>
      <c r="U434" s="165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BK434" s="120">
        <f t="shared" si="116"/>
        <v>1</v>
      </c>
      <c r="BL434" s="235" t="str">
        <f t="shared" si="115"/>
        <v>2210-06-101-10-14</v>
      </c>
      <c r="BM434" s="235">
        <v>432</v>
      </c>
      <c r="BN434" s="242" t="s">
        <v>2319</v>
      </c>
      <c r="BO434" s="241" t="s">
        <v>2318</v>
      </c>
      <c r="BP434" s="242" t="s">
        <v>329</v>
      </c>
      <c r="BQ434" s="243" t="s">
        <v>2231</v>
      </c>
      <c r="BR434" s="242" t="s">
        <v>1617</v>
      </c>
      <c r="BS434" s="241" t="s">
        <v>2338</v>
      </c>
      <c r="BT434" s="242" t="s">
        <v>1679</v>
      </c>
      <c r="BU434" s="243" t="s">
        <v>1738</v>
      </c>
      <c r="BV434" s="242" t="s">
        <v>1919</v>
      </c>
      <c r="BW434" s="241" t="s">
        <v>2341</v>
      </c>
      <c r="BX434" s="235"/>
      <c r="BY434"/>
      <c r="BZ434"/>
      <c r="CA434"/>
      <c r="CB434"/>
      <c r="CC434"/>
      <c r="CD434"/>
      <c r="CE434"/>
    </row>
    <row r="435" spans="1:83" s="166" customFormat="1" ht="15" hidden="1" customHeight="1">
      <c r="A435" s="185">
        <v>369</v>
      </c>
      <c r="B435" s="186">
        <v>7</v>
      </c>
      <c r="C435" s="187" t="s">
        <v>483</v>
      </c>
      <c r="D435" s="187">
        <v>56</v>
      </c>
      <c r="E435" s="187" t="s">
        <v>865</v>
      </c>
      <c r="F435" s="188"/>
      <c r="G435" s="186"/>
      <c r="H435" s="202"/>
      <c r="I435" s="202"/>
      <c r="J435" s="445"/>
      <c r="K435" s="186"/>
      <c r="L435" s="430"/>
      <c r="M435" s="431"/>
      <c r="N435" s="167"/>
      <c r="O435" s="167"/>
      <c r="P435" s="167"/>
      <c r="Q435" s="167"/>
      <c r="R435" s="165"/>
      <c r="S435" s="165"/>
      <c r="T435" s="165"/>
      <c r="U435" s="165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BK435" s="120">
        <f t="shared" si="116"/>
        <v>1</v>
      </c>
      <c r="BL435" s="235" t="str">
        <f t="shared" si="115"/>
        <v>2210-06-101-10-23</v>
      </c>
      <c r="BM435" s="235">
        <v>433</v>
      </c>
      <c r="BN435" s="242" t="s">
        <v>2319</v>
      </c>
      <c r="BO435" s="241" t="s">
        <v>2318</v>
      </c>
      <c r="BP435" s="242" t="s">
        <v>329</v>
      </c>
      <c r="BQ435" s="243" t="s">
        <v>2231</v>
      </c>
      <c r="BR435" s="242" t="s">
        <v>1617</v>
      </c>
      <c r="BS435" s="241" t="s">
        <v>2338</v>
      </c>
      <c r="BT435" s="242" t="s">
        <v>1679</v>
      </c>
      <c r="BU435" s="243" t="s">
        <v>1738</v>
      </c>
      <c r="BV435" s="242" t="s">
        <v>2340</v>
      </c>
      <c r="BW435" s="241" t="s">
        <v>2339</v>
      </c>
      <c r="BX435" s="235"/>
      <c r="BY435"/>
      <c r="BZ435"/>
      <c r="CA435"/>
      <c r="CB435"/>
      <c r="CC435"/>
      <c r="CD435"/>
      <c r="CE435"/>
    </row>
    <row r="436" spans="1:83" s="166" customFormat="1" ht="15" hidden="1" customHeight="1">
      <c r="A436" s="185">
        <v>370</v>
      </c>
      <c r="B436" s="186">
        <v>8</v>
      </c>
      <c r="C436" s="187" t="s">
        <v>485</v>
      </c>
      <c r="D436" s="187">
        <v>1</v>
      </c>
      <c r="E436" s="187" t="s">
        <v>866</v>
      </c>
      <c r="F436" s="188"/>
      <c r="G436" s="186"/>
      <c r="H436" s="202"/>
      <c r="I436" s="202"/>
      <c r="J436" s="445"/>
      <c r="K436" s="186"/>
      <c r="L436" s="430"/>
      <c r="M436" s="431"/>
      <c r="N436" s="167"/>
      <c r="O436" s="167"/>
      <c r="P436" s="167"/>
      <c r="Q436" s="167"/>
      <c r="R436" s="165"/>
      <c r="S436" s="165"/>
      <c r="T436" s="165"/>
      <c r="U436" s="165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BK436" s="120">
        <f t="shared" si="116"/>
        <v>1</v>
      </c>
      <c r="BL436" s="235" t="str">
        <f t="shared" si="115"/>
        <v>2210-06-101-11-05</v>
      </c>
      <c r="BM436" s="235">
        <v>434</v>
      </c>
      <c r="BN436" s="242" t="s">
        <v>2319</v>
      </c>
      <c r="BO436" s="241" t="s">
        <v>2318</v>
      </c>
      <c r="BP436" s="242" t="s">
        <v>329</v>
      </c>
      <c r="BQ436" s="243" t="s">
        <v>2231</v>
      </c>
      <c r="BR436" s="242" t="s">
        <v>1617</v>
      </c>
      <c r="BS436" s="241" t="s">
        <v>2338</v>
      </c>
      <c r="BT436" s="242" t="s">
        <v>1608</v>
      </c>
      <c r="BU436" s="243" t="s">
        <v>1607</v>
      </c>
      <c r="BV436" s="242" t="s">
        <v>328</v>
      </c>
      <c r="BW436" s="241" t="s">
        <v>2326</v>
      </c>
      <c r="BX436" s="235"/>
      <c r="BY436"/>
      <c r="BZ436"/>
      <c r="CA436"/>
      <c r="CB436"/>
      <c r="CC436"/>
      <c r="CD436"/>
      <c r="CE436"/>
    </row>
    <row r="437" spans="1:83" s="166" customFormat="1" ht="15" hidden="1" customHeight="1">
      <c r="A437" s="185">
        <v>371</v>
      </c>
      <c r="B437" s="186">
        <v>8</v>
      </c>
      <c r="C437" s="187" t="s">
        <v>485</v>
      </c>
      <c r="D437" s="187">
        <v>2</v>
      </c>
      <c r="E437" s="187" t="s">
        <v>867</v>
      </c>
      <c r="F437" s="188"/>
      <c r="G437" s="186"/>
      <c r="H437" s="202"/>
      <c r="I437" s="202"/>
      <c r="J437" s="445"/>
      <c r="K437" s="186"/>
      <c r="L437" s="430"/>
      <c r="M437" s="431"/>
      <c r="N437" s="167"/>
      <c r="O437" s="167"/>
      <c r="P437" s="167"/>
      <c r="Q437" s="167"/>
      <c r="R437" s="165"/>
      <c r="S437" s="165"/>
      <c r="T437" s="165"/>
      <c r="U437" s="165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BK437" s="120">
        <f t="shared" si="116"/>
        <v>1</v>
      </c>
      <c r="BL437" s="235" t="str">
        <f t="shared" si="115"/>
        <v>2210-06-101-11-37</v>
      </c>
      <c r="BM437" s="235">
        <v>435</v>
      </c>
      <c r="BN437" s="242" t="s">
        <v>2319</v>
      </c>
      <c r="BO437" s="241" t="s">
        <v>2318</v>
      </c>
      <c r="BP437" s="242" t="s">
        <v>329</v>
      </c>
      <c r="BQ437" s="243" t="s">
        <v>2231</v>
      </c>
      <c r="BR437" s="242" t="s">
        <v>1617</v>
      </c>
      <c r="BS437" s="241" t="s">
        <v>2338</v>
      </c>
      <c r="BT437" s="242" t="s">
        <v>1608</v>
      </c>
      <c r="BU437" s="243" t="s">
        <v>1607</v>
      </c>
      <c r="BV437" s="242" t="s">
        <v>1715</v>
      </c>
      <c r="BW437" s="241" t="s">
        <v>2323</v>
      </c>
      <c r="BX437" s="235"/>
      <c r="BY437"/>
      <c r="BZ437"/>
      <c r="CA437"/>
      <c r="CB437"/>
      <c r="CC437"/>
      <c r="CD437"/>
      <c r="CE437"/>
    </row>
    <row r="438" spans="1:83" s="166" customFormat="1" ht="15" hidden="1" customHeight="1">
      <c r="A438" s="185">
        <v>372</v>
      </c>
      <c r="B438" s="186">
        <v>8</v>
      </c>
      <c r="C438" s="187" t="s">
        <v>485</v>
      </c>
      <c r="D438" s="187">
        <v>3</v>
      </c>
      <c r="E438" s="187" t="s">
        <v>868</v>
      </c>
      <c r="F438" s="188"/>
      <c r="G438" s="186"/>
      <c r="H438" s="202"/>
      <c r="I438" s="202"/>
      <c r="J438" s="445"/>
      <c r="K438" s="186"/>
      <c r="L438" s="430"/>
      <c r="M438" s="431"/>
      <c r="N438" s="167"/>
      <c r="O438" s="167"/>
      <c r="P438" s="167"/>
      <c r="Q438" s="167"/>
      <c r="R438" s="165"/>
      <c r="S438" s="165"/>
      <c r="T438" s="165"/>
      <c r="U438" s="165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BK438" s="120">
        <f t="shared" si="116"/>
        <v>1</v>
      </c>
      <c r="BL438" s="235" t="str">
        <f t="shared" si="115"/>
        <v>2210-06-104-00-04</v>
      </c>
      <c r="BM438" s="235">
        <v>436</v>
      </c>
      <c r="BN438" s="242" t="s">
        <v>2319</v>
      </c>
      <c r="BO438" s="241" t="s">
        <v>2318</v>
      </c>
      <c r="BP438" s="242" t="s">
        <v>329</v>
      </c>
      <c r="BQ438" s="243" t="s">
        <v>2231</v>
      </c>
      <c r="BR438" s="242" t="s">
        <v>1731</v>
      </c>
      <c r="BS438" s="246" t="s">
        <v>2336</v>
      </c>
      <c r="BT438" s="245" t="s">
        <v>1642</v>
      </c>
      <c r="BU438" s="244"/>
      <c r="BV438" s="242" t="s">
        <v>327</v>
      </c>
      <c r="BW438" s="241" t="s">
        <v>2337</v>
      </c>
      <c r="BX438" s="235"/>
      <c r="BY438"/>
      <c r="BZ438"/>
      <c r="CA438"/>
      <c r="CB438"/>
      <c r="CC438"/>
      <c r="CD438"/>
      <c r="CE438"/>
    </row>
    <row r="439" spans="1:83" s="166" customFormat="1" ht="15" hidden="1" customHeight="1">
      <c r="A439" s="185">
        <v>373</v>
      </c>
      <c r="B439" s="186">
        <v>8</v>
      </c>
      <c r="C439" s="187" t="s">
        <v>485</v>
      </c>
      <c r="D439" s="187">
        <v>4</v>
      </c>
      <c r="E439" s="187" t="s">
        <v>869</v>
      </c>
      <c r="F439" s="188"/>
      <c r="G439" s="186"/>
      <c r="H439" s="202"/>
      <c r="I439" s="202"/>
      <c r="J439" s="445"/>
      <c r="K439" s="186"/>
      <c r="L439" s="430"/>
      <c r="M439" s="431"/>
      <c r="N439" s="167"/>
      <c r="O439" s="167"/>
      <c r="P439" s="167"/>
      <c r="Q439" s="167"/>
      <c r="R439" s="165"/>
      <c r="S439" s="165"/>
      <c r="T439" s="165"/>
      <c r="U439" s="165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BK439" s="120">
        <f t="shared" si="116"/>
        <v>1</v>
      </c>
      <c r="BL439" s="235" t="str">
        <f t="shared" si="115"/>
        <v>2210-06-104-11-04</v>
      </c>
      <c r="BM439" s="235">
        <v>437</v>
      </c>
      <c r="BN439" s="242" t="s">
        <v>2319</v>
      </c>
      <c r="BO439" s="241" t="s">
        <v>2318</v>
      </c>
      <c r="BP439" s="242" t="s">
        <v>329</v>
      </c>
      <c r="BQ439" s="243" t="s">
        <v>2231</v>
      </c>
      <c r="BR439" s="242" t="s">
        <v>1731</v>
      </c>
      <c r="BS439" s="241" t="s">
        <v>2336</v>
      </c>
      <c r="BT439" s="242" t="s">
        <v>1608</v>
      </c>
      <c r="BU439" s="243" t="s">
        <v>1607</v>
      </c>
      <c r="BV439" s="242" t="s">
        <v>327</v>
      </c>
      <c r="BW439" s="241" t="s">
        <v>2337</v>
      </c>
      <c r="BX439" s="235"/>
      <c r="BY439"/>
      <c r="BZ439"/>
      <c r="CA439"/>
      <c r="CB439"/>
      <c r="CC439"/>
      <c r="CD439"/>
      <c r="CE439"/>
    </row>
    <row r="440" spans="1:83" s="166" customFormat="1" ht="15" hidden="1" customHeight="1">
      <c r="A440" s="185">
        <v>374</v>
      </c>
      <c r="B440" s="186">
        <v>8</v>
      </c>
      <c r="C440" s="187" t="s">
        <v>485</v>
      </c>
      <c r="D440" s="187">
        <v>5</v>
      </c>
      <c r="E440" s="187" t="s">
        <v>870</v>
      </c>
      <c r="F440" s="188"/>
      <c r="G440" s="186"/>
      <c r="H440" s="202"/>
      <c r="I440" s="202"/>
      <c r="J440" s="445"/>
      <c r="K440" s="186"/>
      <c r="L440" s="430"/>
      <c r="M440" s="431"/>
      <c r="N440" s="167"/>
      <c r="O440" s="167"/>
      <c r="P440" s="167"/>
      <c r="Q440" s="167"/>
      <c r="R440" s="165"/>
      <c r="S440" s="165"/>
      <c r="T440" s="165"/>
      <c r="U440" s="165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BK440" s="120">
        <f t="shared" si="116"/>
        <v>1</v>
      </c>
      <c r="BL440" s="235" t="str">
        <f t="shared" si="115"/>
        <v>2210-06-104-11-05</v>
      </c>
      <c r="BM440" s="235">
        <v>438</v>
      </c>
      <c r="BN440" s="242" t="s">
        <v>2319</v>
      </c>
      <c r="BO440" s="241" t="s">
        <v>2318</v>
      </c>
      <c r="BP440" s="242" t="s">
        <v>329</v>
      </c>
      <c r="BQ440" s="243" t="s">
        <v>2231</v>
      </c>
      <c r="BR440" s="242" t="s">
        <v>1731</v>
      </c>
      <c r="BS440" s="241" t="s">
        <v>2336</v>
      </c>
      <c r="BT440" s="242" t="s">
        <v>1608</v>
      </c>
      <c r="BU440" s="243" t="s">
        <v>1607</v>
      </c>
      <c r="BV440" s="242" t="s">
        <v>328</v>
      </c>
      <c r="BW440" s="241" t="s">
        <v>2335</v>
      </c>
      <c r="BX440" s="235"/>
      <c r="BY440"/>
      <c r="BZ440"/>
      <c r="CA440"/>
      <c r="CB440"/>
      <c r="CC440"/>
      <c r="CD440"/>
      <c r="CE440"/>
    </row>
    <row r="441" spans="1:83" s="166" customFormat="1" ht="15" hidden="1" customHeight="1">
      <c r="A441" s="185">
        <v>375</v>
      </c>
      <c r="B441" s="186">
        <v>8</v>
      </c>
      <c r="C441" s="187" t="s">
        <v>485</v>
      </c>
      <c r="D441" s="187">
        <v>6</v>
      </c>
      <c r="E441" s="187" t="s">
        <v>871</v>
      </c>
      <c r="F441" s="188"/>
      <c r="G441" s="186"/>
      <c r="H441" s="202"/>
      <c r="I441" s="202"/>
      <c r="J441" s="445"/>
      <c r="K441" s="186"/>
      <c r="L441" s="430"/>
      <c r="M441" s="431"/>
      <c r="N441" s="167"/>
      <c r="O441" s="167"/>
      <c r="P441" s="167"/>
      <c r="Q441" s="167"/>
      <c r="R441" s="165"/>
      <c r="S441" s="165"/>
      <c r="T441" s="165"/>
      <c r="U441" s="165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BK441" s="120">
        <f t="shared" si="116"/>
        <v>1</v>
      </c>
      <c r="BL441" s="235" t="str">
        <f t="shared" si="115"/>
        <v>2210-06-106-00-03</v>
      </c>
      <c r="BM441" s="235">
        <v>439</v>
      </c>
      <c r="BN441" s="242" t="s">
        <v>2319</v>
      </c>
      <c r="BO441" s="241" t="s">
        <v>2318</v>
      </c>
      <c r="BP441" s="242" t="s">
        <v>329</v>
      </c>
      <c r="BQ441" s="243" t="s">
        <v>2231</v>
      </c>
      <c r="BR441" s="242" t="s">
        <v>1759</v>
      </c>
      <c r="BS441" s="246" t="s">
        <v>2333</v>
      </c>
      <c r="BT441" s="245" t="s">
        <v>1642</v>
      </c>
      <c r="BU441" s="244"/>
      <c r="BV441" s="242" t="s">
        <v>326</v>
      </c>
      <c r="BW441" s="241" t="s">
        <v>2334</v>
      </c>
      <c r="BX441" s="235"/>
      <c r="BY441"/>
      <c r="BZ441"/>
      <c r="CA441"/>
      <c r="CB441"/>
      <c r="CC441"/>
      <c r="CD441"/>
      <c r="CE441"/>
    </row>
    <row r="442" spans="1:83" s="166" customFormat="1" ht="15" hidden="1" customHeight="1">
      <c r="A442" s="185">
        <v>376</v>
      </c>
      <c r="B442" s="186">
        <v>8</v>
      </c>
      <c r="C442" s="187" t="s">
        <v>485</v>
      </c>
      <c r="D442" s="187">
        <v>7</v>
      </c>
      <c r="E442" s="187" t="s">
        <v>872</v>
      </c>
      <c r="F442" s="188"/>
      <c r="G442" s="186"/>
      <c r="H442" s="202"/>
      <c r="I442" s="202"/>
      <c r="J442" s="445"/>
      <c r="K442" s="186"/>
      <c r="L442" s="430"/>
      <c r="M442" s="431"/>
      <c r="N442" s="167"/>
      <c r="O442" s="167"/>
      <c r="P442" s="167"/>
      <c r="Q442" s="167"/>
      <c r="R442" s="165"/>
      <c r="S442" s="165"/>
      <c r="T442" s="165"/>
      <c r="U442" s="165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BK442" s="120">
        <f t="shared" si="116"/>
        <v>1</v>
      </c>
      <c r="BL442" s="235" t="str">
        <f t="shared" si="115"/>
        <v>2210-06-106-00-04</v>
      </c>
      <c r="BM442" s="235">
        <v>440</v>
      </c>
      <c r="BN442" s="242" t="s">
        <v>2319</v>
      </c>
      <c r="BO442" s="241" t="s">
        <v>2318</v>
      </c>
      <c r="BP442" s="242" t="s">
        <v>329</v>
      </c>
      <c r="BQ442" s="243" t="s">
        <v>2231</v>
      </c>
      <c r="BR442" s="242" t="s">
        <v>1759</v>
      </c>
      <c r="BS442" s="246" t="s">
        <v>2333</v>
      </c>
      <c r="BT442" s="245" t="s">
        <v>1642</v>
      </c>
      <c r="BU442" s="244"/>
      <c r="BV442" s="242" t="s">
        <v>327</v>
      </c>
      <c r="BW442" s="241" t="s">
        <v>2332</v>
      </c>
      <c r="BX442" s="235"/>
      <c r="BY442"/>
      <c r="BZ442"/>
      <c r="CA442"/>
      <c r="CB442"/>
      <c r="CC442"/>
      <c r="CD442"/>
      <c r="CE442"/>
    </row>
    <row r="443" spans="1:83" s="166" customFormat="1" ht="15" hidden="1" customHeight="1">
      <c r="A443" s="185">
        <v>377</v>
      </c>
      <c r="B443" s="186">
        <v>8</v>
      </c>
      <c r="C443" s="187" t="s">
        <v>485</v>
      </c>
      <c r="D443" s="187">
        <v>8</v>
      </c>
      <c r="E443" s="187" t="s">
        <v>873</v>
      </c>
      <c r="F443" s="188"/>
      <c r="G443" s="186"/>
      <c r="H443" s="202"/>
      <c r="I443" s="202"/>
      <c r="J443" s="445"/>
      <c r="K443" s="186"/>
      <c r="L443" s="430"/>
      <c r="M443" s="431"/>
      <c r="N443" s="167"/>
      <c r="O443" s="167"/>
      <c r="P443" s="167"/>
      <c r="Q443" s="167"/>
      <c r="R443" s="165"/>
      <c r="S443" s="165"/>
      <c r="T443" s="165"/>
      <c r="U443" s="165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BK443" s="120">
        <f t="shared" si="116"/>
        <v>1</v>
      </c>
      <c r="BL443" s="235" t="str">
        <f t="shared" si="115"/>
        <v>2210-06-113-00-04</v>
      </c>
      <c r="BM443" s="235">
        <v>441</v>
      </c>
      <c r="BN443" s="242" t="s">
        <v>2319</v>
      </c>
      <c r="BO443" s="241" t="s">
        <v>2318</v>
      </c>
      <c r="BP443" s="242" t="s">
        <v>329</v>
      </c>
      <c r="BQ443" s="243" t="s">
        <v>2231</v>
      </c>
      <c r="BR443" s="242" t="s">
        <v>1991</v>
      </c>
      <c r="BS443" s="246" t="s">
        <v>2331</v>
      </c>
      <c r="BT443" s="245" t="s">
        <v>1642</v>
      </c>
      <c r="BU443" s="244"/>
      <c r="BV443" s="242" t="s">
        <v>327</v>
      </c>
      <c r="BW443" s="241" t="s">
        <v>2330</v>
      </c>
      <c r="BX443" s="235"/>
      <c r="BY443"/>
      <c r="BZ443"/>
      <c r="CA443"/>
      <c r="CB443"/>
      <c r="CC443"/>
      <c r="CD443"/>
      <c r="CE443"/>
    </row>
    <row r="444" spans="1:83" s="166" customFormat="1" ht="15" hidden="1" customHeight="1">
      <c r="A444" s="185">
        <v>378</v>
      </c>
      <c r="B444" s="186">
        <v>8</v>
      </c>
      <c r="C444" s="187" t="s">
        <v>485</v>
      </c>
      <c r="D444" s="187">
        <v>9</v>
      </c>
      <c r="E444" s="187" t="s">
        <v>874</v>
      </c>
      <c r="F444" s="188"/>
      <c r="G444" s="186"/>
      <c r="H444" s="202"/>
      <c r="I444" s="202"/>
      <c r="J444" s="445"/>
      <c r="K444" s="186"/>
      <c r="L444" s="430"/>
      <c r="M444" s="431"/>
      <c r="N444" s="167"/>
      <c r="O444" s="167"/>
      <c r="P444" s="167"/>
      <c r="Q444" s="167"/>
      <c r="R444" s="165"/>
      <c r="S444" s="165"/>
      <c r="T444" s="165"/>
      <c r="U444" s="165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BK444" s="120">
        <f t="shared" si="116"/>
        <v>1</v>
      </c>
      <c r="BL444" s="235" t="str">
        <f t="shared" si="115"/>
        <v>2210-06-789-06-06</v>
      </c>
      <c r="BM444" s="235">
        <v>442</v>
      </c>
      <c r="BN444" s="242" t="s">
        <v>2319</v>
      </c>
      <c r="BO444" s="241" t="s">
        <v>2318</v>
      </c>
      <c r="BP444" s="242" t="s">
        <v>329</v>
      </c>
      <c r="BQ444" s="243" t="s">
        <v>2231</v>
      </c>
      <c r="BR444" s="242" t="s">
        <v>1943</v>
      </c>
      <c r="BS444" s="241" t="s">
        <v>1942</v>
      </c>
      <c r="BT444" s="242" t="s">
        <v>329</v>
      </c>
      <c r="BU444" s="243" t="s">
        <v>1917</v>
      </c>
      <c r="BV444" s="242" t="s">
        <v>329</v>
      </c>
      <c r="BW444" s="241" t="s">
        <v>2328</v>
      </c>
      <c r="BX444" s="235"/>
      <c r="BY444"/>
      <c r="BZ444"/>
      <c r="CA444"/>
      <c r="CB444"/>
      <c r="CC444"/>
      <c r="CD444"/>
      <c r="CE444"/>
    </row>
    <row r="445" spans="1:83" s="166" customFormat="1" ht="15" hidden="1" customHeight="1">
      <c r="A445" s="185">
        <v>379</v>
      </c>
      <c r="B445" s="186">
        <v>8</v>
      </c>
      <c r="C445" s="187" t="s">
        <v>485</v>
      </c>
      <c r="D445" s="187">
        <v>10</v>
      </c>
      <c r="E445" s="187" t="s">
        <v>875</v>
      </c>
      <c r="F445" s="188"/>
      <c r="G445" s="186"/>
      <c r="H445" s="202"/>
      <c r="I445" s="202"/>
      <c r="J445" s="445"/>
      <c r="K445" s="186"/>
      <c r="L445" s="430"/>
      <c r="M445" s="431"/>
      <c r="N445" s="167"/>
      <c r="O445" s="167"/>
      <c r="P445" s="167"/>
      <c r="Q445" s="167"/>
      <c r="R445" s="165"/>
      <c r="S445" s="165"/>
      <c r="T445" s="165"/>
      <c r="U445" s="165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BK445" s="120">
        <f t="shared" si="116"/>
        <v>1</v>
      </c>
      <c r="BL445" s="235" t="str">
        <f t="shared" si="115"/>
        <v>2210-06-789-06-07</v>
      </c>
      <c r="BM445" s="235">
        <v>443</v>
      </c>
      <c r="BN445" s="242" t="s">
        <v>2319</v>
      </c>
      <c r="BO445" s="241" t="s">
        <v>2318</v>
      </c>
      <c r="BP445" s="242" t="s">
        <v>329</v>
      </c>
      <c r="BQ445" s="243" t="s">
        <v>2231</v>
      </c>
      <c r="BR445" s="242" t="s">
        <v>1943</v>
      </c>
      <c r="BS445" s="241" t="s">
        <v>1942</v>
      </c>
      <c r="BT445" s="242" t="s">
        <v>329</v>
      </c>
      <c r="BU445" s="243" t="s">
        <v>1917</v>
      </c>
      <c r="BV445" s="242" t="s">
        <v>330</v>
      </c>
      <c r="BW445" s="241" t="s">
        <v>2329</v>
      </c>
      <c r="BX445" s="235"/>
      <c r="BY445"/>
      <c r="BZ445"/>
      <c r="CA445"/>
      <c r="CB445"/>
      <c r="CC445"/>
      <c r="CD445"/>
      <c r="CE445"/>
    </row>
    <row r="446" spans="1:83" s="166" customFormat="1" ht="15" hidden="1" customHeight="1">
      <c r="A446" s="185">
        <v>380</v>
      </c>
      <c r="B446" s="186">
        <v>8</v>
      </c>
      <c r="C446" s="187" t="s">
        <v>485</v>
      </c>
      <c r="D446" s="187">
        <v>11</v>
      </c>
      <c r="E446" s="187" t="s">
        <v>876</v>
      </c>
      <c r="F446" s="188"/>
      <c r="G446" s="186"/>
      <c r="H446" s="202"/>
      <c r="I446" s="202"/>
      <c r="J446" s="445"/>
      <c r="K446" s="186"/>
      <c r="L446" s="430"/>
      <c r="M446" s="431"/>
      <c r="N446" s="167"/>
      <c r="O446" s="167"/>
      <c r="P446" s="167"/>
      <c r="Q446" s="167"/>
      <c r="R446" s="165"/>
      <c r="S446" s="165"/>
      <c r="T446" s="165"/>
      <c r="U446" s="165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BK446" s="120">
        <f t="shared" si="116"/>
        <v>1</v>
      </c>
      <c r="BL446" s="235" t="str">
        <f t="shared" si="115"/>
        <v>2210-06-789-11-01</v>
      </c>
      <c r="BM446" s="235">
        <v>444</v>
      </c>
      <c r="BN446" s="242" t="s">
        <v>2319</v>
      </c>
      <c r="BO446" s="241" t="s">
        <v>2318</v>
      </c>
      <c r="BP446" s="242" t="s">
        <v>329</v>
      </c>
      <c r="BQ446" s="243" t="s">
        <v>2231</v>
      </c>
      <c r="BR446" s="242" t="s">
        <v>1943</v>
      </c>
      <c r="BS446" s="241" t="s">
        <v>1942</v>
      </c>
      <c r="BT446" s="242" t="s">
        <v>1608</v>
      </c>
      <c r="BU446" s="243" t="s">
        <v>1607</v>
      </c>
      <c r="BV446" s="242" t="s">
        <v>1604</v>
      </c>
      <c r="BW446" s="241" t="s">
        <v>1614</v>
      </c>
      <c r="BX446" s="235"/>
      <c r="BY446"/>
      <c r="BZ446"/>
      <c r="CA446"/>
      <c r="CB446"/>
      <c r="CC446"/>
      <c r="CD446"/>
      <c r="CE446"/>
    </row>
    <row r="447" spans="1:83" s="166" customFormat="1" ht="15" hidden="1" customHeight="1">
      <c r="A447" s="185">
        <v>381</v>
      </c>
      <c r="B447" s="186">
        <v>8</v>
      </c>
      <c r="C447" s="187" t="s">
        <v>485</v>
      </c>
      <c r="D447" s="187">
        <v>12</v>
      </c>
      <c r="E447" s="187" t="s">
        <v>877</v>
      </c>
      <c r="F447" s="188"/>
      <c r="G447" s="186"/>
      <c r="H447" s="202"/>
      <c r="I447" s="202"/>
      <c r="J447" s="445"/>
      <c r="K447" s="186"/>
      <c r="L447" s="430"/>
      <c r="M447" s="431"/>
      <c r="N447" s="167"/>
      <c r="O447" s="167"/>
      <c r="P447" s="167"/>
      <c r="Q447" s="167"/>
      <c r="R447" s="165"/>
      <c r="S447" s="165"/>
      <c r="T447" s="165"/>
      <c r="U447" s="165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BK447" s="120">
        <f t="shared" si="116"/>
        <v>1</v>
      </c>
      <c r="BL447" s="235" t="str">
        <f t="shared" si="115"/>
        <v>2210-06-789-11-05</v>
      </c>
      <c r="BM447" s="235">
        <v>445</v>
      </c>
      <c r="BN447" s="242" t="s">
        <v>2319</v>
      </c>
      <c r="BO447" s="241" t="s">
        <v>2318</v>
      </c>
      <c r="BP447" s="242" t="s">
        <v>329</v>
      </c>
      <c r="BQ447" s="243" t="s">
        <v>2231</v>
      </c>
      <c r="BR447" s="242" t="s">
        <v>1943</v>
      </c>
      <c r="BS447" s="241" t="s">
        <v>1942</v>
      </c>
      <c r="BT447" s="242" t="s">
        <v>1608</v>
      </c>
      <c r="BU447" s="243" t="s">
        <v>1607</v>
      </c>
      <c r="BV447" s="242" t="s">
        <v>328</v>
      </c>
      <c r="BW447" s="241" t="s">
        <v>2326</v>
      </c>
      <c r="BX447" s="235"/>
      <c r="BY447"/>
      <c r="BZ447"/>
      <c r="CA447"/>
      <c r="CB447"/>
      <c r="CC447"/>
      <c r="CD447"/>
      <c r="CE447"/>
    </row>
    <row r="448" spans="1:83" s="166" customFormat="1" ht="15" hidden="1" customHeight="1">
      <c r="A448" s="185">
        <v>382</v>
      </c>
      <c r="B448" s="186">
        <v>8</v>
      </c>
      <c r="C448" s="187" t="s">
        <v>485</v>
      </c>
      <c r="D448" s="187">
        <v>13</v>
      </c>
      <c r="E448" s="187" t="s">
        <v>878</v>
      </c>
      <c r="F448" s="188"/>
      <c r="G448" s="186"/>
      <c r="H448" s="202"/>
      <c r="I448" s="202"/>
      <c r="J448" s="445"/>
      <c r="K448" s="186"/>
      <c r="L448" s="430"/>
      <c r="M448" s="431"/>
      <c r="N448" s="167"/>
      <c r="O448" s="167"/>
      <c r="P448" s="167"/>
      <c r="Q448" s="167"/>
      <c r="R448" s="165"/>
      <c r="S448" s="165"/>
      <c r="T448" s="165"/>
      <c r="U448" s="165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BK448" s="120">
        <f t="shared" si="116"/>
        <v>1</v>
      </c>
      <c r="BL448" s="235" t="str">
        <f t="shared" si="115"/>
        <v>2210-06-789-11-35</v>
      </c>
      <c r="BM448" s="235">
        <v>446</v>
      </c>
      <c r="BN448" s="242" t="s">
        <v>2319</v>
      </c>
      <c r="BO448" s="241" t="s">
        <v>2318</v>
      </c>
      <c r="BP448" s="242" t="s">
        <v>329</v>
      </c>
      <c r="BQ448" s="243" t="s">
        <v>2231</v>
      </c>
      <c r="BR448" s="242" t="s">
        <v>1943</v>
      </c>
      <c r="BS448" s="241" t="s">
        <v>1942</v>
      </c>
      <c r="BT448" s="242" t="s">
        <v>1608</v>
      </c>
      <c r="BU448" s="243" t="s">
        <v>1607</v>
      </c>
      <c r="BV448" s="242" t="s">
        <v>2324</v>
      </c>
      <c r="BW448" s="241" t="s">
        <v>2323</v>
      </c>
      <c r="BX448" s="235"/>
      <c r="BY448"/>
      <c r="BZ448"/>
      <c r="CA448"/>
      <c r="CB448"/>
      <c r="CC448"/>
      <c r="CD448"/>
      <c r="CE448"/>
    </row>
    <row r="449" spans="1:83" s="166" customFormat="1" ht="15" hidden="1" customHeight="1">
      <c r="A449" s="185">
        <v>383</v>
      </c>
      <c r="B449" s="186">
        <v>8</v>
      </c>
      <c r="C449" s="187" t="s">
        <v>485</v>
      </c>
      <c r="D449" s="187">
        <v>14</v>
      </c>
      <c r="E449" s="187" t="s">
        <v>879</v>
      </c>
      <c r="F449" s="188"/>
      <c r="G449" s="186"/>
      <c r="H449" s="202"/>
      <c r="I449" s="202"/>
      <c r="J449" s="445"/>
      <c r="K449" s="186"/>
      <c r="L449" s="430"/>
      <c r="M449" s="431"/>
      <c r="N449" s="167"/>
      <c r="O449" s="167"/>
      <c r="P449" s="167"/>
      <c r="Q449" s="167"/>
      <c r="R449" s="165"/>
      <c r="S449" s="165"/>
      <c r="T449" s="165"/>
      <c r="U449" s="165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BK449" s="120">
        <f t="shared" si="116"/>
        <v>1</v>
      </c>
      <c r="BL449" s="235" t="str">
        <f t="shared" si="115"/>
        <v>2210-06-796-06-06</v>
      </c>
      <c r="BM449" s="235">
        <v>447</v>
      </c>
      <c r="BN449" s="242" t="s">
        <v>2319</v>
      </c>
      <c r="BO449" s="241" t="s">
        <v>2318</v>
      </c>
      <c r="BP449" s="242" t="s">
        <v>329</v>
      </c>
      <c r="BQ449" s="243" t="s">
        <v>2231</v>
      </c>
      <c r="BR449" s="242" t="s">
        <v>1641</v>
      </c>
      <c r="BS449" s="241" t="s">
        <v>2038</v>
      </c>
      <c r="BT449" s="242" t="s">
        <v>329</v>
      </c>
      <c r="BU449" s="243" t="s">
        <v>1917</v>
      </c>
      <c r="BV449" s="242" t="s">
        <v>329</v>
      </c>
      <c r="BW449" s="241" t="s">
        <v>2328</v>
      </c>
      <c r="BX449" s="235"/>
      <c r="BY449"/>
      <c r="BZ449"/>
      <c r="CA449"/>
      <c r="CB449"/>
      <c r="CC449"/>
      <c r="CD449"/>
      <c r="CE449"/>
    </row>
    <row r="450" spans="1:83" s="166" customFormat="1" ht="15" hidden="1" customHeight="1">
      <c r="A450" s="185">
        <v>384</v>
      </c>
      <c r="B450" s="186">
        <v>8</v>
      </c>
      <c r="C450" s="187" t="s">
        <v>485</v>
      </c>
      <c r="D450" s="187">
        <v>15</v>
      </c>
      <c r="E450" s="187" t="s">
        <v>880</v>
      </c>
      <c r="F450" s="188"/>
      <c r="G450" s="186"/>
      <c r="H450" s="202"/>
      <c r="I450" s="202"/>
      <c r="J450" s="445"/>
      <c r="K450" s="186"/>
      <c r="L450" s="430"/>
      <c r="M450" s="431"/>
      <c r="N450" s="167"/>
      <c r="O450" s="167"/>
      <c r="P450" s="167"/>
      <c r="Q450" s="167"/>
      <c r="R450" s="165"/>
      <c r="S450" s="165"/>
      <c r="T450" s="165"/>
      <c r="U450" s="165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BK450" s="120">
        <f t="shared" si="116"/>
        <v>1</v>
      </c>
      <c r="BL450" s="235" t="str">
        <f t="shared" si="115"/>
        <v>2210-06-796-06-08</v>
      </c>
      <c r="BM450" s="235">
        <v>448</v>
      </c>
      <c r="BN450" s="242" t="s">
        <v>2319</v>
      </c>
      <c r="BO450" s="241" t="s">
        <v>2318</v>
      </c>
      <c r="BP450" s="242" t="s">
        <v>329</v>
      </c>
      <c r="BQ450" s="243" t="s">
        <v>2231</v>
      </c>
      <c r="BR450" s="242" t="s">
        <v>1641</v>
      </c>
      <c r="BS450" s="241" t="s">
        <v>2038</v>
      </c>
      <c r="BT450" s="242" t="s">
        <v>329</v>
      </c>
      <c r="BU450" s="243" t="s">
        <v>1917</v>
      </c>
      <c r="BV450" s="242" t="s">
        <v>331</v>
      </c>
      <c r="BW450" s="241" t="s">
        <v>2327</v>
      </c>
      <c r="BX450" s="235"/>
      <c r="BY450"/>
      <c r="BZ450"/>
      <c r="CA450"/>
      <c r="CB450"/>
      <c r="CC450"/>
      <c r="CD450"/>
      <c r="CE450"/>
    </row>
    <row r="451" spans="1:83" s="166" customFormat="1" ht="15" hidden="1" customHeight="1">
      <c r="A451" s="185">
        <v>385</v>
      </c>
      <c r="B451" s="186">
        <v>8</v>
      </c>
      <c r="C451" s="187" t="s">
        <v>485</v>
      </c>
      <c r="D451" s="187">
        <v>16</v>
      </c>
      <c r="E451" s="187" t="s">
        <v>881</v>
      </c>
      <c r="F451" s="188"/>
      <c r="G451" s="186"/>
      <c r="H451" s="202"/>
      <c r="I451" s="202"/>
      <c r="J451" s="445"/>
      <c r="K451" s="186"/>
      <c r="L451" s="430"/>
      <c r="M451" s="431"/>
      <c r="N451" s="167"/>
      <c r="O451" s="167"/>
      <c r="P451" s="167"/>
      <c r="Q451" s="167"/>
      <c r="R451" s="165"/>
      <c r="S451" s="165"/>
      <c r="T451" s="165"/>
      <c r="U451" s="165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BK451" s="120">
        <f t="shared" si="116"/>
        <v>1</v>
      </c>
      <c r="BL451" s="235" t="str">
        <f t="shared" ref="BL451:BL514" si="117">CONCATENATE(BN451,"-",BP451,"-",BR451,"-",BT451,"-",BV451)</f>
        <v>2210-06-796-11-01</v>
      </c>
      <c r="BM451" s="235">
        <v>449</v>
      </c>
      <c r="BN451" s="242" t="s">
        <v>2319</v>
      </c>
      <c r="BO451" s="241" t="s">
        <v>2318</v>
      </c>
      <c r="BP451" s="242" t="s">
        <v>329</v>
      </c>
      <c r="BQ451" s="243" t="s">
        <v>2231</v>
      </c>
      <c r="BR451" s="242" t="s">
        <v>1641</v>
      </c>
      <c r="BS451" s="241" t="s">
        <v>2038</v>
      </c>
      <c r="BT451" s="242" t="s">
        <v>1608</v>
      </c>
      <c r="BU451" s="243" t="s">
        <v>1607</v>
      </c>
      <c r="BV451" s="242" t="s">
        <v>1604</v>
      </c>
      <c r="BW451" s="241" t="s">
        <v>1614</v>
      </c>
      <c r="BX451" s="235"/>
      <c r="BY451"/>
      <c r="BZ451"/>
      <c r="CA451"/>
      <c r="CB451"/>
      <c r="CC451"/>
      <c r="CD451"/>
      <c r="CE451"/>
    </row>
    <row r="452" spans="1:83" s="166" customFormat="1" ht="15" hidden="1" customHeight="1">
      <c r="A452" s="185">
        <v>386</v>
      </c>
      <c r="B452" s="186">
        <v>8</v>
      </c>
      <c r="C452" s="187" t="s">
        <v>485</v>
      </c>
      <c r="D452" s="187">
        <v>17</v>
      </c>
      <c r="E452" s="187" t="s">
        <v>882</v>
      </c>
      <c r="F452" s="188"/>
      <c r="G452" s="186"/>
      <c r="H452" s="202"/>
      <c r="I452" s="202"/>
      <c r="J452" s="445"/>
      <c r="K452" s="186"/>
      <c r="L452" s="430"/>
      <c r="M452" s="431"/>
      <c r="N452" s="167"/>
      <c r="O452" s="167"/>
      <c r="P452" s="167"/>
      <c r="Q452" s="167"/>
      <c r="R452" s="165"/>
      <c r="S452" s="165"/>
      <c r="T452" s="165"/>
      <c r="U452" s="165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BK452" s="120">
        <f t="shared" ref="BK452:BK515" si="118">IF(EXACT($E$25,BN452),BK451+1,1)</f>
        <v>1</v>
      </c>
      <c r="BL452" s="235" t="str">
        <f t="shared" si="117"/>
        <v>2210-06-796-11-05</v>
      </c>
      <c r="BM452" s="235">
        <v>450</v>
      </c>
      <c r="BN452" s="242" t="s">
        <v>2319</v>
      </c>
      <c r="BO452" s="241" t="s">
        <v>2318</v>
      </c>
      <c r="BP452" s="242" t="s">
        <v>329</v>
      </c>
      <c r="BQ452" s="243" t="s">
        <v>2231</v>
      </c>
      <c r="BR452" s="242" t="s">
        <v>1641</v>
      </c>
      <c r="BS452" s="241" t="s">
        <v>2038</v>
      </c>
      <c r="BT452" s="242" t="s">
        <v>1608</v>
      </c>
      <c r="BU452" s="243" t="s">
        <v>1607</v>
      </c>
      <c r="BV452" s="242" t="s">
        <v>328</v>
      </c>
      <c r="BW452" s="241" t="s">
        <v>2326</v>
      </c>
      <c r="BX452" s="235"/>
      <c r="BY452"/>
      <c r="BZ452"/>
      <c r="CA452"/>
      <c r="CB452"/>
      <c r="CC452"/>
      <c r="CD452"/>
      <c r="CE452"/>
    </row>
    <row r="453" spans="1:83" s="166" customFormat="1" ht="15" hidden="1" customHeight="1">
      <c r="A453" s="185">
        <v>387</v>
      </c>
      <c r="B453" s="186">
        <v>8</v>
      </c>
      <c r="C453" s="187" t="s">
        <v>485</v>
      </c>
      <c r="D453" s="187">
        <v>18</v>
      </c>
      <c r="E453" s="187" t="s">
        <v>883</v>
      </c>
      <c r="F453" s="188"/>
      <c r="G453" s="186"/>
      <c r="H453" s="202"/>
      <c r="I453" s="202"/>
      <c r="J453" s="445"/>
      <c r="K453" s="186"/>
      <c r="L453" s="430"/>
      <c r="M453" s="431"/>
      <c r="N453" s="167"/>
      <c r="O453" s="167"/>
      <c r="P453" s="167"/>
      <c r="Q453" s="167"/>
      <c r="R453" s="165"/>
      <c r="S453" s="165"/>
      <c r="T453" s="165"/>
      <c r="U453" s="165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BK453" s="120">
        <f t="shared" si="118"/>
        <v>1</v>
      </c>
      <c r="BL453" s="235" t="str">
        <f t="shared" si="117"/>
        <v>2210-06-796-11-06</v>
      </c>
      <c r="BM453" s="235">
        <v>451</v>
      </c>
      <c r="BN453" s="242" t="s">
        <v>2319</v>
      </c>
      <c r="BO453" s="241" t="s">
        <v>2318</v>
      </c>
      <c r="BP453" s="242" t="s">
        <v>329</v>
      </c>
      <c r="BQ453" s="243" t="s">
        <v>2231</v>
      </c>
      <c r="BR453" s="242" t="s">
        <v>1641</v>
      </c>
      <c r="BS453" s="241" t="s">
        <v>2038</v>
      </c>
      <c r="BT453" s="242" t="s">
        <v>1608</v>
      </c>
      <c r="BU453" s="243" t="s">
        <v>1607</v>
      </c>
      <c r="BV453" s="242" t="s">
        <v>329</v>
      </c>
      <c r="BW453" s="241" t="s">
        <v>2325</v>
      </c>
      <c r="BX453" s="235"/>
      <c r="BY453"/>
      <c r="BZ453"/>
      <c r="CA453"/>
      <c r="CB453"/>
      <c r="CC453"/>
      <c r="CD453"/>
      <c r="CE453"/>
    </row>
    <row r="454" spans="1:83" s="166" customFormat="1" ht="15" hidden="1" customHeight="1">
      <c r="A454" s="185">
        <v>388</v>
      </c>
      <c r="B454" s="186">
        <v>8</v>
      </c>
      <c r="C454" s="187" t="s">
        <v>485</v>
      </c>
      <c r="D454" s="187">
        <v>19</v>
      </c>
      <c r="E454" s="187" t="s">
        <v>884</v>
      </c>
      <c r="F454" s="188"/>
      <c r="G454" s="186"/>
      <c r="H454" s="202"/>
      <c r="I454" s="202"/>
      <c r="J454" s="445"/>
      <c r="K454" s="186"/>
      <c r="L454" s="430"/>
      <c r="M454" s="431"/>
      <c r="N454" s="167"/>
      <c r="O454" s="167"/>
      <c r="P454" s="167"/>
      <c r="Q454" s="167"/>
      <c r="R454" s="165"/>
      <c r="S454" s="165"/>
      <c r="T454" s="165"/>
      <c r="U454" s="165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BK454" s="120">
        <f t="shared" si="118"/>
        <v>1</v>
      </c>
      <c r="BL454" s="235" t="str">
        <f t="shared" si="117"/>
        <v>2210-06-796-11-35</v>
      </c>
      <c r="BM454" s="235">
        <v>452</v>
      </c>
      <c r="BN454" s="242" t="s">
        <v>2319</v>
      </c>
      <c r="BO454" s="241" t="s">
        <v>2318</v>
      </c>
      <c r="BP454" s="242" t="s">
        <v>329</v>
      </c>
      <c r="BQ454" s="243" t="s">
        <v>2231</v>
      </c>
      <c r="BR454" s="242" t="s">
        <v>1641</v>
      </c>
      <c r="BS454" s="241" t="s">
        <v>2038</v>
      </c>
      <c r="BT454" s="242" t="s">
        <v>1608</v>
      </c>
      <c r="BU454" s="243" t="s">
        <v>1607</v>
      </c>
      <c r="BV454" s="242" t="s">
        <v>2324</v>
      </c>
      <c r="BW454" s="241" t="s">
        <v>2323</v>
      </c>
      <c r="BX454" s="235"/>
      <c r="BY454"/>
      <c r="BZ454"/>
      <c r="CA454"/>
      <c r="CB454"/>
      <c r="CC454"/>
      <c r="CD454"/>
      <c r="CE454"/>
    </row>
    <row r="455" spans="1:83" s="166" customFormat="1" ht="15" hidden="1" customHeight="1">
      <c r="A455" s="185">
        <v>389</v>
      </c>
      <c r="B455" s="186">
        <v>8</v>
      </c>
      <c r="C455" s="187" t="s">
        <v>485</v>
      </c>
      <c r="D455" s="187">
        <v>20</v>
      </c>
      <c r="E455" s="187" t="s">
        <v>885</v>
      </c>
      <c r="F455" s="188"/>
      <c r="G455" s="186"/>
      <c r="H455" s="202"/>
      <c r="I455" s="202"/>
      <c r="J455" s="445"/>
      <c r="K455" s="186"/>
      <c r="L455" s="430"/>
      <c r="M455" s="431"/>
      <c r="N455" s="167"/>
      <c r="O455" s="167"/>
      <c r="P455" s="167"/>
      <c r="Q455" s="167"/>
      <c r="R455" s="165"/>
      <c r="S455" s="165"/>
      <c r="T455" s="165"/>
      <c r="U455" s="165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BK455" s="120">
        <f t="shared" si="118"/>
        <v>1</v>
      </c>
      <c r="BL455" s="235" t="str">
        <f t="shared" si="117"/>
        <v>2210-80-004-00-04</v>
      </c>
      <c r="BM455" s="235">
        <v>453</v>
      </c>
      <c r="BN455" s="242" t="s">
        <v>2319</v>
      </c>
      <c r="BO455" s="241" t="s">
        <v>2318</v>
      </c>
      <c r="BP455" s="242" t="s">
        <v>1611</v>
      </c>
      <c r="BQ455" s="243" t="s">
        <v>1568</v>
      </c>
      <c r="BR455" s="242" t="s">
        <v>2322</v>
      </c>
      <c r="BS455" s="246" t="s">
        <v>2321</v>
      </c>
      <c r="BT455" s="245" t="s">
        <v>1642</v>
      </c>
      <c r="BU455" s="244"/>
      <c r="BV455" s="242" t="s">
        <v>327</v>
      </c>
      <c r="BW455" s="241" t="s">
        <v>2320</v>
      </c>
      <c r="BX455" s="235"/>
      <c r="BY455"/>
      <c r="BZ455"/>
      <c r="CA455"/>
      <c r="CB455"/>
      <c r="CC455"/>
      <c r="CD455"/>
      <c r="CE455"/>
    </row>
    <row r="456" spans="1:83" s="166" customFormat="1" ht="15" hidden="1" customHeight="1">
      <c r="A456" s="185">
        <v>390</v>
      </c>
      <c r="B456" s="186">
        <v>8</v>
      </c>
      <c r="C456" s="187" t="s">
        <v>485</v>
      </c>
      <c r="D456" s="187">
        <v>21</v>
      </c>
      <c r="E456" s="187" t="s">
        <v>886</v>
      </c>
      <c r="F456" s="188"/>
      <c r="G456" s="186"/>
      <c r="H456" s="202"/>
      <c r="I456" s="202"/>
      <c r="J456" s="445"/>
      <c r="K456" s="186"/>
      <c r="L456" s="430"/>
      <c r="M456" s="431"/>
      <c r="N456" s="167"/>
      <c r="O456" s="167"/>
      <c r="P456" s="167"/>
      <c r="Q456" s="167"/>
      <c r="R456" s="165"/>
      <c r="S456" s="165"/>
      <c r="T456" s="165"/>
      <c r="U456" s="165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BK456" s="120">
        <f t="shared" si="118"/>
        <v>1</v>
      </c>
      <c r="BL456" s="235" t="str">
        <f t="shared" si="117"/>
        <v>2210-80-800-00-04</v>
      </c>
      <c r="BM456" s="235">
        <v>454</v>
      </c>
      <c r="BN456" s="242" t="s">
        <v>2319</v>
      </c>
      <c r="BO456" s="241" t="s">
        <v>2318</v>
      </c>
      <c r="BP456" s="242" t="s">
        <v>1611</v>
      </c>
      <c r="BQ456" s="243" t="s">
        <v>1568</v>
      </c>
      <c r="BR456" s="242" t="s">
        <v>1649</v>
      </c>
      <c r="BS456" s="246" t="s">
        <v>1648</v>
      </c>
      <c r="BT456" s="245" t="s">
        <v>1642</v>
      </c>
      <c r="BU456" s="244"/>
      <c r="BV456" s="242" t="s">
        <v>327</v>
      </c>
      <c r="BW456" s="241" t="s">
        <v>2317</v>
      </c>
      <c r="BX456" s="235"/>
      <c r="BY456"/>
      <c r="BZ456"/>
      <c r="CA456"/>
      <c r="CB456"/>
      <c r="CC456"/>
      <c r="CD456"/>
      <c r="CE456"/>
    </row>
    <row r="457" spans="1:83" s="166" customFormat="1" ht="15" hidden="1" customHeight="1">
      <c r="A457" s="185">
        <v>391</v>
      </c>
      <c r="B457" s="186">
        <v>8</v>
      </c>
      <c r="C457" s="187" t="s">
        <v>485</v>
      </c>
      <c r="D457" s="187">
        <v>22</v>
      </c>
      <c r="E457" s="187" t="s">
        <v>887</v>
      </c>
      <c r="F457" s="188"/>
      <c r="G457" s="186"/>
      <c r="H457" s="202"/>
      <c r="I457" s="202"/>
      <c r="J457" s="445"/>
      <c r="K457" s="186"/>
      <c r="L457" s="430"/>
      <c r="M457" s="431"/>
      <c r="N457" s="167"/>
      <c r="O457" s="167"/>
      <c r="P457" s="167"/>
      <c r="Q457" s="167"/>
      <c r="R457" s="165"/>
      <c r="S457" s="165"/>
      <c r="T457" s="165"/>
      <c r="U457" s="165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BK457" s="120">
        <f t="shared" si="118"/>
        <v>1</v>
      </c>
      <c r="BL457" s="235" t="str">
        <f t="shared" si="117"/>
        <v>2211-00-001-00-01</v>
      </c>
      <c r="BM457" s="235">
        <v>455</v>
      </c>
      <c r="BN457" s="242" t="s">
        <v>2295</v>
      </c>
      <c r="BO457" s="241" t="s">
        <v>2294</v>
      </c>
      <c r="BP457" s="242" t="s">
        <v>1642</v>
      </c>
      <c r="BQ457" s="243"/>
      <c r="BR457" s="242" t="s">
        <v>1610</v>
      </c>
      <c r="BS457" s="246" t="s">
        <v>1634</v>
      </c>
      <c r="BT457" s="245" t="s">
        <v>1642</v>
      </c>
      <c r="BU457" s="244"/>
      <c r="BV457" s="242" t="s">
        <v>1604</v>
      </c>
      <c r="BW457" s="241" t="s">
        <v>1875</v>
      </c>
      <c r="BX457" s="235"/>
      <c r="BY457"/>
      <c r="BZ457"/>
      <c r="CA457"/>
      <c r="CB457"/>
      <c r="CC457"/>
      <c r="CD457"/>
      <c r="CE457"/>
    </row>
    <row r="458" spans="1:83" s="166" customFormat="1" ht="15" hidden="1" customHeight="1">
      <c r="A458" s="185">
        <v>392</v>
      </c>
      <c r="B458" s="186">
        <v>8</v>
      </c>
      <c r="C458" s="187" t="s">
        <v>485</v>
      </c>
      <c r="D458" s="187">
        <v>23</v>
      </c>
      <c r="E458" s="187" t="s">
        <v>888</v>
      </c>
      <c r="F458" s="188"/>
      <c r="G458" s="186"/>
      <c r="H458" s="202"/>
      <c r="I458" s="202"/>
      <c r="J458" s="445"/>
      <c r="K458" s="186"/>
      <c r="L458" s="430"/>
      <c r="M458" s="431"/>
      <c r="N458" s="167"/>
      <c r="O458" s="167"/>
      <c r="P458" s="167"/>
      <c r="Q458" s="167"/>
      <c r="R458" s="165"/>
      <c r="S458" s="165"/>
      <c r="T458" s="165"/>
      <c r="U458" s="165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BK458" s="120">
        <f t="shared" si="118"/>
        <v>1</v>
      </c>
      <c r="BL458" s="235" t="str">
        <f t="shared" si="117"/>
        <v>2211-00-001-10-01</v>
      </c>
      <c r="BM458" s="235">
        <v>456</v>
      </c>
      <c r="BN458" s="242" t="s">
        <v>2295</v>
      </c>
      <c r="BO458" s="241" t="s">
        <v>2294</v>
      </c>
      <c r="BP458" s="242" t="s">
        <v>1642</v>
      </c>
      <c r="BQ458" s="243"/>
      <c r="BR458" s="242" t="s">
        <v>1610</v>
      </c>
      <c r="BS458" s="241" t="s">
        <v>1634</v>
      </c>
      <c r="BT458" s="242" t="s">
        <v>1679</v>
      </c>
      <c r="BU458" s="243" t="s">
        <v>1738</v>
      </c>
      <c r="BV458" s="242" t="s">
        <v>1604</v>
      </c>
      <c r="BW458" s="241" t="s">
        <v>1875</v>
      </c>
      <c r="BX458" s="235"/>
      <c r="BY458"/>
      <c r="BZ458"/>
      <c r="CA458"/>
      <c r="CB458"/>
      <c r="CC458"/>
      <c r="CD458"/>
      <c r="CE458"/>
    </row>
    <row r="459" spans="1:83" s="166" customFormat="1" ht="15" hidden="1" customHeight="1">
      <c r="A459" s="185">
        <v>393</v>
      </c>
      <c r="B459" s="186">
        <v>8</v>
      </c>
      <c r="C459" s="187" t="s">
        <v>485</v>
      </c>
      <c r="D459" s="187">
        <v>24</v>
      </c>
      <c r="E459" s="187" t="s">
        <v>889</v>
      </c>
      <c r="F459" s="188"/>
      <c r="G459" s="186"/>
      <c r="H459" s="202"/>
      <c r="I459" s="202"/>
      <c r="J459" s="445"/>
      <c r="K459" s="186"/>
      <c r="L459" s="430"/>
      <c r="M459" s="431"/>
      <c r="N459" s="167"/>
      <c r="O459" s="167"/>
      <c r="P459" s="167"/>
      <c r="Q459" s="167"/>
      <c r="R459" s="165"/>
      <c r="S459" s="165"/>
      <c r="T459" s="165"/>
      <c r="U459" s="165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BK459" s="120">
        <f t="shared" si="118"/>
        <v>1</v>
      </c>
      <c r="BL459" s="235" t="str">
        <f t="shared" si="117"/>
        <v>2211-00-001-10-06</v>
      </c>
      <c r="BM459" s="235">
        <v>457</v>
      </c>
      <c r="BN459" s="242" t="s">
        <v>2295</v>
      </c>
      <c r="BO459" s="241" t="s">
        <v>2294</v>
      </c>
      <c r="BP459" s="242" t="s">
        <v>1642</v>
      </c>
      <c r="BQ459" s="243"/>
      <c r="BR459" s="242" t="s">
        <v>1610</v>
      </c>
      <c r="BS459" s="241" t="s">
        <v>1634</v>
      </c>
      <c r="BT459" s="242" t="s">
        <v>1679</v>
      </c>
      <c r="BU459" s="243" t="s">
        <v>1738</v>
      </c>
      <c r="BV459" s="242" t="s">
        <v>329</v>
      </c>
      <c r="BW459" s="241" t="s">
        <v>2299</v>
      </c>
      <c r="BX459" s="235"/>
      <c r="BY459"/>
      <c r="BZ459"/>
      <c r="CA459"/>
      <c r="CB459"/>
      <c r="CC459"/>
      <c r="CD459"/>
      <c r="CE459"/>
    </row>
    <row r="460" spans="1:83" s="166" customFormat="1" ht="15" hidden="1" customHeight="1">
      <c r="A460" s="185">
        <v>394</v>
      </c>
      <c r="B460" s="186">
        <v>8</v>
      </c>
      <c r="C460" s="187" t="s">
        <v>485</v>
      </c>
      <c r="D460" s="187">
        <v>25</v>
      </c>
      <c r="E460" s="187" t="s">
        <v>890</v>
      </c>
      <c r="F460" s="188"/>
      <c r="G460" s="186"/>
      <c r="H460" s="202"/>
      <c r="I460" s="202"/>
      <c r="J460" s="445"/>
      <c r="K460" s="186"/>
      <c r="L460" s="430"/>
      <c r="M460" s="431"/>
      <c r="N460" s="167"/>
      <c r="O460" s="167"/>
      <c r="P460" s="167"/>
      <c r="Q460" s="167"/>
      <c r="R460" s="165"/>
      <c r="S460" s="165"/>
      <c r="T460" s="165"/>
      <c r="U460" s="165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BK460" s="120">
        <f t="shared" si="118"/>
        <v>1</v>
      </c>
      <c r="BL460" s="235" t="str">
        <f t="shared" si="117"/>
        <v>2211-00-003-10-04</v>
      </c>
      <c r="BM460" s="235">
        <v>458</v>
      </c>
      <c r="BN460" s="242" t="s">
        <v>2295</v>
      </c>
      <c r="BO460" s="241" t="s">
        <v>2294</v>
      </c>
      <c r="BP460" s="242" t="s">
        <v>1642</v>
      </c>
      <c r="BQ460" s="243"/>
      <c r="BR460" s="242" t="s">
        <v>1967</v>
      </c>
      <c r="BS460" s="241" t="s">
        <v>1966</v>
      </c>
      <c r="BT460" s="242" t="s">
        <v>1679</v>
      </c>
      <c r="BU460" s="243" t="s">
        <v>1738</v>
      </c>
      <c r="BV460" s="242" t="s">
        <v>327</v>
      </c>
      <c r="BW460" s="241" t="s">
        <v>2316</v>
      </c>
      <c r="BX460" s="235"/>
      <c r="BY460"/>
      <c r="BZ460"/>
      <c r="CA460"/>
      <c r="CB460"/>
      <c r="CC460"/>
      <c r="CD460"/>
      <c r="CE460"/>
    </row>
    <row r="461" spans="1:83" s="166" customFormat="1" ht="15" hidden="1" customHeight="1">
      <c r="A461" s="185">
        <v>395</v>
      </c>
      <c r="B461" s="186">
        <v>8</v>
      </c>
      <c r="C461" s="187" t="s">
        <v>485</v>
      </c>
      <c r="D461" s="187">
        <v>26</v>
      </c>
      <c r="E461" s="187" t="s">
        <v>891</v>
      </c>
      <c r="F461" s="188"/>
      <c r="G461" s="186"/>
      <c r="H461" s="202"/>
      <c r="I461" s="202"/>
      <c r="J461" s="445"/>
      <c r="K461" s="186"/>
      <c r="L461" s="430"/>
      <c r="M461" s="431"/>
      <c r="N461" s="167"/>
      <c r="O461" s="167"/>
      <c r="P461" s="167"/>
      <c r="Q461" s="167"/>
      <c r="R461" s="165"/>
      <c r="S461" s="165"/>
      <c r="T461" s="165"/>
      <c r="U461" s="165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BK461" s="120">
        <f t="shared" si="118"/>
        <v>1</v>
      </c>
      <c r="BL461" s="235" t="str">
        <f t="shared" si="117"/>
        <v>2211-00-003-10-05</v>
      </c>
      <c r="BM461" s="235">
        <v>459</v>
      </c>
      <c r="BN461" s="242" t="s">
        <v>2295</v>
      </c>
      <c r="BO461" s="241" t="s">
        <v>2294</v>
      </c>
      <c r="BP461" s="242" t="s">
        <v>1642</v>
      </c>
      <c r="BQ461" s="243"/>
      <c r="BR461" s="242" t="s">
        <v>1967</v>
      </c>
      <c r="BS461" s="241" t="s">
        <v>1966</v>
      </c>
      <c r="BT461" s="242" t="s">
        <v>1679</v>
      </c>
      <c r="BU461" s="243" t="s">
        <v>1738</v>
      </c>
      <c r="BV461" s="242" t="s">
        <v>328</v>
      </c>
      <c r="BW461" s="241" t="s">
        <v>2315</v>
      </c>
      <c r="BX461" s="235"/>
      <c r="BY461"/>
      <c r="BZ461"/>
      <c r="CA461"/>
      <c r="CB461"/>
      <c r="CC461"/>
      <c r="CD461"/>
      <c r="CE461"/>
    </row>
    <row r="462" spans="1:83" s="166" customFormat="1" ht="15" hidden="1" customHeight="1">
      <c r="A462" s="185">
        <v>396</v>
      </c>
      <c r="B462" s="186">
        <v>8</v>
      </c>
      <c r="C462" s="187" t="s">
        <v>485</v>
      </c>
      <c r="D462" s="187">
        <v>27</v>
      </c>
      <c r="E462" s="187" t="s">
        <v>892</v>
      </c>
      <c r="F462" s="188"/>
      <c r="G462" s="186"/>
      <c r="H462" s="202"/>
      <c r="I462" s="202"/>
      <c r="J462" s="445"/>
      <c r="K462" s="186"/>
      <c r="L462" s="430"/>
      <c r="M462" s="431"/>
      <c r="N462" s="167"/>
      <c r="O462" s="167"/>
      <c r="P462" s="167"/>
      <c r="Q462" s="167"/>
      <c r="R462" s="165"/>
      <c r="S462" s="165"/>
      <c r="T462" s="165"/>
      <c r="U462" s="165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BK462" s="120">
        <f t="shared" si="118"/>
        <v>1</v>
      </c>
      <c r="BL462" s="235" t="str">
        <f t="shared" si="117"/>
        <v>2211-00-003-10-07</v>
      </c>
      <c r="BM462" s="235">
        <v>460</v>
      </c>
      <c r="BN462" s="242" t="s">
        <v>2295</v>
      </c>
      <c r="BO462" s="241" t="s">
        <v>2294</v>
      </c>
      <c r="BP462" s="242" t="s">
        <v>1642</v>
      </c>
      <c r="BQ462" s="243"/>
      <c r="BR462" s="242" t="s">
        <v>1967</v>
      </c>
      <c r="BS462" s="241" t="s">
        <v>1966</v>
      </c>
      <c r="BT462" s="242" t="s">
        <v>1679</v>
      </c>
      <c r="BU462" s="243" t="s">
        <v>1738</v>
      </c>
      <c r="BV462" s="242" t="s">
        <v>330</v>
      </c>
      <c r="BW462" s="241" t="s">
        <v>2314</v>
      </c>
      <c r="BX462" s="235"/>
      <c r="BY462"/>
      <c r="BZ462"/>
      <c r="CA462"/>
      <c r="CB462"/>
      <c r="CC462"/>
      <c r="CD462"/>
      <c r="CE462"/>
    </row>
    <row r="463" spans="1:83" s="166" customFormat="1" ht="15" hidden="1" customHeight="1">
      <c r="A463" s="185">
        <v>397</v>
      </c>
      <c r="B463" s="186">
        <v>8</v>
      </c>
      <c r="C463" s="187" t="s">
        <v>485</v>
      </c>
      <c r="D463" s="187">
        <v>28</v>
      </c>
      <c r="E463" s="187" t="s">
        <v>893</v>
      </c>
      <c r="F463" s="188"/>
      <c r="G463" s="186"/>
      <c r="H463" s="202"/>
      <c r="I463" s="202"/>
      <c r="J463" s="445"/>
      <c r="K463" s="186"/>
      <c r="L463" s="430"/>
      <c r="M463" s="431"/>
      <c r="N463" s="167"/>
      <c r="O463" s="167"/>
      <c r="P463" s="167"/>
      <c r="Q463" s="167"/>
      <c r="R463" s="165"/>
      <c r="S463" s="165"/>
      <c r="T463" s="165"/>
      <c r="U463" s="165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BK463" s="120">
        <f t="shared" si="118"/>
        <v>1</v>
      </c>
      <c r="BL463" s="235" t="str">
        <f t="shared" si="117"/>
        <v>2211-00-101-10-09</v>
      </c>
      <c r="BM463" s="235">
        <v>461</v>
      </c>
      <c r="BN463" s="242" t="s">
        <v>2295</v>
      </c>
      <c r="BO463" s="241" t="s">
        <v>2294</v>
      </c>
      <c r="BP463" s="242" t="s">
        <v>1642</v>
      </c>
      <c r="BQ463" s="243"/>
      <c r="BR463" s="242" t="s">
        <v>1617</v>
      </c>
      <c r="BS463" s="241" t="s">
        <v>2313</v>
      </c>
      <c r="BT463" s="242" t="s">
        <v>1679</v>
      </c>
      <c r="BU463" s="243" t="s">
        <v>1738</v>
      </c>
      <c r="BV463" s="242" t="s">
        <v>1681</v>
      </c>
      <c r="BW463" s="241" t="s">
        <v>2298</v>
      </c>
      <c r="BX463" s="235"/>
      <c r="BY463"/>
      <c r="BZ463"/>
      <c r="CA463"/>
      <c r="CB463"/>
      <c r="CC463"/>
      <c r="CD463"/>
      <c r="CE463"/>
    </row>
    <row r="464" spans="1:83" s="166" customFormat="1" ht="15" hidden="1" customHeight="1">
      <c r="A464" s="185">
        <v>398</v>
      </c>
      <c r="B464" s="186">
        <v>8</v>
      </c>
      <c r="C464" s="187" t="s">
        <v>485</v>
      </c>
      <c r="D464" s="187">
        <v>29</v>
      </c>
      <c r="E464" s="187" t="s">
        <v>894</v>
      </c>
      <c r="F464" s="188"/>
      <c r="G464" s="186"/>
      <c r="H464" s="202"/>
      <c r="I464" s="202"/>
      <c r="J464" s="445"/>
      <c r="K464" s="186"/>
      <c r="L464" s="430"/>
      <c r="M464" s="431"/>
      <c r="N464" s="167"/>
      <c r="O464" s="167"/>
      <c r="P464" s="167"/>
      <c r="Q464" s="167"/>
      <c r="R464" s="165"/>
      <c r="S464" s="165"/>
      <c r="T464" s="165"/>
      <c r="U464" s="165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BK464" s="120">
        <f t="shared" si="118"/>
        <v>1</v>
      </c>
      <c r="BL464" s="235" t="str">
        <f t="shared" si="117"/>
        <v>2211-00-101-11-04</v>
      </c>
      <c r="BM464" s="235">
        <v>462</v>
      </c>
      <c r="BN464" s="242" t="s">
        <v>2295</v>
      </c>
      <c r="BO464" s="241" t="s">
        <v>2294</v>
      </c>
      <c r="BP464" s="242" t="s">
        <v>1642</v>
      </c>
      <c r="BQ464" s="243"/>
      <c r="BR464" s="242" t="s">
        <v>1617</v>
      </c>
      <c r="BS464" s="241" t="s">
        <v>2313</v>
      </c>
      <c r="BT464" s="242" t="s">
        <v>1608</v>
      </c>
      <c r="BU464" s="243" t="s">
        <v>1607</v>
      </c>
      <c r="BV464" s="242" t="s">
        <v>327</v>
      </c>
      <c r="BW464" s="241" t="s">
        <v>2293</v>
      </c>
      <c r="BX464" s="235"/>
      <c r="BY464"/>
      <c r="BZ464"/>
      <c r="CA464"/>
      <c r="CB464"/>
      <c r="CC464"/>
      <c r="CD464"/>
      <c r="CE464"/>
    </row>
    <row r="465" spans="1:83" s="166" customFormat="1" ht="15" hidden="1" customHeight="1">
      <c r="A465" s="185">
        <v>399</v>
      </c>
      <c r="B465" s="186">
        <v>8</v>
      </c>
      <c r="C465" s="187" t="s">
        <v>485</v>
      </c>
      <c r="D465" s="187">
        <v>30</v>
      </c>
      <c r="E465" s="187" t="s">
        <v>895</v>
      </c>
      <c r="F465" s="188"/>
      <c r="G465" s="186"/>
      <c r="H465" s="202"/>
      <c r="I465" s="202"/>
      <c r="J465" s="445"/>
      <c r="K465" s="186"/>
      <c r="L465" s="430"/>
      <c r="M465" s="431"/>
      <c r="N465" s="167"/>
      <c r="O465" s="167"/>
      <c r="P465" s="167"/>
      <c r="Q465" s="167"/>
      <c r="R465" s="165"/>
      <c r="S465" s="165"/>
      <c r="T465" s="165"/>
      <c r="U465" s="165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BK465" s="120">
        <f t="shared" si="118"/>
        <v>1</v>
      </c>
      <c r="BL465" s="235" t="str">
        <f t="shared" si="117"/>
        <v>2211-00-101-11-06</v>
      </c>
      <c r="BM465" s="235">
        <v>463</v>
      </c>
      <c r="BN465" s="242" t="s">
        <v>2295</v>
      </c>
      <c r="BO465" s="241" t="s">
        <v>2294</v>
      </c>
      <c r="BP465" s="242" t="s">
        <v>1642</v>
      </c>
      <c r="BQ465" s="243"/>
      <c r="BR465" s="242" t="s">
        <v>1617</v>
      </c>
      <c r="BS465" s="241" t="s">
        <v>2313</v>
      </c>
      <c r="BT465" s="242" t="s">
        <v>1608</v>
      </c>
      <c r="BU465" s="243" t="s">
        <v>1607</v>
      </c>
      <c r="BV465" s="242" t="s">
        <v>329</v>
      </c>
      <c r="BW465" s="241" t="s">
        <v>2296</v>
      </c>
      <c r="BX465" s="235"/>
      <c r="BY465"/>
      <c r="BZ465"/>
      <c r="CA465"/>
      <c r="CB465"/>
      <c r="CC465"/>
      <c r="CD465"/>
      <c r="CE465"/>
    </row>
    <row r="466" spans="1:83" s="166" customFormat="1" ht="15" hidden="1" customHeight="1">
      <c r="A466" s="185">
        <v>400</v>
      </c>
      <c r="B466" s="186">
        <v>8</v>
      </c>
      <c r="C466" s="187" t="s">
        <v>485</v>
      </c>
      <c r="D466" s="187">
        <v>31</v>
      </c>
      <c r="E466" s="187" t="s">
        <v>896</v>
      </c>
      <c r="F466" s="188"/>
      <c r="G466" s="186"/>
      <c r="H466" s="202"/>
      <c r="I466" s="202"/>
      <c r="J466" s="445"/>
      <c r="K466" s="186"/>
      <c r="L466" s="430"/>
      <c r="M466" s="431"/>
      <c r="N466" s="167"/>
      <c r="O466" s="167"/>
      <c r="P466" s="167"/>
      <c r="Q466" s="167"/>
      <c r="R466" s="165"/>
      <c r="S466" s="165"/>
      <c r="T466" s="165"/>
      <c r="U466" s="165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BK466" s="120">
        <f t="shared" si="118"/>
        <v>1</v>
      </c>
      <c r="BL466" s="235" t="str">
        <f t="shared" si="117"/>
        <v>2211-00-102-10-04</v>
      </c>
      <c r="BM466" s="235">
        <v>464</v>
      </c>
      <c r="BN466" s="242" t="s">
        <v>2295</v>
      </c>
      <c r="BO466" s="241" t="s">
        <v>2294</v>
      </c>
      <c r="BP466" s="242" t="s">
        <v>1642</v>
      </c>
      <c r="BQ466" s="243"/>
      <c r="BR466" s="242" t="s">
        <v>1795</v>
      </c>
      <c r="BS466" s="241" t="s">
        <v>2312</v>
      </c>
      <c r="BT466" s="242" t="s">
        <v>1679</v>
      </c>
      <c r="BU466" s="243" t="s">
        <v>1738</v>
      </c>
      <c r="BV466" s="242" t="s">
        <v>327</v>
      </c>
      <c r="BW466" s="241" t="s">
        <v>2297</v>
      </c>
      <c r="BX466" s="235"/>
      <c r="BY466"/>
      <c r="BZ466"/>
      <c r="CA466"/>
      <c r="CB466"/>
      <c r="CC466"/>
      <c r="CD466"/>
      <c r="CE466"/>
    </row>
    <row r="467" spans="1:83" s="166" customFormat="1" ht="15" hidden="1" customHeight="1">
      <c r="A467" s="185">
        <v>401</v>
      </c>
      <c r="B467" s="186">
        <v>8</v>
      </c>
      <c r="C467" s="187" t="s">
        <v>485</v>
      </c>
      <c r="D467" s="187">
        <v>32</v>
      </c>
      <c r="E467" s="187" t="s">
        <v>897</v>
      </c>
      <c r="F467" s="188"/>
      <c r="G467" s="186"/>
      <c r="H467" s="202"/>
      <c r="I467" s="202"/>
      <c r="J467" s="445"/>
      <c r="K467" s="186"/>
      <c r="L467" s="430"/>
      <c r="M467" s="431"/>
      <c r="N467" s="167"/>
      <c r="O467" s="167"/>
      <c r="P467" s="167"/>
      <c r="Q467" s="167"/>
      <c r="R467" s="165"/>
      <c r="S467" s="165"/>
      <c r="T467" s="165"/>
      <c r="U467" s="165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BK467" s="120">
        <f t="shared" si="118"/>
        <v>1</v>
      </c>
      <c r="BL467" s="235" t="str">
        <f t="shared" si="117"/>
        <v>2211-00-103-00-04</v>
      </c>
      <c r="BM467" s="235">
        <v>465</v>
      </c>
      <c r="BN467" s="242" t="s">
        <v>2295</v>
      </c>
      <c r="BO467" s="241" t="s">
        <v>2294</v>
      </c>
      <c r="BP467" s="242" t="s">
        <v>1642</v>
      </c>
      <c r="BQ467" s="243"/>
      <c r="BR467" s="242" t="s">
        <v>1605</v>
      </c>
      <c r="BS467" s="246" t="s">
        <v>2309</v>
      </c>
      <c r="BT467" s="245" t="s">
        <v>1642</v>
      </c>
      <c r="BU467" s="244"/>
      <c r="BV467" s="242" t="s">
        <v>327</v>
      </c>
      <c r="BW467" s="241" t="s">
        <v>2311</v>
      </c>
      <c r="BX467" s="235"/>
      <c r="BY467"/>
      <c r="BZ467"/>
      <c r="CA467"/>
      <c r="CB467"/>
      <c r="CC467"/>
      <c r="CD467"/>
      <c r="CE467"/>
    </row>
    <row r="468" spans="1:83" s="166" customFormat="1" ht="15" hidden="1" customHeight="1">
      <c r="A468" s="185">
        <v>402</v>
      </c>
      <c r="B468" s="186">
        <v>8</v>
      </c>
      <c r="C468" s="187" t="s">
        <v>485</v>
      </c>
      <c r="D468" s="187">
        <v>33</v>
      </c>
      <c r="E468" s="187" t="s">
        <v>898</v>
      </c>
      <c r="F468" s="188"/>
      <c r="G468" s="186"/>
      <c r="H468" s="202"/>
      <c r="I468" s="202"/>
      <c r="J468" s="445"/>
      <c r="K468" s="186"/>
      <c r="L468" s="430"/>
      <c r="M468" s="431"/>
      <c r="N468" s="167"/>
      <c r="O468" s="167"/>
      <c r="P468" s="167"/>
      <c r="Q468" s="167"/>
      <c r="R468" s="165"/>
      <c r="S468" s="165"/>
      <c r="T468" s="165"/>
      <c r="U468" s="165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BK468" s="120">
        <f t="shared" si="118"/>
        <v>1</v>
      </c>
      <c r="BL468" s="235" t="str">
        <f t="shared" si="117"/>
        <v>2211-00-103-10-08</v>
      </c>
      <c r="BM468" s="235">
        <v>466</v>
      </c>
      <c r="BN468" s="242" t="s">
        <v>2295</v>
      </c>
      <c r="BO468" s="241" t="s">
        <v>2294</v>
      </c>
      <c r="BP468" s="242" t="s">
        <v>1642</v>
      </c>
      <c r="BQ468" s="243"/>
      <c r="BR468" s="242" t="s">
        <v>1605</v>
      </c>
      <c r="BS468" s="241" t="s">
        <v>2309</v>
      </c>
      <c r="BT468" s="242" t="s">
        <v>1679</v>
      </c>
      <c r="BU468" s="243" t="s">
        <v>1738</v>
      </c>
      <c r="BV468" s="242" t="s">
        <v>331</v>
      </c>
      <c r="BW468" s="241" t="s">
        <v>2310</v>
      </c>
      <c r="BX468" s="235"/>
      <c r="BY468"/>
      <c r="BZ468"/>
      <c r="CA468"/>
      <c r="CB468"/>
      <c r="CC468"/>
      <c r="CD468"/>
      <c r="CE468"/>
    </row>
    <row r="469" spans="1:83" s="166" customFormat="1" ht="15" hidden="1" customHeight="1">
      <c r="A469" s="185">
        <v>403</v>
      </c>
      <c r="B469" s="186">
        <v>8</v>
      </c>
      <c r="C469" s="187" t="s">
        <v>485</v>
      </c>
      <c r="D469" s="187">
        <v>34</v>
      </c>
      <c r="E469" s="187" t="s">
        <v>899</v>
      </c>
      <c r="F469" s="188"/>
      <c r="G469" s="186"/>
      <c r="H469" s="202"/>
      <c r="I469" s="202"/>
      <c r="J469" s="445"/>
      <c r="K469" s="186"/>
      <c r="L469" s="430"/>
      <c r="M469" s="431"/>
      <c r="N469" s="167"/>
      <c r="O469" s="167"/>
      <c r="P469" s="167"/>
      <c r="Q469" s="167"/>
      <c r="R469" s="165"/>
      <c r="S469" s="165"/>
      <c r="T469" s="165"/>
      <c r="U469" s="165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BK469" s="120">
        <f t="shared" si="118"/>
        <v>1</v>
      </c>
      <c r="BL469" s="235" t="str">
        <f t="shared" si="117"/>
        <v>2211-00-103-11-10</v>
      </c>
      <c r="BM469" s="235">
        <v>467</v>
      </c>
      <c r="BN469" s="242" t="s">
        <v>2295</v>
      </c>
      <c r="BO469" s="241" t="s">
        <v>2294</v>
      </c>
      <c r="BP469" s="242" t="s">
        <v>1642</v>
      </c>
      <c r="BQ469" s="243"/>
      <c r="BR469" s="242" t="s">
        <v>1605</v>
      </c>
      <c r="BS469" s="241" t="s">
        <v>2309</v>
      </c>
      <c r="BT469" s="242" t="s">
        <v>1608</v>
      </c>
      <c r="BU469" s="243" t="s">
        <v>1607</v>
      </c>
      <c r="BV469" s="242" t="s">
        <v>1679</v>
      </c>
      <c r="BW469" s="241" t="s">
        <v>2308</v>
      </c>
      <c r="BX469" s="235"/>
      <c r="BY469"/>
      <c r="BZ469"/>
      <c r="CA469"/>
      <c r="CB469"/>
      <c r="CC469"/>
      <c r="CD469"/>
      <c r="CE469"/>
    </row>
    <row r="470" spans="1:83" s="166" customFormat="1" ht="15" hidden="1" customHeight="1">
      <c r="A470" s="185">
        <v>404</v>
      </c>
      <c r="B470" s="186">
        <v>8</v>
      </c>
      <c r="C470" s="187" t="s">
        <v>485</v>
      </c>
      <c r="D470" s="187">
        <v>35</v>
      </c>
      <c r="E470" s="187" t="s">
        <v>900</v>
      </c>
      <c r="F470" s="188"/>
      <c r="G470" s="186"/>
      <c r="H470" s="202"/>
      <c r="I470" s="202"/>
      <c r="J470" s="445"/>
      <c r="K470" s="186"/>
      <c r="L470" s="430"/>
      <c r="M470" s="431"/>
      <c r="N470" s="167"/>
      <c r="O470" s="167"/>
      <c r="P470" s="167"/>
      <c r="Q470" s="167"/>
      <c r="R470" s="165"/>
      <c r="S470" s="165"/>
      <c r="T470" s="165"/>
      <c r="U470" s="165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BK470" s="120">
        <f t="shared" si="118"/>
        <v>1</v>
      </c>
      <c r="BL470" s="235" t="str">
        <f t="shared" si="117"/>
        <v>2211-00-108-11-05</v>
      </c>
      <c r="BM470" s="235">
        <v>468</v>
      </c>
      <c r="BN470" s="242" t="s">
        <v>2295</v>
      </c>
      <c r="BO470" s="241" t="s">
        <v>2294</v>
      </c>
      <c r="BP470" s="242" t="s">
        <v>1642</v>
      </c>
      <c r="BQ470" s="243"/>
      <c r="BR470" s="242" t="s">
        <v>1997</v>
      </c>
      <c r="BS470" s="241" t="s">
        <v>2305</v>
      </c>
      <c r="BT470" s="242" t="s">
        <v>1608</v>
      </c>
      <c r="BU470" s="243" t="s">
        <v>1607</v>
      </c>
      <c r="BV470" s="242" t="s">
        <v>328</v>
      </c>
      <c r="BW470" s="241" t="s">
        <v>2307</v>
      </c>
      <c r="BX470" s="235"/>
      <c r="BY470"/>
      <c r="BZ470"/>
      <c r="CA470"/>
      <c r="CB470"/>
      <c r="CC470"/>
      <c r="CD470"/>
      <c r="CE470"/>
    </row>
    <row r="471" spans="1:83" s="166" customFormat="1" ht="15" hidden="1" customHeight="1">
      <c r="A471" s="185">
        <v>405</v>
      </c>
      <c r="B471" s="186">
        <v>8</v>
      </c>
      <c r="C471" s="187" t="s">
        <v>485</v>
      </c>
      <c r="D471" s="187">
        <v>36</v>
      </c>
      <c r="E471" s="187" t="s">
        <v>901</v>
      </c>
      <c r="F471" s="188"/>
      <c r="G471" s="186"/>
      <c r="H471" s="202"/>
      <c r="I471" s="202"/>
      <c r="J471" s="445"/>
      <c r="K471" s="186"/>
      <c r="L471" s="430"/>
      <c r="M471" s="431"/>
      <c r="N471" s="167"/>
      <c r="O471" s="167"/>
      <c r="P471" s="167"/>
      <c r="Q471" s="167"/>
      <c r="R471" s="165"/>
      <c r="S471" s="165"/>
      <c r="T471" s="165"/>
      <c r="U471" s="165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BK471" s="120">
        <f t="shared" si="118"/>
        <v>1</v>
      </c>
      <c r="BL471" s="235" t="str">
        <f t="shared" si="117"/>
        <v>2211-00-108-11-06</v>
      </c>
      <c r="BM471" s="235">
        <v>469</v>
      </c>
      <c r="BN471" s="242" t="s">
        <v>2295</v>
      </c>
      <c r="BO471" s="241" t="s">
        <v>2294</v>
      </c>
      <c r="BP471" s="242" t="s">
        <v>1642</v>
      </c>
      <c r="BQ471" s="243"/>
      <c r="BR471" s="242" t="s">
        <v>1997</v>
      </c>
      <c r="BS471" s="241" t="s">
        <v>2305</v>
      </c>
      <c r="BT471" s="242" t="s">
        <v>1608</v>
      </c>
      <c r="BU471" s="243" t="s">
        <v>1607</v>
      </c>
      <c r="BV471" s="242" t="s">
        <v>329</v>
      </c>
      <c r="BW471" s="241" t="s">
        <v>2306</v>
      </c>
      <c r="BX471" s="235"/>
      <c r="BY471"/>
      <c r="BZ471"/>
      <c r="CA471"/>
      <c r="CB471"/>
      <c r="CC471"/>
      <c r="CD471"/>
      <c r="CE471"/>
    </row>
    <row r="472" spans="1:83" s="166" customFormat="1" ht="15" hidden="1" customHeight="1">
      <c r="A472" s="185">
        <v>406</v>
      </c>
      <c r="B472" s="186">
        <v>8</v>
      </c>
      <c r="C472" s="187" t="s">
        <v>485</v>
      </c>
      <c r="D472" s="187">
        <v>37</v>
      </c>
      <c r="E472" s="187" t="s">
        <v>902</v>
      </c>
      <c r="F472" s="188"/>
      <c r="G472" s="186"/>
      <c r="H472" s="202"/>
      <c r="I472" s="202"/>
      <c r="J472" s="445"/>
      <c r="K472" s="186"/>
      <c r="L472" s="430"/>
      <c r="M472" s="431"/>
      <c r="N472" s="167"/>
      <c r="O472" s="167"/>
      <c r="P472" s="167"/>
      <c r="Q472" s="167"/>
      <c r="R472" s="165"/>
      <c r="S472" s="165"/>
      <c r="T472" s="165"/>
      <c r="U472" s="165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BK472" s="120">
        <f t="shared" si="118"/>
        <v>1</v>
      </c>
      <c r="BL472" s="235" t="str">
        <f t="shared" si="117"/>
        <v>2211-00-108-11-10</v>
      </c>
      <c r="BM472" s="235">
        <v>470</v>
      </c>
      <c r="BN472" s="242" t="s">
        <v>2295</v>
      </c>
      <c r="BO472" s="241" t="s">
        <v>2294</v>
      </c>
      <c r="BP472" s="242" t="s">
        <v>1642</v>
      </c>
      <c r="BQ472" s="243"/>
      <c r="BR472" s="242" t="s">
        <v>1997</v>
      </c>
      <c r="BS472" s="241" t="s">
        <v>2305</v>
      </c>
      <c r="BT472" s="242" t="s">
        <v>1608</v>
      </c>
      <c r="BU472" s="243" t="s">
        <v>1607</v>
      </c>
      <c r="BV472" s="242" t="s">
        <v>1679</v>
      </c>
      <c r="BW472" s="241" t="s">
        <v>2304</v>
      </c>
      <c r="BX472" s="235"/>
      <c r="BY472"/>
      <c r="BZ472"/>
      <c r="CA472"/>
      <c r="CB472"/>
      <c r="CC472"/>
      <c r="CD472"/>
      <c r="CE472"/>
    </row>
    <row r="473" spans="1:83" s="166" customFormat="1" ht="15" hidden="1" customHeight="1">
      <c r="A473" s="185">
        <v>407</v>
      </c>
      <c r="B473" s="186">
        <v>8</v>
      </c>
      <c r="C473" s="187" t="s">
        <v>485</v>
      </c>
      <c r="D473" s="187">
        <v>38</v>
      </c>
      <c r="E473" s="187" t="s">
        <v>903</v>
      </c>
      <c r="F473" s="188"/>
      <c r="G473" s="186"/>
      <c r="H473" s="202"/>
      <c r="I473" s="202"/>
      <c r="J473" s="445"/>
      <c r="K473" s="186"/>
      <c r="L473" s="430"/>
      <c r="M473" s="431"/>
      <c r="N473" s="167"/>
      <c r="O473" s="167"/>
      <c r="P473" s="167"/>
      <c r="Q473" s="167"/>
      <c r="R473" s="165"/>
      <c r="S473" s="165"/>
      <c r="T473" s="165"/>
      <c r="U473" s="165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BK473" s="120">
        <f t="shared" si="118"/>
        <v>1</v>
      </c>
      <c r="BL473" s="235" t="str">
        <f t="shared" si="117"/>
        <v>2211-00-200-10-04</v>
      </c>
      <c r="BM473" s="235">
        <v>471</v>
      </c>
      <c r="BN473" s="242" t="s">
        <v>2295</v>
      </c>
      <c r="BO473" s="241" t="s">
        <v>2294</v>
      </c>
      <c r="BP473" s="242" t="s">
        <v>1642</v>
      </c>
      <c r="BQ473" s="243"/>
      <c r="BR473" s="242" t="s">
        <v>1751</v>
      </c>
      <c r="BS473" s="241" t="s">
        <v>2301</v>
      </c>
      <c r="BT473" s="242" t="s">
        <v>1679</v>
      </c>
      <c r="BU473" s="243" t="s">
        <v>1738</v>
      </c>
      <c r="BV473" s="242" t="s">
        <v>327</v>
      </c>
      <c r="BW473" s="241" t="s">
        <v>2303</v>
      </c>
      <c r="BX473" s="235"/>
      <c r="BY473"/>
      <c r="BZ473"/>
      <c r="CA473"/>
      <c r="CB473"/>
      <c r="CC473"/>
      <c r="CD473"/>
      <c r="CE473"/>
    </row>
    <row r="474" spans="1:83" s="166" customFormat="1" ht="15" hidden="1" customHeight="1">
      <c r="A474" s="185">
        <v>408</v>
      </c>
      <c r="B474" s="186">
        <v>8</v>
      </c>
      <c r="C474" s="187" t="s">
        <v>485</v>
      </c>
      <c r="D474" s="187">
        <v>39</v>
      </c>
      <c r="E474" s="187" t="s">
        <v>904</v>
      </c>
      <c r="F474" s="188"/>
      <c r="G474" s="186"/>
      <c r="H474" s="202"/>
      <c r="I474" s="202"/>
      <c r="J474" s="445"/>
      <c r="K474" s="186"/>
      <c r="L474" s="430"/>
      <c r="M474" s="431"/>
      <c r="N474" s="167"/>
      <c r="O474" s="167"/>
      <c r="P474" s="167"/>
      <c r="Q474" s="167"/>
      <c r="R474" s="165"/>
      <c r="S474" s="165"/>
      <c r="T474" s="165"/>
      <c r="U474" s="165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BK474" s="120">
        <f t="shared" si="118"/>
        <v>1</v>
      </c>
      <c r="BL474" s="235" t="str">
        <f t="shared" si="117"/>
        <v>2211-00-200-11-05</v>
      </c>
      <c r="BM474" s="235">
        <v>472</v>
      </c>
      <c r="BN474" s="242" t="s">
        <v>2295</v>
      </c>
      <c r="BO474" s="241" t="s">
        <v>2294</v>
      </c>
      <c r="BP474" s="242" t="s">
        <v>1642</v>
      </c>
      <c r="BQ474" s="243"/>
      <c r="BR474" s="242" t="s">
        <v>1751</v>
      </c>
      <c r="BS474" s="241" t="s">
        <v>2301</v>
      </c>
      <c r="BT474" s="242" t="s">
        <v>1608</v>
      </c>
      <c r="BU474" s="243" t="s">
        <v>1607</v>
      </c>
      <c r="BV474" s="242" t="s">
        <v>328</v>
      </c>
      <c r="BW474" s="241" t="s">
        <v>2302</v>
      </c>
      <c r="BX474" s="235"/>
      <c r="BY474"/>
      <c r="BZ474"/>
      <c r="CA474"/>
      <c r="CB474"/>
      <c r="CC474"/>
      <c r="CD474"/>
      <c r="CE474"/>
    </row>
    <row r="475" spans="1:83" s="166" customFormat="1" ht="15" hidden="1" customHeight="1">
      <c r="A475" s="185">
        <v>409</v>
      </c>
      <c r="B475" s="186">
        <v>8</v>
      </c>
      <c r="C475" s="187" t="s">
        <v>485</v>
      </c>
      <c r="D475" s="187">
        <v>40</v>
      </c>
      <c r="E475" s="187" t="s">
        <v>905</v>
      </c>
      <c r="F475" s="188"/>
      <c r="G475" s="186"/>
      <c r="H475" s="202"/>
      <c r="I475" s="202"/>
      <c r="J475" s="445"/>
      <c r="K475" s="186"/>
      <c r="L475" s="430"/>
      <c r="M475" s="431"/>
      <c r="N475" s="167"/>
      <c r="O475" s="167"/>
      <c r="P475" s="167"/>
      <c r="Q475" s="167"/>
      <c r="R475" s="165"/>
      <c r="S475" s="165"/>
      <c r="T475" s="165"/>
      <c r="U475" s="165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BK475" s="120">
        <f t="shared" si="118"/>
        <v>1</v>
      </c>
      <c r="BL475" s="235" t="str">
        <f t="shared" si="117"/>
        <v>2211-00-200-11-07</v>
      </c>
      <c r="BM475" s="235">
        <v>473</v>
      </c>
      <c r="BN475" s="242" t="s">
        <v>2295</v>
      </c>
      <c r="BO475" s="241" t="s">
        <v>2294</v>
      </c>
      <c r="BP475" s="242" t="s">
        <v>1642</v>
      </c>
      <c r="BQ475" s="243"/>
      <c r="BR475" s="242" t="s">
        <v>1751</v>
      </c>
      <c r="BS475" s="241" t="s">
        <v>2301</v>
      </c>
      <c r="BT475" s="242" t="s">
        <v>1608</v>
      </c>
      <c r="BU475" s="243" t="s">
        <v>1607</v>
      </c>
      <c r="BV475" s="242" t="s">
        <v>330</v>
      </c>
      <c r="BW475" s="241" t="s">
        <v>2300</v>
      </c>
      <c r="BX475" s="235"/>
      <c r="BY475"/>
      <c r="BZ475"/>
      <c r="CA475"/>
      <c r="CB475"/>
      <c r="CC475"/>
      <c r="CD475"/>
      <c r="CE475"/>
    </row>
    <row r="476" spans="1:83" s="166" customFormat="1" ht="15" hidden="1" customHeight="1">
      <c r="A476" s="185">
        <v>410</v>
      </c>
      <c r="B476" s="186">
        <v>8</v>
      </c>
      <c r="C476" s="187" t="s">
        <v>485</v>
      </c>
      <c r="D476" s="187">
        <v>41</v>
      </c>
      <c r="E476" s="187" t="s">
        <v>906</v>
      </c>
      <c r="F476" s="188"/>
      <c r="G476" s="186"/>
      <c r="H476" s="202"/>
      <c r="I476" s="202"/>
      <c r="J476" s="445"/>
      <c r="K476" s="186"/>
      <c r="L476" s="430"/>
      <c r="M476" s="431"/>
      <c r="N476" s="167"/>
      <c r="O476" s="167"/>
      <c r="P476" s="167"/>
      <c r="Q476" s="167"/>
      <c r="R476" s="165"/>
      <c r="S476" s="165"/>
      <c r="T476" s="165"/>
      <c r="U476" s="165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BK476" s="120">
        <f t="shared" si="118"/>
        <v>1</v>
      </c>
      <c r="BL476" s="235" t="str">
        <f t="shared" si="117"/>
        <v>2211-00-789-10-06</v>
      </c>
      <c r="BM476" s="235">
        <v>474</v>
      </c>
      <c r="BN476" s="242" t="s">
        <v>2295</v>
      </c>
      <c r="BO476" s="241" t="s">
        <v>2294</v>
      </c>
      <c r="BP476" s="242" t="s">
        <v>1642</v>
      </c>
      <c r="BQ476" s="243"/>
      <c r="BR476" s="242" t="s">
        <v>1943</v>
      </c>
      <c r="BS476" s="241" t="s">
        <v>1942</v>
      </c>
      <c r="BT476" s="242" t="s">
        <v>1679</v>
      </c>
      <c r="BU476" s="243" t="s">
        <v>1738</v>
      </c>
      <c r="BV476" s="242" t="s">
        <v>329</v>
      </c>
      <c r="BW476" s="241" t="s">
        <v>2299</v>
      </c>
      <c r="BX476" s="235"/>
      <c r="BY476"/>
      <c r="BZ476"/>
      <c r="CA476"/>
      <c r="CB476"/>
      <c r="CC476"/>
      <c r="CD476"/>
      <c r="CE476"/>
    </row>
    <row r="477" spans="1:83" s="166" customFormat="1" ht="15" hidden="1" customHeight="1">
      <c r="A477" s="185">
        <v>411</v>
      </c>
      <c r="B477" s="186">
        <v>8</v>
      </c>
      <c r="C477" s="187" t="s">
        <v>485</v>
      </c>
      <c r="D477" s="187">
        <v>42</v>
      </c>
      <c r="E477" s="187" t="s">
        <v>907</v>
      </c>
      <c r="F477" s="188"/>
      <c r="G477" s="186"/>
      <c r="H477" s="202"/>
      <c r="I477" s="202"/>
      <c r="J477" s="445"/>
      <c r="K477" s="186"/>
      <c r="L477" s="430"/>
      <c r="M477" s="431"/>
      <c r="N477" s="167"/>
      <c r="O477" s="167"/>
      <c r="P477" s="167"/>
      <c r="Q477" s="167"/>
      <c r="R477" s="165"/>
      <c r="S477" s="165"/>
      <c r="T477" s="165"/>
      <c r="U477" s="165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BK477" s="120">
        <f t="shared" si="118"/>
        <v>1</v>
      </c>
      <c r="BL477" s="235" t="str">
        <f t="shared" si="117"/>
        <v>2211-00-789-10-09</v>
      </c>
      <c r="BM477" s="235">
        <v>475</v>
      </c>
      <c r="BN477" s="242" t="s">
        <v>2295</v>
      </c>
      <c r="BO477" s="241" t="s">
        <v>2294</v>
      </c>
      <c r="BP477" s="242" t="s">
        <v>1642</v>
      </c>
      <c r="BQ477" s="243"/>
      <c r="BR477" s="242" t="s">
        <v>1943</v>
      </c>
      <c r="BS477" s="241" t="s">
        <v>1942</v>
      </c>
      <c r="BT477" s="242" t="s">
        <v>1679</v>
      </c>
      <c r="BU477" s="243" t="s">
        <v>1738</v>
      </c>
      <c r="BV477" s="242" t="s">
        <v>1681</v>
      </c>
      <c r="BW477" s="241" t="s">
        <v>2298</v>
      </c>
      <c r="BX477" s="235"/>
      <c r="BY477"/>
      <c r="BZ477"/>
      <c r="CA477"/>
      <c r="CB477"/>
      <c r="CC477"/>
      <c r="CD477"/>
      <c r="CE477"/>
    </row>
    <row r="478" spans="1:83" s="166" customFormat="1" ht="15" hidden="1" customHeight="1">
      <c r="A478" s="185">
        <v>412</v>
      </c>
      <c r="B478" s="186">
        <v>8</v>
      </c>
      <c r="C478" s="187" t="s">
        <v>485</v>
      </c>
      <c r="D478" s="187">
        <v>43</v>
      </c>
      <c r="E478" s="187" t="s">
        <v>908</v>
      </c>
      <c r="F478" s="188"/>
      <c r="G478" s="186"/>
      <c r="H478" s="202"/>
      <c r="I478" s="202"/>
      <c r="J478" s="445"/>
      <c r="K478" s="186"/>
      <c r="L478" s="430"/>
      <c r="M478" s="431"/>
      <c r="N478" s="167"/>
      <c r="O478" s="167"/>
      <c r="P478" s="167"/>
      <c r="Q478" s="167"/>
      <c r="R478" s="165"/>
      <c r="S478" s="165"/>
      <c r="T478" s="165"/>
      <c r="U478" s="165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BK478" s="120">
        <f t="shared" si="118"/>
        <v>1</v>
      </c>
      <c r="BL478" s="235" t="str">
        <f t="shared" si="117"/>
        <v>2211-00-789-10-15</v>
      </c>
      <c r="BM478" s="235">
        <v>476</v>
      </c>
      <c r="BN478" s="242" t="s">
        <v>2295</v>
      </c>
      <c r="BO478" s="241" t="s">
        <v>2294</v>
      </c>
      <c r="BP478" s="242" t="s">
        <v>1642</v>
      </c>
      <c r="BQ478" s="243"/>
      <c r="BR478" s="242" t="s">
        <v>1943</v>
      </c>
      <c r="BS478" s="241" t="s">
        <v>1942</v>
      </c>
      <c r="BT478" s="242" t="s">
        <v>1679</v>
      </c>
      <c r="BU478" s="243" t="s">
        <v>1738</v>
      </c>
      <c r="BV478" s="242" t="s">
        <v>1766</v>
      </c>
      <c r="BW478" s="241" t="s">
        <v>2297</v>
      </c>
      <c r="BX478" s="235"/>
      <c r="BY478"/>
      <c r="BZ478"/>
      <c r="CA478"/>
      <c r="CB478"/>
      <c r="CC478"/>
      <c r="CD478"/>
      <c r="CE478"/>
    </row>
    <row r="479" spans="1:83" s="166" customFormat="1" ht="15" hidden="1" customHeight="1">
      <c r="A479" s="185">
        <v>413</v>
      </c>
      <c r="B479" s="186">
        <v>8</v>
      </c>
      <c r="C479" s="187" t="s">
        <v>485</v>
      </c>
      <c r="D479" s="187">
        <v>44</v>
      </c>
      <c r="E479" s="187" t="s">
        <v>909</v>
      </c>
      <c r="F479" s="188"/>
      <c r="G479" s="186"/>
      <c r="H479" s="202"/>
      <c r="I479" s="202"/>
      <c r="J479" s="445"/>
      <c r="K479" s="186"/>
      <c r="L479" s="430"/>
      <c r="M479" s="431"/>
      <c r="N479" s="167"/>
      <c r="O479" s="167"/>
      <c r="P479" s="167"/>
      <c r="Q479" s="167"/>
      <c r="R479" s="165"/>
      <c r="S479" s="165"/>
      <c r="T479" s="165"/>
      <c r="U479" s="165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BK479" s="120">
        <f t="shared" si="118"/>
        <v>1</v>
      </c>
      <c r="BL479" s="235" t="str">
        <f t="shared" si="117"/>
        <v>2211-00-789-11-06</v>
      </c>
      <c r="BM479" s="235">
        <v>477</v>
      </c>
      <c r="BN479" s="242" t="s">
        <v>2295</v>
      </c>
      <c r="BO479" s="241" t="s">
        <v>2294</v>
      </c>
      <c r="BP479" s="242" t="s">
        <v>1642</v>
      </c>
      <c r="BQ479" s="243"/>
      <c r="BR479" s="242" t="s">
        <v>1943</v>
      </c>
      <c r="BS479" s="241" t="s">
        <v>1942</v>
      </c>
      <c r="BT479" s="242" t="s">
        <v>1608</v>
      </c>
      <c r="BU479" s="243" t="s">
        <v>1607</v>
      </c>
      <c r="BV479" s="242" t="s">
        <v>329</v>
      </c>
      <c r="BW479" s="241" t="s">
        <v>2296</v>
      </c>
      <c r="BX479" s="235"/>
      <c r="BY479"/>
      <c r="BZ479"/>
      <c r="CA479"/>
      <c r="CB479"/>
      <c r="CC479"/>
      <c r="CD479"/>
      <c r="CE479"/>
    </row>
    <row r="480" spans="1:83" s="166" customFormat="1" ht="15" hidden="1" customHeight="1">
      <c r="A480" s="185">
        <v>414</v>
      </c>
      <c r="B480" s="186">
        <v>8</v>
      </c>
      <c r="C480" s="187" t="s">
        <v>485</v>
      </c>
      <c r="D480" s="187">
        <v>45</v>
      </c>
      <c r="E480" s="187" t="s">
        <v>910</v>
      </c>
      <c r="F480" s="188"/>
      <c r="G480" s="186"/>
      <c r="H480" s="202"/>
      <c r="I480" s="202"/>
      <c r="J480" s="445"/>
      <c r="K480" s="186"/>
      <c r="L480" s="430"/>
      <c r="M480" s="431"/>
      <c r="N480" s="167"/>
      <c r="O480" s="167"/>
      <c r="P480" s="167"/>
      <c r="Q480" s="167"/>
      <c r="R480" s="165"/>
      <c r="S480" s="165"/>
      <c r="T480" s="165"/>
      <c r="U480" s="165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BK480" s="120">
        <f t="shared" si="118"/>
        <v>1</v>
      </c>
      <c r="BL480" s="235" t="str">
        <f t="shared" si="117"/>
        <v>2211-00-789-11-16</v>
      </c>
      <c r="BM480" s="235">
        <v>478</v>
      </c>
      <c r="BN480" s="242" t="s">
        <v>2295</v>
      </c>
      <c r="BO480" s="241" t="s">
        <v>2294</v>
      </c>
      <c r="BP480" s="242" t="s">
        <v>1642</v>
      </c>
      <c r="BQ480" s="243"/>
      <c r="BR480" s="242" t="s">
        <v>1943</v>
      </c>
      <c r="BS480" s="241" t="s">
        <v>1942</v>
      </c>
      <c r="BT480" s="242" t="s">
        <v>1608</v>
      </c>
      <c r="BU480" s="243" t="s">
        <v>1607</v>
      </c>
      <c r="BV480" s="242" t="s">
        <v>1828</v>
      </c>
      <c r="BW480" s="241" t="s">
        <v>2293</v>
      </c>
      <c r="BX480" s="235"/>
      <c r="BY480"/>
      <c r="BZ480"/>
      <c r="CA480"/>
      <c r="CB480"/>
      <c r="CC480"/>
      <c r="CD480"/>
      <c r="CE480"/>
    </row>
    <row r="481" spans="1:83" s="166" customFormat="1" ht="15" hidden="1" customHeight="1">
      <c r="A481" s="185">
        <v>415</v>
      </c>
      <c r="B481" s="186">
        <v>8</v>
      </c>
      <c r="C481" s="187" t="s">
        <v>485</v>
      </c>
      <c r="D481" s="187">
        <v>46</v>
      </c>
      <c r="E481" s="187" t="s">
        <v>911</v>
      </c>
      <c r="F481" s="188"/>
      <c r="G481" s="186"/>
      <c r="H481" s="202"/>
      <c r="I481" s="202"/>
      <c r="J481" s="445"/>
      <c r="K481" s="186"/>
      <c r="L481" s="430"/>
      <c r="M481" s="431"/>
      <c r="N481" s="167"/>
      <c r="O481" s="167"/>
      <c r="P481" s="167"/>
      <c r="Q481" s="167"/>
      <c r="R481" s="165"/>
      <c r="S481" s="165"/>
      <c r="T481" s="165"/>
      <c r="U481" s="165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BK481" s="120">
        <f t="shared" si="118"/>
        <v>1</v>
      </c>
      <c r="BL481" s="235" t="str">
        <f t="shared" si="117"/>
        <v>2211-00-796-10-06</v>
      </c>
      <c r="BM481" s="235">
        <v>479</v>
      </c>
      <c r="BN481" s="242" t="s">
        <v>2295</v>
      </c>
      <c r="BO481" s="241" t="s">
        <v>2294</v>
      </c>
      <c r="BP481" s="242" t="s">
        <v>1642</v>
      </c>
      <c r="BQ481" s="243"/>
      <c r="BR481" s="242" t="s">
        <v>1641</v>
      </c>
      <c r="BS481" s="241" t="s">
        <v>2038</v>
      </c>
      <c r="BT481" s="242" t="s">
        <v>1679</v>
      </c>
      <c r="BU481" s="243" t="s">
        <v>1738</v>
      </c>
      <c r="BV481" s="242" t="s">
        <v>329</v>
      </c>
      <c r="BW481" s="241" t="s">
        <v>2299</v>
      </c>
      <c r="BX481" s="235"/>
      <c r="BY481"/>
      <c r="BZ481"/>
      <c r="CA481"/>
      <c r="CB481"/>
      <c r="CC481"/>
      <c r="CD481"/>
      <c r="CE481"/>
    </row>
    <row r="482" spans="1:83" s="166" customFormat="1" ht="15" hidden="1" customHeight="1">
      <c r="A482" s="185">
        <v>416</v>
      </c>
      <c r="B482" s="186">
        <v>9</v>
      </c>
      <c r="C482" s="187" t="s">
        <v>487</v>
      </c>
      <c r="D482" s="187">
        <v>1</v>
      </c>
      <c r="E482" s="187" t="s">
        <v>912</v>
      </c>
      <c r="F482" s="188"/>
      <c r="G482" s="186"/>
      <c r="H482" s="202"/>
      <c r="I482" s="202"/>
      <c r="J482" s="445"/>
      <c r="K482" s="186"/>
      <c r="L482" s="430"/>
      <c r="M482" s="431"/>
      <c r="N482" s="167"/>
      <c r="O482" s="167"/>
      <c r="P482" s="167"/>
      <c r="Q482" s="167"/>
      <c r="R482" s="165"/>
      <c r="S482" s="165"/>
      <c r="T482" s="165"/>
      <c r="U482" s="165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BK482" s="120">
        <f t="shared" si="118"/>
        <v>1</v>
      </c>
      <c r="BL482" s="235" t="str">
        <f t="shared" si="117"/>
        <v>2211-00-796-10-09</v>
      </c>
      <c r="BM482" s="235">
        <v>480</v>
      </c>
      <c r="BN482" s="242" t="s">
        <v>2295</v>
      </c>
      <c r="BO482" s="241" t="s">
        <v>2294</v>
      </c>
      <c r="BP482" s="242" t="s">
        <v>1642</v>
      </c>
      <c r="BQ482" s="243"/>
      <c r="BR482" s="242" t="s">
        <v>1641</v>
      </c>
      <c r="BS482" s="241" t="s">
        <v>2038</v>
      </c>
      <c r="BT482" s="242" t="s">
        <v>1679</v>
      </c>
      <c r="BU482" s="243" t="s">
        <v>1738</v>
      </c>
      <c r="BV482" s="242" t="s">
        <v>1681</v>
      </c>
      <c r="BW482" s="241" t="s">
        <v>2298</v>
      </c>
      <c r="BX482" s="235"/>
      <c r="BY482"/>
      <c r="BZ482"/>
      <c r="CA482"/>
      <c r="CB482"/>
      <c r="CC482"/>
      <c r="CD482"/>
      <c r="CE482"/>
    </row>
    <row r="483" spans="1:83" s="166" customFormat="1" ht="15" hidden="1" customHeight="1">
      <c r="A483" s="185">
        <v>417</v>
      </c>
      <c r="B483" s="186">
        <v>9</v>
      </c>
      <c r="C483" s="187" t="s">
        <v>487</v>
      </c>
      <c r="D483" s="187">
        <v>2</v>
      </c>
      <c r="E483" s="187" t="s">
        <v>913</v>
      </c>
      <c r="F483" s="188"/>
      <c r="G483" s="186"/>
      <c r="H483" s="202"/>
      <c r="I483" s="202"/>
      <c r="J483" s="445"/>
      <c r="K483" s="186"/>
      <c r="L483" s="430"/>
      <c r="M483" s="431"/>
      <c r="N483" s="167"/>
      <c r="O483" s="167"/>
      <c r="P483" s="167"/>
      <c r="Q483" s="167"/>
      <c r="R483" s="165"/>
      <c r="S483" s="165"/>
      <c r="T483" s="165"/>
      <c r="U483" s="165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BK483" s="120">
        <f t="shared" si="118"/>
        <v>1</v>
      </c>
      <c r="BL483" s="235" t="str">
        <f t="shared" si="117"/>
        <v>2211-00-796-10-15</v>
      </c>
      <c r="BM483" s="235">
        <v>481</v>
      </c>
      <c r="BN483" s="242" t="s">
        <v>2295</v>
      </c>
      <c r="BO483" s="241" t="s">
        <v>2294</v>
      </c>
      <c r="BP483" s="242" t="s">
        <v>1642</v>
      </c>
      <c r="BQ483" s="243"/>
      <c r="BR483" s="242" t="s">
        <v>1641</v>
      </c>
      <c r="BS483" s="241" t="s">
        <v>2038</v>
      </c>
      <c r="BT483" s="242" t="s">
        <v>1679</v>
      </c>
      <c r="BU483" s="243" t="s">
        <v>1738</v>
      </c>
      <c r="BV483" s="242" t="s">
        <v>1766</v>
      </c>
      <c r="BW483" s="241" t="s">
        <v>2297</v>
      </c>
      <c r="BX483" s="235"/>
      <c r="BY483"/>
      <c r="BZ483"/>
      <c r="CA483"/>
      <c r="CB483"/>
      <c r="CC483"/>
      <c r="CD483"/>
      <c r="CE483"/>
    </row>
    <row r="484" spans="1:83" s="166" customFormat="1" ht="15" hidden="1" customHeight="1">
      <c r="A484" s="185">
        <v>418</v>
      </c>
      <c r="B484" s="186">
        <v>9</v>
      </c>
      <c r="C484" s="187" t="s">
        <v>487</v>
      </c>
      <c r="D484" s="187">
        <v>3</v>
      </c>
      <c r="E484" s="187" t="s">
        <v>914</v>
      </c>
      <c r="F484" s="188"/>
      <c r="G484" s="186"/>
      <c r="H484" s="202"/>
      <c r="I484" s="202"/>
      <c r="J484" s="445"/>
      <c r="K484" s="186"/>
      <c r="L484" s="430"/>
      <c r="M484" s="431"/>
      <c r="N484" s="167"/>
      <c r="O484" s="167"/>
      <c r="P484" s="167"/>
      <c r="Q484" s="167"/>
      <c r="R484" s="165"/>
      <c r="S484" s="165"/>
      <c r="T484" s="165"/>
      <c r="U484" s="165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BK484" s="120">
        <f t="shared" si="118"/>
        <v>1</v>
      </c>
      <c r="BL484" s="235" t="str">
        <f t="shared" si="117"/>
        <v>2211-00-796-11-08</v>
      </c>
      <c r="BM484" s="235">
        <v>482</v>
      </c>
      <c r="BN484" s="242" t="s">
        <v>2295</v>
      </c>
      <c r="BO484" s="241" t="s">
        <v>2294</v>
      </c>
      <c r="BP484" s="242" t="s">
        <v>1642</v>
      </c>
      <c r="BQ484" s="243"/>
      <c r="BR484" s="242" t="s">
        <v>1641</v>
      </c>
      <c r="BS484" s="241" t="s">
        <v>2038</v>
      </c>
      <c r="BT484" s="242" t="s">
        <v>1608</v>
      </c>
      <c r="BU484" s="243" t="s">
        <v>1607</v>
      </c>
      <c r="BV484" s="242" t="s">
        <v>331</v>
      </c>
      <c r="BW484" s="241" t="s">
        <v>2296</v>
      </c>
      <c r="BX484" s="235"/>
      <c r="BY484"/>
      <c r="BZ484"/>
      <c r="CA484"/>
      <c r="CB484"/>
      <c r="CC484"/>
      <c r="CD484"/>
      <c r="CE484"/>
    </row>
    <row r="485" spans="1:83" s="166" customFormat="1" ht="15" hidden="1" customHeight="1">
      <c r="A485" s="185">
        <v>419</v>
      </c>
      <c r="B485" s="186">
        <v>9</v>
      </c>
      <c r="C485" s="187" t="s">
        <v>487</v>
      </c>
      <c r="D485" s="187">
        <v>4</v>
      </c>
      <c r="E485" s="187" t="s">
        <v>915</v>
      </c>
      <c r="F485" s="188"/>
      <c r="G485" s="186"/>
      <c r="H485" s="202"/>
      <c r="I485" s="202"/>
      <c r="J485" s="445"/>
      <c r="K485" s="186"/>
      <c r="L485" s="430"/>
      <c r="M485" s="431"/>
      <c r="N485" s="167"/>
      <c r="O485" s="167"/>
      <c r="P485" s="167"/>
      <c r="Q485" s="167"/>
      <c r="R485" s="165"/>
      <c r="S485" s="165"/>
      <c r="T485" s="165"/>
      <c r="U485" s="165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BK485" s="120">
        <f t="shared" si="118"/>
        <v>1</v>
      </c>
      <c r="BL485" s="235" t="str">
        <f t="shared" si="117"/>
        <v>2211-00-796-11-16</v>
      </c>
      <c r="BM485" s="235">
        <v>483</v>
      </c>
      <c r="BN485" s="242" t="s">
        <v>2295</v>
      </c>
      <c r="BO485" s="241" t="s">
        <v>2294</v>
      </c>
      <c r="BP485" s="242" t="s">
        <v>1642</v>
      </c>
      <c r="BQ485" s="243"/>
      <c r="BR485" s="242" t="s">
        <v>1641</v>
      </c>
      <c r="BS485" s="241" t="s">
        <v>2038</v>
      </c>
      <c r="BT485" s="242" t="s">
        <v>1608</v>
      </c>
      <c r="BU485" s="243" t="s">
        <v>1607</v>
      </c>
      <c r="BV485" s="242" t="s">
        <v>1828</v>
      </c>
      <c r="BW485" s="241" t="s">
        <v>2293</v>
      </c>
      <c r="BX485" s="235"/>
      <c r="BY485"/>
      <c r="BZ485"/>
      <c r="CA485"/>
      <c r="CB485"/>
      <c r="CC485"/>
      <c r="CD485"/>
      <c r="CE485"/>
    </row>
    <row r="486" spans="1:83" s="166" customFormat="1" ht="15" hidden="1" customHeight="1">
      <c r="A486" s="185">
        <v>420</v>
      </c>
      <c r="B486" s="186">
        <v>9</v>
      </c>
      <c r="C486" s="187" t="s">
        <v>487</v>
      </c>
      <c r="D486" s="187">
        <v>5</v>
      </c>
      <c r="E486" s="187" t="s">
        <v>916</v>
      </c>
      <c r="F486" s="188"/>
      <c r="G486" s="186"/>
      <c r="H486" s="202"/>
      <c r="I486" s="202"/>
      <c r="J486" s="445"/>
      <c r="K486" s="186"/>
      <c r="L486" s="430"/>
      <c r="M486" s="431"/>
      <c r="N486" s="167"/>
      <c r="O486" s="167"/>
      <c r="P486" s="167"/>
      <c r="Q486" s="167"/>
      <c r="R486" s="165"/>
      <c r="S486" s="165"/>
      <c r="T486" s="165"/>
      <c r="U486" s="165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BK486" s="120">
        <f t="shared" si="118"/>
        <v>1</v>
      </c>
      <c r="BL486" s="235" t="str">
        <f t="shared" si="117"/>
        <v>2215-01-001-00-01</v>
      </c>
      <c r="BM486" s="235">
        <v>484</v>
      </c>
      <c r="BN486" s="242" t="s">
        <v>2284</v>
      </c>
      <c r="BO486" s="241" t="s">
        <v>2283</v>
      </c>
      <c r="BP486" s="242" t="s">
        <v>1604</v>
      </c>
      <c r="BQ486" s="243" t="s">
        <v>1744</v>
      </c>
      <c r="BR486" s="242" t="s">
        <v>1610</v>
      </c>
      <c r="BS486" s="246" t="s">
        <v>1634</v>
      </c>
      <c r="BT486" s="245" t="s">
        <v>1642</v>
      </c>
      <c r="BU486" s="244"/>
      <c r="BV486" s="242" t="s">
        <v>1604</v>
      </c>
      <c r="BW486" s="241" t="s">
        <v>1614</v>
      </c>
      <c r="BX486" s="235"/>
      <c r="BY486"/>
      <c r="BZ486"/>
      <c r="CA486"/>
      <c r="CB486"/>
      <c r="CC486"/>
      <c r="CD486"/>
      <c r="CE486"/>
    </row>
    <row r="487" spans="1:83" s="166" customFormat="1" ht="15" hidden="1" customHeight="1">
      <c r="A487" s="185">
        <v>421</v>
      </c>
      <c r="B487" s="186">
        <v>9</v>
      </c>
      <c r="C487" s="187" t="s">
        <v>487</v>
      </c>
      <c r="D487" s="187">
        <v>6</v>
      </c>
      <c r="E487" s="187" t="s">
        <v>917</v>
      </c>
      <c r="F487" s="188"/>
      <c r="G487" s="186"/>
      <c r="H487" s="202"/>
      <c r="I487" s="202"/>
      <c r="J487" s="445"/>
      <c r="K487" s="186"/>
      <c r="L487" s="430"/>
      <c r="M487" s="431"/>
      <c r="N487" s="167"/>
      <c r="O487" s="167"/>
      <c r="P487" s="167"/>
      <c r="Q487" s="167"/>
      <c r="R487" s="165"/>
      <c r="S487" s="165"/>
      <c r="T487" s="165"/>
      <c r="U487" s="165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BK487" s="120">
        <f t="shared" si="118"/>
        <v>1</v>
      </c>
      <c r="BL487" s="235" t="str">
        <f t="shared" si="117"/>
        <v>2215-01-001-00-03</v>
      </c>
      <c r="BM487" s="235">
        <v>485</v>
      </c>
      <c r="BN487" s="242" t="s">
        <v>2284</v>
      </c>
      <c r="BO487" s="241" t="s">
        <v>2283</v>
      </c>
      <c r="BP487" s="242" t="s">
        <v>1604</v>
      </c>
      <c r="BQ487" s="243" t="s">
        <v>1744</v>
      </c>
      <c r="BR487" s="242" t="s">
        <v>1610</v>
      </c>
      <c r="BS487" s="246" t="s">
        <v>1634</v>
      </c>
      <c r="BT487" s="245" t="s">
        <v>1642</v>
      </c>
      <c r="BU487" s="244"/>
      <c r="BV487" s="242" t="s">
        <v>326</v>
      </c>
      <c r="BW487" s="241" t="s">
        <v>1757</v>
      </c>
      <c r="BX487" s="235"/>
      <c r="BY487"/>
      <c r="BZ487"/>
      <c r="CA487"/>
      <c r="CB487"/>
      <c r="CC487"/>
      <c r="CD487"/>
      <c r="CE487"/>
    </row>
    <row r="488" spans="1:83" s="166" customFormat="1" ht="15" hidden="1" customHeight="1">
      <c r="A488" s="185">
        <v>422</v>
      </c>
      <c r="B488" s="186">
        <v>9</v>
      </c>
      <c r="C488" s="187" t="s">
        <v>487</v>
      </c>
      <c r="D488" s="187">
        <v>7</v>
      </c>
      <c r="E488" s="187" t="s">
        <v>918</v>
      </c>
      <c r="F488" s="188"/>
      <c r="G488" s="186"/>
      <c r="H488" s="202"/>
      <c r="I488" s="202"/>
      <c r="J488" s="445"/>
      <c r="K488" s="186"/>
      <c r="L488" s="430"/>
      <c r="M488" s="431"/>
      <c r="N488" s="167"/>
      <c r="O488" s="167"/>
      <c r="P488" s="167"/>
      <c r="Q488" s="167"/>
      <c r="R488" s="165"/>
      <c r="S488" s="165"/>
      <c r="T488" s="165"/>
      <c r="U488" s="165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BK488" s="120">
        <f t="shared" si="118"/>
        <v>1</v>
      </c>
      <c r="BL488" s="235" t="str">
        <f t="shared" si="117"/>
        <v>2215-01-101-11-07</v>
      </c>
      <c r="BM488" s="235">
        <v>486</v>
      </c>
      <c r="BN488" s="242" t="s">
        <v>2284</v>
      </c>
      <c r="BO488" s="241" t="s">
        <v>2283</v>
      </c>
      <c r="BP488" s="242" t="s">
        <v>1604</v>
      </c>
      <c r="BQ488" s="243" t="s">
        <v>1744</v>
      </c>
      <c r="BR488" s="242" t="s">
        <v>1617</v>
      </c>
      <c r="BS488" s="241" t="s">
        <v>2292</v>
      </c>
      <c r="BT488" s="242" t="s">
        <v>1608</v>
      </c>
      <c r="BU488" s="243" t="s">
        <v>1607</v>
      </c>
      <c r="BV488" s="242" t="s">
        <v>330</v>
      </c>
      <c r="BW488" s="241" t="s">
        <v>2291</v>
      </c>
      <c r="BX488" s="235"/>
      <c r="BY488"/>
      <c r="BZ488"/>
      <c r="CA488"/>
      <c r="CB488"/>
      <c r="CC488"/>
      <c r="CD488"/>
      <c r="CE488"/>
    </row>
    <row r="489" spans="1:83" s="166" customFormat="1" ht="15" hidden="1" customHeight="1">
      <c r="A489" s="185">
        <v>423</v>
      </c>
      <c r="B489" s="186">
        <v>9</v>
      </c>
      <c r="C489" s="187" t="s">
        <v>487</v>
      </c>
      <c r="D489" s="187">
        <v>8</v>
      </c>
      <c r="E489" s="187" t="s">
        <v>919</v>
      </c>
      <c r="F489" s="188"/>
      <c r="G489" s="186"/>
      <c r="H489" s="202"/>
      <c r="I489" s="202"/>
      <c r="J489" s="445"/>
      <c r="K489" s="186"/>
      <c r="L489" s="430"/>
      <c r="M489" s="431"/>
      <c r="N489" s="167"/>
      <c r="O489" s="167"/>
      <c r="P489" s="167"/>
      <c r="Q489" s="167"/>
      <c r="R489" s="165"/>
      <c r="S489" s="165"/>
      <c r="T489" s="165"/>
      <c r="U489" s="165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BK489" s="120">
        <f t="shared" si="118"/>
        <v>1</v>
      </c>
      <c r="BL489" s="235" t="str">
        <f t="shared" si="117"/>
        <v>2215-01-102-00-01</v>
      </c>
      <c r="BM489" s="235">
        <v>487</v>
      </c>
      <c r="BN489" s="242" t="s">
        <v>2284</v>
      </c>
      <c r="BO489" s="241" t="s">
        <v>2283</v>
      </c>
      <c r="BP489" s="242" t="s">
        <v>1604</v>
      </c>
      <c r="BQ489" s="243" t="s">
        <v>1744</v>
      </c>
      <c r="BR489" s="242" t="s">
        <v>1795</v>
      </c>
      <c r="BS489" s="246" t="s">
        <v>2287</v>
      </c>
      <c r="BT489" s="245" t="s">
        <v>1642</v>
      </c>
      <c r="BU489" s="244"/>
      <c r="BV489" s="242" t="s">
        <v>1604</v>
      </c>
      <c r="BW489" s="241" t="s">
        <v>1760</v>
      </c>
      <c r="BX489" s="235"/>
      <c r="BY489"/>
      <c r="BZ489"/>
      <c r="CA489"/>
      <c r="CB489"/>
      <c r="CC489"/>
      <c r="CD489"/>
      <c r="CE489"/>
    </row>
    <row r="490" spans="1:83" s="166" customFormat="1" ht="15" hidden="1" customHeight="1">
      <c r="A490" s="185">
        <v>424</v>
      </c>
      <c r="B490" s="186">
        <v>9</v>
      </c>
      <c r="C490" s="187" t="s">
        <v>487</v>
      </c>
      <c r="D490" s="187">
        <v>9</v>
      </c>
      <c r="E490" s="187" t="s">
        <v>920</v>
      </c>
      <c r="F490" s="188"/>
      <c r="G490" s="186"/>
      <c r="H490" s="202"/>
      <c r="I490" s="202"/>
      <c r="J490" s="445"/>
      <c r="K490" s="186"/>
      <c r="L490" s="430"/>
      <c r="M490" s="431"/>
      <c r="N490" s="167"/>
      <c r="O490" s="167"/>
      <c r="P490" s="167"/>
      <c r="Q490" s="167"/>
      <c r="R490" s="165"/>
      <c r="S490" s="165"/>
      <c r="T490" s="165"/>
      <c r="U490" s="165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BK490" s="120">
        <f t="shared" si="118"/>
        <v>1</v>
      </c>
      <c r="BL490" s="235" t="str">
        <f t="shared" si="117"/>
        <v>2215-01-102-00-03</v>
      </c>
      <c r="BM490" s="235">
        <v>488</v>
      </c>
      <c r="BN490" s="242" t="s">
        <v>2284</v>
      </c>
      <c r="BO490" s="241" t="s">
        <v>2283</v>
      </c>
      <c r="BP490" s="242" t="s">
        <v>1604</v>
      </c>
      <c r="BQ490" s="243" t="s">
        <v>1744</v>
      </c>
      <c r="BR490" s="242" t="s">
        <v>1795</v>
      </c>
      <c r="BS490" s="246" t="s">
        <v>2287</v>
      </c>
      <c r="BT490" s="245" t="s">
        <v>1642</v>
      </c>
      <c r="BU490" s="244"/>
      <c r="BV490" s="242" t="s">
        <v>326</v>
      </c>
      <c r="BW490" s="241" t="s">
        <v>1757</v>
      </c>
      <c r="BX490" s="235"/>
      <c r="BY490"/>
      <c r="BZ490"/>
      <c r="CA490"/>
      <c r="CB490"/>
      <c r="CC490"/>
      <c r="CD490"/>
      <c r="CE490"/>
    </row>
    <row r="491" spans="1:83" s="166" customFormat="1" ht="15" hidden="1" customHeight="1">
      <c r="A491" s="185">
        <v>425</v>
      </c>
      <c r="B491" s="186">
        <v>9</v>
      </c>
      <c r="C491" s="187" t="s">
        <v>487</v>
      </c>
      <c r="D491" s="187">
        <v>10</v>
      </c>
      <c r="E491" s="187" t="s">
        <v>921</v>
      </c>
      <c r="F491" s="188"/>
      <c r="G491" s="186"/>
      <c r="H491" s="202"/>
      <c r="I491" s="202"/>
      <c r="J491" s="445"/>
      <c r="K491" s="186"/>
      <c r="L491" s="430"/>
      <c r="M491" s="431"/>
      <c r="N491" s="167"/>
      <c r="O491" s="167"/>
      <c r="P491" s="167"/>
      <c r="Q491" s="167"/>
      <c r="R491" s="165"/>
      <c r="S491" s="165"/>
      <c r="T491" s="165"/>
      <c r="U491" s="165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BK491" s="120">
        <f t="shared" si="118"/>
        <v>1</v>
      </c>
      <c r="BL491" s="235" t="str">
        <f t="shared" si="117"/>
        <v>2215-01-102-00-10</v>
      </c>
      <c r="BM491" s="235">
        <v>489</v>
      </c>
      <c r="BN491" s="242" t="s">
        <v>2284</v>
      </c>
      <c r="BO491" s="241" t="s">
        <v>2283</v>
      </c>
      <c r="BP491" s="242" t="s">
        <v>1604</v>
      </c>
      <c r="BQ491" s="243" t="s">
        <v>1744</v>
      </c>
      <c r="BR491" s="242" t="s">
        <v>1795</v>
      </c>
      <c r="BS491" s="246" t="s">
        <v>2287</v>
      </c>
      <c r="BT491" s="245" t="s">
        <v>1642</v>
      </c>
      <c r="BU491" s="244"/>
      <c r="BV491" s="242" t="s">
        <v>1679</v>
      </c>
      <c r="BW491" s="241" t="s">
        <v>2290</v>
      </c>
      <c r="BX491" s="235"/>
      <c r="BY491"/>
      <c r="BZ491"/>
      <c r="CA491"/>
      <c r="CB491"/>
      <c r="CC491"/>
      <c r="CD491"/>
      <c r="CE491"/>
    </row>
    <row r="492" spans="1:83" s="166" customFormat="1" ht="15" hidden="1" customHeight="1">
      <c r="A492" s="185">
        <v>426</v>
      </c>
      <c r="B492" s="186">
        <v>9</v>
      </c>
      <c r="C492" s="187" t="s">
        <v>487</v>
      </c>
      <c r="D492" s="187">
        <v>11</v>
      </c>
      <c r="E492" s="187" t="s">
        <v>922</v>
      </c>
      <c r="F492" s="188"/>
      <c r="G492" s="186"/>
      <c r="H492" s="202"/>
      <c r="I492" s="202"/>
      <c r="J492" s="445"/>
      <c r="K492" s="186"/>
      <c r="L492" s="430"/>
      <c r="M492" s="431"/>
      <c r="N492" s="167"/>
      <c r="O492" s="167"/>
      <c r="P492" s="167"/>
      <c r="Q492" s="167"/>
      <c r="R492" s="165"/>
      <c r="S492" s="165"/>
      <c r="T492" s="165"/>
      <c r="U492" s="165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BK492" s="120">
        <f t="shared" si="118"/>
        <v>1</v>
      </c>
      <c r="BL492" s="235" t="str">
        <f t="shared" si="117"/>
        <v>2215-01-102-10-03</v>
      </c>
      <c r="BM492" s="235">
        <v>490</v>
      </c>
      <c r="BN492" s="242" t="s">
        <v>2284</v>
      </c>
      <c r="BO492" s="241" t="s">
        <v>2283</v>
      </c>
      <c r="BP492" s="242" t="s">
        <v>1604</v>
      </c>
      <c r="BQ492" s="243" t="s">
        <v>1744</v>
      </c>
      <c r="BR492" s="242" t="s">
        <v>1795</v>
      </c>
      <c r="BS492" s="241" t="s">
        <v>2287</v>
      </c>
      <c r="BT492" s="242" t="s">
        <v>1679</v>
      </c>
      <c r="BU492" s="243" t="s">
        <v>1738</v>
      </c>
      <c r="BV492" s="242" t="s">
        <v>326</v>
      </c>
      <c r="BW492" s="241" t="s">
        <v>2289</v>
      </c>
      <c r="BX492" s="235"/>
      <c r="BY492"/>
      <c r="BZ492"/>
      <c r="CA492"/>
      <c r="CB492"/>
      <c r="CC492"/>
      <c r="CD492"/>
      <c r="CE492"/>
    </row>
    <row r="493" spans="1:83" s="166" customFormat="1" ht="15" hidden="1" customHeight="1">
      <c r="A493" s="185">
        <v>427</v>
      </c>
      <c r="B493" s="186">
        <v>9</v>
      </c>
      <c r="C493" s="187" t="s">
        <v>487</v>
      </c>
      <c r="D493" s="187">
        <v>12</v>
      </c>
      <c r="E493" s="187" t="s">
        <v>923</v>
      </c>
      <c r="F493" s="188"/>
      <c r="G493" s="186"/>
      <c r="H493" s="202"/>
      <c r="I493" s="202"/>
      <c r="J493" s="445"/>
      <c r="K493" s="186"/>
      <c r="L493" s="430"/>
      <c r="M493" s="431"/>
      <c r="N493" s="167"/>
      <c r="O493" s="167"/>
      <c r="P493" s="167"/>
      <c r="Q493" s="167"/>
      <c r="R493" s="165"/>
      <c r="S493" s="165"/>
      <c r="T493" s="165"/>
      <c r="U493" s="165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BK493" s="120">
        <f t="shared" si="118"/>
        <v>1</v>
      </c>
      <c r="BL493" s="235" t="str">
        <f t="shared" si="117"/>
        <v>2215-01-102-10-11</v>
      </c>
      <c r="BM493" s="235">
        <v>491</v>
      </c>
      <c r="BN493" s="242" t="s">
        <v>2284</v>
      </c>
      <c r="BO493" s="241" t="s">
        <v>2283</v>
      </c>
      <c r="BP493" s="242" t="s">
        <v>1604</v>
      </c>
      <c r="BQ493" s="243" t="s">
        <v>1744</v>
      </c>
      <c r="BR493" s="242" t="s">
        <v>1795</v>
      </c>
      <c r="BS493" s="241" t="s">
        <v>2287</v>
      </c>
      <c r="BT493" s="242" t="s">
        <v>1679</v>
      </c>
      <c r="BU493" s="243" t="s">
        <v>1738</v>
      </c>
      <c r="BV493" s="242" t="s">
        <v>1608</v>
      </c>
      <c r="BW493" s="241" t="s">
        <v>2288</v>
      </c>
      <c r="BX493" s="235"/>
      <c r="BY493"/>
      <c r="BZ493"/>
      <c r="CA493"/>
      <c r="CB493"/>
      <c r="CC493"/>
      <c r="CD493"/>
      <c r="CE493"/>
    </row>
    <row r="494" spans="1:83" s="166" customFormat="1" ht="15" hidden="1" customHeight="1">
      <c r="A494" s="185">
        <v>428</v>
      </c>
      <c r="B494" s="186">
        <v>9</v>
      </c>
      <c r="C494" s="187" t="s">
        <v>487</v>
      </c>
      <c r="D494" s="187">
        <v>13</v>
      </c>
      <c r="E494" s="187" t="s">
        <v>924</v>
      </c>
      <c r="F494" s="188"/>
      <c r="G494" s="186"/>
      <c r="H494" s="202"/>
      <c r="I494" s="202"/>
      <c r="J494" s="445"/>
      <c r="K494" s="186"/>
      <c r="L494" s="430"/>
      <c r="M494" s="431"/>
      <c r="N494" s="167"/>
      <c r="O494" s="167"/>
      <c r="P494" s="167"/>
      <c r="Q494" s="167"/>
      <c r="R494" s="165"/>
      <c r="S494" s="165"/>
      <c r="T494" s="165"/>
      <c r="U494" s="165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BK494" s="120">
        <f t="shared" si="118"/>
        <v>1</v>
      </c>
      <c r="BL494" s="235" t="str">
        <f t="shared" si="117"/>
        <v>2215-01-102-10-12</v>
      </c>
      <c r="BM494" s="235">
        <v>492</v>
      </c>
      <c r="BN494" s="242" t="s">
        <v>2284</v>
      </c>
      <c r="BO494" s="241" t="s">
        <v>2283</v>
      </c>
      <c r="BP494" s="242" t="s">
        <v>1604</v>
      </c>
      <c r="BQ494" s="243" t="s">
        <v>1744</v>
      </c>
      <c r="BR494" s="242" t="s">
        <v>1795</v>
      </c>
      <c r="BS494" s="241" t="s">
        <v>2287</v>
      </c>
      <c r="BT494" s="242" t="s">
        <v>1679</v>
      </c>
      <c r="BU494" s="243" t="s">
        <v>1738</v>
      </c>
      <c r="BV494" s="242" t="s">
        <v>1639</v>
      </c>
      <c r="BW494" s="241" t="s">
        <v>2286</v>
      </c>
      <c r="BX494" s="235"/>
      <c r="BY494"/>
      <c r="BZ494"/>
      <c r="CA494"/>
      <c r="CB494"/>
      <c r="CC494"/>
      <c r="CD494"/>
      <c r="CE494"/>
    </row>
    <row r="495" spans="1:83" s="166" customFormat="1" ht="15" hidden="1" customHeight="1">
      <c r="A495" s="185">
        <v>429</v>
      </c>
      <c r="B495" s="186">
        <v>9</v>
      </c>
      <c r="C495" s="187" t="s">
        <v>487</v>
      </c>
      <c r="D495" s="187">
        <v>14</v>
      </c>
      <c r="E495" s="187" t="s">
        <v>925</v>
      </c>
      <c r="F495" s="188"/>
      <c r="G495" s="186"/>
      <c r="H495" s="202"/>
      <c r="I495" s="202"/>
      <c r="J495" s="445"/>
      <c r="K495" s="186"/>
      <c r="L495" s="430"/>
      <c r="M495" s="431"/>
      <c r="N495" s="167"/>
      <c r="O495" s="167"/>
      <c r="P495" s="167"/>
      <c r="Q495" s="167"/>
      <c r="R495" s="165"/>
      <c r="S495" s="165"/>
      <c r="T495" s="165"/>
      <c r="U495" s="165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BK495" s="120">
        <f t="shared" si="118"/>
        <v>1</v>
      </c>
      <c r="BL495" s="235" t="str">
        <f t="shared" si="117"/>
        <v>2215-01-196-00-05</v>
      </c>
      <c r="BM495" s="235">
        <v>493</v>
      </c>
      <c r="BN495" s="242" t="s">
        <v>2284</v>
      </c>
      <c r="BO495" s="241" t="s">
        <v>2283</v>
      </c>
      <c r="BP495" s="242" t="s">
        <v>1604</v>
      </c>
      <c r="BQ495" s="243" t="s">
        <v>1744</v>
      </c>
      <c r="BR495" s="242" t="s">
        <v>2012</v>
      </c>
      <c r="BS495" s="246" t="s">
        <v>2011</v>
      </c>
      <c r="BT495" s="245" t="s">
        <v>1642</v>
      </c>
      <c r="BU495" s="244"/>
      <c r="BV495" s="242" t="s">
        <v>328</v>
      </c>
      <c r="BW495" s="241" t="s">
        <v>2285</v>
      </c>
      <c r="BX495" s="235"/>
      <c r="BY495"/>
      <c r="BZ495"/>
      <c r="CA495"/>
      <c r="CB495"/>
      <c r="CC495"/>
      <c r="CD495"/>
      <c r="CE495"/>
    </row>
    <row r="496" spans="1:83" s="166" customFormat="1" ht="15" hidden="1" customHeight="1">
      <c r="A496" s="185">
        <v>430</v>
      </c>
      <c r="B496" s="186">
        <v>9</v>
      </c>
      <c r="C496" s="187" t="s">
        <v>487</v>
      </c>
      <c r="D496" s="187">
        <v>15</v>
      </c>
      <c r="E496" s="187" t="s">
        <v>926</v>
      </c>
      <c r="F496" s="188"/>
      <c r="G496" s="186"/>
      <c r="H496" s="202"/>
      <c r="I496" s="202"/>
      <c r="J496" s="445"/>
      <c r="K496" s="186"/>
      <c r="L496" s="430"/>
      <c r="M496" s="431"/>
      <c r="N496" s="167"/>
      <c r="O496" s="167"/>
      <c r="P496" s="167"/>
      <c r="Q496" s="167"/>
      <c r="R496" s="165"/>
      <c r="S496" s="165"/>
      <c r="T496" s="165"/>
      <c r="U496" s="165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BK496" s="120">
        <f t="shared" si="118"/>
        <v>1</v>
      </c>
      <c r="BL496" s="235" t="str">
        <f t="shared" si="117"/>
        <v>2215-02-105-11-06</v>
      </c>
      <c r="BM496" s="235">
        <v>494</v>
      </c>
      <c r="BN496" s="242" t="s">
        <v>2284</v>
      </c>
      <c r="BO496" s="241" t="s">
        <v>2283</v>
      </c>
      <c r="BP496" s="242" t="s">
        <v>29</v>
      </c>
      <c r="BQ496" s="243" t="s">
        <v>2282</v>
      </c>
      <c r="BR496" s="242" t="s">
        <v>1891</v>
      </c>
      <c r="BS496" s="241" t="s">
        <v>2281</v>
      </c>
      <c r="BT496" s="242" t="s">
        <v>1608</v>
      </c>
      <c r="BU496" s="243" t="s">
        <v>1607</v>
      </c>
      <c r="BV496" s="242" t="s">
        <v>329</v>
      </c>
      <c r="BW496" s="241" t="s">
        <v>2280</v>
      </c>
      <c r="BX496" s="235"/>
      <c r="BY496"/>
      <c r="BZ496"/>
      <c r="CA496"/>
      <c r="CB496"/>
      <c r="CC496"/>
      <c r="CD496"/>
      <c r="CE496"/>
    </row>
    <row r="497" spans="1:83" s="166" customFormat="1" ht="15" hidden="1" customHeight="1">
      <c r="A497" s="185">
        <v>431</v>
      </c>
      <c r="B497" s="186">
        <v>9</v>
      </c>
      <c r="C497" s="187" t="s">
        <v>487</v>
      </c>
      <c r="D497" s="187">
        <v>16</v>
      </c>
      <c r="E497" s="187" t="s">
        <v>826</v>
      </c>
      <c r="F497" s="188"/>
      <c r="G497" s="186"/>
      <c r="H497" s="202"/>
      <c r="I497" s="202"/>
      <c r="J497" s="445"/>
      <c r="K497" s="186"/>
      <c r="L497" s="430"/>
      <c r="M497" s="431"/>
      <c r="N497" s="167"/>
      <c r="O497" s="167"/>
      <c r="P497" s="167"/>
      <c r="Q497" s="167"/>
      <c r="R497" s="165"/>
      <c r="S497" s="165"/>
      <c r="T497" s="165"/>
      <c r="U497" s="165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BK497" s="120">
        <f t="shared" si="118"/>
        <v>1</v>
      </c>
      <c r="BL497" s="235" t="str">
        <f t="shared" si="117"/>
        <v>2216-03-101-11-04</v>
      </c>
      <c r="BM497" s="235">
        <v>495</v>
      </c>
      <c r="BN497" s="242" t="s">
        <v>2277</v>
      </c>
      <c r="BO497" s="241" t="s">
        <v>2276</v>
      </c>
      <c r="BP497" s="242" t="s">
        <v>326</v>
      </c>
      <c r="BQ497" s="243" t="s">
        <v>2279</v>
      </c>
      <c r="BR497" s="242" t="s">
        <v>1617</v>
      </c>
      <c r="BS497" s="241" t="s">
        <v>2278</v>
      </c>
      <c r="BT497" s="242" t="s">
        <v>1608</v>
      </c>
      <c r="BU497" s="243" t="s">
        <v>1607</v>
      </c>
      <c r="BV497" s="242" t="s">
        <v>327</v>
      </c>
      <c r="BW497" s="241" t="s">
        <v>2278</v>
      </c>
      <c r="BX497" s="235"/>
      <c r="BY497"/>
      <c r="BZ497"/>
      <c r="CA497"/>
      <c r="CB497"/>
      <c r="CC497"/>
      <c r="CD497"/>
      <c r="CE497"/>
    </row>
    <row r="498" spans="1:83" s="166" customFormat="1" ht="15" hidden="1" customHeight="1">
      <c r="A498" s="185">
        <v>432</v>
      </c>
      <c r="B498" s="186">
        <v>9</v>
      </c>
      <c r="C498" s="187" t="s">
        <v>487</v>
      </c>
      <c r="D498" s="187">
        <v>17</v>
      </c>
      <c r="E498" s="187" t="s">
        <v>927</v>
      </c>
      <c r="F498" s="188"/>
      <c r="G498" s="186"/>
      <c r="H498" s="202"/>
      <c r="I498" s="202"/>
      <c r="J498" s="445"/>
      <c r="K498" s="186"/>
      <c r="L498" s="430"/>
      <c r="M498" s="431"/>
      <c r="N498" s="167"/>
      <c r="O498" s="167"/>
      <c r="P498" s="167"/>
      <c r="Q498" s="167"/>
      <c r="R498" s="165"/>
      <c r="S498" s="165"/>
      <c r="T498" s="165"/>
      <c r="U498" s="165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BK498" s="120">
        <f t="shared" si="118"/>
        <v>1</v>
      </c>
      <c r="BL498" s="235" t="str">
        <f t="shared" si="117"/>
        <v>2216-05-053-00-05</v>
      </c>
      <c r="BM498" s="235">
        <v>496</v>
      </c>
      <c r="BN498" s="242" t="s">
        <v>2277</v>
      </c>
      <c r="BO498" s="241" t="s">
        <v>2276</v>
      </c>
      <c r="BP498" s="242" t="s">
        <v>328</v>
      </c>
      <c r="BQ498" s="243" t="s">
        <v>2275</v>
      </c>
      <c r="BR498" s="242" t="s">
        <v>2274</v>
      </c>
      <c r="BS498" s="246" t="s">
        <v>2273</v>
      </c>
      <c r="BT498" s="245" t="s">
        <v>1642</v>
      </c>
      <c r="BU498" s="244"/>
      <c r="BV498" s="242" t="s">
        <v>328</v>
      </c>
      <c r="BW498" s="241" t="s">
        <v>2272</v>
      </c>
      <c r="BX498" s="235"/>
      <c r="BY498"/>
      <c r="BZ498"/>
      <c r="CA498"/>
      <c r="CB498"/>
      <c r="CC498"/>
      <c r="CD498"/>
      <c r="CE498"/>
    </row>
    <row r="499" spans="1:83" s="166" customFormat="1" ht="15" hidden="1" customHeight="1">
      <c r="A499" s="185">
        <v>433</v>
      </c>
      <c r="B499" s="186">
        <v>9</v>
      </c>
      <c r="C499" s="187" t="s">
        <v>487</v>
      </c>
      <c r="D499" s="187">
        <v>18</v>
      </c>
      <c r="E499" s="187" t="s">
        <v>928</v>
      </c>
      <c r="F499" s="188"/>
      <c r="G499" s="186"/>
      <c r="H499" s="202"/>
      <c r="I499" s="202"/>
      <c r="J499" s="445"/>
      <c r="K499" s="186"/>
      <c r="L499" s="430"/>
      <c r="M499" s="431"/>
      <c r="N499" s="167"/>
      <c r="O499" s="167"/>
      <c r="P499" s="167"/>
      <c r="Q499" s="167"/>
      <c r="R499" s="165"/>
      <c r="S499" s="165"/>
      <c r="T499" s="165"/>
      <c r="U499" s="165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BK499" s="120">
        <f t="shared" si="118"/>
        <v>1</v>
      </c>
      <c r="BL499" s="235" t="str">
        <f t="shared" si="117"/>
        <v>2217-05-001-00-01</v>
      </c>
      <c r="BM499" s="235">
        <v>497</v>
      </c>
      <c r="BN499" s="242" t="s">
        <v>2260</v>
      </c>
      <c r="BO499" s="241" t="s">
        <v>2259</v>
      </c>
      <c r="BP499" s="242" t="s">
        <v>328</v>
      </c>
      <c r="BQ499" s="243" t="s">
        <v>2270</v>
      </c>
      <c r="BR499" s="242" t="s">
        <v>1610</v>
      </c>
      <c r="BS499" s="246" t="s">
        <v>2269</v>
      </c>
      <c r="BT499" s="245" t="s">
        <v>1642</v>
      </c>
      <c r="BU499" s="244"/>
      <c r="BV499" s="242" t="s">
        <v>1604</v>
      </c>
      <c r="BW499" s="241" t="s">
        <v>2271</v>
      </c>
      <c r="BX499" s="235"/>
      <c r="BY499"/>
      <c r="BZ499"/>
      <c r="CA499"/>
      <c r="CB499"/>
      <c r="CC499"/>
      <c r="CD499"/>
      <c r="CE499"/>
    </row>
    <row r="500" spans="1:83" s="166" customFormat="1" ht="15" hidden="1" customHeight="1">
      <c r="A500" s="185">
        <v>434</v>
      </c>
      <c r="B500" s="186">
        <v>9</v>
      </c>
      <c r="C500" s="187" t="s">
        <v>487</v>
      </c>
      <c r="D500" s="187">
        <v>19</v>
      </c>
      <c r="E500" s="187" t="s">
        <v>929</v>
      </c>
      <c r="F500" s="188"/>
      <c r="G500" s="186"/>
      <c r="H500" s="202"/>
      <c r="I500" s="202"/>
      <c r="J500" s="445"/>
      <c r="K500" s="186"/>
      <c r="L500" s="430"/>
      <c r="M500" s="431"/>
      <c r="N500" s="167"/>
      <c r="O500" s="167"/>
      <c r="P500" s="167"/>
      <c r="Q500" s="167"/>
      <c r="R500" s="165"/>
      <c r="S500" s="165"/>
      <c r="T500" s="165"/>
      <c r="U500" s="165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BK500" s="120">
        <f t="shared" si="118"/>
        <v>1</v>
      </c>
      <c r="BL500" s="235" t="str">
        <f t="shared" si="117"/>
        <v>2217-05-001-00-03</v>
      </c>
      <c r="BM500" s="235">
        <v>498</v>
      </c>
      <c r="BN500" s="242" t="s">
        <v>2260</v>
      </c>
      <c r="BO500" s="241" t="s">
        <v>2259</v>
      </c>
      <c r="BP500" s="242" t="s">
        <v>328</v>
      </c>
      <c r="BQ500" s="243" t="s">
        <v>2270</v>
      </c>
      <c r="BR500" s="242" t="s">
        <v>1610</v>
      </c>
      <c r="BS500" s="246" t="s">
        <v>2269</v>
      </c>
      <c r="BT500" s="245" t="s">
        <v>1642</v>
      </c>
      <c r="BU500" s="244"/>
      <c r="BV500" s="242" t="s">
        <v>326</v>
      </c>
      <c r="BW500" s="241" t="s">
        <v>1757</v>
      </c>
      <c r="BX500" s="235"/>
      <c r="BY500"/>
      <c r="BZ500"/>
      <c r="CA500"/>
      <c r="CB500"/>
      <c r="CC500"/>
      <c r="CD500"/>
      <c r="CE500"/>
    </row>
    <row r="501" spans="1:83" s="166" customFormat="1" ht="15" hidden="1" customHeight="1">
      <c r="A501" s="185">
        <v>435</v>
      </c>
      <c r="B501" s="186">
        <v>9</v>
      </c>
      <c r="C501" s="187" t="s">
        <v>487</v>
      </c>
      <c r="D501" s="187">
        <v>20</v>
      </c>
      <c r="E501" s="187" t="s">
        <v>930</v>
      </c>
      <c r="F501" s="188"/>
      <c r="G501" s="186"/>
      <c r="H501" s="202"/>
      <c r="I501" s="202"/>
      <c r="J501" s="445"/>
      <c r="K501" s="186"/>
      <c r="L501" s="430"/>
      <c r="M501" s="431"/>
      <c r="N501" s="167"/>
      <c r="O501" s="167"/>
      <c r="P501" s="167"/>
      <c r="Q501" s="167"/>
      <c r="R501" s="165"/>
      <c r="S501" s="165"/>
      <c r="T501" s="165"/>
      <c r="U501" s="165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BK501" s="120">
        <f t="shared" si="118"/>
        <v>1</v>
      </c>
      <c r="BL501" s="235" t="str">
        <f t="shared" si="117"/>
        <v>2217-05-001-00-05</v>
      </c>
      <c r="BM501" s="235">
        <v>499</v>
      </c>
      <c r="BN501" s="242" t="s">
        <v>2260</v>
      </c>
      <c r="BO501" s="241" t="s">
        <v>2259</v>
      </c>
      <c r="BP501" s="242" t="s">
        <v>328</v>
      </c>
      <c r="BQ501" s="243" t="s">
        <v>2270</v>
      </c>
      <c r="BR501" s="242" t="s">
        <v>1610</v>
      </c>
      <c r="BS501" s="246" t="s">
        <v>2269</v>
      </c>
      <c r="BT501" s="245" t="s">
        <v>1642</v>
      </c>
      <c r="BU501" s="244"/>
      <c r="BV501" s="242" t="s">
        <v>328</v>
      </c>
      <c r="BW501" s="241" t="s">
        <v>2268</v>
      </c>
      <c r="BX501" s="235"/>
      <c r="BY501"/>
      <c r="BZ501"/>
      <c r="CA501"/>
      <c r="CB501"/>
      <c r="CC501"/>
      <c r="CD501"/>
      <c r="CE501"/>
    </row>
    <row r="502" spans="1:83" s="166" customFormat="1" ht="15" hidden="1" customHeight="1">
      <c r="A502" s="185">
        <v>436</v>
      </c>
      <c r="B502" s="186">
        <v>9</v>
      </c>
      <c r="C502" s="187" t="s">
        <v>487</v>
      </c>
      <c r="D502" s="187">
        <v>21</v>
      </c>
      <c r="E502" s="187" t="s">
        <v>931</v>
      </c>
      <c r="F502" s="188"/>
      <c r="G502" s="186"/>
      <c r="H502" s="202"/>
      <c r="I502" s="202"/>
      <c r="J502" s="445"/>
      <c r="K502" s="186"/>
      <c r="L502" s="430"/>
      <c r="M502" s="431"/>
      <c r="N502" s="167"/>
      <c r="O502" s="167"/>
      <c r="P502" s="167"/>
      <c r="Q502" s="167"/>
      <c r="R502" s="165"/>
      <c r="S502" s="165"/>
      <c r="T502" s="165"/>
      <c r="U502" s="165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BK502" s="120">
        <f t="shared" si="118"/>
        <v>1</v>
      </c>
      <c r="BL502" s="235" t="str">
        <f t="shared" si="117"/>
        <v>2217-05-001-11-05</v>
      </c>
      <c r="BM502" s="235">
        <v>500</v>
      </c>
      <c r="BN502" s="242" t="s">
        <v>2260</v>
      </c>
      <c r="BO502" s="241" t="s">
        <v>2259</v>
      </c>
      <c r="BP502" s="242" t="s">
        <v>328</v>
      </c>
      <c r="BQ502" s="243" t="s">
        <v>2270</v>
      </c>
      <c r="BR502" s="242" t="s">
        <v>1610</v>
      </c>
      <c r="BS502" s="241" t="s">
        <v>2269</v>
      </c>
      <c r="BT502" s="242" t="s">
        <v>1608</v>
      </c>
      <c r="BU502" s="243" t="s">
        <v>1607</v>
      </c>
      <c r="BV502" s="242" t="s">
        <v>328</v>
      </c>
      <c r="BW502" s="241" t="s">
        <v>2268</v>
      </c>
      <c r="BX502" s="235"/>
      <c r="BY502"/>
      <c r="BZ502"/>
      <c r="CA502"/>
      <c r="CB502"/>
      <c r="CC502"/>
      <c r="CD502"/>
      <c r="CE502"/>
    </row>
    <row r="503" spans="1:83" s="166" customFormat="1" ht="15" hidden="1" customHeight="1">
      <c r="A503" s="185">
        <v>437</v>
      </c>
      <c r="B503" s="186">
        <v>9</v>
      </c>
      <c r="C503" s="187" t="s">
        <v>487</v>
      </c>
      <c r="D503" s="187">
        <v>22</v>
      </c>
      <c r="E503" s="187" t="s">
        <v>932</v>
      </c>
      <c r="F503" s="188"/>
      <c r="G503" s="186"/>
      <c r="H503" s="202"/>
      <c r="I503" s="202"/>
      <c r="J503" s="445"/>
      <c r="K503" s="186"/>
      <c r="L503" s="430"/>
      <c r="M503" s="431"/>
      <c r="N503" s="167"/>
      <c r="O503" s="167"/>
      <c r="P503" s="167"/>
      <c r="Q503" s="167"/>
      <c r="R503" s="165"/>
      <c r="S503" s="165"/>
      <c r="T503" s="165"/>
      <c r="U503" s="165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BK503" s="120">
        <f t="shared" si="118"/>
        <v>1</v>
      </c>
      <c r="BL503" s="235" t="str">
        <f t="shared" si="117"/>
        <v>2217-80-001-00-01</v>
      </c>
      <c r="BM503" s="235">
        <v>501</v>
      </c>
      <c r="BN503" s="242" t="s">
        <v>2260</v>
      </c>
      <c r="BO503" s="241" t="s">
        <v>2259</v>
      </c>
      <c r="BP503" s="242" t="s">
        <v>1611</v>
      </c>
      <c r="BQ503" s="243" t="s">
        <v>1568</v>
      </c>
      <c r="BR503" s="242" t="s">
        <v>1610</v>
      </c>
      <c r="BS503" s="246" t="s">
        <v>1634</v>
      </c>
      <c r="BT503" s="245" t="s">
        <v>1642</v>
      </c>
      <c r="BU503" s="244"/>
      <c r="BV503" s="242" t="s">
        <v>1604</v>
      </c>
      <c r="BW503" s="241" t="s">
        <v>2267</v>
      </c>
      <c r="BX503" s="235"/>
      <c r="BY503"/>
      <c r="BZ503"/>
      <c r="CA503"/>
      <c r="CB503"/>
      <c r="CC503"/>
      <c r="CD503"/>
      <c r="CE503"/>
    </row>
    <row r="504" spans="1:83" s="166" customFormat="1" ht="15" hidden="1" customHeight="1">
      <c r="A504" s="185">
        <v>438</v>
      </c>
      <c r="B504" s="186">
        <v>9</v>
      </c>
      <c r="C504" s="187" t="s">
        <v>487</v>
      </c>
      <c r="D504" s="187">
        <v>23</v>
      </c>
      <c r="E504" s="187" t="s">
        <v>933</v>
      </c>
      <c r="F504" s="188"/>
      <c r="G504" s="186"/>
      <c r="H504" s="202"/>
      <c r="I504" s="202"/>
      <c r="J504" s="445"/>
      <c r="K504" s="186"/>
      <c r="L504" s="430"/>
      <c r="M504" s="431"/>
      <c r="N504" s="167"/>
      <c r="O504" s="167"/>
      <c r="P504" s="167"/>
      <c r="Q504" s="167"/>
      <c r="R504" s="165"/>
      <c r="S504" s="165"/>
      <c r="T504" s="165"/>
      <c r="U504" s="165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BK504" s="120">
        <f t="shared" si="118"/>
        <v>1</v>
      </c>
      <c r="BL504" s="235" t="str">
        <f t="shared" si="117"/>
        <v>2217-80-001-00-03</v>
      </c>
      <c r="BM504" s="235">
        <v>502</v>
      </c>
      <c r="BN504" s="242" t="s">
        <v>2260</v>
      </c>
      <c r="BO504" s="241" t="s">
        <v>2259</v>
      </c>
      <c r="BP504" s="242" t="s">
        <v>1611</v>
      </c>
      <c r="BQ504" s="243" t="s">
        <v>1568</v>
      </c>
      <c r="BR504" s="242" t="s">
        <v>1610</v>
      </c>
      <c r="BS504" s="246" t="s">
        <v>1634</v>
      </c>
      <c r="BT504" s="245" t="s">
        <v>1642</v>
      </c>
      <c r="BU504" s="244"/>
      <c r="BV504" s="242" t="s">
        <v>326</v>
      </c>
      <c r="BW504" s="241" t="s">
        <v>1757</v>
      </c>
      <c r="BX504" s="235"/>
      <c r="BY504"/>
      <c r="BZ504"/>
      <c r="CA504"/>
      <c r="CB504"/>
      <c r="CC504"/>
      <c r="CD504"/>
      <c r="CE504"/>
    </row>
    <row r="505" spans="1:83" s="166" customFormat="1" ht="15" hidden="1" customHeight="1">
      <c r="A505" s="185">
        <v>439</v>
      </c>
      <c r="B505" s="186">
        <v>9</v>
      </c>
      <c r="C505" s="187" t="s">
        <v>487</v>
      </c>
      <c r="D505" s="187">
        <v>24</v>
      </c>
      <c r="E505" s="187" t="s">
        <v>934</v>
      </c>
      <c r="F505" s="188"/>
      <c r="G505" s="186"/>
      <c r="H505" s="202"/>
      <c r="I505" s="202"/>
      <c r="J505" s="445"/>
      <c r="K505" s="186"/>
      <c r="L505" s="430"/>
      <c r="M505" s="431"/>
      <c r="N505" s="167"/>
      <c r="O505" s="167"/>
      <c r="P505" s="167"/>
      <c r="Q505" s="167"/>
      <c r="R505" s="165"/>
      <c r="S505" s="165"/>
      <c r="T505" s="165"/>
      <c r="U505" s="165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BK505" s="120">
        <f t="shared" si="118"/>
        <v>1</v>
      </c>
      <c r="BL505" s="235" t="str">
        <f t="shared" si="117"/>
        <v>2217-80-001-00-04</v>
      </c>
      <c r="BM505" s="235">
        <v>503</v>
      </c>
      <c r="BN505" s="242" t="s">
        <v>2260</v>
      </c>
      <c r="BO505" s="241" t="s">
        <v>2259</v>
      </c>
      <c r="BP505" s="242" t="s">
        <v>1611</v>
      </c>
      <c r="BQ505" s="243" t="s">
        <v>1568</v>
      </c>
      <c r="BR505" s="242" t="s">
        <v>1610</v>
      </c>
      <c r="BS505" s="246" t="s">
        <v>1634</v>
      </c>
      <c r="BT505" s="245" t="s">
        <v>1642</v>
      </c>
      <c r="BU505" s="244"/>
      <c r="BV505" s="242" t="s">
        <v>327</v>
      </c>
      <c r="BW505" s="241" t="s">
        <v>2262</v>
      </c>
      <c r="BX505" s="235"/>
      <c r="BY505"/>
      <c r="BZ505"/>
      <c r="CA505"/>
      <c r="CB505"/>
      <c r="CC505"/>
      <c r="CD505"/>
      <c r="CE505"/>
    </row>
    <row r="506" spans="1:83" s="166" customFormat="1" ht="15" hidden="1" customHeight="1">
      <c r="A506" s="185">
        <v>440</v>
      </c>
      <c r="B506" s="186">
        <v>9</v>
      </c>
      <c r="C506" s="187" t="s">
        <v>487</v>
      </c>
      <c r="D506" s="187">
        <v>25</v>
      </c>
      <c r="E506" s="187" t="s">
        <v>935</v>
      </c>
      <c r="F506" s="188"/>
      <c r="G506" s="186"/>
      <c r="H506" s="202"/>
      <c r="I506" s="202"/>
      <c r="J506" s="445"/>
      <c r="K506" s="186"/>
      <c r="L506" s="430"/>
      <c r="M506" s="431"/>
      <c r="N506" s="167"/>
      <c r="O506" s="167"/>
      <c r="P506" s="167"/>
      <c r="Q506" s="167"/>
      <c r="R506" s="165"/>
      <c r="S506" s="165"/>
      <c r="T506" s="165"/>
      <c r="U506" s="165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BK506" s="120">
        <f t="shared" si="118"/>
        <v>1</v>
      </c>
      <c r="BL506" s="235" t="str">
        <f t="shared" si="117"/>
        <v>2217-80-001-00-07</v>
      </c>
      <c r="BM506" s="235">
        <v>504</v>
      </c>
      <c r="BN506" s="242" t="s">
        <v>2260</v>
      </c>
      <c r="BO506" s="241" t="s">
        <v>2259</v>
      </c>
      <c r="BP506" s="242" t="s">
        <v>1611</v>
      </c>
      <c r="BQ506" s="243" t="s">
        <v>1568</v>
      </c>
      <c r="BR506" s="242" t="s">
        <v>1610</v>
      </c>
      <c r="BS506" s="246" t="s">
        <v>1634</v>
      </c>
      <c r="BT506" s="245" t="s">
        <v>1642</v>
      </c>
      <c r="BU506" s="244"/>
      <c r="BV506" s="242" t="s">
        <v>330</v>
      </c>
      <c r="BW506" s="241" t="s">
        <v>2266</v>
      </c>
      <c r="BX506" s="235"/>
      <c r="BY506"/>
      <c r="BZ506"/>
      <c r="CA506"/>
      <c r="CB506"/>
      <c r="CC506"/>
      <c r="CD506"/>
      <c r="CE506"/>
    </row>
    <row r="507" spans="1:83" s="166" customFormat="1" ht="15" hidden="1" customHeight="1">
      <c r="A507" s="185">
        <v>441</v>
      </c>
      <c r="B507" s="186">
        <v>9</v>
      </c>
      <c r="C507" s="187" t="s">
        <v>487</v>
      </c>
      <c r="D507" s="187">
        <v>26</v>
      </c>
      <c r="E507" s="187" t="s">
        <v>936</v>
      </c>
      <c r="F507" s="188"/>
      <c r="G507" s="186"/>
      <c r="H507" s="202"/>
      <c r="I507" s="202"/>
      <c r="J507" s="445"/>
      <c r="K507" s="186"/>
      <c r="L507" s="430"/>
      <c r="M507" s="431"/>
      <c r="N507" s="167"/>
      <c r="O507" s="167"/>
      <c r="P507" s="167"/>
      <c r="Q507" s="167"/>
      <c r="R507" s="165"/>
      <c r="S507" s="165"/>
      <c r="T507" s="165"/>
      <c r="U507" s="165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BK507" s="120">
        <f t="shared" si="118"/>
        <v>1</v>
      </c>
      <c r="BL507" s="235" t="str">
        <f t="shared" si="117"/>
        <v>2217-80-001-00-08</v>
      </c>
      <c r="BM507" s="235">
        <v>505</v>
      </c>
      <c r="BN507" s="242" t="s">
        <v>2260</v>
      </c>
      <c r="BO507" s="241" t="s">
        <v>2259</v>
      </c>
      <c r="BP507" s="242" t="s">
        <v>1611</v>
      </c>
      <c r="BQ507" s="243" t="s">
        <v>1568</v>
      </c>
      <c r="BR507" s="242" t="s">
        <v>1610</v>
      </c>
      <c r="BS507" s="246" t="s">
        <v>1634</v>
      </c>
      <c r="BT507" s="245" t="s">
        <v>1642</v>
      </c>
      <c r="BU507" s="244"/>
      <c r="BV507" s="242" t="s">
        <v>331</v>
      </c>
      <c r="BW507" s="241" t="s">
        <v>2265</v>
      </c>
      <c r="BX507" s="235"/>
      <c r="BY507"/>
      <c r="BZ507"/>
      <c r="CA507"/>
      <c r="CB507"/>
      <c r="CC507"/>
      <c r="CD507"/>
      <c r="CE507"/>
    </row>
    <row r="508" spans="1:83" s="166" customFormat="1" ht="15" hidden="1" customHeight="1">
      <c r="A508" s="185">
        <v>442</v>
      </c>
      <c r="B508" s="186">
        <v>9</v>
      </c>
      <c r="C508" s="187" t="s">
        <v>487</v>
      </c>
      <c r="D508" s="187">
        <v>27</v>
      </c>
      <c r="E508" s="187" t="s">
        <v>937</v>
      </c>
      <c r="F508" s="188"/>
      <c r="G508" s="186"/>
      <c r="H508" s="202"/>
      <c r="I508" s="202"/>
      <c r="J508" s="445"/>
      <c r="K508" s="186"/>
      <c r="L508" s="430"/>
      <c r="M508" s="431"/>
      <c r="N508" s="167"/>
      <c r="O508" s="167"/>
      <c r="P508" s="167"/>
      <c r="Q508" s="167"/>
      <c r="R508" s="165"/>
      <c r="S508" s="165"/>
      <c r="T508" s="165"/>
      <c r="U508" s="165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BK508" s="120">
        <f t="shared" si="118"/>
        <v>1</v>
      </c>
      <c r="BL508" s="235" t="str">
        <f t="shared" si="117"/>
        <v>2217-80-001-00-75</v>
      </c>
      <c r="BM508" s="235">
        <v>506</v>
      </c>
      <c r="BN508" s="242" t="s">
        <v>2260</v>
      </c>
      <c r="BO508" s="241" t="s">
        <v>2259</v>
      </c>
      <c r="BP508" s="242" t="s">
        <v>1611</v>
      </c>
      <c r="BQ508" s="243" t="s">
        <v>1568</v>
      </c>
      <c r="BR508" s="242" t="s">
        <v>1610</v>
      </c>
      <c r="BS508" s="246" t="s">
        <v>1634</v>
      </c>
      <c r="BT508" s="245" t="s">
        <v>1642</v>
      </c>
      <c r="BU508" s="244"/>
      <c r="BV508" s="242" t="s">
        <v>2264</v>
      </c>
      <c r="BW508" s="241" t="s">
        <v>2263</v>
      </c>
      <c r="BX508" s="235"/>
      <c r="BY508"/>
      <c r="BZ508"/>
      <c r="CA508"/>
      <c r="CB508"/>
      <c r="CC508"/>
      <c r="CD508"/>
      <c r="CE508"/>
    </row>
    <row r="509" spans="1:83" s="166" customFormat="1" ht="15" hidden="1" customHeight="1">
      <c r="A509" s="185">
        <v>443</v>
      </c>
      <c r="B509" s="186">
        <v>9</v>
      </c>
      <c r="C509" s="187" t="s">
        <v>487</v>
      </c>
      <c r="D509" s="187">
        <v>28</v>
      </c>
      <c r="E509" s="187" t="s">
        <v>938</v>
      </c>
      <c r="F509" s="188"/>
      <c r="G509" s="186"/>
      <c r="H509" s="202"/>
      <c r="I509" s="202"/>
      <c r="J509" s="445"/>
      <c r="K509" s="186"/>
      <c r="L509" s="430"/>
      <c r="M509" s="431"/>
      <c r="N509" s="167"/>
      <c r="O509" s="167"/>
      <c r="P509" s="167"/>
      <c r="Q509" s="167"/>
      <c r="R509" s="165"/>
      <c r="S509" s="165"/>
      <c r="T509" s="165"/>
      <c r="U509" s="165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BK509" s="120">
        <f t="shared" si="118"/>
        <v>1</v>
      </c>
      <c r="BL509" s="235" t="str">
        <f t="shared" si="117"/>
        <v>2217-80-001-11-03</v>
      </c>
      <c r="BM509" s="235">
        <v>507</v>
      </c>
      <c r="BN509" s="242" t="s">
        <v>2260</v>
      </c>
      <c r="BO509" s="241" t="s">
        <v>2259</v>
      </c>
      <c r="BP509" s="242" t="s">
        <v>1611</v>
      </c>
      <c r="BQ509" s="243" t="s">
        <v>1568</v>
      </c>
      <c r="BR509" s="242" t="s">
        <v>1610</v>
      </c>
      <c r="BS509" s="241" t="s">
        <v>1634</v>
      </c>
      <c r="BT509" s="242" t="s">
        <v>1608</v>
      </c>
      <c r="BU509" s="243" t="s">
        <v>1607</v>
      </c>
      <c r="BV509" s="242" t="s">
        <v>326</v>
      </c>
      <c r="BW509" s="241" t="s">
        <v>1757</v>
      </c>
      <c r="BX509" s="235"/>
      <c r="BY509"/>
      <c r="BZ509"/>
      <c r="CA509"/>
      <c r="CB509"/>
      <c r="CC509"/>
      <c r="CD509"/>
      <c r="CE509"/>
    </row>
    <row r="510" spans="1:83" s="166" customFormat="1" ht="15" hidden="1" customHeight="1">
      <c r="A510" s="185">
        <v>444</v>
      </c>
      <c r="B510" s="186">
        <v>9</v>
      </c>
      <c r="C510" s="187" t="s">
        <v>487</v>
      </c>
      <c r="D510" s="187">
        <v>29</v>
      </c>
      <c r="E510" s="187" t="s">
        <v>939</v>
      </c>
      <c r="F510" s="188"/>
      <c r="G510" s="186"/>
      <c r="H510" s="202"/>
      <c r="I510" s="202"/>
      <c r="J510" s="445"/>
      <c r="K510" s="186"/>
      <c r="L510" s="430"/>
      <c r="M510" s="431"/>
      <c r="N510" s="167"/>
      <c r="O510" s="167"/>
      <c r="P510" s="167"/>
      <c r="Q510" s="167"/>
      <c r="R510" s="165"/>
      <c r="S510" s="165"/>
      <c r="T510" s="165"/>
      <c r="U510" s="165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BK510" s="120">
        <f t="shared" si="118"/>
        <v>1</v>
      </c>
      <c r="BL510" s="235" t="str">
        <f t="shared" si="117"/>
        <v>2217-80-001-11-04</v>
      </c>
      <c r="BM510" s="235">
        <v>508</v>
      </c>
      <c r="BN510" s="242" t="s">
        <v>2260</v>
      </c>
      <c r="BO510" s="241" t="s">
        <v>2259</v>
      </c>
      <c r="BP510" s="242" t="s">
        <v>1611</v>
      </c>
      <c r="BQ510" s="243" t="s">
        <v>1568</v>
      </c>
      <c r="BR510" s="242" t="s">
        <v>1610</v>
      </c>
      <c r="BS510" s="241" t="s">
        <v>1634</v>
      </c>
      <c r="BT510" s="242" t="s">
        <v>1608</v>
      </c>
      <c r="BU510" s="243" t="s">
        <v>1607</v>
      </c>
      <c r="BV510" s="242" t="s">
        <v>327</v>
      </c>
      <c r="BW510" s="241" t="s">
        <v>2262</v>
      </c>
      <c r="BX510" s="235"/>
      <c r="BY510"/>
      <c r="BZ510"/>
      <c r="CA510"/>
      <c r="CB510"/>
      <c r="CC510"/>
      <c r="CD510"/>
      <c r="CE510"/>
    </row>
    <row r="511" spans="1:83" s="166" customFormat="1" ht="15" hidden="1" customHeight="1">
      <c r="A511" s="185">
        <v>445</v>
      </c>
      <c r="B511" s="186">
        <v>9</v>
      </c>
      <c r="C511" s="187" t="s">
        <v>487</v>
      </c>
      <c r="D511" s="187">
        <v>30</v>
      </c>
      <c r="E511" s="187" t="s">
        <v>940</v>
      </c>
      <c r="F511" s="188"/>
      <c r="G511" s="186"/>
      <c r="H511" s="202"/>
      <c r="I511" s="202"/>
      <c r="J511" s="445"/>
      <c r="K511" s="186"/>
      <c r="L511" s="430"/>
      <c r="M511" s="431"/>
      <c r="N511" s="167"/>
      <c r="O511" s="167"/>
      <c r="P511" s="167"/>
      <c r="Q511" s="167"/>
      <c r="R511" s="165"/>
      <c r="S511" s="165"/>
      <c r="T511" s="165"/>
      <c r="U511" s="165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BK511" s="120">
        <f t="shared" si="118"/>
        <v>1</v>
      </c>
      <c r="BL511" s="235" t="str">
        <f t="shared" si="117"/>
        <v>2217-80-800-11-04</v>
      </c>
      <c r="BM511" s="235">
        <v>509</v>
      </c>
      <c r="BN511" s="242" t="s">
        <v>2260</v>
      </c>
      <c r="BO511" s="241" t="s">
        <v>2259</v>
      </c>
      <c r="BP511" s="242" t="s">
        <v>1611</v>
      </c>
      <c r="BQ511" s="243" t="s">
        <v>1568</v>
      </c>
      <c r="BR511" s="242" t="s">
        <v>1649</v>
      </c>
      <c r="BS511" s="241" t="s">
        <v>1648</v>
      </c>
      <c r="BT511" s="242" t="s">
        <v>1608</v>
      </c>
      <c r="BU511" s="243" t="s">
        <v>1607</v>
      </c>
      <c r="BV511" s="242" t="s">
        <v>327</v>
      </c>
      <c r="BW511" s="241" t="s">
        <v>2261</v>
      </c>
      <c r="BX511" s="235"/>
      <c r="BY511"/>
      <c r="BZ511"/>
      <c r="CA511"/>
      <c r="CB511"/>
      <c r="CC511"/>
      <c r="CD511"/>
      <c r="CE511"/>
    </row>
    <row r="512" spans="1:83" s="166" customFormat="1" ht="15" hidden="1" customHeight="1">
      <c r="A512" s="185">
        <v>446</v>
      </c>
      <c r="B512" s="186">
        <v>9</v>
      </c>
      <c r="C512" s="187" t="s">
        <v>487</v>
      </c>
      <c r="D512" s="187">
        <v>31</v>
      </c>
      <c r="E512" s="187" t="s">
        <v>941</v>
      </c>
      <c r="F512" s="188"/>
      <c r="G512" s="186"/>
      <c r="H512" s="202"/>
      <c r="I512" s="202"/>
      <c r="J512" s="445"/>
      <c r="K512" s="186"/>
      <c r="L512" s="430"/>
      <c r="M512" s="431"/>
      <c r="N512" s="167"/>
      <c r="O512" s="167"/>
      <c r="P512" s="167"/>
      <c r="Q512" s="167"/>
      <c r="R512" s="165"/>
      <c r="S512" s="165"/>
      <c r="T512" s="165"/>
      <c r="U512" s="165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BK512" s="120">
        <f t="shared" si="118"/>
        <v>1</v>
      </c>
      <c r="BL512" s="235" t="str">
        <f t="shared" si="117"/>
        <v>2217-80-800-11-13</v>
      </c>
      <c r="BM512" s="235">
        <v>510</v>
      </c>
      <c r="BN512" s="242" t="s">
        <v>2260</v>
      </c>
      <c r="BO512" s="241" t="s">
        <v>2259</v>
      </c>
      <c r="BP512" s="242" t="s">
        <v>1611</v>
      </c>
      <c r="BQ512" s="243" t="s">
        <v>1568</v>
      </c>
      <c r="BR512" s="242" t="s">
        <v>1649</v>
      </c>
      <c r="BS512" s="241" t="s">
        <v>1648</v>
      </c>
      <c r="BT512" s="242" t="s">
        <v>1608</v>
      </c>
      <c r="BU512" s="243" t="s">
        <v>1607</v>
      </c>
      <c r="BV512" s="242" t="s">
        <v>1675</v>
      </c>
      <c r="BW512" s="241" t="s">
        <v>2258</v>
      </c>
      <c r="BX512" s="235"/>
      <c r="BY512"/>
      <c r="BZ512"/>
      <c r="CA512"/>
      <c r="CB512"/>
      <c r="CC512"/>
      <c r="CD512"/>
      <c r="CE512"/>
    </row>
    <row r="513" spans="1:83" s="166" customFormat="1" ht="15" hidden="1" customHeight="1">
      <c r="A513" s="185">
        <v>447</v>
      </c>
      <c r="B513" s="186">
        <v>9</v>
      </c>
      <c r="C513" s="187" t="s">
        <v>487</v>
      </c>
      <c r="D513" s="187">
        <v>32</v>
      </c>
      <c r="E513" s="187" t="s">
        <v>942</v>
      </c>
      <c r="F513" s="188"/>
      <c r="G513" s="186"/>
      <c r="H513" s="202"/>
      <c r="I513" s="202"/>
      <c r="J513" s="445"/>
      <c r="K513" s="186"/>
      <c r="L513" s="430"/>
      <c r="M513" s="431"/>
      <c r="N513" s="167"/>
      <c r="O513" s="167"/>
      <c r="P513" s="167"/>
      <c r="Q513" s="167"/>
      <c r="R513" s="165"/>
      <c r="S513" s="165"/>
      <c r="T513" s="165"/>
      <c r="U513" s="165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BK513" s="120">
        <f t="shared" si="118"/>
        <v>1</v>
      </c>
      <c r="BL513" s="235" t="str">
        <f t="shared" si="117"/>
        <v>2220-60-001-00-01</v>
      </c>
      <c r="BM513" s="235">
        <v>511</v>
      </c>
      <c r="BN513" s="242" t="s">
        <v>2251</v>
      </c>
      <c r="BO513" s="241" t="s">
        <v>2250</v>
      </c>
      <c r="BP513" s="242" t="s">
        <v>1847</v>
      </c>
      <c r="BQ513" s="243" t="s">
        <v>1584</v>
      </c>
      <c r="BR513" s="242" t="s">
        <v>1610</v>
      </c>
      <c r="BS513" s="246" t="s">
        <v>1634</v>
      </c>
      <c r="BT513" s="245" t="s">
        <v>1642</v>
      </c>
      <c r="BU513" s="244"/>
      <c r="BV513" s="242" t="s">
        <v>1604</v>
      </c>
      <c r="BW513" s="241" t="s">
        <v>1760</v>
      </c>
      <c r="BX513" s="235"/>
      <c r="BY513"/>
      <c r="BZ513"/>
      <c r="CA513"/>
      <c r="CB513"/>
      <c r="CC513"/>
      <c r="CD513"/>
      <c r="CE513"/>
    </row>
    <row r="514" spans="1:83" s="166" customFormat="1" ht="15" hidden="1" customHeight="1">
      <c r="A514" s="185">
        <v>448</v>
      </c>
      <c r="B514" s="186">
        <v>9</v>
      </c>
      <c r="C514" s="187" t="s">
        <v>487</v>
      </c>
      <c r="D514" s="187">
        <v>33</v>
      </c>
      <c r="E514" s="187" t="s">
        <v>943</v>
      </c>
      <c r="F514" s="188"/>
      <c r="G514" s="186"/>
      <c r="H514" s="202"/>
      <c r="I514" s="202"/>
      <c r="J514" s="445"/>
      <c r="K514" s="186"/>
      <c r="L514" s="430"/>
      <c r="M514" s="431"/>
      <c r="N514" s="167"/>
      <c r="O514" s="167"/>
      <c r="P514" s="167"/>
      <c r="Q514" s="167"/>
      <c r="R514" s="165"/>
      <c r="S514" s="165"/>
      <c r="T514" s="165"/>
      <c r="U514" s="165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BK514" s="120">
        <f t="shared" si="118"/>
        <v>1</v>
      </c>
      <c r="BL514" s="235" t="str">
        <f t="shared" si="117"/>
        <v>2220-60-001-00-03</v>
      </c>
      <c r="BM514" s="235">
        <v>512</v>
      </c>
      <c r="BN514" s="242" t="s">
        <v>2251</v>
      </c>
      <c r="BO514" s="241" t="s">
        <v>2250</v>
      </c>
      <c r="BP514" s="242" t="s">
        <v>1847</v>
      </c>
      <c r="BQ514" s="243" t="s">
        <v>1584</v>
      </c>
      <c r="BR514" s="242" t="s">
        <v>1610</v>
      </c>
      <c r="BS514" s="246" t="s">
        <v>1634</v>
      </c>
      <c r="BT514" s="245" t="s">
        <v>1642</v>
      </c>
      <c r="BU514" s="244"/>
      <c r="BV514" s="242" t="s">
        <v>326</v>
      </c>
      <c r="BW514" s="241" t="s">
        <v>1757</v>
      </c>
      <c r="BX514" s="235"/>
      <c r="BY514"/>
      <c r="BZ514"/>
      <c r="CA514"/>
      <c r="CB514"/>
      <c r="CC514"/>
      <c r="CD514"/>
      <c r="CE514"/>
    </row>
    <row r="515" spans="1:83" s="166" customFormat="1" ht="15" hidden="1" customHeight="1">
      <c r="A515" s="185">
        <v>449</v>
      </c>
      <c r="B515" s="186">
        <v>9</v>
      </c>
      <c r="C515" s="187" t="s">
        <v>487</v>
      </c>
      <c r="D515" s="187">
        <v>34</v>
      </c>
      <c r="E515" s="187" t="s">
        <v>944</v>
      </c>
      <c r="F515" s="188"/>
      <c r="G515" s="186"/>
      <c r="H515" s="202"/>
      <c r="I515" s="202"/>
      <c r="J515" s="445"/>
      <c r="K515" s="186"/>
      <c r="L515" s="430"/>
      <c r="M515" s="431"/>
      <c r="N515" s="167"/>
      <c r="O515" s="167"/>
      <c r="P515" s="167"/>
      <c r="Q515" s="167"/>
      <c r="R515" s="165"/>
      <c r="S515" s="165"/>
      <c r="T515" s="165"/>
      <c r="U515" s="165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BK515" s="120">
        <f t="shared" si="118"/>
        <v>1</v>
      </c>
      <c r="BL515" s="235" t="str">
        <f t="shared" ref="BL515:BL578" si="119">CONCATENATE(BN515,"-",BP515,"-",BR515,"-",BT515,"-",BV515)</f>
        <v>2220-60-003-11-05</v>
      </c>
      <c r="BM515" s="235">
        <v>513</v>
      </c>
      <c r="BN515" s="242" t="s">
        <v>2251</v>
      </c>
      <c r="BO515" s="241" t="s">
        <v>2250</v>
      </c>
      <c r="BP515" s="242" t="s">
        <v>1847</v>
      </c>
      <c r="BQ515" s="243" t="s">
        <v>1584</v>
      </c>
      <c r="BR515" s="242" t="s">
        <v>1967</v>
      </c>
      <c r="BS515" s="241" t="s">
        <v>2257</v>
      </c>
      <c r="BT515" s="242" t="s">
        <v>1608</v>
      </c>
      <c r="BU515" s="243" t="s">
        <v>1607</v>
      </c>
      <c r="BV515" s="242" t="s">
        <v>328</v>
      </c>
      <c r="BW515" s="241" t="s">
        <v>2256</v>
      </c>
      <c r="BX515" s="235"/>
      <c r="BY515"/>
      <c r="BZ515"/>
      <c r="CA515"/>
      <c r="CB515"/>
      <c r="CC515"/>
      <c r="CD515"/>
      <c r="CE515"/>
    </row>
    <row r="516" spans="1:83" s="166" customFormat="1" ht="15" hidden="1" customHeight="1">
      <c r="A516" s="185">
        <v>450</v>
      </c>
      <c r="B516" s="186">
        <v>9</v>
      </c>
      <c r="C516" s="187" t="s">
        <v>487</v>
      </c>
      <c r="D516" s="187">
        <v>35</v>
      </c>
      <c r="E516" s="187" t="s">
        <v>715</v>
      </c>
      <c r="F516" s="188"/>
      <c r="G516" s="186"/>
      <c r="H516" s="202"/>
      <c r="I516" s="202"/>
      <c r="J516" s="445"/>
      <c r="K516" s="186"/>
      <c r="L516" s="430"/>
      <c r="M516" s="431"/>
      <c r="N516" s="167"/>
      <c r="O516" s="167"/>
      <c r="P516" s="167"/>
      <c r="Q516" s="167"/>
      <c r="R516" s="165"/>
      <c r="S516" s="165"/>
      <c r="T516" s="165"/>
      <c r="U516" s="165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BK516" s="120">
        <f t="shared" ref="BK516:BK579" si="120">IF(EXACT($E$25,BN516),BK515+1,1)</f>
        <v>1</v>
      </c>
      <c r="BL516" s="235" t="str">
        <f t="shared" si="119"/>
        <v>2220-60-101-00-04</v>
      </c>
      <c r="BM516" s="235">
        <v>514</v>
      </c>
      <c r="BN516" s="242" t="s">
        <v>2251</v>
      </c>
      <c r="BO516" s="241" t="s">
        <v>2250</v>
      </c>
      <c r="BP516" s="242" t="s">
        <v>1847</v>
      </c>
      <c r="BQ516" s="243" t="s">
        <v>1584</v>
      </c>
      <c r="BR516" s="242" t="s">
        <v>1617</v>
      </c>
      <c r="BS516" s="246" t="s">
        <v>2255</v>
      </c>
      <c r="BT516" s="245" t="s">
        <v>1642</v>
      </c>
      <c r="BU516" s="244"/>
      <c r="BV516" s="242" t="s">
        <v>327</v>
      </c>
      <c r="BW516" s="241" t="s">
        <v>2254</v>
      </c>
      <c r="BX516" s="235"/>
      <c r="BY516"/>
      <c r="BZ516"/>
      <c r="CA516"/>
      <c r="CB516"/>
      <c r="CC516"/>
      <c r="CD516"/>
      <c r="CE516"/>
    </row>
    <row r="517" spans="1:83" s="166" customFormat="1" ht="15" hidden="1" customHeight="1">
      <c r="A517" s="185">
        <v>451</v>
      </c>
      <c r="B517" s="186">
        <v>9</v>
      </c>
      <c r="C517" s="187" t="s">
        <v>487</v>
      </c>
      <c r="D517" s="187">
        <v>36</v>
      </c>
      <c r="E517" s="187" t="s">
        <v>945</v>
      </c>
      <c r="F517" s="188"/>
      <c r="G517" s="186"/>
      <c r="H517" s="202"/>
      <c r="I517" s="202"/>
      <c r="J517" s="445"/>
      <c r="K517" s="186"/>
      <c r="L517" s="430"/>
      <c r="M517" s="431"/>
      <c r="N517" s="167"/>
      <c r="O517" s="167"/>
      <c r="P517" s="167"/>
      <c r="Q517" s="167"/>
      <c r="R517" s="165"/>
      <c r="S517" s="165"/>
      <c r="T517" s="165"/>
      <c r="U517" s="165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BK517" s="120">
        <f t="shared" si="120"/>
        <v>1</v>
      </c>
      <c r="BL517" s="235" t="str">
        <f t="shared" si="119"/>
        <v>2220-60-103-00-08</v>
      </c>
      <c r="BM517" s="235">
        <v>515</v>
      </c>
      <c r="BN517" s="242" t="s">
        <v>2251</v>
      </c>
      <c r="BO517" s="241" t="s">
        <v>2250</v>
      </c>
      <c r="BP517" s="242" t="s">
        <v>1847</v>
      </c>
      <c r="BQ517" s="243" t="s">
        <v>1584</v>
      </c>
      <c r="BR517" s="242" t="s">
        <v>1605</v>
      </c>
      <c r="BS517" s="246" t="s">
        <v>2253</v>
      </c>
      <c r="BT517" s="245" t="s">
        <v>1642</v>
      </c>
      <c r="BU517" s="244"/>
      <c r="BV517" s="242" t="s">
        <v>331</v>
      </c>
      <c r="BW517" s="241" t="s">
        <v>2252</v>
      </c>
      <c r="BX517" s="235"/>
      <c r="BY517"/>
      <c r="BZ517"/>
      <c r="CA517"/>
      <c r="CB517"/>
      <c r="CC517"/>
      <c r="CD517"/>
      <c r="CE517"/>
    </row>
    <row r="518" spans="1:83" s="166" customFormat="1" ht="15" hidden="1" customHeight="1">
      <c r="A518" s="185">
        <v>452</v>
      </c>
      <c r="B518" s="186">
        <v>9</v>
      </c>
      <c r="C518" s="187" t="s">
        <v>487</v>
      </c>
      <c r="D518" s="187">
        <v>37</v>
      </c>
      <c r="E518" s="187" t="s">
        <v>946</v>
      </c>
      <c r="F518" s="188"/>
      <c r="G518" s="186"/>
      <c r="H518" s="202"/>
      <c r="I518" s="202"/>
      <c r="J518" s="445"/>
      <c r="K518" s="186"/>
      <c r="L518" s="430"/>
      <c r="M518" s="431"/>
      <c r="N518" s="167"/>
      <c r="O518" s="167"/>
      <c r="P518" s="167"/>
      <c r="Q518" s="167"/>
      <c r="R518" s="165"/>
      <c r="S518" s="165"/>
      <c r="T518" s="165"/>
      <c r="U518" s="165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BK518" s="120">
        <f t="shared" si="120"/>
        <v>1</v>
      </c>
      <c r="BL518" s="235" t="str">
        <f t="shared" si="119"/>
        <v>2220-60-800-00-06</v>
      </c>
      <c r="BM518" s="235">
        <v>516</v>
      </c>
      <c r="BN518" s="242" t="s">
        <v>2251</v>
      </c>
      <c r="BO518" s="241" t="s">
        <v>2250</v>
      </c>
      <c r="BP518" s="242" t="s">
        <v>1847</v>
      </c>
      <c r="BQ518" s="243" t="s">
        <v>1584</v>
      </c>
      <c r="BR518" s="242" t="s">
        <v>1649</v>
      </c>
      <c r="BS518" s="246" t="s">
        <v>1648</v>
      </c>
      <c r="BT518" s="245" t="s">
        <v>1642</v>
      </c>
      <c r="BU518" s="244"/>
      <c r="BV518" s="242" t="s">
        <v>329</v>
      </c>
      <c r="BW518" s="241" t="s">
        <v>2249</v>
      </c>
      <c r="BX518" s="235"/>
      <c r="BY518"/>
      <c r="BZ518"/>
      <c r="CA518"/>
      <c r="CB518"/>
      <c r="CC518"/>
      <c r="CD518"/>
      <c r="CE518"/>
    </row>
    <row r="519" spans="1:83" s="166" customFormat="1" ht="15" hidden="1" customHeight="1">
      <c r="A519" s="185">
        <v>453</v>
      </c>
      <c r="B519" s="186">
        <v>9</v>
      </c>
      <c r="C519" s="187" t="s">
        <v>487</v>
      </c>
      <c r="D519" s="187">
        <v>38</v>
      </c>
      <c r="E519" s="187" t="s">
        <v>947</v>
      </c>
      <c r="F519" s="188"/>
      <c r="G519" s="186"/>
      <c r="H519" s="202"/>
      <c r="I519" s="202"/>
      <c r="J519" s="445"/>
      <c r="K519" s="186"/>
      <c r="L519" s="430"/>
      <c r="M519" s="431"/>
      <c r="N519" s="167"/>
      <c r="O519" s="167"/>
      <c r="P519" s="167"/>
      <c r="Q519" s="167"/>
      <c r="R519" s="165"/>
      <c r="S519" s="165"/>
      <c r="T519" s="165"/>
      <c r="U519" s="165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BK519" s="120">
        <f t="shared" si="120"/>
        <v>1</v>
      </c>
      <c r="BL519" s="235" t="str">
        <f t="shared" si="119"/>
        <v>2225-01-001-00-01</v>
      </c>
      <c r="BM519" s="235">
        <v>517</v>
      </c>
      <c r="BN519" s="242" t="s">
        <v>2210</v>
      </c>
      <c r="BO519" s="241" t="s">
        <v>2209</v>
      </c>
      <c r="BP519" s="242" t="s">
        <v>1604</v>
      </c>
      <c r="BQ519" s="243" t="s">
        <v>2244</v>
      </c>
      <c r="BR519" s="242" t="s">
        <v>1610</v>
      </c>
      <c r="BS519" s="246" t="s">
        <v>1634</v>
      </c>
      <c r="BT519" s="245" t="s">
        <v>1642</v>
      </c>
      <c r="BU519" s="244"/>
      <c r="BV519" s="242" t="s">
        <v>1604</v>
      </c>
      <c r="BW519" s="241" t="s">
        <v>1614</v>
      </c>
      <c r="BX519" s="235"/>
      <c r="BY519"/>
      <c r="BZ519"/>
      <c r="CA519"/>
      <c r="CB519"/>
      <c r="CC519"/>
      <c r="CD519"/>
      <c r="CE519"/>
    </row>
    <row r="520" spans="1:83" s="166" customFormat="1" ht="15" hidden="1" customHeight="1">
      <c r="A520" s="185">
        <v>454</v>
      </c>
      <c r="B520" s="186">
        <v>9</v>
      </c>
      <c r="C520" s="187" t="s">
        <v>487</v>
      </c>
      <c r="D520" s="187">
        <v>39</v>
      </c>
      <c r="E520" s="187" t="s">
        <v>948</v>
      </c>
      <c r="F520" s="188"/>
      <c r="G520" s="186"/>
      <c r="H520" s="202"/>
      <c r="I520" s="202"/>
      <c r="J520" s="445"/>
      <c r="K520" s="186"/>
      <c r="L520" s="430"/>
      <c r="M520" s="431"/>
      <c r="N520" s="167"/>
      <c r="O520" s="167"/>
      <c r="P520" s="167"/>
      <c r="Q520" s="167"/>
      <c r="R520" s="165"/>
      <c r="S520" s="165"/>
      <c r="T520" s="165"/>
      <c r="U520" s="165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BK520" s="120">
        <f t="shared" si="120"/>
        <v>1</v>
      </c>
      <c r="BL520" s="235" t="str">
        <f t="shared" si="119"/>
        <v>2225-01-001-00-03</v>
      </c>
      <c r="BM520" s="235">
        <v>518</v>
      </c>
      <c r="BN520" s="242" t="s">
        <v>2210</v>
      </c>
      <c r="BO520" s="241" t="s">
        <v>2209</v>
      </c>
      <c r="BP520" s="242" t="s">
        <v>1604</v>
      </c>
      <c r="BQ520" s="243" t="s">
        <v>2244</v>
      </c>
      <c r="BR520" s="242" t="s">
        <v>1610</v>
      </c>
      <c r="BS520" s="246" t="s">
        <v>1634</v>
      </c>
      <c r="BT520" s="245" t="s">
        <v>1642</v>
      </c>
      <c r="BU520" s="244"/>
      <c r="BV520" s="242" t="s">
        <v>326</v>
      </c>
      <c r="BW520" s="241" t="s">
        <v>1757</v>
      </c>
      <c r="BX520" s="235"/>
      <c r="BY520"/>
      <c r="BZ520"/>
      <c r="CA520"/>
      <c r="CB520"/>
      <c r="CC520"/>
      <c r="CD520"/>
      <c r="CE520"/>
    </row>
    <row r="521" spans="1:83" s="166" customFormat="1" ht="15" hidden="1" customHeight="1">
      <c r="A521" s="185">
        <v>455</v>
      </c>
      <c r="B521" s="186">
        <v>9</v>
      </c>
      <c r="C521" s="187" t="s">
        <v>487</v>
      </c>
      <c r="D521" s="187">
        <v>40</v>
      </c>
      <c r="E521" s="187" t="s">
        <v>949</v>
      </c>
      <c r="F521" s="188"/>
      <c r="G521" s="186"/>
      <c r="H521" s="202"/>
      <c r="I521" s="202"/>
      <c r="J521" s="445"/>
      <c r="K521" s="186"/>
      <c r="L521" s="430"/>
      <c r="M521" s="431"/>
      <c r="N521" s="167"/>
      <c r="O521" s="167"/>
      <c r="P521" s="167"/>
      <c r="Q521" s="167"/>
      <c r="R521" s="165"/>
      <c r="S521" s="165"/>
      <c r="T521" s="165"/>
      <c r="U521" s="165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BK521" s="120">
        <f t="shared" si="120"/>
        <v>1</v>
      </c>
      <c r="BL521" s="235" t="str">
        <f t="shared" si="119"/>
        <v>2225-01-001-11-01</v>
      </c>
      <c r="BM521" s="235">
        <v>519</v>
      </c>
      <c r="BN521" s="242" t="s">
        <v>2210</v>
      </c>
      <c r="BO521" s="241" t="s">
        <v>2209</v>
      </c>
      <c r="BP521" s="242" t="s">
        <v>1604</v>
      </c>
      <c r="BQ521" s="243" t="s">
        <v>2244</v>
      </c>
      <c r="BR521" s="242" t="s">
        <v>1610</v>
      </c>
      <c r="BS521" s="241" t="s">
        <v>1634</v>
      </c>
      <c r="BT521" s="242" t="s">
        <v>1608</v>
      </c>
      <c r="BU521" s="243" t="s">
        <v>1607</v>
      </c>
      <c r="BV521" s="242" t="s">
        <v>1604</v>
      </c>
      <c r="BW521" s="241" t="s">
        <v>1614</v>
      </c>
      <c r="BX521" s="235"/>
      <c r="BY521"/>
      <c r="BZ521"/>
      <c r="CA521"/>
      <c r="CB521"/>
      <c r="CC521"/>
      <c r="CD521"/>
      <c r="CE521"/>
    </row>
    <row r="522" spans="1:83" s="166" customFormat="1" ht="15" hidden="1" customHeight="1">
      <c r="A522" s="185">
        <v>456</v>
      </c>
      <c r="B522" s="186">
        <v>9</v>
      </c>
      <c r="C522" s="187" t="s">
        <v>487</v>
      </c>
      <c r="D522" s="187">
        <v>41</v>
      </c>
      <c r="E522" s="187" t="s">
        <v>950</v>
      </c>
      <c r="F522" s="188"/>
      <c r="G522" s="186"/>
      <c r="H522" s="202"/>
      <c r="I522" s="202"/>
      <c r="J522" s="445"/>
      <c r="K522" s="186"/>
      <c r="L522" s="430"/>
      <c r="M522" s="431"/>
      <c r="N522" s="167"/>
      <c r="O522" s="167"/>
      <c r="P522" s="167"/>
      <c r="Q522" s="167"/>
      <c r="R522" s="165"/>
      <c r="S522" s="165"/>
      <c r="T522" s="165"/>
      <c r="U522" s="165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BK522" s="120">
        <f t="shared" si="120"/>
        <v>1</v>
      </c>
      <c r="BL522" s="235" t="str">
        <f t="shared" si="119"/>
        <v>2225-01-277-00-07</v>
      </c>
      <c r="BM522" s="235">
        <v>520</v>
      </c>
      <c r="BN522" s="242" t="s">
        <v>2210</v>
      </c>
      <c r="BO522" s="241" t="s">
        <v>2209</v>
      </c>
      <c r="BP522" s="242" t="s">
        <v>1604</v>
      </c>
      <c r="BQ522" s="243" t="s">
        <v>2244</v>
      </c>
      <c r="BR522" s="242" t="s">
        <v>2048</v>
      </c>
      <c r="BS522" s="246" t="s">
        <v>2047</v>
      </c>
      <c r="BT522" s="245" t="s">
        <v>1642</v>
      </c>
      <c r="BU522" s="244"/>
      <c r="BV522" s="242" t="s">
        <v>330</v>
      </c>
      <c r="BW522" s="241" t="s">
        <v>2220</v>
      </c>
      <c r="BX522" s="235"/>
      <c r="BY522"/>
      <c r="BZ522"/>
      <c r="CA522"/>
      <c r="CB522"/>
      <c r="CC522"/>
      <c r="CD522"/>
      <c r="CE522"/>
    </row>
    <row r="523" spans="1:83" s="166" customFormat="1" ht="15" hidden="1" customHeight="1">
      <c r="A523" s="185">
        <v>457</v>
      </c>
      <c r="B523" s="186">
        <v>9</v>
      </c>
      <c r="C523" s="187" t="s">
        <v>487</v>
      </c>
      <c r="D523" s="187">
        <v>42</v>
      </c>
      <c r="E523" s="187" t="s">
        <v>951</v>
      </c>
      <c r="F523" s="188"/>
      <c r="G523" s="186"/>
      <c r="H523" s="202"/>
      <c r="I523" s="202"/>
      <c r="J523" s="445"/>
      <c r="K523" s="186"/>
      <c r="L523" s="430"/>
      <c r="M523" s="431"/>
      <c r="N523" s="167"/>
      <c r="O523" s="167"/>
      <c r="P523" s="167"/>
      <c r="Q523" s="167"/>
      <c r="R523" s="165"/>
      <c r="S523" s="165"/>
      <c r="T523" s="165"/>
      <c r="U523" s="165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BK523" s="120">
        <f t="shared" si="120"/>
        <v>1</v>
      </c>
      <c r="BL523" s="235" t="str">
        <f t="shared" si="119"/>
        <v>2225-01-277-06-30</v>
      </c>
      <c r="BM523" s="235">
        <v>521</v>
      </c>
      <c r="BN523" s="242" t="s">
        <v>2210</v>
      </c>
      <c r="BO523" s="241" t="s">
        <v>2209</v>
      </c>
      <c r="BP523" s="242" t="s">
        <v>1604</v>
      </c>
      <c r="BQ523" s="243" t="s">
        <v>2244</v>
      </c>
      <c r="BR523" s="242" t="s">
        <v>2048</v>
      </c>
      <c r="BS523" s="241" t="s">
        <v>2047</v>
      </c>
      <c r="BT523" s="242" t="s">
        <v>329</v>
      </c>
      <c r="BU523" s="243" t="s">
        <v>1917</v>
      </c>
      <c r="BV523" s="242" t="s">
        <v>2248</v>
      </c>
      <c r="BW523" s="241" t="s">
        <v>2247</v>
      </c>
      <c r="BX523" s="235"/>
      <c r="BY523"/>
      <c r="BZ523"/>
      <c r="CA523"/>
      <c r="CB523"/>
      <c r="CC523"/>
      <c r="CD523"/>
      <c r="CE523"/>
    </row>
    <row r="524" spans="1:83" s="166" customFormat="1" ht="15" hidden="1" customHeight="1">
      <c r="A524" s="185">
        <v>458</v>
      </c>
      <c r="B524" s="186">
        <v>9</v>
      </c>
      <c r="C524" s="187" t="s">
        <v>487</v>
      </c>
      <c r="D524" s="187">
        <v>43</v>
      </c>
      <c r="E524" s="187" t="s">
        <v>952</v>
      </c>
      <c r="F524" s="188"/>
      <c r="G524" s="186"/>
      <c r="H524" s="202"/>
      <c r="I524" s="202"/>
      <c r="J524" s="445"/>
      <c r="K524" s="186"/>
      <c r="L524" s="430"/>
      <c r="M524" s="431"/>
      <c r="N524" s="167"/>
      <c r="O524" s="167"/>
      <c r="P524" s="167"/>
      <c r="Q524" s="167"/>
      <c r="R524" s="165"/>
      <c r="S524" s="165"/>
      <c r="T524" s="165"/>
      <c r="U524" s="165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BK524" s="120">
        <f t="shared" si="120"/>
        <v>1</v>
      </c>
      <c r="BL524" s="235" t="str">
        <f t="shared" si="119"/>
        <v>2225-01-277-11-07</v>
      </c>
      <c r="BM524" s="235">
        <v>522</v>
      </c>
      <c r="BN524" s="242" t="s">
        <v>2210</v>
      </c>
      <c r="BO524" s="241" t="s">
        <v>2209</v>
      </c>
      <c r="BP524" s="242" t="s">
        <v>1604</v>
      </c>
      <c r="BQ524" s="243" t="s">
        <v>2244</v>
      </c>
      <c r="BR524" s="242" t="s">
        <v>2048</v>
      </c>
      <c r="BS524" s="241" t="s">
        <v>2047</v>
      </c>
      <c r="BT524" s="242" t="s">
        <v>1608</v>
      </c>
      <c r="BU524" s="243" t="s">
        <v>1607</v>
      </c>
      <c r="BV524" s="242" t="s">
        <v>330</v>
      </c>
      <c r="BW524" s="241" t="s">
        <v>2220</v>
      </c>
      <c r="BX524" s="235"/>
      <c r="BY524"/>
      <c r="BZ524"/>
      <c r="CA524"/>
      <c r="CB524"/>
      <c r="CC524"/>
      <c r="CD524"/>
      <c r="CE524"/>
    </row>
    <row r="525" spans="1:83" s="166" customFormat="1" ht="15" hidden="1" customHeight="1">
      <c r="A525" s="185">
        <v>459</v>
      </c>
      <c r="B525" s="186">
        <v>9</v>
      </c>
      <c r="C525" s="187" t="s">
        <v>487</v>
      </c>
      <c r="D525" s="187">
        <v>44</v>
      </c>
      <c r="E525" s="187" t="s">
        <v>953</v>
      </c>
      <c r="F525" s="188"/>
      <c r="G525" s="186"/>
      <c r="H525" s="202"/>
      <c r="I525" s="202"/>
      <c r="J525" s="445"/>
      <c r="K525" s="186"/>
      <c r="L525" s="430"/>
      <c r="M525" s="431"/>
      <c r="N525" s="167"/>
      <c r="O525" s="167"/>
      <c r="P525" s="167"/>
      <c r="Q525" s="167"/>
      <c r="R525" s="165"/>
      <c r="S525" s="165"/>
      <c r="T525" s="165"/>
      <c r="U525" s="165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BK525" s="120">
        <f t="shared" si="120"/>
        <v>1</v>
      </c>
      <c r="BL525" s="235" t="str">
        <f t="shared" si="119"/>
        <v>2225-01-277-11-30</v>
      </c>
      <c r="BM525" s="235">
        <v>523</v>
      </c>
      <c r="BN525" s="242" t="s">
        <v>2210</v>
      </c>
      <c r="BO525" s="241" t="s">
        <v>2209</v>
      </c>
      <c r="BP525" s="242" t="s">
        <v>1604</v>
      </c>
      <c r="BQ525" s="243" t="s">
        <v>2244</v>
      </c>
      <c r="BR525" s="242" t="s">
        <v>2048</v>
      </c>
      <c r="BS525" s="241" t="s">
        <v>2047</v>
      </c>
      <c r="BT525" s="242" t="s">
        <v>1608</v>
      </c>
      <c r="BU525" s="243" t="s">
        <v>1607</v>
      </c>
      <c r="BV525" s="242" t="s">
        <v>2248</v>
      </c>
      <c r="BW525" s="241" t="s">
        <v>2247</v>
      </c>
      <c r="BX525" s="235"/>
      <c r="BY525"/>
      <c r="BZ525"/>
      <c r="CA525"/>
      <c r="CB525"/>
      <c r="CC525"/>
      <c r="CD525"/>
      <c r="CE525"/>
    </row>
    <row r="526" spans="1:83" s="166" customFormat="1" ht="15" hidden="1" customHeight="1">
      <c r="A526" s="185">
        <v>460</v>
      </c>
      <c r="B526" s="186">
        <v>9</v>
      </c>
      <c r="C526" s="187" t="s">
        <v>487</v>
      </c>
      <c r="D526" s="187">
        <v>45</v>
      </c>
      <c r="E526" s="187" t="s">
        <v>954</v>
      </c>
      <c r="F526" s="188"/>
      <c r="G526" s="186"/>
      <c r="H526" s="202"/>
      <c r="I526" s="202"/>
      <c r="J526" s="445"/>
      <c r="K526" s="186"/>
      <c r="L526" s="430"/>
      <c r="M526" s="431"/>
      <c r="N526" s="167"/>
      <c r="O526" s="167"/>
      <c r="P526" s="167"/>
      <c r="Q526" s="167"/>
      <c r="R526" s="165"/>
      <c r="S526" s="165"/>
      <c r="T526" s="165"/>
      <c r="U526" s="165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BK526" s="120">
        <f t="shared" si="120"/>
        <v>1</v>
      </c>
      <c r="BL526" s="235" t="str">
        <f t="shared" si="119"/>
        <v>2225-01-800-00-05</v>
      </c>
      <c r="BM526" s="235">
        <v>524</v>
      </c>
      <c r="BN526" s="242" t="s">
        <v>2210</v>
      </c>
      <c r="BO526" s="241" t="s">
        <v>2209</v>
      </c>
      <c r="BP526" s="242" t="s">
        <v>1604</v>
      </c>
      <c r="BQ526" s="243" t="s">
        <v>2244</v>
      </c>
      <c r="BR526" s="242" t="s">
        <v>1649</v>
      </c>
      <c r="BS526" s="246" t="s">
        <v>1648</v>
      </c>
      <c r="BT526" s="245" t="s">
        <v>1642</v>
      </c>
      <c r="BU526" s="244"/>
      <c r="BV526" s="242" t="s">
        <v>328</v>
      </c>
      <c r="BW526" s="241" t="s">
        <v>2246</v>
      </c>
      <c r="BX526" s="235"/>
      <c r="BY526"/>
      <c r="BZ526"/>
      <c r="CA526"/>
      <c r="CB526"/>
      <c r="CC526"/>
      <c r="CD526"/>
      <c r="CE526"/>
    </row>
    <row r="527" spans="1:83" s="166" customFormat="1" ht="15" hidden="1" customHeight="1">
      <c r="A527" s="185">
        <v>461</v>
      </c>
      <c r="B527" s="186">
        <v>9</v>
      </c>
      <c r="C527" s="187" t="s">
        <v>487</v>
      </c>
      <c r="D527" s="187">
        <v>46</v>
      </c>
      <c r="E527" s="187" t="s">
        <v>955</v>
      </c>
      <c r="F527" s="188"/>
      <c r="G527" s="186"/>
      <c r="H527" s="202"/>
      <c r="I527" s="202"/>
      <c r="J527" s="445"/>
      <c r="K527" s="186"/>
      <c r="L527" s="430"/>
      <c r="M527" s="431"/>
      <c r="N527" s="167"/>
      <c r="O527" s="167"/>
      <c r="P527" s="167"/>
      <c r="Q527" s="167"/>
      <c r="R527" s="165"/>
      <c r="S527" s="165"/>
      <c r="T527" s="165"/>
      <c r="U527" s="165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BK527" s="120">
        <f t="shared" si="120"/>
        <v>1</v>
      </c>
      <c r="BL527" s="235" t="str">
        <f t="shared" si="119"/>
        <v>2225-01-800-06-05</v>
      </c>
      <c r="BM527" s="235">
        <v>525</v>
      </c>
      <c r="BN527" s="242" t="s">
        <v>2210</v>
      </c>
      <c r="BO527" s="241" t="s">
        <v>2209</v>
      </c>
      <c r="BP527" s="242" t="s">
        <v>1604</v>
      </c>
      <c r="BQ527" s="243" t="s">
        <v>2244</v>
      </c>
      <c r="BR527" s="242" t="s">
        <v>1649</v>
      </c>
      <c r="BS527" s="241" t="s">
        <v>1648</v>
      </c>
      <c r="BT527" s="242" t="s">
        <v>329</v>
      </c>
      <c r="BU527" s="243" t="s">
        <v>1917</v>
      </c>
      <c r="BV527" s="242" t="s">
        <v>328</v>
      </c>
      <c r="BW527" s="241" t="s">
        <v>2245</v>
      </c>
      <c r="BX527" s="235"/>
      <c r="BY527"/>
      <c r="BZ527"/>
      <c r="CA527"/>
      <c r="CB527"/>
      <c r="CC527"/>
      <c r="CD527"/>
      <c r="CE527"/>
    </row>
    <row r="528" spans="1:83" s="166" customFormat="1" ht="15" hidden="1" customHeight="1">
      <c r="A528" s="185">
        <v>462</v>
      </c>
      <c r="B528" s="186">
        <v>9</v>
      </c>
      <c r="C528" s="187" t="s">
        <v>487</v>
      </c>
      <c r="D528" s="187">
        <v>47</v>
      </c>
      <c r="E528" s="187" t="s">
        <v>956</v>
      </c>
      <c r="F528" s="188"/>
      <c r="G528" s="186"/>
      <c r="H528" s="202"/>
      <c r="I528" s="202"/>
      <c r="J528" s="445"/>
      <c r="K528" s="186"/>
      <c r="L528" s="430"/>
      <c r="M528" s="431"/>
      <c r="N528" s="167"/>
      <c r="O528" s="167"/>
      <c r="P528" s="167"/>
      <c r="Q528" s="167"/>
      <c r="R528" s="165"/>
      <c r="S528" s="165"/>
      <c r="T528" s="165"/>
      <c r="U528" s="165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BK528" s="120">
        <f t="shared" si="120"/>
        <v>1</v>
      </c>
      <c r="BL528" s="235" t="str">
        <f t="shared" si="119"/>
        <v>2225-01-800-10-05</v>
      </c>
      <c r="BM528" s="235">
        <v>526</v>
      </c>
      <c r="BN528" s="242" t="s">
        <v>2210</v>
      </c>
      <c r="BO528" s="241" t="s">
        <v>2209</v>
      </c>
      <c r="BP528" s="242" t="s">
        <v>1604</v>
      </c>
      <c r="BQ528" s="243" t="s">
        <v>2244</v>
      </c>
      <c r="BR528" s="242" t="s">
        <v>1649</v>
      </c>
      <c r="BS528" s="241" t="s">
        <v>1648</v>
      </c>
      <c r="BT528" s="242" t="s">
        <v>1679</v>
      </c>
      <c r="BU528" s="243" t="s">
        <v>1738</v>
      </c>
      <c r="BV528" s="242" t="s">
        <v>328</v>
      </c>
      <c r="BW528" s="241" t="s">
        <v>2245</v>
      </c>
      <c r="BX528" s="235"/>
      <c r="BY528"/>
      <c r="BZ528"/>
      <c r="CA528"/>
      <c r="CB528"/>
      <c r="CC528"/>
      <c r="CD528"/>
      <c r="CE528"/>
    </row>
    <row r="529" spans="1:83" s="166" customFormat="1" ht="15" hidden="1" customHeight="1">
      <c r="A529" s="185">
        <v>463</v>
      </c>
      <c r="B529" s="186">
        <v>9</v>
      </c>
      <c r="C529" s="187" t="s">
        <v>487</v>
      </c>
      <c r="D529" s="187">
        <v>48</v>
      </c>
      <c r="E529" s="187" t="s">
        <v>957</v>
      </c>
      <c r="F529" s="188"/>
      <c r="G529" s="186"/>
      <c r="H529" s="202"/>
      <c r="I529" s="202"/>
      <c r="J529" s="445"/>
      <c r="K529" s="186"/>
      <c r="L529" s="430"/>
      <c r="M529" s="431"/>
      <c r="N529" s="167"/>
      <c r="O529" s="167"/>
      <c r="P529" s="167"/>
      <c r="Q529" s="167"/>
      <c r="R529" s="165"/>
      <c r="S529" s="165"/>
      <c r="T529" s="165"/>
      <c r="U529" s="165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BK529" s="120">
        <f t="shared" si="120"/>
        <v>1</v>
      </c>
      <c r="BL529" s="235" t="str">
        <f t="shared" si="119"/>
        <v>2225-01-800-11-05</v>
      </c>
      <c r="BM529" s="235">
        <v>527</v>
      </c>
      <c r="BN529" s="242" t="s">
        <v>2210</v>
      </c>
      <c r="BO529" s="241" t="s">
        <v>2209</v>
      </c>
      <c r="BP529" s="242" t="s">
        <v>1604</v>
      </c>
      <c r="BQ529" s="243" t="s">
        <v>2244</v>
      </c>
      <c r="BR529" s="242" t="s">
        <v>1649</v>
      </c>
      <c r="BS529" s="241" t="s">
        <v>1648</v>
      </c>
      <c r="BT529" s="242" t="s">
        <v>1608</v>
      </c>
      <c r="BU529" s="243" t="s">
        <v>1607</v>
      </c>
      <c r="BV529" s="242" t="s">
        <v>328</v>
      </c>
      <c r="BW529" s="241" t="s">
        <v>2245</v>
      </c>
      <c r="BX529" s="235"/>
      <c r="BY529"/>
      <c r="BZ529"/>
      <c r="CA529"/>
      <c r="CB529"/>
      <c r="CC529"/>
      <c r="CD529"/>
      <c r="CE529"/>
    </row>
    <row r="530" spans="1:83" s="166" customFormat="1" ht="15" hidden="1" customHeight="1">
      <c r="A530" s="185">
        <v>464</v>
      </c>
      <c r="B530" s="186">
        <v>9</v>
      </c>
      <c r="C530" s="187" t="s">
        <v>487</v>
      </c>
      <c r="D530" s="187">
        <v>49</v>
      </c>
      <c r="E530" s="187" t="s">
        <v>958</v>
      </c>
      <c r="F530" s="188"/>
      <c r="G530" s="186"/>
      <c r="H530" s="202"/>
      <c r="I530" s="202"/>
      <c r="J530" s="445"/>
      <c r="K530" s="186"/>
      <c r="L530" s="430"/>
      <c r="M530" s="431"/>
      <c r="N530" s="167"/>
      <c r="O530" s="167"/>
      <c r="P530" s="167"/>
      <c r="Q530" s="167"/>
      <c r="R530" s="165"/>
      <c r="S530" s="165"/>
      <c r="T530" s="165"/>
      <c r="U530" s="165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BK530" s="120">
        <f t="shared" si="120"/>
        <v>1</v>
      </c>
      <c r="BL530" s="235" t="str">
        <f t="shared" si="119"/>
        <v>2225-01-800-11-07</v>
      </c>
      <c r="BM530" s="235">
        <v>528</v>
      </c>
      <c r="BN530" s="242" t="s">
        <v>2210</v>
      </c>
      <c r="BO530" s="241" t="s">
        <v>2209</v>
      </c>
      <c r="BP530" s="242" t="s">
        <v>1604</v>
      </c>
      <c r="BQ530" s="243" t="s">
        <v>2244</v>
      </c>
      <c r="BR530" s="242" t="s">
        <v>1649</v>
      </c>
      <c r="BS530" s="241" t="s">
        <v>1648</v>
      </c>
      <c r="BT530" s="242" t="s">
        <v>1608</v>
      </c>
      <c r="BU530" s="243" t="s">
        <v>1607</v>
      </c>
      <c r="BV530" s="242" t="s">
        <v>330</v>
      </c>
      <c r="BW530" s="241" t="s">
        <v>2243</v>
      </c>
      <c r="BX530" s="235"/>
      <c r="BY530"/>
      <c r="BZ530"/>
      <c r="CA530"/>
      <c r="CB530"/>
      <c r="CC530"/>
      <c r="CD530"/>
      <c r="CE530"/>
    </row>
    <row r="531" spans="1:83" s="166" customFormat="1" ht="15" hidden="1" customHeight="1">
      <c r="A531" s="185">
        <v>465</v>
      </c>
      <c r="B531" s="186">
        <v>9</v>
      </c>
      <c r="C531" s="187" t="s">
        <v>487</v>
      </c>
      <c r="D531" s="187">
        <v>50</v>
      </c>
      <c r="E531" s="187" t="s">
        <v>959</v>
      </c>
      <c r="F531" s="188"/>
      <c r="G531" s="186"/>
      <c r="H531" s="202"/>
      <c r="I531" s="202"/>
      <c r="J531" s="445"/>
      <c r="K531" s="186"/>
      <c r="L531" s="430"/>
      <c r="M531" s="431"/>
      <c r="N531" s="167"/>
      <c r="O531" s="167"/>
      <c r="P531" s="167"/>
      <c r="Q531" s="167"/>
      <c r="R531" s="165"/>
      <c r="S531" s="165"/>
      <c r="T531" s="165"/>
      <c r="U531" s="165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BK531" s="120">
        <f t="shared" si="120"/>
        <v>1</v>
      </c>
      <c r="BL531" s="235" t="str">
        <f t="shared" si="119"/>
        <v>2225-02-001-00-01</v>
      </c>
      <c r="BM531" s="235">
        <v>529</v>
      </c>
      <c r="BN531" s="242" t="s">
        <v>2210</v>
      </c>
      <c r="BO531" s="241" t="s">
        <v>2209</v>
      </c>
      <c r="BP531" s="242" t="s">
        <v>29</v>
      </c>
      <c r="BQ531" s="243" t="s">
        <v>2230</v>
      </c>
      <c r="BR531" s="242" t="s">
        <v>1610</v>
      </c>
      <c r="BS531" s="246" t="s">
        <v>1634</v>
      </c>
      <c r="BT531" s="245" t="s">
        <v>1642</v>
      </c>
      <c r="BU531" s="244"/>
      <c r="BV531" s="242" t="s">
        <v>1604</v>
      </c>
      <c r="BW531" s="241" t="s">
        <v>1614</v>
      </c>
      <c r="BX531" s="235"/>
      <c r="BY531"/>
      <c r="BZ531"/>
      <c r="CA531"/>
      <c r="CB531"/>
      <c r="CC531"/>
      <c r="CD531"/>
      <c r="CE531"/>
    </row>
    <row r="532" spans="1:83" s="166" customFormat="1" ht="15" hidden="1" customHeight="1">
      <c r="A532" s="185">
        <v>466</v>
      </c>
      <c r="B532" s="186">
        <v>10</v>
      </c>
      <c r="C532" s="187" t="s">
        <v>489</v>
      </c>
      <c r="D532" s="187">
        <v>1</v>
      </c>
      <c r="E532" s="187" t="s">
        <v>960</v>
      </c>
      <c r="F532" s="188"/>
      <c r="G532" s="186"/>
      <c r="H532" s="202"/>
      <c r="I532" s="202"/>
      <c r="J532" s="445"/>
      <c r="K532" s="186"/>
      <c r="L532" s="430"/>
      <c r="M532" s="431"/>
      <c r="N532" s="167"/>
      <c r="O532" s="167"/>
      <c r="P532" s="167"/>
      <c r="Q532" s="167"/>
      <c r="R532" s="165"/>
      <c r="S532" s="165"/>
      <c r="T532" s="165"/>
      <c r="U532" s="165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BK532" s="120">
        <f t="shared" si="120"/>
        <v>1</v>
      </c>
      <c r="BL532" s="235" t="str">
        <f t="shared" si="119"/>
        <v>2225-02-001-00-03</v>
      </c>
      <c r="BM532" s="235">
        <v>530</v>
      </c>
      <c r="BN532" s="242" t="s">
        <v>2210</v>
      </c>
      <c r="BO532" s="241" t="s">
        <v>2209</v>
      </c>
      <c r="BP532" s="242" t="s">
        <v>29</v>
      </c>
      <c r="BQ532" s="243" t="s">
        <v>2230</v>
      </c>
      <c r="BR532" s="242" t="s">
        <v>1610</v>
      </c>
      <c r="BS532" s="246" t="s">
        <v>1634</v>
      </c>
      <c r="BT532" s="245" t="s">
        <v>1642</v>
      </c>
      <c r="BU532" s="244"/>
      <c r="BV532" s="242" t="s">
        <v>326</v>
      </c>
      <c r="BW532" s="241" t="s">
        <v>1757</v>
      </c>
      <c r="BX532" s="235"/>
      <c r="BY532"/>
      <c r="BZ532"/>
      <c r="CA532"/>
      <c r="CB532"/>
      <c r="CC532"/>
      <c r="CD532"/>
      <c r="CE532"/>
    </row>
    <row r="533" spans="1:83" s="166" customFormat="1" ht="15" hidden="1" customHeight="1">
      <c r="A533" s="185">
        <v>467</v>
      </c>
      <c r="B533" s="186">
        <v>10</v>
      </c>
      <c r="C533" s="187" t="s">
        <v>489</v>
      </c>
      <c r="D533" s="187">
        <v>2</v>
      </c>
      <c r="E533" s="187" t="s">
        <v>961</v>
      </c>
      <c r="F533" s="188"/>
      <c r="G533" s="186"/>
      <c r="H533" s="202"/>
      <c r="I533" s="202"/>
      <c r="J533" s="445"/>
      <c r="K533" s="186"/>
      <c r="L533" s="430"/>
      <c r="M533" s="431"/>
      <c r="N533" s="167"/>
      <c r="O533" s="167"/>
      <c r="P533" s="167"/>
      <c r="Q533" s="167"/>
      <c r="R533" s="165"/>
      <c r="S533" s="165"/>
      <c r="T533" s="165"/>
      <c r="U533" s="165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BK533" s="120">
        <f t="shared" si="120"/>
        <v>1</v>
      </c>
      <c r="BL533" s="235" t="str">
        <f t="shared" si="119"/>
        <v>2225-02-001-00-04</v>
      </c>
      <c r="BM533" s="235">
        <v>531</v>
      </c>
      <c r="BN533" s="242" t="s">
        <v>2210</v>
      </c>
      <c r="BO533" s="241" t="s">
        <v>2209</v>
      </c>
      <c r="BP533" s="242" t="s">
        <v>29</v>
      </c>
      <c r="BQ533" s="243" t="s">
        <v>2230</v>
      </c>
      <c r="BR533" s="242" t="s">
        <v>1610</v>
      </c>
      <c r="BS533" s="246" t="s">
        <v>1634</v>
      </c>
      <c r="BT533" s="245" t="s">
        <v>1642</v>
      </c>
      <c r="BU533" s="244"/>
      <c r="BV533" s="242" t="s">
        <v>327</v>
      </c>
      <c r="BW533" s="241" t="s">
        <v>2242</v>
      </c>
      <c r="BX533" s="235"/>
      <c r="BY533"/>
      <c r="BZ533"/>
      <c r="CA533"/>
      <c r="CB533"/>
      <c r="CC533"/>
      <c r="CD533"/>
      <c r="CE533"/>
    </row>
    <row r="534" spans="1:83" s="166" customFormat="1" ht="15" hidden="1" customHeight="1">
      <c r="A534" s="185">
        <v>468</v>
      </c>
      <c r="B534" s="186">
        <v>10</v>
      </c>
      <c r="C534" s="187" t="s">
        <v>489</v>
      </c>
      <c r="D534" s="187">
        <v>3</v>
      </c>
      <c r="E534" s="187" t="s">
        <v>962</v>
      </c>
      <c r="F534" s="188"/>
      <c r="G534" s="186"/>
      <c r="H534" s="202"/>
      <c r="I534" s="202"/>
      <c r="J534" s="445"/>
      <c r="K534" s="186"/>
      <c r="L534" s="430"/>
      <c r="M534" s="431"/>
      <c r="N534" s="167"/>
      <c r="O534" s="167"/>
      <c r="P534" s="167"/>
      <c r="Q534" s="167"/>
      <c r="R534" s="165"/>
      <c r="S534" s="165"/>
      <c r="T534" s="165"/>
      <c r="U534" s="165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BK534" s="120">
        <f t="shared" si="120"/>
        <v>1</v>
      </c>
      <c r="BL534" s="235" t="str">
        <f t="shared" si="119"/>
        <v>2225-02-001-00-05</v>
      </c>
      <c r="BM534" s="235">
        <v>532</v>
      </c>
      <c r="BN534" s="242" t="s">
        <v>2210</v>
      </c>
      <c r="BO534" s="241" t="s">
        <v>2209</v>
      </c>
      <c r="BP534" s="242" t="s">
        <v>29</v>
      </c>
      <c r="BQ534" s="243" t="s">
        <v>2230</v>
      </c>
      <c r="BR534" s="242" t="s">
        <v>1610</v>
      </c>
      <c r="BS534" s="246" t="s">
        <v>1634</v>
      </c>
      <c r="BT534" s="245" t="s">
        <v>1642</v>
      </c>
      <c r="BU534" s="244"/>
      <c r="BV534" s="242" t="s">
        <v>328</v>
      </c>
      <c r="BW534" s="241" t="s">
        <v>2240</v>
      </c>
      <c r="BX534" s="235"/>
      <c r="BY534"/>
      <c r="BZ534"/>
      <c r="CA534"/>
      <c r="CB534"/>
      <c r="CC534"/>
      <c r="CD534"/>
      <c r="CE534"/>
    </row>
    <row r="535" spans="1:83" s="166" customFormat="1" ht="15" hidden="1" customHeight="1">
      <c r="A535" s="185">
        <v>469</v>
      </c>
      <c r="B535" s="186">
        <v>10</v>
      </c>
      <c r="C535" s="187" t="s">
        <v>489</v>
      </c>
      <c r="D535" s="187">
        <v>4</v>
      </c>
      <c r="E535" s="187" t="s">
        <v>963</v>
      </c>
      <c r="F535" s="188"/>
      <c r="G535" s="186"/>
      <c r="H535" s="202"/>
      <c r="I535" s="202"/>
      <c r="J535" s="445"/>
      <c r="K535" s="186"/>
      <c r="L535" s="430"/>
      <c r="M535" s="431"/>
      <c r="N535" s="167"/>
      <c r="O535" s="167"/>
      <c r="P535" s="167"/>
      <c r="Q535" s="167"/>
      <c r="R535" s="165"/>
      <c r="S535" s="165"/>
      <c r="T535" s="165"/>
      <c r="U535" s="165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BK535" s="120">
        <f t="shared" si="120"/>
        <v>1</v>
      </c>
      <c r="BL535" s="235" t="str">
        <f t="shared" si="119"/>
        <v>2225-02-001-11-01</v>
      </c>
      <c r="BM535" s="235">
        <v>533</v>
      </c>
      <c r="BN535" s="242" t="s">
        <v>2210</v>
      </c>
      <c r="BO535" s="241" t="s">
        <v>2209</v>
      </c>
      <c r="BP535" s="242" t="s">
        <v>29</v>
      </c>
      <c r="BQ535" s="243" t="s">
        <v>2230</v>
      </c>
      <c r="BR535" s="242" t="s">
        <v>1610</v>
      </c>
      <c r="BS535" s="241" t="s">
        <v>1634</v>
      </c>
      <c r="BT535" s="242" t="s">
        <v>1608</v>
      </c>
      <c r="BU535" s="243" t="s">
        <v>1607</v>
      </c>
      <c r="BV535" s="242" t="s">
        <v>1604</v>
      </c>
      <c r="BW535" s="241" t="s">
        <v>1614</v>
      </c>
      <c r="BX535" s="235"/>
      <c r="BY535"/>
      <c r="BZ535"/>
      <c r="CA535"/>
      <c r="CB535"/>
      <c r="CC535"/>
      <c r="CD535"/>
      <c r="CE535"/>
    </row>
    <row r="536" spans="1:83" s="166" customFormat="1" ht="15" hidden="1" customHeight="1">
      <c r="A536" s="185">
        <v>470</v>
      </c>
      <c r="B536" s="186">
        <v>10</v>
      </c>
      <c r="C536" s="187" t="s">
        <v>489</v>
      </c>
      <c r="D536" s="187">
        <v>5</v>
      </c>
      <c r="E536" s="187" t="s">
        <v>964</v>
      </c>
      <c r="F536" s="188"/>
      <c r="G536" s="186"/>
      <c r="H536" s="202"/>
      <c r="I536" s="202"/>
      <c r="J536" s="445"/>
      <c r="K536" s="186"/>
      <c r="L536" s="430"/>
      <c r="M536" s="431"/>
      <c r="N536" s="167"/>
      <c r="O536" s="167"/>
      <c r="P536" s="167"/>
      <c r="Q536" s="167"/>
      <c r="R536" s="165"/>
      <c r="S536" s="165"/>
      <c r="T536" s="165"/>
      <c r="U536" s="165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BK536" s="120">
        <f t="shared" si="120"/>
        <v>1</v>
      </c>
      <c r="BL536" s="235" t="str">
        <f t="shared" si="119"/>
        <v>2225-02-001-11-03</v>
      </c>
      <c r="BM536" s="235">
        <v>534</v>
      </c>
      <c r="BN536" s="242" t="s">
        <v>2210</v>
      </c>
      <c r="BO536" s="241" t="s">
        <v>2209</v>
      </c>
      <c r="BP536" s="242" t="s">
        <v>29</v>
      </c>
      <c r="BQ536" s="243" t="s">
        <v>2230</v>
      </c>
      <c r="BR536" s="242" t="s">
        <v>1610</v>
      </c>
      <c r="BS536" s="241" t="s">
        <v>1634</v>
      </c>
      <c r="BT536" s="242" t="s">
        <v>1608</v>
      </c>
      <c r="BU536" s="243" t="s">
        <v>1607</v>
      </c>
      <c r="BV536" s="242" t="s">
        <v>326</v>
      </c>
      <c r="BW536" s="241" t="s">
        <v>1757</v>
      </c>
      <c r="BX536" s="235"/>
      <c r="BY536"/>
      <c r="BZ536"/>
      <c r="CA536"/>
      <c r="CB536"/>
      <c r="CC536"/>
      <c r="CD536"/>
      <c r="CE536"/>
    </row>
    <row r="537" spans="1:83" s="166" customFormat="1" ht="15" hidden="1" customHeight="1">
      <c r="A537" s="185">
        <v>471</v>
      </c>
      <c r="B537" s="186">
        <v>10</v>
      </c>
      <c r="C537" s="187" t="s">
        <v>489</v>
      </c>
      <c r="D537" s="187">
        <v>6</v>
      </c>
      <c r="E537" s="187" t="s">
        <v>965</v>
      </c>
      <c r="F537" s="188"/>
      <c r="G537" s="186"/>
      <c r="H537" s="202"/>
      <c r="I537" s="202"/>
      <c r="J537" s="445"/>
      <c r="K537" s="186"/>
      <c r="L537" s="430"/>
      <c r="M537" s="431"/>
      <c r="N537" s="167"/>
      <c r="O537" s="167"/>
      <c r="P537" s="167"/>
      <c r="Q537" s="167"/>
      <c r="R537" s="165"/>
      <c r="S537" s="165"/>
      <c r="T537" s="165"/>
      <c r="U537" s="165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BK537" s="120">
        <f t="shared" si="120"/>
        <v>1</v>
      </c>
      <c r="BL537" s="235" t="str">
        <f t="shared" si="119"/>
        <v>2225-02-001-11-04</v>
      </c>
      <c r="BM537" s="235">
        <v>535</v>
      </c>
      <c r="BN537" s="242" t="s">
        <v>2210</v>
      </c>
      <c r="BO537" s="241" t="s">
        <v>2209</v>
      </c>
      <c r="BP537" s="242" t="s">
        <v>29</v>
      </c>
      <c r="BQ537" s="243" t="s">
        <v>2230</v>
      </c>
      <c r="BR537" s="242" t="s">
        <v>1610</v>
      </c>
      <c r="BS537" s="241" t="s">
        <v>1634</v>
      </c>
      <c r="BT537" s="242" t="s">
        <v>1608</v>
      </c>
      <c r="BU537" s="243" t="s">
        <v>1607</v>
      </c>
      <c r="BV537" s="242" t="s">
        <v>327</v>
      </c>
      <c r="BW537" s="241" t="s">
        <v>2241</v>
      </c>
      <c r="BX537" s="235"/>
      <c r="BY537"/>
      <c r="BZ537"/>
      <c r="CA537"/>
      <c r="CB537"/>
      <c r="CC537"/>
      <c r="CD537"/>
      <c r="CE537"/>
    </row>
    <row r="538" spans="1:83" s="166" customFormat="1" ht="15" hidden="1" customHeight="1">
      <c r="A538" s="185">
        <v>472</v>
      </c>
      <c r="B538" s="186">
        <v>10</v>
      </c>
      <c r="C538" s="187" t="s">
        <v>489</v>
      </c>
      <c r="D538" s="187">
        <v>7</v>
      </c>
      <c r="E538" s="187" t="s">
        <v>966</v>
      </c>
      <c r="F538" s="188"/>
      <c r="G538" s="186"/>
      <c r="H538" s="202"/>
      <c r="I538" s="202"/>
      <c r="J538" s="445"/>
      <c r="K538" s="186"/>
      <c r="L538" s="430"/>
      <c r="M538" s="431"/>
      <c r="N538" s="167"/>
      <c r="O538" s="167"/>
      <c r="P538" s="167"/>
      <c r="Q538" s="167"/>
      <c r="R538" s="165"/>
      <c r="S538" s="165"/>
      <c r="T538" s="165"/>
      <c r="U538" s="165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BK538" s="120">
        <f t="shared" si="120"/>
        <v>1</v>
      </c>
      <c r="BL538" s="235" t="str">
        <f t="shared" si="119"/>
        <v>2225-02-001-11-05</v>
      </c>
      <c r="BM538" s="235">
        <v>536</v>
      </c>
      <c r="BN538" s="242" t="s">
        <v>2210</v>
      </c>
      <c r="BO538" s="241" t="s">
        <v>2209</v>
      </c>
      <c r="BP538" s="242" t="s">
        <v>29</v>
      </c>
      <c r="BQ538" s="243" t="s">
        <v>2230</v>
      </c>
      <c r="BR538" s="242" t="s">
        <v>1610</v>
      </c>
      <c r="BS538" s="241" t="s">
        <v>1634</v>
      </c>
      <c r="BT538" s="242" t="s">
        <v>1608</v>
      </c>
      <c r="BU538" s="243" t="s">
        <v>1607</v>
      </c>
      <c r="BV538" s="242" t="s">
        <v>328</v>
      </c>
      <c r="BW538" s="241" t="s">
        <v>2240</v>
      </c>
      <c r="BX538" s="235"/>
      <c r="BY538"/>
      <c r="BZ538"/>
      <c r="CA538"/>
      <c r="CB538"/>
      <c r="CC538"/>
      <c r="CD538"/>
      <c r="CE538"/>
    </row>
    <row r="539" spans="1:83" s="166" customFormat="1" ht="15" hidden="1" customHeight="1">
      <c r="A539" s="185">
        <v>473</v>
      </c>
      <c r="B539" s="186">
        <v>10</v>
      </c>
      <c r="C539" s="187" t="s">
        <v>489</v>
      </c>
      <c r="D539" s="187">
        <v>8</v>
      </c>
      <c r="E539" s="187" t="s">
        <v>967</v>
      </c>
      <c r="F539" s="188"/>
      <c r="G539" s="186"/>
      <c r="H539" s="202"/>
      <c r="I539" s="202"/>
      <c r="J539" s="445"/>
      <c r="K539" s="186"/>
      <c r="L539" s="430"/>
      <c r="M539" s="431"/>
      <c r="N539" s="167"/>
      <c r="O539" s="167"/>
      <c r="P539" s="167"/>
      <c r="Q539" s="167"/>
      <c r="R539" s="165"/>
      <c r="S539" s="165"/>
      <c r="T539" s="165"/>
      <c r="U539" s="165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BK539" s="120">
        <f t="shared" si="120"/>
        <v>1</v>
      </c>
      <c r="BL539" s="235" t="str">
        <f t="shared" si="119"/>
        <v>2225-02-003-10-07</v>
      </c>
      <c r="BM539" s="235">
        <v>537</v>
      </c>
      <c r="BN539" s="242" t="s">
        <v>2210</v>
      </c>
      <c r="BO539" s="241" t="s">
        <v>2209</v>
      </c>
      <c r="BP539" s="242" t="s">
        <v>29</v>
      </c>
      <c r="BQ539" s="243" t="s">
        <v>2230</v>
      </c>
      <c r="BR539" s="242" t="s">
        <v>1967</v>
      </c>
      <c r="BS539" s="241" t="s">
        <v>1966</v>
      </c>
      <c r="BT539" s="242" t="s">
        <v>1679</v>
      </c>
      <c r="BU539" s="243" t="s">
        <v>1738</v>
      </c>
      <c r="BV539" s="242" t="s">
        <v>330</v>
      </c>
      <c r="BW539" s="241" t="s">
        <v>2239</v>
      </c>
      <c r="BX539" s="235"/>
      <c r="BY539"/>
      <c r="BZ539"/>
      <c r="CA539"/>
      <c r="CB539"/>
      <c r="CC539"/>
      <c r="CD539"/>
      <c r="CE539"/>
    </row>
    <row r="540" spans="1:83" s="166" customFormat="1" ht="15" hidden="1" customHeight="1">
      <c r="A540" s="185">
        <v>474</v>
      </c>
      <c r="B540" s="186">
        <v>10</v>
      </c>
      <c r="C540" s="187" t="s">
        <v>489</v>
      </c>
      <c r="D540" s="187">
        <v>9</v>
      </c>
      <c r="E540" s="187" t="s">
        <v>968</v>
      </c>
      <c r="F540" s="188"/>
      <c r="G540" s="186"/>
      <c r="H540" s="202"/>
      <c r="I540" s="202"/>
      <c r="J540" s="445"/>
      <c r="K540" s="186"/>
      <c r="L540" s="430"/>
      <c r="M540" s="431"/>
      <c r="N540" s="167"/>
      <c r="O540" s="167"/>
      <c r="P540" s="167"/>
      <c r="Q540" s="167"/>
      <c r="R540" s="165"/>
      <c r="S540" s="165"/>
      <c r="T540" s="165"/>
      <c r="U540" s="165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BK540" s="120">
        <f t="shared" si="120"/>
        <v>1</v>
      </c>
      <c r="BL540" s="235" t="str">
        <f t="shared" si="119"/>
        <v>2225-02-102-00-04</v>
      </c>
      <c r="BM540" s="235">
        <v>538</v>
      </c>
      <c r="BN540" s="242" t="s">
        <v>2210</v>
      </c>
      <c r="BO540" s="241" t="s">
        <v>2209</v>
      </c>
      <c r="BP540" s="242" t="s">
        <v>29</v>
      </c>
      <c r="BQ540" s="243" t="s">
        <v>2230</v>
      </c>
      <c r="BR540" s="242" t="s">
        <v>1795</v>
      </c>
      <c r="BS540" s="246" t="s">
        <v>2238</v>
      </c>
      <c r="BT540" s="245" t="s">
        <v>1642</v>
      </c>
      <c r="BU540" s="244"/>
      <c r="BV540" s="242" t="s">
        <v>327</v>
      </c>
      <c r="BW540" s="241" t="s">
        <v>2237</v>
      </c>
      <c r="BX540" s="235"/>
      <c r="BY540"/>
      <c r="BZ540"/>
      <c r="CA540"/>
      <c r="CB540"/>
      <c r="CC540"/>
      <c r="CD540"/>
      <c r="CE540"/>
    </row>
    <row r="541" spans="1:83" s="166" customFormat="1" ht="15" hidden="1" customHeight="1">
      <c r="A541" s="185">
        <v>475</v>
      </c>
      <c r="B541" s="186">
        <v>10</v>
      </c>
      <c r="C541" s="187" t="s">
        <v>489</v>
      </c>
      <c r="D541" s="187">
        <v>10</v>
      </c>
      <c r="E541" s="187" t="s">
        <v>969</v>
      </c>
      <c r="F541" s="188"/>
      <c r="G541" s="186"/>
      <c r="H541" s="202"/>
      <c r="I541" s="202"/>
      <c r="J541" s="445"/>
      <c r="K541" s="186"/>
      <c r="L541" s="430"/>
      <c r="M541" s="431"/>
      <c r="N541" s="167"/>
      <c r="O541" s="167"/>
      <c r="P541" s="167"/>
      <c r="Q541" s="167"/>
      <c r="R541" s="165"/>
      <c r="S541" s="165"/>
      <c r="T541" s="165"/>
      <c r="U541" s="165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BK541" s="120">
        <f t="shared" si="120"/>
        <v>1</v>
      </c>
      <c r="BL541" s="235" t="str">
        <f t="shared" si="119"/>
        <v>2225-02-102-11-04</v>
      </c>
      <c r="BM541" s="235">
        <v>539</v>
      </c>
      <c r="BN541" s="242" t="s">
        <v>2210</v>
      </c>
      <c r="BO541" s="241" t="s">
        <v>2209</v>
      </c>
      <c r="BP541" s="242" t="s">
        <v>29</v>
      </c>
      <c r="BQ541" s="243" t="s">
        <v>2230</v>
      </c>
      <c r="BR541" s="242" t="s">
        <v>1795</v>
      </c>
      <c r="BS541" s="241" t="s">
        <v>2238</v>
      </c>
      <c r="BT541" s="242" t="s">
        <v>1608</v>
      </c>
      <c r="BU541" s="243" t="s">
        <v>1607</v>
      </c>
      <c r="BV541" s="242" t="s">
        <v>327</v>
      </c>
      <c r="BW541" s="241" t="s">
        <v>2237</v>
      </c>
      <c r="BX541" s="235"/>
      <c r="BY541"/>
      <c r="BZ541"/>
      <c r="CA541"/>
      <c r="CB541"/>
      <c r="CC541"/>
      <c r="CD541"/>
      <c r="CE541"/>
    </row>
    <row r="542" spans="1:83" s="166" customFormat="1" ht="15" hidden="1" customHeight="1">
      <c r="A542" s="185">
        <v>476</v>
      </c>
      <c r="B542" s="186">
        <v>10</v>
      </c>
      <c r="C542" s="187" t="s">
        <v>489</v>
      </c>
      <c r="D542" s="187">
        <v>11</v>
      </c>
      <c r="E542" s="187" t="s">
        <v>970</v>
      </c>
      <c r="F542" s="188"/>
      <c r="G542" s="186"/>
      <c r="H542" s="202"/>
      <c r="I542" s="202"/>
      <c r="J542" s="445"/>
      <c r="K542" s="186"/>
      <c r="L542" s="430"/>
      <c r="M542" s="431"/>
      <c r="N542" s="167"/>
      <c r="O542" s="167"/>
      <c r="P542" s="167"/>
      <c r="Q542" s="167"/>
      <c r="R542" s="165"/>
      <c r="S542" s="165"/>
      <c r="T542" s="165"/>
      <c r="U542" s="165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BK542" s="120">
        <f t="shared" si="120"/>
        <v>1</v>
      </c>
      <c r="BL542" s="235" t="str">
        <f t="shared" si="119"/>
        <v>2225-02-190-00-05</v>
      </c>
      <c r="BM542" s="235">
        <v>540</v>
      </c>
      <c r="BN542" s="242" t="s">
        <v>2210</v>
      </c>
      <c r="BO542" s="241" t="s">
        <v>2209</v>
      </c>
      <c r="BP542" s="242" t="s">
        <v>29</v>
      </c>
      <c r="BQ542" s="243" t="s">
        <v>2230</v>
      </c>
      <c r="BR542" s="242" t="s">
        <v>1791</v>
      </c>
      <c r="BS542" s="246" t="s">
        <v>1867</v>
      </c>
      <c r="BT542" s="245" t="s">
        <v>1642</v>
      </c>
      <c r="BU542" s="244"/>
      <c r="BV542" s="242" t="s">
        <v>328</v>
      </c>
      <c r="BW542" s="241" t="s">
        <v>2236</v>
      </c>
      <c r="BX542" s="235"/>
      <c r="BY542"/>
      <c r="BZ542"/>
      <c r="CA542"/>
      <c r="CB542"/>
      <c r="CC542"/>
      <c r="CD542"/>
      <c r="CE542"/>
    </row>
    <row r="543" spans="1:83" s="166" customFormat="1" ht="15" hidden="1" customHeight="1">
      <c r="A543" s="185">
        <v>477</v>
      </c>
      <c r="B543" s="186">
        <v>10</v>
      </c>
      <c r="C543" s="187" t="s">
        <v>489</v>
      </c>
      <c r="D543" s="187">
        <v>12</v>
      </c>
      <c r="E543" s="187" t="s">
        <v>971</v>
      </c>
      <c r="F543" s="188"/>
      <c r="G543" s="186"/>
      <c r="H543" s="202"/>
      <c r="I543" s="202"/>
      <c r="J543" s="445"/>
      <c r="K543" s="186"/>
      <c r="L543" s="430"/>
      <c r="M543" s="431"/>
      <c r="N543" s="167"/>
      <c r="O543" s="167"/>
      <c r="P543" s="167"/>
      <c r="Q543" s="167"/>
      <c r="R543" s="165"/>
      <c r="S543" s="165"/>
      <c r="T543" s="165"/>
      <c r="U543" s="165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BK543" s="120">
        <f t="shared" si="120"/>
        <v>1</v>
      </c>
      <c r="BL543" s="235" t="str">
        <f t="shared" si="119"/>
        <v>2225-02-277-00-04</v>
      </c>
      <c r="BM543" s="235">
        <v>541</v>
      </c>
      <c r="BN543" s="242" t="s">
        <v>2210</v>
      </c>
      <c r="BO543" s="241" t="s">
        <v>2209</v>
      </c>
      <c r="BP543" s="242" t="s">
        <v>29</v>
      </c>
      <c r="BQ543" s="243" t="s">
        <v>2230</v>
      </c>
      <c r="BR543" s="242" t="s">
        <v>2048</v>
      </c>
      <c r="BS543" s="246" t="s">
        <v>2047</v>
      </c>
      <c r="BT543" s="245" t="s">
        <v>1642</v>
      </c>
      <c r="BU543" s="244"/>
      <c r="BV543" s="242" t="s">
        <v>327</v>
      </c>
      <c r="BW543" s="241" t="s">
        <v>2235</v>
      </c>
      <c r="BX543" s="235"/>
      <c r="BY543"/>
      <c r="BZ543"/>
      <c r="CA543"/>
      <c r="CB543"/>
      <c r="CC543"/>
      <c r="CD543"/>
      <c r="CE543"/>
    </row>
    <row r="544" spans="1:83" s="166" customFormat="1" ht="15" hidden="1" customHeight="1">
      <c r="A544" s="185">
        <v>478</v>
      </c>
      <c r="B544" s="186">
        <v>10</v>
      </c>
      <c r="C544" s="187" t="s">
        <v>489</v>
      </c>
      <c r="D544" s="187">
        <v>13</v>
      </c>
      <c r="E544" s="187" t="s">
        <v>972</v>
      </c>
      <c r="F544" s="188"/>
      <c r="G544" s="186"/>
      <c r="H544" s="202"/>
      <c r="I544" s="202"/>
      <c r="J544" s="445"/>
      <c r="K544" s="186"/>
      <c r="L544" s="430"/>
      <c r="M544" s="431"/>
      <c r="N544" s="167"/>
      <c r="O544" s="167"/>
      <c r="P544" s="167"/>
      <c r="Q544" s="167"/>
      <c r="R544" s="165"/>
      <c r="S544" s="165"/>
      <c r="T544" s="165"/>
      <c r="U544" s="165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BK544" s="120">
        <f t="shared" si="120"/>
        <v>1</v>
      </c>
      <c r="BL544" s="235" t="str">
        <f t="shared" si="119"/>
        <v>2225-02-277-00-05</v>
      </c>
      <c r="BM544" s="235">
        <v>542</v>
      </c>
      <c r="BN544" s="242" t="s">
        <v>2210</v>
      </c>
      <c r="BO544" s="241" t="s">
        <v>2209</v>
      </c>
      <c r="BP544" s="242" t="s">
        <v>29</v>
      </c>
      <c r="BQ544" s="243" t="s">
        <v>2230</v>
      </c>
      <c r="BR544" s="242" t="s">
        <v>2048</v>
      </c>
      <c r="BS544" s="246" t="s">
        <v>2047</v>
      </c>
      <c r="BT544" s="245" t="s">
        <v>1642</v>
      </c>
      <c r="BU544" s="244"/>
      <c r="BV544" s="242" t="s">
        <v>328</v>
      </c>
      <c r="BW544" s="241" t="s">
        <v>2233</v>
      </c>
      <c r="BX544" s="235"/>
      <c r="BY544"/>
      <c r="BZ544"/>
      <c r="CA544"/>
      <c r="CB544"/>
      <c r="CC544"/>
      <c r="CD544"/>
      <c r="CE544"/>
    </row>
    <row r="545" spans="1:83" s="166" customFormat="1" ht="15" hidden="1" customHeight="1">
      <c r="A545" s="185">
        <v>479</v>
      </c>
      <c r="B545" s="186">
        <v>10</v>
      </c>
      <c r="C545" s="187" t="s">
        <v>489</v>
      </c>
      <c r="D545" s="187">
        <v>14</v>
      </c>
      <c r="E545" s="187" t="s">
        <v>973</v>
      </c>
      <c r="F545" s="188"/>
      <c r="G545" s="186"/>
      <c r="H545" s="202"/>
      <c r="I545" s="202"/>
      <c r="J545" s="445"/>
      <c r="K545" s="186"/>
      <c r="L545" s="430"/>
      <c r="M545" s="431"/>
      <c r="N545" s="167"/>
      <c r="O545" s="167"/>
      <c r="P545" s="167"/>
      <c r="Q545" s="167"/>
      <c r="R545" s="165"/>
      <c r="S545" s="165"/>
      <c r="T545" s="165"/>
      <c r="U545" s="165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BK545" s="120">
        <f t="shared" si="120"/>
        <v>1</v>
      </c>
      <c r="BL545" s="235" t="str">
        <f t="shared" si="119"/>
        <v>2225-02-277-00-13</v>
      </c>
      <c r="BM545" s="235">
        <v>543</v>
      </c>
      <c r="BN545" s="242" t="s">
        <v>2210</v>
      </c>
      <c r="BO545" s="241" t="s">
        <v>2209</v>
      </c>
      <c r="BP545" s="242" t="s">
        <v>29</v>
      </c>
      <c r="BQ545" s="243" t="s">
        <v>2230</v>
      </c>
      <c r="BR545" s="242" t="s">
        <v>2048</v>
      </c>
      <c r="BS545" s="246" t="s">
        <v>2047</v>
      </c>
      <c r="BT545" s="245" t="s">
        <v>1642</v>
      </c>
      <c r="BU545" s="244"/>
      <c r="BV545" s="242" t="s">
        <v>1675</v>
      </c>
      <c r="BW545" s="241" t="s">
        <v>2234</v>
      </c>
      <c r="BX545" s="235"/>
      <c r="BY545"/>
      <c r="BZ545"/>
      <c r="CA545"/>
      <c r="CB545"/>
      <c r="CC545"/>
      <c r="CD545"/>
      <c r="CE545"/>
    </row>
    <row r="546" spans="1:83" s="166" customFormat="1" ht="15" hidden="1" customHeight="1">
      <c r="A546" s="185">
        <v>480</v>
      </c>
      <c r="B546" s="186">
        <v>10</v>
      </c>
      <c r="C546" s="187" t="s">
        <v>489</v>
      </c>
      <c r="D546" s="187">
        <v>15</v>
      </c>
      <c r="E546" s="187" t="s">
        <v>974</v>
      </c>
      <c r="F546" s="188"/>
      <c r="G546" s="186"/>
      <c r="H546" s="202"/>
      <c r="I546" s="202"/>
      <c r="J546" s="445"/>
      <c r="K546" s="186"/>
      <c r="L546" s="430"/>
      <c r="M546" s="431"/>
      <c r="N546" s="167"/>
      <c r="O546" s="167"/>
      <c r="P546" s="167"/>
      <c r="Q546" s="167"/>
      <c r="R546" s="165"/>
      <c r="S546" s="165"/>
      <c r="T546" s="165"/>
      <c r="U546" s="165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BK546" s="120">
        <f t="shared" si="120"/>
        <v>1</v>
      </c>
      <c r="BL546" s="235" t="str">
        <f t="shared" si="119"/>
        <v>2225-02-277-11-05</v>
      </c>
      <c r="BM546" s="235">
        <v>544</v>
      </c>
      <c r="BN546" s="242" t="s">
        <v>2210</v>
      </c>
      <c r="BO546" s="241" t="s">
        <v>2209</v>
      </c>
      <c r="BP546" s="242" t="s">
        <v>29</v>
      </c>
      <c r="BQ546" s="243" t="s">
        <v>2230</v>
      </c>
      <c r="BR546" s="242" t="s">
        <v>2048</v>
      </c>
      <c r="BS546" s="241" t="s">
        <v>2047</v>
      </c>
      <c r="BT546" s="242" t="s">
        <v>1608</v>
      </c>
      <c r="BU546" s="243" t="s">
        <v>1607</v>
      </c>
      <c r="BV546" s="242" t="s">
        <v>328</v>
      </c>
      <c r="BW546" s="241" t="s">
        <v>2233</v>
      </c>
      <c r="BX546" s="235"/>
      <c r="BY546"/>
      <c r="BZ546"/>
      <c r="CA546"/>
      <c r="CB546"/>
      <c r="CC546"/>
      <c r="CD546"/>
      <c r="CE546"/>
    </row>
    <row r="547" spans="1:83" s="166" customFormat="1" ht="15" hidden="1" customHeight="1">
      <c r="A547" s="185">
        <v>481</v>
      </c>
      <c r="B547" s="186">
        <v>10</v>
      </c>
      <c r="C547" s="187" t="s">
        <v>489</v>
      </c>
      <c r="D547" s="187">
        <v>16</v>
      </c>
      <c r="E547" s="187" t="s">
        <v>975</v>
      </c>
      <c r="F547" s="188"/>
      <c r="G547" s="186"/>
      <c r="H547" s="202"/>
      <c r="I547" s="202"/>
      <c r="J547" s="445"/>
      <c r="K547" s="186"/>
      <c r="L547" s="430"/>
      <c r="M547" s="431"/>
      <c r="N547" s="167"/>
      <c r="O547" s="167"/>
      <c r="P547" s="167"/>
      <c r="Q547" s="167"/>
      <c r="R547" s="165"/>
      <c r="S547" s="165"/>
      <c r="T547" s="165"/>
      <c r="U547" s="165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BK547" s="120">
        <f t="shared" si="120"/>
        <v>1</v>
      </c>
      <c r="BL547" s="235" t="str">
        <f t="shared" si="119"/>
        <v>2225-02-277-11-12</v>
      </c>
      <c r="BM547" s="235">
        <v>545</v>
      </c>
      <c r="BN547" s="242" t="s">
        <v>2210</v>
      </c>
      <c r="BO547" s="241" t="s">
        <v>2209</v>
      </c>
      <c r="BP547" s="242" t="s">
        <v>29</v>
      </c>
      <c r="BQ547" s="243" t="s">
        <v>2230</v>
      </c>
      <c r="BR547" s="242" t="s">
        <v>2048</v>
      </c>
      <c r="BS547" s="241" t="s">
        <v>2047</v>
      </c>
      <c r="BT547" s="242" t="s">
        <v>1608</v>
      </c>
      <c r="BU547" s="243" t="s">
        <v>1607</v>
      </c>
      <c r="BV547" s="242" t="s">
        <v>1639</v>
      </c>
      <c r="BW547" s="241" t="s">
        <v>2232</v>
      </c>
      <c r="BX547" s="235"/>
      <c r="BY547"/>
      <c r="BZ547"/>
      <c r="CA547"/>
      <c r="CB547"/>
      <c r="CC547"/>
      <c r="CD547"/>
      <c r="CE547"/>
    </row>
    <row r="548" spans="1:83" s="166" customFormat="1" ht="15" hidden="1" customHeight="1">
      <c r="A548" s="185">
        <v>482</v>
      </c>
      <c r="B548" s="186">
        <v>10</v>
      </c>
      <c r="C548" s="187" t="s">
        <v>489</v>
      </c>
      <c r="D548" s="187">
        <v>17</v>
      </c>
      <c r="E548" s="187" t="s">
        <v>976</v>
      </c>
      <c r="F548" s="188"/>
      <c r="G548" s="186"/>
      <c r="H548" s="202"/>
      <c r="I548" s="202"/>
      <c r="J548" s="445"/>
      <c r="K548" s="186"/>
      <c r="L548" s="430"/>
      <c r="M548" s="431"/>
      <c r="N548" s="167"/>
      <c r="O548" s="167"/>
      <c r="P548" s="167"/>
      <c r="Q548" s="167"/>
      <c r="R548" s="165"/>
      <c r="S548" s="165"/>
      <c r="T548" s="165"/>
      <c r="U548" s="165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BK548" s="120">
        <f t="shared" si="120"/>
        <v>1</v>
      </c>
      <c r="BL548" s="235" t="str">
        <f t="shared" si="119"/>
        <v>2225-02-282-00-04</v>
      </c>
      <c r="BM548" s="235">
        <v>546</v>
      </c>
      <c r="BN548" s="242" t="s">
        <v>2210</v>
      </c>
      <c r="BO548" s="241" t="s">
        <v>2209</v>
      </c>
      <c r="BP548" s="242" t="s">
        <v>29</v>
      </c>
      <c r="BQ548" s="243" t="s">
        <v>2230</v>
      </c>
      <c r="BR548" s="242" t="s">
        <v>2229</v>
      </c>
      <c r="BS548" s="246" t="s">
        <v>2228</v>
      </c>
      <c r="BT548" s="245" t="s">
        <v>1642</v>
      </c>
      <c r="BU548" s="244"/>
      <c r="BV548" s="242" t="s">
        <v>327</v>
      </c>
      <c r="BW548" s="241" t="s">
        <v>2077</v>
      </c>
      <c r="BX548" s="235"/>
      <c r="BY548"/>
      <c r="BZ548"/>
      <c r="CA548"/>
      <c r="CB548"/>
      <c r="CC548"/>
      <c r="CD548"/>
      <c r="CE548"/>
    </row>
    <row r="549" spans="1:83" s="166" customFormat="1" ht="15" hidden="1" customHeight="1">
      <c r="A549" s="185">
        <v>483</v>
      </c>
      <c r="B549" s="186">
        <v>10</v>
      </c>
      <c r="C549" s="187" t="s">
        <v>489</v>
      </c>
      <c r="D549" s="187">
        <v>18</v>
      </c>
      <c r="E549" s="187" t="s">
        <v>926</v>
      </c>
      <c r="F549" s="188"/>
      <c r="G549" s="186"/>
      <c r="H549" s="202"/>
      <c r="I549" s="202"/>
      <c r="J549" s="445"/>
      <c r="K549" s="186"/>
      <c r="L549" s="430"/>
      <c r="M549" s="431"/>
      <c r="N549" s="167"/>
      <c r="O549" s="167"/>
      <c r="P549" s="167"/>
      <c r="Q549" s="167"/>
      <c r="R549" s="165"/>
      <c r="S549" s="165"/>
      <c r="T549" s="165"/>
      <c r="U549" s="165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BK549" s="120">
        <f t="shared" si="120"/>
        <v>1</v>
      </c>
      <c r="BL549" s="235" t="str">
        <f t="shared" si="119"/>
        <v>2225-02-282-00-05</v>
      </c>
      <c r="BM549" s="235">
        <v>547</v>
      </c>
      <c r="BN549" s="242" t="s">
        <v>2210</v>
      </c>
      <c r="BO549" s="241" t="s">
        <v>2209</v>
      </c>
      <c r="BP549" s="242" t="s">
        <v>29</v>
      </c>
      <c r="BQ549" s="243" t="s">
        <v>2230</v>
      </c>
      <c r="BR549" s="242" t="s">
        <v>2229</v>
      </c>
      <c r="BS549" s="246" t="s">
        <v>2228</v>
      </c>
      <c r="BT549" s="245" t="s">
        <v>1642</v>
      </c>
      <c r="BU549" s="244"/>
      <c r="BV549" s="242" t="s">
        <v>328</v>
      </c>
      <c r="BW549" s="241" t="s">
        <v>2231</v>
      </c>
      <c r="BX549" s="235"/>
      <c r="BY549"/>
      <c r="BZ549"/>
      <c r="CA549"/>
      <c r="CB549"/>
      <c r="CC549"/>
      <c r="CD549"/>
      <c r="CE549"/>
    </row>
    <row r="550" spans="1:83" s="166" customFormat="1" ht="15" hidden="1" customHeight="1">
      <c r="A550" s="185">
        <v>484</v>
      </c>
      <c r="B550" s="186">
        <v>10</v>
      </c>
      <c r="C550" s="187" t="s">
        <v>489</v>
      </c>
      <c r="D550" s="187">
        <v>19</v>
      </c>
      <c r="E550" s="187" t="s">
        <v>977</v>
      </c>
      <c r="F550" s="188"/>
      <c r="G550" s="186"/>
      <c r="H550" s="202"/>
      <c r="I550" s="202"/>
      <c r="J550" s="445"/>
      <c r="K550" s="186"/>
      <c r="L550" s="430"/>
      <c r="M550" s="431"/>
      <c r="N550" s="167"/>
      <c r="O550" s="167"/>
      <c r="P550" s="167"/>
      <c r="Q550" s="167"/>
      <c r="R550" s="165"/>
      <c r="S550" s="165"/>
      <c r="T550" s="165"/>
      <c r="U550" s="165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BK550" s="120">
        <f t="shared" si="120"/>
        <v>1</v>
      </c>
      <c r="BL550" s="235" t="str">
        <f t="shared" si="119"/>
        <v>2225-02-282-00-07</v>
      </c>
      <c r="BM550" s="235">
        <v>548</v>
      </c>
      <c r="BN550" s="242" t="s">
        <v>2210</v>
      </c>
      <c r="BO550" s="241" t="s">
        <v>2209</v>
      </c>
      <c r="BP550" s="242" t="s">
        <v>29</v>
      </c>
      <c r="BQ550" s="243" t="s">
        <v>2230</v>
      </c>
      <c r="BR550" s="242" t="s">
        <v>2229</v>
      </c>
      <c r="BS550" s="246" t="s">
        <v>2228</v>
      </c>
      <c r="BT550" s="245" t="s">
        <v>1642</v>
      </c>
      <c r="BU550" s="244"/>
      <c r="BV550" s="242" t="s">
        <v>330</v>
      </c>
      <c r="BW550" s="241" t="s">
        <v>2227</v>
      </c>
      <c r="BX550" s="235"/>
      <c r="BY550"/>
      <c r="BZ550"/>
      <c r="CA550"/>
      <c r="CB550"/>
      <c r="CC550"/>
      <c r="CD550"/>
      <c r="CE550"/>
    </row>
    <row r="551" spans="1:83" s="166" customFormat="1" ht="15" hidden="1" customHeight="1">
      <c r="A551" s="185">
        <v>485</v>
      </c>
      <c r="B551" s="186">
        <v>10</v>
      </c>
      <c r="C551" s="187" t="s">
        <v>489</v>
      </c>
      <c r="D551" s="187">
        <v>20</v>
      </c>
      <c r="E551" s="187" t="s">
        <v>978</v>
      </c>
      <c r="F551" s="188"/>
      <c r="G551" s="186"/>
      <c r="H551" s="202"/>
      <c r="I551" s="202"/>
      <c r="J551" s="445"/>
      <c r="K551" s="186"/>
      <c r="L551" s="430"/>
      <c r="M551" s="431"/>
      <c r="N551" s="167"/>
      <c r="O551" s="167"/>
      <c r="P551" s="167"/>
      <c r="Q551" s="167"/>
      <c r="R551" s="165"/>
      <c r="S551" s="165"/>
      <c r="T551" s="165"/>
      <c r="U551" s="165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BK551" s="120">
        <f t="shared" si="120"/>
        <v>1</v>
      </c>
      <c r="BL551" s="235" t="str">
        <f t="shared" si="119"/>
        <v>2225-03-001-00-01</v>
      </c>
      <c r="BM551" s="235">
        <v>549</v>
      </c>
      <c r="BN551" s="242" t="s">
        <v>2210</v>
      </c>
      <c r="BO551" s="241" t="s">
        <v>2209</v>
      </c>
      <c r="BP551" s="242" t="s">
        <v>326</v>
      </c>
      <c r="BQ551" s="243" t="s">
        <v>2222</v>
      </c>
      <c r="BR551" s="242" t="s">
        <v>1610</v>
      </c>
      <c r="BS551" s="246" t="s">
        <v>1634</v>
      </c>
      <c r="BT551" s="245" t="s">
        <v>1642</v>
      </c>
      <c r="BU551" s="244"/>
      <c r="BV551" s="242" t="s">
        <v>1604</v>
      </c>
      <c r="BW551" s="241" t="s">
        <v>1614</v>
      </c>
      <c r="BX551" s="235"/>
      <c r="BY551"/>
      <c r="BZ551"/>
      <c r="CA551"/>
      <c r="CB551"/>
      <c r="CC551"/>
      <c r="CD551"/>
      <c r="CE551"/>
    </row>
    <row r="552" spans="1:83" s="166" customFormat="1" ht="15" hidden="1" customHeight="1">
      <c r="A552" s="185">
        <v>486</v>
      </c>
      <c r="B552" s="186">
        <v>10</v>
      </c>
      <c r="C552" s="187" t="s">
        <v>489</v>
      </c>
      <c r="D552" s="187">
        <v>21</v>
      </c>
      <c r="E552" s="187" t="s">
        <v>979</v>
      </c>
      <c r="F552" s="188"/>
      <c r="G552" s="186"/>
      <c r="H552" s="202"/>
      <c r="I552" s="202"/>
      <c r="J552" s="445"/>
      <c r="K552" s="186"/>
      <c r="L552" s="430"/>
      <c r="M552" s="431"/>
      <c r="N552" s="167"/>
      <c r="O552" s="167"/>
      <c r="P552" s="167"/>
      <c r="Q552" s="167"/>
      <c r="R552" s="165"/>
      <c r="S552" s="165"/>
      <c r="T552" s="165"/>
      <c r="U552" s="165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BK552" s="120">
        <f t="shared" si="120"/>
        <v>1</v>
      </c>
      <c r="BL552" s="235" t="str">
        <f t="shared" si="119"/>
        <v>2225-03-001-00-03</v>
      </c>
      <c r="BM552" s="235">
        <v>550</v>
      </c>
      <c r="BN552" s="242" t="s">
        <v>2210</v>
      </c>
      <c r="BO552" s="241" t="s">
        <v>2209</v>
      </c>
      <c r="BP552" s="242" t="s">
        <v>326</v>
      </c>
      <c r="BQ552" s="243" t="s">
        <v>2222</v>
      </c>
      <c r="BR552" s="242" t="s">
        <v>1610</v>
      </c>
      <c r="BS552" s="246" t="s">
        <v>1634</v>
      </c>
      <c r="BT552" s="245" t="s">
        <v>1642</v>
      </c>
      <c r="BU552" s="244"/>
      <c r="BV552" s="242" t="s">
        <v>326</v>
      </c>
      <c r="BW552" s="241" t="s">
        <v>1757</v>
      </c>
      <c r="BX552" s="235"/>
      <c r="BY552"/>
      <c r="BZ552"/>
      <c r="CA552"/>
      <c r="CB552"/>
      <c r="CC552"/>
      <c r="CD552"/>
      <c r="CE552"/>
    </row>
    <row r="553" spans="1:83" s="166" customFormat="1" ht="15" hidden="1" customHeight="1">
      <c r="A553" s="185">
        <v>487</v>
      </c>
      <c r="B553" s="186">
        <v>10</v>
      </c>
      <c r="C553" s="187" t="s">
        <v>489</v>
      </c>
      <c r="D553" s="187">
        <v>22</v>
      </c>
      <c r="E553" s="187" t="s">
        <v>980</v>
      </c>
      <c r="F553" s="188"/>
      <c r="G553" s="186"/>
      <c r="H553" s="202"/>
      <c r="I553" s="202"/>
      <c r="J553" s="445"/>
      <c r="K553" s="186"/>
      <c r="L553" s="430"/>
      <c r="M553" s="431"/>
      <c r="N553" s="167"/>
      <c r="O553" s="167"/>
      <c r="P553" s="167"/>
      <c r="Q553" s="167"/>
      <c r="R553" s="165"/>
      <c r="S553" s="165"/>
      <c r="T553" s="165"/>
      <c r="U553" s="165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BK553" s="120">
        <f t="shared" si="120"/>
        <v>1</v>
      </c>
      <c r="BL553" s="235" t="str">
        <f t="shared" si="119"/>
        <v>2225-03-001-00-04</v>
      </c>
      <c r="BM553" s="235">
        <v>551</v>
      </c>
      <c r="BN553" s="242" t="s">
        <v>2210</v>
      </c>
      <c r="BO553" s="241" t="s">
        <v>2209</v>
      </c>
      <c r="BP553" s="242" t="s">
        <v>326</v>
      </c>
      <c r="BQ553" s="243" t="s">
        <v>2222</v>
      </c>
      <c r="BR553" s="242" t="s">
        <v>1610</v>
      </c>
      <c r="BS553" s="246" t="s">
        <v>1634</v>
      </c>
      <c r="BT553" s="245" t="s">
        <v>1642</v>
      </c>
      <c r="BU553" s="244"/>
      <c r="BV553" s="242" t="s">
        <v>327</v>
      </c>
      <c r="BW553" s="241" t="s">
        <v>2226</v>
      </c>
      <c r="BX553" s="235"/>
      <c r="BY553"/>
      <c r="BZ553"/>
      <c r="CA553"/>
      <c r="CB553"/>
      <c r="CC553"/>
      <c r="CD553"/>
      <c r="CE553"/>
    </row>
    <row r="554" spans="1:83" s="166" customFormat="1" ht="15" hidden="1" customHeight="1">
      <c r="A554" s="185">
        <v>488</v>
      </c>
      <c r="B554" s="186">
        <v>10</v>
      </c>
      <c r="C554" s="187" t="s">
        <v>489</v>
      </c>
      <c r="D554" s="187">
        <v>23</v>
      </c>
      <c r="E554" s="187" t="s">
        <v>981</v>
      </c>
      <c r="F554" s="188"/>
      <c r="G554" s="186"/>
      <c r="H554" s="202"/>
      <c r="I554" s="202"/>
      <c r="J554" s="445"/>
      <c r="K554" s="186"/>
      <c r="L554" s="430"/>
      <c r="M554" s="431"/>
      <c r="N554" s="167"/>
      <c r="O554" s="167"/>
      <c r="P554" s="167"/>
      <c r="Q554" s="167"/>
      <c r="R554" s="165"/>
      <c r="S554" s="165"/>
      <c r="T554" s="165"/>
      <c r="U554" s="165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BK554" s="120">
        <f t="shared" si="120"/>
        <v>1</v>
      </c>
      <c r="BL554" s="235" t="str">
        <f t="shared" si="119"/>
        <v>2225-03-001-11-01</v>
      </c>
      <c r="BM554" s="235">
        <v>552</v>
      </c>
      <c r="BN554" s="242" t="s">
        <v>2210</v>
      </c>
      <c r="BO554" s="241" t="s">
        <v>2209</v>
      </c>
      <c r="BP554" s="242" t="s">
        <v>326</v>
      </c>
      <c r="BQ554" s="243" t="s">
        <v>2222</v>
      </c>
      <c r="BR554" s="242" t="s">
        <v>1610</v>
      </c>
      <c r="BS554" s="241" t="s">
        <v>1634</v>
      </c>
      <c r="BT554" s="242" t="s">
        <v>1608</v>
      </c>
      <c r="BU554" s="243" t="s">
        <v>1607</v>
      </c>
      <c r="BV554" s="242" t="s">
        <v>1604</v>
      </c>
      <c r="BW554" s="241" t="s">
        <v>1614</v>
      </c>
      <c r="BX554" s="235"/>
      <c r="BY554"/>
      <c r="BZ554"/>
      <c r="CA554"/>
      <c r="CB554"/>
      <c r="CC554"/>
      <c r="CD554"/>
      <c r="CE554"/>
    </row>
    <row r="555" spans="1:83" s="166" customFormat="1" ht="15" hidden="1" customHeight="1">
      <c r="A555" s="185">
        <v>489</v>
      </c>
      <c r="B555" s="186">
        <v>10</v>
      </c>
      <c r="C555" s="187" t="s">
        <v>489</v>
      </c>
      <c r="D555" s="187">
        <v>24</v>
      </c>
      <c r="E555" s="187" t="s">
        <v>982</v>
      </c>
      <c r="F555" s="188"/>
      <c r="G555" s="186"/>
      <c r="H555" s="202"/>
      <c r="I555" s="202"/>
      <c r="J555" s="445"/>
      <c r="K555" s="186"/>
      <c r="L555" s="430"/>
      <c r="M555" s="431"/>
      <c r="N555" s="167"/>
      <c r="O555" s="167"/>
      <c r="P555" s="167"/>
      <c r="Q555" s="167"/>
      <c r="R555" s="165"/>
      <c r="S555" s="165"/>
      <c r="T555" s="165"/>
      <c r="U555" s="165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BK555" s="120">
        <f t="shared" si="120"/>
        <v>1</v>
      </c>
      <c r="BL555" s="235" t="str">
        <f t="shared" si="119"/>
        <v>2225-03-001-11-03</v>
      </c>
      <c r="BM555" s="235">
        <v>553</v>
      </c>
      <c r="BN555" s="242" t="s">
        <v>2210</v>
      </c>
      <c r="BO555" s="241" t="s">
        <v>2209</v>
      </c>
      <c r="BP555" s="242" t="s">
        <v>326</v>
      </c>
      <c r="BQ555" s="243" t="s">
        <v>2222</v>
      </c>
      <c r="BR555" s="242" t="s">
        <v>1610</v>
      </c>
      <c r="BS555" s="241" t="s">
        <v>1634</v>
      </c>
      <c r="BT555" s="242" t="s">
        <v>1608</v>
      </c>
      <c r="BU555" s="243" t="s">
        <v>1607</v>
      </c>
      <c r="BV555" s="242" t="s">
        <v>326</v>
      </c>
      <c r="BW555" s="241" t="s">
        <v>1757</v>
      </c>
      <c r="BX555" s="235"/>
      <c r="BY555"/>
      <c r="BZ555"/>
      <c r="CA555"/>
      <c r="CB555"/>
      <c r="CC555"/>
      <c r="CD555"/>
      <c r="CE555"/>
    </row>
    <row r="556" spans="1:83" s="166" customFormat="1" ht="15" hidden="1" customHeight="1">
      <c r="A556" s="185">
        <v>490</v>
      </c>
      <c r="B556" s="186">
        <v>10</v>
      </c>
      <c r="C556" s="187" t="s">
        <v>489</v>
      </c>
      <c r="D556" s="187">
        <v>25</v>
      </c>
      <c r="E556" s="187" t="s">
        <v>983</v>
      </c>
      <c r="F556" s="188"/>
      <c r="G556" s="186"/>
      <c r="H556" s="202"/>
      <c r="I556" s="202"/>
      <c r="J556" s="445"/>
      <c r="K556" s="186"/>
      <c r="L556" s="430"/>
      <c r="M556" s="431"/>
      <c r="N556" s="167"/>
      <c r="O556" s="167"/>
      <c r="P556" s="167"/>
      <c r="Q556" s="167"/>
      <c r="R556" s="165"/>
      <c r="S556" s="165"/>
      <c r="T556" s="165"/>
      <c r="U556" s="165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BK556" s="120">
        <f t="shared" si="120"/>
        <v>1</v>
      </c>
      <c r="BL556" s="235" t="str">
        <f t="shared" si="119"/>
        <v>2225-03-190-11-06</v>
      </c>
      <c r="BM556" s="235">
        <v>554</v>
      </c>
      <c r="BN556" s="242" t="s">
        <v>2210</v>
      </c>
      <c r="BO556" s="241" t="s">
        <v>2209</v>
      </c>
      <c r="BP556" s="242" t="s">
        <v>326</v>
      </c>
      <c r="BQ556" s="243" t="s">
        <v>2222</v>
      </c>
      <c r="BR556" s="242" t="s">
        <v>1791</v>
      </c>
      <c r="BS556" s="241" t="s">
        <v>1867</v>
      </c>
      <c r="BT556" s="242" t="s">
        <v>1608</v>
      </c>
      <c r="BU556" s="243" t="s">
        <v>1607</v>
      </c>
      <c r="BV556" s="242" t="s">
        <v>329</v>
      </c>
      <c r="BW556" s="241" t="s">
        <v>2225</v>
      </c>
      <c r="BX556" s="235"/>
      <c r="BY556"/>
      <c r="BZ556"/>
      <c r="CA556"/>
      <c r="CB556"/>
      <c r="CC556"/>
      <c r="CD556"/>
      <c r="CE556"/>
    </row>
    <row r="557" spans="1:83" s="166" customFormat="1" ht="15" hidden="1" customHeight="1">
      <c r="A557" s="185">
        <v>491</v>
      </c>
      <c r="B557" s="186">
        <v>10</v>
      </c>
      <c r="C557" s="187" t="s">
        <v>489</v>
      </c>
      <c r="D557" s="187">
        <v>26</v>
      </c>
      <c r="E557" s="187" t="s">
        <v>984</v>
      </c>
      <c r="F557" s="188"/>
      <c r="G557" s="186"/>
      <c r="H557" s="202"/>
      <c r="I557" s="202"/>
      <c r="J557" s="445"/>
      <c r="K557" s="186"/>
      <c r="L557" s="430"/>
      <c r="M557" s="431"/>
      <c r="N557" s="167"/>
      <c r="O557" s="167"/>
      <c r="P557" s="167"/>
      <c r="Q557" s="167"/>
      <c r="R557" s="165"/>
      <c r="S557" s="165"/>
      <c r="T557" s="165"/>
      <c r="U557" s="165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BK557" s="120">
        <f t="shared" si="120"/>
        <v>1</v>
      </c>
      <c r="BL557" s="235" t="str">
        <f t="shared" si="119"/>
        <v>2225-03-277-00-07</v>
      </c>
      <c r="BM557" s="235">
        <v>555</v>
      </c>
      <c r="BN557" s="242" t="s">
        <v>2210</v>
      </c>
      <c r="BO557" s="241" t="s">
        <v>2209</v>
      </c>
      <c r="BP557" s="242" t="s">
        <v>326</v>
      </c>
      <c r="BQ557" s="243" t="s">
        <v>2222</v>
      </c>
      <c r="BR557" s="242" t="s">
        <v>2048</v>
      </c>
      <c r="BS557" s="246" t="s">
        <v>2047</v>
      </c>
      <c r="BT557" s="245" t="s">
        <v>1642</v>
      </c>
      <c r="BU557" s="244"/>
      <c r="BV557" s="242" t="s">
        <v>330</v>
      </c>
      <c r="BW557" s="241" t="s">
        <v>2220</v>
      </c>
      <c r="BX557" s="235"/>
      <c r="BY557"/>
      <c r="BZ557"/>
      <c r="CA557"/>
      <c r="CB557"/>
      <c r="CC557"/>
      <c r="CD557"/>
      <c r="CE557"/>
    </row>
    <row r="558" spans="1:83" s="166" customFormat="1" ht="15" hidden="1" customHeight="1">
      <c r="A558" s="185">
        <v>492</v>
      </c>
      <c r="B558" s="186">
        <v>10</v>
      </c>
      <c r="C558" s="187" t="s">
        <v>489</v>
      </c>
      <c r="D558" s="187">
        <v>27</v>
      </c>
      <c r="E558" s="187" t="s">
        <v>985</v>
      </c>
      <c r="F558" s="188"/>
      <c r="G558" s="186"/>
      <c r="H558" s="202"/>
      <c r="I558" s="202"/>
      <c r="J558" s="445"/>
      <c r="K558" s="186"/>
      <c r="L558" s="430"/>
      <c r="M558" s="431"/>
      <c r="N558" s="167"/>
      <c r="O558" s="167"/>
      <c r="P558" s="167"/>
      <c r="Q558" s="167"/>
      <c r="R558" s="165"/>
      <c r="S558" s="165"/>
      <c r="T558" s="165"/>
      <c r="U558" s="165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BK558" s="120">
        <f t="shared" si="120"/>
        <v>1</v>
      </c>
      <c r="BL558" s="235" t="str">
        <f t="shared" si="119"/>
        <v>2225-03-277-00-15</v>
      </c>
      <c r="BM558" s="235">
        <v>556</v>
      </c>
      <c r="BN558" s="242" t="s">
        <v>2210</v>
      </c>
      <c r="BO558" s="241" t="s">
        <v>2209</v>
      </c>
      <c r="BP558" s="242" t="s">
        <v>326</v>
      </c>
      <c r="BQ558" s="243" t="s">
        <v>2222</v>
      </c>
      <c r="BR558" s="242" t="s">
        <v>2048</v>
      </c>
      <c r="BS558" s="246" t="s">
        <v>2047</v>
      </c>
      <c r="BT558" s="245" t="s">
        <v>1642</v>
      </c>
      <c r="BU558" s="244"/>
      <c r="BV558" s="242" t="s">
        <v>1766</v>
      </c>
      <c r="BW558" s="241" t="s">
        <v>2224</v>
      </c>
      <c r="BX558" s="235"/>
      <c r="BY558"/>
      <c r="BZ558"/>
      <c r="CA558"/>
      <c r="CB558"/>
      <c r="CC558"/>
      <c r="CD558"/>
      <c r="CE558"/>
    </row>
    <row r="559" spans="1:83" s="166" customFormat="1" ht="15" hidden="1" customHeight="1">
      <c r="A559" s="185">
        <v>493</v>
      </c>
      <c r="B559" s="186">
        <v>10</v>
      </c>
      <c r="C559" s="187" t="s">
        <v>489</v>
      </c>
      <c r="D559" s="187">
        <v>28</v>
      </c>
      <c r="E559" s="187" t="s">
        <v>986</v>
      </c>
      <c r="F559" s="188"/>
      <c r="G559" s="186"/>
      <c r="H559" s="202"/>
      <c r="I559" s="202"/>
      <c r="J559" s="445"/>
      <c r="K559" s="186"/>
      <c r="L559" s="430"/>
      <c r="M559" s="431"/>
      <c r="N559" s="167"/>
      <c r="O559" s="167"/>
      <c r="P559" s="167"/>
      <c r="Q559" s="167"/>
      <c r="R559" s="165"/>
      <c r="S559" s="165"/>
      <c r="T559" s="165"/>
      <c r="U559" s="165"/>
      <c r="X559" s="167"/>
      <c r="Y559" s="167"/>
      <c r="Z559" s="167"/>
      <c r="AA559" s="167"/>
      <c r="AB559" s="167"/>
      <c r="AC559" s="167"/>
      <c r="AD559" s="167"/>
      <c r="AE559" s="167"/>
      <c r="AF559" s="167"/>
      <c r="AG559" s="167"/>
      <c r="AH559" s="167"/>
      <c r="AI559" s="167"/>
      <c r="AJ559" s="167"/>
      <c r="AK559" s="167"/>
      <c r="BK559" s="120">
        <f t="shared" si="120"/>
        <v>1</v>
      </c>
      <c r="BL559" s="235" t="str">
        <f t="shared" si="119"/>
        <v>2225-03-277-11-21</v>
      </c>
      <c r="BM559" s="235">
        <v>557</v>
      </c>
      <c r="BN559" s="242" t="s">
        <v>2210</v>
      </c>
      <c r="BO559" s="241" t="s">
        <v>2209</v>
      </c>
      <c r="BP559" s="242" t="s">
        <v>326</v>
      </c>
      <c r="BQ559" s="243" t="s">
        <v>2222</v>
      </c>
      <c r="BR559" s="242" t="s">
        <v>2048</v>
      </c>
      <c r="BS559" s="241" t="s">
        <v>2047</v>
      </c>
      <c r="BT559" s="242" t="s">
        <v>1608</v>
      </c>
      <c r="BU559" s="243" t="s">
        <v>1607</v>
      </c>
      <c r="BV559" s="242" t="s">
        <v>1665</v>
      </c>
      <c r="BW559" s="241" t="s">
        <v>2223</v>
      </c>
      <c r="BX559" s="235"/>
      <c r="BY559"/>
      <c r="BZ559"/>
      <c r="CA559"/>
      <c r="CB559"/>
      <c r="CC559"/>
      <c r="CD559"/>
      <c r="CE559"/>
    </row>
    <row r="560" spans="1:83" s="166" customFormat="1" ht="15" hidden="1" customHeight="1">
      <c r="A560" s="185">
        <v>494</v>
      </c>
      <c r="B560" s="186">
        <v>10</v>
      </c>
      <c r="C560" s="187" t="s">
        <v>489</v>
      </c>
      <c r="D560" s="187">
        <v>29</v>
      </c>
      <c r="E560" s="187" t="s">
        <v>987</v>
      </c>
      <c r="F560" s="188"/>
      <c r="G560" s="186"/>
      <c r="H560" s="202"/>
      <c r="I560" s="202"/>
      <c r="J560" s="445"/>
      <c r="K560" s="186"/>
      <c r="L560" s="430"/>
      <c r="M560" s="431"/>
      <c r="N560" s="167"/>
      <c r="O560" s="167"/>
      <c r="P560" s="167"/>
      <c r="Q560" s="167"/>
      <c r="R560" s="165"/>
      <c r="S560" s="165"/>
      <c r="T560" s="165"/>
      <c r="U560" s="165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BK560" s="120">
        <f t="shared" si="120"/>
        <v>1</v>
      </c>
      <c r="BL560" s="235" t="str">
        <f t="shared" si="119"/>
        <v>2225-03-277-11-22</v>
      </c>
      <c r="BM560" s="235">
        <v>558</v>
      </c>
      <c r="BN560" s="242" t="s">
        <v>2210</v>
      </c>
      <c r="BO560" s="241" t="s">
        <v>2209</v>
      </c>
      <c r="BP560" s="242" t="s">
        <v>326</v>
      </c>
      <c r="BQ560" s="243" t="s">
        <v>2222</v>
      </c>
      <c r="BR560" s="242" t="s">
        <v>2048</v>
      </c>
      <c r="BS560" s="241" t="s">
        <v>2047</v>
      </c>
      <c r="BT560" s="242" t="s">
        <v>1608</v>
      </c>
      <c r="BU560" s="243" t="s">
        <v>1607</v>
      </c>
      <c r="BV560" s="242" t="s">
        <v>1821</v>
      </c>
      <c r="BW560" s="241" t="s">
        <v>2221</v>
      </c>
      <c r="BX560" s="235"/>
      <c r="BY560"/>
      <c r="BZ560"/>
      <c r="CA560"/>
      <c r="CB560"/>
      <c r="CC560"/>
      <c r="CD560"/>
      <c r="CE560"/>
    </row>
    <row r="561" spans="1:83" s="166" customFormat="1" ht="15" hidden="1" customHeight="1">
      <c r="A561" s="185">
        <v>495</v>
      </c>
      <c r="B561" s="186">
        <v>10</v>
      </c>
      <c r="C561" s="187" t="s">
        <v>489</v>
      </c>
      <c r="D561" s="187">
        <v>30</v>
      </c>
      <c r="E561" s="187" t="s">
        <v>988</v>
      </c>
      <c r="F561" s="188"/>
      <c r="G561" s="186"/>
      <c r="H561" s="202"/>
      <c r="I561" s="202"/>
      <c r="J561" s="445"/>
      <c r="K561" s="186"/>
      <c r="L561" s="430"/>
      <c r="M561" s="431"/>
      <c r="N561" s="167"/>
      <c r="O561" s="167"/>
      <c r="P561" s="167"/>
      <c r="Q561" s="167"/>
      <c r="R561" s="165"/>
      <c r="S561" s="165"/>
      <c r="T561" s="165"/>
      <c r="U561" s="165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BK561" s="120">
        <f t="shared" si="120"/>
        <v>1</v>
      </c>
      <c r="BL561" s="235" t="str">
        <f t="shared" si="119"/>
        <v>2225-80-001-00-01</v>
      </c>
      <c r="BM561" s="235">
        <v>559</v>
      </c>
      <c r="BN561" s="242" t="s">
        <v>2210</v>
      </c>
      <c r="BO561" s="241" t="s">
        <v>2209</v>
      </c>
      <c r="BP561" s="242" t="s">
        <v>1611</v>
      </c>
      <c r="BQ561" s="243" t="s">
        <v>1568</v>
      </c>
      <c r="BR561" s="242" t="s">
        <v>1610</v>
      </c>
      <c r="BS561" s="246" t="s">
        <v>1634</v>
      </c>
      <c r="BT561" s="245" t="s">
        <v>1642</v>
      </c>
      <c r="BU561" s="244"/>
      <c r="BV561" s="242" t="s">
        <v>1604</v>
      </c>
      <c r="BW561" s="241" t="s">
        <v>1614</v>
      </c>
      <c r="BX561" s="235"/>
      <c r="BY561"/>
      <c r="BZ561"/>
      <c r="CA561"/>
      <c r="CB561"/>
      <c r="CC561"/>
      <c r="CD561"/>
      <c r="CE561"/>
    </row>
    <row r="562" spans="1:83" s="166" customFormat="1" ht="15" hidden="1" customHeight="1">
      <c r="A562" s="185">
        <v>496</v>
      </c>
      <c r="B562" s="186">
        <v>10</v>
      </c>
      <c r="C562" s="187" t="s">
        <v>489</v>
      </c>
      <c r="D562" s="187">
        <v>31</v>
      </c>
      <c r="E562" s="187" t="s">
        <v>989</v>
      </c>
      <c r="F562" s="188"/>
      <c r="G562" s="186"/>
      <c r="H562" s="202"/>
      <c r="I562" s="202"/>
      <c r="J562" s="445"/>
      <c r="K562" s="186"/>
      <c r="L562" s="430"/>
      <c r="M562" s="431"/>
      <c r="N562" s="167"/>
      <c r="O562" s="167"/>
      <c r="P562" s="167"/>
      <c r="Q562" s="167"/>
      <c r="R562" s="165"/>
      <c r="S562" s="165"/>
      <c r="T562" s="165"/>
      <c r="U562" s="165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BK562" s="120">
        <f t="shared" si="120"/>
        <v>1</v>
      </c>
      <c r="BL562" s="235" t="str">
        <f t="shared" si="119"/>
        <v>2225-80-001-00-03</v>
      </c>
      <c r="BM562" s="235">
        <v>560</v>
      </c>
      <c r="BN562" s="242" t="s">
        <v>2210</v>
      </c>
      <c r="BO562" s="241" t="s">
        <v>2209</v>
      </c>
      <c r="BP562" s="242" t="s">
        <v>1611</v>
      </c>
      <c r="BQ562" s="243" t="s">
        <v>1568</v>
      </c>
      <c r="BR562" s="242" t="s">
        <v>1610</v>
      </c>
      <c r="BS562" s="246" t="s">
        <v>1634</v>
      </c>
      <c r="BT562" s="245" t="s">
        <v>1642</v>
      </c>
      <c r="BU562" s="244"/>
      <c r="BV562" s="242" t="s">
        <v>326</v>
      </c>
      <c r="BW562" s="241" t="s">
        <v>1757</v>
      </c>
      <c r="BX562" s="235"/>
      <c r="BY562"/>
      <c r="BZ562"/>
      <c r="CA562"/>
      <c r="CB562"/>
      <c r="CC562"/>
      <c r="CD562"/>
      <c r="CE562"/>
    </row>
    <row r="563" spans="1:83" s="166" customFormat="1" ht="15" hidden="1" customHeight="1">
      <c r="A563" s="185">
        <v>497</v>
      </c>
      <c r="B563" s="186">
        <v>10</v>
      </c>
      <c r="C563" s="187" t="s">
        <v>489</v>
      </c>
      <c r="D563" s="187">
        <v>32</v>
      </c>
      <c r="E563" s="187" t="s">
        <v>990</v>
      </c>
      <c r="F563" s="188"/>
      <c r="G563" s="186"/>
      <c r="H563" s="202"/>
      <c r="I563" s="202"/>
      <c r="J563" s="445"/>
      <c r="K563" s="186"/>
      <c r="L563" s="430"/>
      <c r="M563" s="431"/>
      <c r="N563" s="167"/>
      <c r="O563" s="167"/>
      <c r="P563" s="167"/>
      <c r="Q563" s="167"/>
      <c r="R563" s="165"/>
      <c r="S563" s="165"/>
      <c r="T563" s="165"/>
      <c r="U563" s="165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BK563" s="120">
        <f t="shared" si="120"/>
        <v>1</v>
      </c>
      <c r="BL563" s="235" t="str">
        <f t="shared" si="119"/>
        <v>2225-80-001-00-03</v>
      </c>
      <c r="BM563" s="235">
        <v>561</v>
      </c>
      <c r="BN563" s="242" t="s">
        <v>2210</v>
      </c>
      <c r="BO563" s="241" t="s">
        <v>2209</v>
      </c>
      <c r="BP563" s="242" t="s">
        <v>1611</v>
      </c>
      <c r="BQ563" s="243" t="s">
        <v>1568</v>
      </c>
      <c r="BR563" s="242" t="s">
        <v>1610</v>
      </c>
      <c r="BS563" s="246" t="s">
        <v>1634</v>
      </c>
      <c r="BT563" s="245" t="s">
        <v>1642</v>
      </c>
      <c r="BU563" s="244"/>
      <c r="BV563" s="242" t="s">
        <v>326</v>
      </c>
      <c r="BW563" s="241" t="s">
        <v>2220</v>
      </c>
      <c r="BX563" s="235"/>
      <c r="BY563"/>
      <c r="BZ563"/>
      <c r="CA563"/>
      <c r="CB563"/>
      <c r="CC563"/>
      <c r="CD563"/>
      <c r="CE563"/>
    </row>
    <row r="564" spans="1:83" s="166" customFormat="1" ht="15" hidden="1" customHeight="1">
      <c r="A564" s="185">
        <v>498</v>
      </c>
      <c r="B564" s="186">
        <v>10</v>
      </c>
      <c r="C564" s="187" t="s">
        <v>489</v>
      </c>
      <c r="D564" s="187">
        <v>33</v>
      </c>
      <c r="E564" s="187" t="s">
        <v>991</v>
      </c>
      <c r="F564" s="188"/>
      <c r="G564" s="186"/>
      <c r="H564" s="202"/>
      <c r="I564" s="202"/>
      <c r="J564" s="445"/>
      <c r="K564" s="186"/>
      <c r="L564" s="430"/>
      <c r="M564" s="431"/>
      <c r="N564" s="167"/>
      <c r="O564" s="167"/>
      <c r="P564" s="167"/>
      <c r="Q564" s="167"/>
      <c r="R564" s="165"/>
      <c r="S564" s="165"/>
      <c r="T564" s="165"/>
      <c r="U564" s="165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BK564" s="120">
        <f t="shared" si="120"/>
        <v>1</v>
      </c>
      <c r="BL564" s="235" t="str">
        <f t="shared" si="119"/>
        <v>2225-80-101-00-05</v>
      </c>
      <c r="BM564" s="235">
        <v>562</v>
      </c>
      <c r="BN564" s="242" t="s">
        <v>2210</v>
      </c>
      <c r="BO564" s="241" t="s">
        <v>2209</v>
      </c>
      <c r="BP564" s="242" t="s">
        <v>1611</v>
      </c>
      <c r="BQ564" s="243" t="s">
        <v>1568</v>
      </c>
      <c r="BR564" s="242" t="s">
        <v>1617</v>
      </c>
      <c r="BS564" s="246" t="s">
        <v>2219</v>
      </c>
      <c r="BT564" s="245" t="s">
        <v>1642</v>
      </c>
      <c r="BU564" s="244"/>
      <c r="BV564" s="242" t="s">
        <v>328</v>
      </c>
      <c r="BW564" s="241" t="s">
        <v>2218</v>
      </c>
      <c r="BX564" s="235"/>
      <c r="BY564"/>
      <c r="BZ564"/>
      <c r="CA564"/>
      <c r="CB564"/>
      <c r="CC564"/>
      <c r="CD564"/>
      <c r="CE564"/>
    </row>
    <row r="565" spans="1:83" s="166" customFormat="1" ht="15" hidden="1" customHeight="1">
      <c r="A565" s="185">
        <v>499</v>
      </c>
      <c r="B565" s="186">
        <v>10</v>
      </c>
      <c r="C565" s="187" t="s">
        <v>489</v>
      </c>
      <c r="D565" s="187">
        <v>34</v>
      </c>
      <c r="E565" s="187" t="s">
        <v>992</v>
      </c>
      <c r="F565" s="188"/>
      <c r="G565" s="186"/>
      <c r="H565" s="202"/>
      <c r="I565" s="202"/>
      <c r="J565" s="445"/>
      <c r="K565" s="186"/>
      <c r="L565" s="430"/>
      <c r="M565" s="431"/>
      <c r="N565" s="167"/>
      <c r="O565" s="167"/>
      <c r="P565" s="167"/>
      <c r="Q565" s="167"/>
      <c r="R565" s="165"/>
      <c r="S565" s="165"/>
      <c r="T565" s="165"/>
      <c r="U565" s="165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BK565" s="120">
        <f t="shared" si="120"/>
        <v>1</v>
      </c>
      <c r="BL565" s="235" t="str">
        <f t="shared" si="119"/>
        <v>2225-80-190-11-05</v>
      </c>
      <c r="BM565" s="235">
        <v>563</v>
      </c>
      <c r="BN565" s="242" t="s">
        <v>2210</v>
      </c>
      <c r="BO565" s="241" t="s">
        <v>2209</v>
      </c>
      <c r="BP565" s="242" t="s">
        <v>1611</v>
      </c>
      <c r="BQ565" s="243" t="s">
        <v>1568</v>
      </c>
      <c r="BR565" s="242" t="s">
        <v>1791</v>
      </c>
      <c r="BS565" s="241" t="s">
        <v>1867</v>
      </c>
      <c r="BT565" s="242" t="s">
        <v>1608</v>
      </c>
      <c r="BU565" s="243" t="s">
        <v>1607</v>
      </c>
      <c r="BV565" s="242" t="s">
        <v>328</v>
      </c>
      <c r="BW565" s="241" t="s">
        <v>2217</v>
      </c>
      <c r="BX565" s="235"/>
      <c r="BY565"/>
      <c r="BZ565"/>
      <c r="CA565"/>
      <c r="CB565"/>
      <c r="CC565"/>
      <c r="CD565"/>
      <c r="CE565"/>
    </row>
    <row r="566" spans="1:83" s="166" customFormat="1" ht="15" hidden="1" customHeight="1">
      <c r="A566" s="185">
        <v>500</v>
      </c>
      <c r="B566" s="186">
        <v>10</v>
      </c>
      <c r="C566" s="187" t="s">
        <v>489</v>
      </c>
      <c r="D566" s="187">
        <v>35</v>
      </c>
      <c r="E566" s="187" t="s">
        <v>993</v>
      </c>
      <c r="F566" s="188"/>
      <c r="G566" s="186"/>
      <c r="H566" s="202"/>
      <c r="I566" s="202"/>
      <c r="J566" s="445"/>
      <c r="K566" s="186"/>
      <c r="L566" s="430"/>
      <c r="M566" s="431"/>
      <c r="N566" s="167"/>
      <c r="O566" s="167"/>
      <c r="P566" s="167"/>
      <c r="Q566" s="167"/>
      <c r="R566" s="165"/>
      <c r="S566" s="165"/>
      <c r="T566" s="165"/>
      <c r="U566" s="165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BK566" s="120">
        <f t="shared" si="120"/>
        <v>1</v>
      </c>
      <c r="BL566" s="235" t="str">
        <f t="shared" si="119"/>
        <v>2225-80-800-00-07</v>
      </c>
      <c r="BM566" s="235">
        <v>564</v>
      </c>
      <c r="BN566" s="242" t="s">
        <v>2210</v>
      </c>
      <c r="BO566" s="241" t="s">
        <v>2209</v>
      </c>
      <c r="BP566" s="242" t="s">
        <v>1611</v>
      </c>
      <c r="BQ566" s="243" t="s">
        <v>1568</v>
      </c>
      <c r="BR566" s="242" t="s">
        <v>1649</v>
      </c>
      <c r="BS566" s="246" t="s">
        <v>1648</v>
      </c>
      <c r="BT566" s="245" t="s">
        <v>1642</v>
      </c>
      <c r="BU566" s="244"/>
      <c r="BV566" s="242" t="s">
        <v>330</v>
      </c>
      <c r="BW566" s="241" t="s">
        <v>2216</v>
      </c>
      <c r="BX566" s="235"/>
      <c r="BY566"/>
      <c r="BZ566"/>
      <c r="CA566"/>
      <c r="CB566"/>
      <c r="CC566"/>
      <c r="CD566"/>
      <c r="CE566"/>
    </row>
    <row r="567" spans="1:83" s="166" customFormat="1" ht="15" hidden="1" customHeight="1">
      <c r="A567" s="185">
        <v>501</v>
      </c>
      <c r="B567" s="186">
        <v>10</v>
      </c>
      <c r="C567" s="187" t="s">
        <v>489</v>
      </c>
      <c r="D567" s="187">
        <v>36</v>
      </c>
      <c r="E567" s="187" t="s">
        <v>994</v>
      </c>
      <c r="F567" s="188"/>
      <c r="G567" s="186"/>
      <c r="H567" s="202"/>
      <c r="I567" s="202"/>
      <c r="J567" s="445"/>
      <c r="K567" s="186"/>
      <c r="L567" s="430"/>
      <c r="M567" s="431"/>
      <c r="N567" s="167"/>
      <c r="O567" s="167"/>
      <c r="P567" s="167"/>
      <c r="Q567" s="167"/>
      <c r="R567" s="165"/>
      <c r="S567" s="165"/>
      <c r="T567" s="165"/>
      <c r="U567" s="165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BK567" s="120">
        <f t="shared" si="120"/>
        <v>1</v>
      </c>
      <c r="BL567" s="235" t="str">
        <f t="shared" si="119"/>
        <v>2225-80-800-00-08</v>
      </c>
      <c r="BM567" s="235">
        <v>565</v>
      </c>
      <c r="BN567" s="242" t="s">
        <v>2210</v>
      </c>
      <c r="BO567" s="241" t="s">
        <v>2209</v>
      </c>
      <c r="BP567" s="242" t="s">
        <v>1611</v>
      </c>
      <c r="BQ567" s="243" t="s">
        <v>1568</v>
      </c>
      <c r="BR567" s="242" t="s">
        <v>1649</v>
      </c>
      <c r="BS567" s="246" t="s">
        <v>1648</v>
      </c>
      <c r="BT567" s="245" t="s">
        <v>1642</v>
      </c>
      <c r="BU567" s="244"/>
      <c r="BV567" s="242" t="s">
        <v>331</v>
      </c>
      <c r="BW567" s="241" t="s">
        <v>2215</v>
      </c>
      <c r="BX567" s="235"/>
      <c r="BY567"/>
      <c r="BZ567"/>
      <c r="CA567"/>
      <c r="CB567"/>
      <c r="CC567"/>
      <c r="CD567"/>
      <c r="CE567"/>
    </row>
    <row r="568" spans="1:83" s="166" customFormat="1" ht="15" hidden="1" customHeight="1">
      <c r="A568" s="185">
        <v>502</v>
      </c>
      <c r="B568" s="186">
        <v>10</v>
      </c>
      <c r="C568" s="187" t="s">
        <v>489</v>
      </c>
      <c r="D568" s="187">
        <v>37</v>
      </c>
      <c r="E568" s="187" t="s">
        <v>995</v>
      </c>
      <c r="F568" s="188"/>
      <c r="G568" s="186"/>
      <c r="H568" s="202"/>
      <c r="I568" s="202"/>
      <c r="J568" s="445"/>
      <c r="K568" s="186"/>
      <c r="L568" s="430"/>
      <c r="M568" s="431"/>
      <c r="N568" s="167"/>
      <c r="O568" s="167"/>
      <c r="P568" s="167"/>
      <c r="Q568" s="167"/>
      <c r="R568" s="165"/>
      <c r="S568" s="165"/>
      <c r="T568" s="165"/>
      <c r="U568" s="165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BK568" s="120">
        <f t="shared" si="120"/>
        <v>1</v>
      </c>
      <c r="BL568" s="235" t="str">
        <f t="shared" si="119"/>
        <v>2225-80-800-00-10</v>
      </c>
      <c r="BM568" s="235">
        <v>566</v>
      </c>
      <c r="BN568" s="242" t="s">
        <v>2210</v>
      </c>
      <c r="BO568" s="241" t="s">
        <v>2209</v>
      </c>
      <c r="BP568" s="242" t="s">
        <v>1611</v>
      </c>
      <c r="BQ568" s="243" t="s">
        <v>1568</v>
      </c>
      <c r="BR568" s="242" t="s">
        <v>1649</v>
      </c>
      <c r="BS568" s="246" t="s">
        <v>1648</v>
      </c>
      <c r="BT568" s="245" t="s">
        <v>1642</v>
      </c>
      <c r="BU568" s="244"/>
      <c r="BV568" s="242" t="s">
        <v>1679</v>
      </c>
      <c r="BW568" s="241" t="s">
        <v>2214</v>
      </c>
      <c r="BX568" s="235"/>
      <c r="BY568"/>
      <c r="BZ568"/>
      <c r="CA568"/>
      <c r="CB568"/>
      <c r="CC568"/>
      <c r="CD568"/>
      <c r="CE568"/>
    </row>
    <row r="569" spans="1:83" s="166" customFormat="1" ht="15" hidden="1" customHeight="1">
      <c r="A569" s="185">
        <v>503</v>
      </c>
      <c r="B569" s="186">
        <v>10</v>
      </c>
      <c r="C569" s="187" t="s">
        <v>489</v>
      </c>
      <c r="D569" s="187">
        <v>38</v>
      </c>
      <c r="E569" s="187" t="s">
        <v>996</v>
      </c>
      <c r="F569" s="188"/>
      <c r="G569" s="186"/>
      <c r="H569" s="202"/>
      <c r="I569" s="202"/>
      <c r="J569" s="445"/>
      <c r="K569" s="186"/>
      <c r="L569" s="430"/>
      <c r="M569" s="431"/>
      <c r="N569" s="167"/>
      <c r="O569" s="167"/>
      <c r="P569" s="167"/>
      <c r="Q569" s="167"/>
      <c r="R569" s="165"/>
      <c r="S569" s="165"/>
      <c r="T569" s="165"/>
      <c r="U569" s="165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BK569" s="120">
        <f t="shared" si="120"/>
        <v>1</v>
      </c>
      <c r="BL569" s="235" t="str">
        <f t="shared" si="119"/>
        <v>2225-80-800-00-11</v>
      </c>
      <c r="BM569" s="235">
        <v>567</v>
      </c>
      <c r="BN569" s="242" t="s">
        <v>2210</v>
      </c>
      <c r="BO569" s="241" t="s">
        <v>2209</v>
      </c>
      <c r="BP569" s="242" t="s">
        <v>1611</v>
      </c>
      <c r="BQ569" s="243" t="s">
        <v>1568</v>
      </c>
      <c r="BR569" s="242" t="s">
        <v>1649</v>
      </c>
      <c r="BS569" s="246" t="s">
        <v>1648</v>
      </c>
      <c r="BT569" s="245" t="s">
        <v>1642</v>
      </c>
      <c r="BU569" s="244"/>
      <c r="BV569" s="242" t="s">
        <v>1608</v>
      </c>
      <c r="BW569" s="241" t="s">
        <v>2213</v>
      </c>
      <c r="BX569" s="235"/>
      <c r="BY569"/>
      <c r="BZ569"/>
      <c r="CA569"/>
      <c r="CB569"/>
      <c r="CC569"/>
      <c r="CD569"/>
      <c r="CE569"/>
    </row>
    <row r="570" spans="1:83" s="166" customFormat="1" ht="15" hidden="1" customHeight="1">
      <c r="A570" s="185">
        <v>504</v>
      </c>
      <c r="B570" s="186">
        <v>10</v>
      </c>
      <c r="C570" s="187" t="s">
        <v>489</v>
      </c>
      <c r="D570" s="187">
        <v>39</v>
      </c>
      <c r="E570" s="187" t="s">
        <v>997</v>
      </c>
      <c r="F570" s="188"/>
      <c r="G570" s="186"/>
      <c r="H570" s="202"/>
      <c r="I570" s="202"/>
      <c r="J570" s="445"/>
      <c r="K570" s="186"/>
      <c r="L570" s="430"/>
      <c r="M570" s="431"/>
      <c r="N570" s="167"/>
      <c r="O570" s="167"/>
      <c r="P570" s="167"/>
      <c r="Q570" s="167"/>
      <c r="R570" s="165"/>
      <c r="S570" s="165"/>
      <c r="T570" s="165"/>
      <c r="U570" s="165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BK570" s="120">
        <f t="shared" si="120"/>
        <v>1</v>
      </c>
      <c r="BL570" s="235" t="str">
        <f t="shared" si="119"/>
        <v>2225-80-800-00-12</v>
      </c>
      <c r="BM570" s="235">
        <v>568</v>
      </c>
      <c r="BN570" s="242" t="s">
        <v>2210</v>
      </c>
      <c r="BO570" s="241" t="s">
        <v>2209</v>
      </c>
      <c r="BP570" s="242" t="s">
        <v>1611</v>
      </c>
      <c r="BQ570" s="243" t="s">
        <v>1568</v>
      </c>
      <c r="BR570" s="242" t="s">
        <v>1649</v>
      </c>
      <c r="BS570" s="246" t="s">
        <v>1648</v>
      </c>
      <c r="BT570" s="245" t="s">
        <v>1642</v>
      </c>
      <c r="BU570" s="244"/>
      <c r="BV570" s="242" t="s">
        <v>1639</v>
      </c>
      <c r="BW570" s="241" t="s">
        <v>2212</v>
      </c>
      <c r="BX570" s="235"/>
      <c r="BY570"/>
      <c r="BZ570"/>
      <c r="CA570"/>
      <c r="CB570"/>
      <c r="CC570"/>
      <c r="CD570"/>
      <c r="CE570"/>
    </row>
    <row r="571" spans="1:83" s="166" customFormat="1" ht="15" hidden="1" customHeight="1">
      <c r="A571" s="185">
        <v>505</v>
      </c>
      <c r="B571" s="186">
        <v>10</v>
      </c>
      <c r="C571" s="187" t="s">
        <v>489</v>
      </c>
      <c r="D571" s="187">
        <v>40</v>
      </c>
      <c r="E571" s="187" t="s">
        <v>998</v>
      </c>
      <c r="F571" s="188"/>
      <c r="G571" s="186"/>
      <c r="H571" s="202"/>
      <c r="I571" s="202"/>
      <c r="J571" s="445"/>
      <c r="K571" s="186"/>
      <c r="L571" s="430"/>
      <c r="M571" s="431"/>
      <c r="N571" s="167"/>
      <c r="O571" s="167"/>
      <c r="P571" s="167"/>
      <c r="Q571" s="167"/>
      <c r="R571" s="165"/>
      <c r="S571" s="165"/>
      <c r="T571" s="165"/>
      <c r="U571" s="165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BK571" s="120">
        <f t="shared" si="120"/>
        <v>1</v>
      </c>
      <c r="BL571" s="235" t="str">
        <f t="shared" si="119"/>
        <v>2225-80-800-11-05</v>
      </c>
      <c r="BM571" s="235">
        <v>569</v>
      </c>
      <c r="BN571" s="242" t="s">
        <v>2210</v>
      </c>
      <c r="BO571" s="241" t="s">
        <v>2209</v>
      </c>
      <c r="BP571" s="242" t="s">
        <v>1611</v>
      </c>
      <c r="BQ571" s="243" t="s">
        <v>1568</v>
      </c>
      <c r="BR571" s="242" t="s">
        <v>1649</v>
      </c>
      <c r="BS571" s="241" t="s">
        <v>1648</v>
      </c>
      <c r="BT571" s="242" t="s">
        <v>1608</v>
      </c>
      <c r="BU571" s="243" t="s">
        <v>1607</v>
      </c>
      <c r="BV571" s="242" t="s">
        <v>328</v>
      </c>
      <c r="BW571" s="241" t="s">
        <v>2211</v>
      </c>
      <c r="BX571" s="235"/>
      <c r="BY571"/>
      <c r="BZ571"/>
      <c r="CA571"/>
      <c r="CB571"/>
      <c r="CC571"/>
      <c r="CD571"/>
      <c r="CE571"/>
    </row>
    <row r="572" spans="1:83" s="166" customFormat="1" ht="15" hidden="1" customHeight="1">
      <c r="A572" s="185">
        <v>506</v>
      </c>
      <c r="B572" s="186">
        <v>10</v>
      </c>
      <c r="C572" s="187" t="s">
        <v>489</v>
      </c>
      <c r="D572" s="187">
        <v>41</v>
      </c>
      <c r="E572" s="187" t="s">
        <v>999</v>
      </c>
      <c r="F572" s="188"/>
      <c r="G572" s="186"/>
      <c r="H572" s="202"/>
      <c r="I572" s="202"/>
      <c r="J572" s="445"/>
      <c r="K572" s="186"/>
      <c r="L572" s="430"/>
      <c r="M572" s="431"/>
      <c r="N572" s="167"/>
      <c r="O572" s="167"/>
      <c r="P572" s="167"/>
      <c r="Q572" s="167"/>
      <c r="R572" s="165"/>
      <c r="S572" s="165"/>
      <c r="T572" s="165"/>
      <c r="U572" s="165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BK572" s="120">
        <f t="shared" si="120"/>
        <v>1</v>
      </c>
      <c r="BL572" s="235" t="str">
        <f t="shared" si="119"/>
        <v>2225-80-800-11-14</v>
      </c>
      <c r="BM572" s="235">
        <v>570</v>
      </c>
      <c r="BN572" s="242" t="s">
        <v>2210</v>
      </c>
      <c r="BO572" s="241" t="s">
        <v>2209</v>
      </c>
      <c r="BP572" s="242" t="s">
        <v>1611</v>
      </c>
      <c r="BQ572" s="243" t="s">
        <v>1568</v>
      </c>
      <c r="BR572" s="242" t="s">
        <v>1649</v>
      </c>
      <c r="BS572" s="241" t="s">
        <v>1648</v>
      </c>
      <c r="BT572" s="242" t="s">
        <v>1608</v>
      </c>
      <c r="BU572" s="243" t="s">
        <v>1607</v>
      </c>
      <c r="BV572" s="242" t="s">
        <v>1919</v>
      </c>
      <c r="BW572" s="241" t="s">
        <v>2208</v>
      </c>
      <c r="BX572" s="235"/>
      <c r="BY572"/>
      <c r="BZ572"/>
      <c r="CA572"/>
      <c r="CB572"/>
      <c r="CC572"/>
      <c r="CD572"/>
      <c r="CE572"/>
    </row>
    <row r="573" spans="1:83" s="166" customFormat="1" ht="15" hidden="1" customHeight="1">
      <c r="A573" s="185">
        <v>507</v>
      </c>
      <c r="B573" s="186">
        <v>10</v>
      </c>
      <c r="C573" s="187" t="s">
        <v>489</v>
      </c>
      <c r="D573" s="187">
        <v>42</v>
      </c>
      <c r="E573" s="187" t="s">
        <v>1000</v>
      </c>
      <c r="F573" s="188"/>
      <c r="G573" s="186"/>
      <c r="H573" s="202"/>
      <c r="I573" s="202"/>
      <c r="J573" s="445"/>
      <c r="K573" s="186"/>
      <c r="L573" s="430"/>
      <c r="M573" s="431"/>
      <c r="N573" s="167"/>
      <c r="O573" s="167"/>
      <c r="P573" s="167"/>
      <c r="Q573" s="167"/>
      <c r="R573" s="165"/>
      <c r="S573" s="165"/>
      <c r="T573" s="165"/>
      <c r="U573" s="165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BK573" s="120">
        <f t="shared" si="120"/>
        <v>1</v>
      </c>
      <c r="BL573" s="235" t="str">
        <f t="shared" si="119"/>
        <v>2230-01-001-00-01</v>
      </c>
      <c r="BM573" s="235">
        <v>571</v>
      </c>
      <c r="BN573" s="242" t="s">
        <v>2179</v>
      </c>
      <c r="BO573" s="241" t="s">
        <v>2178</v>
      </c>
      <c r="BP573" s="242" t="s">
        <v>1604</v>
      </c>
      <c r="BQ573" s="243" t="s">
        <v>2190</v>
      </c>
      <c r="BR573" s="242" t="s">
        <v>1610</v>
      </c>
      <c r="BS573" s="246" t="s">
        <v>1634</v>
      </c>
      <c r="BT573" s="245" t="s">
        <v>1642</v>
      </c>
      <c r="BU573" s="244"/>
      <c r="BV573" s="242" t="s">
        <v>1604</v>
      </c>
      <c r="BW573" s="241" t="s">
        <v>1614</v>
      </c>
      <c r="BX573" s="235"/>
      <c r="BY573"/>
      <c r="BZ573"/>
      <c r="CA573"/>
      <c r="CB573"/>
      <c r="CC573"/>
      <c r="CD573"/>
      <c r="CE573"/>
    </row>
    <row r="574" spans="1:83" s="166" customFormat="1" ht="15" hidden="1" customHeight="1">
      <c r="A574" s="185">
        <v>508</v>
      </c>
      <c r="B574" s="186">
        <v>10</v>
      </c>
      <c r="C574" s="187" t="s">
        <v>489</v>
      </c>
      <c r="D574" s="187">
        <v>43</v>
      </c>
      <c r="E574" s="187" t="s">
        <v>1001</v>
      </c>
      <c r="F574" s="188"/>
      <c r="G574" s="186"/>
      <c r="H574" s="202"/>
      <c r="I574" s="202"/>
      <c r="J574" s="445"/>
      <c r="K574" s="186"/>
      <c r="L574" s="430"/>
      <c r="M574" s="431"/>
      <c r="N574" s="167"/>
      <c r="O574" s="167"/>
      <c r="P574" s="167"/>
      <c r="Q574" s="167"/>
      <c r="R574" s="165"/>
      <c r="S574" s="165"/>
      <c r="T574" s="165"/>
      <c r="U574" s="165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BK574" s="120">
        <f t="shared" si="120"/>
        <v>1</v>
      </c>
      <c r="BL574" s="235" t="str">
        <f t="shared" si="119"/>
        <v>2230-01-001-00-02</v>
      </c>
      <c r="BM574" s="235">
        <v>572</v>
      </c>
      <c r="BN574" s="242" t="s">
        <v>2179</v>
      </c>
      <c r="BO574" s="241" t="s">
        <v>2178</v>
      </c>
      <c r="BP574" s="242" t="s">
        <v>1604</v>
      </c>
      <c r="BQ574" s="243" t="s">
        <v>2190</v>
      </c>
      <c r="BR574" s="242" t="s">
        <v>1610</v>
      </c>
      <c r="BS574" s="246" t="s">
        <v>1634</v>
      </c>
      <c r="BT574" s="245" t="s">
        <v>1642</v>
      </c>
      <c r="BU574" s="244"/>
      <c r="BV574" s="242" t="s">
        <v>29</v>
      </c>
      <c r="BW574" s="241" t="s">
        <v>2151</v>
      </c>
      <c r="BX574" s="235"/>
      <c r="BY574"/>
      <c r="BZ574"/>
      <c r="CA574"/>
      <c r="CB574"/>
      <c r="CC574"/>
      <c r="CD574"/>
      <c r="CE574"/>
    </row>
    <row r="575" spans="1:83" s="166" customFormat="1" ht="15" hidden="1" customHeight="1">
      <c r="A575" s="185">
        <v>509</v>
      </c>
      <c r="B575" s="186">
        <v>10</v>
      </c>
      <c r="C575" s="187" t="s">
        <v>489</v>
      </c>
      <c r="D575" s="187">
        <v>44</v>
      </c>
      <c r="E575" s="187" t="s">
        <v>1002</v>
      </c>
      <c r="F575" s="188"/>
      <c r="G575" s="186"/>
      <c r="H575" s="202"/>
      <c r="I575" s="202"/>
      <c r="J575" s="445"/>
      <c r="K575" s="186"/>
      <c r="L575" s="430"/>
      <c r="M575" s="431"/>
      <c r="N575" s="167"/>
      <c r="O575" s="167"/>
      <c r="P575" s="167"/>
      <c r="Q575" s="167"/>
      <c r="R575" s="165"/>
      <c r="S575" s="165"/>
      <c r="T575" s="165"/>
      <c r="U575" s="165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BK575" s="120">
        <f t="shared" si="120"/>
        <v>1</v>
      </c>
      <c r="BL575" s="235" t="str">
        <f t="shared" si="119"/>
        <v>2230-01-001-00-03</v>
      </c>
      <c r="BM575" s="235">
        <v>573</v>
      </c>
      <c r="BN575" s="242" t="s">
        <v>2179</v>
      </c>
      <c r="BO575" s="241" t="s">
        <v>2178</v>
      </c>
      <c r="BP575" s="242" t="s">
        <v>1604</v>
      </c>
      <c r="BQ575" s="243" t="s">
        <v>2190</v>
      </c>
      <c r="BR575" s="242" t="s">
        <v>1610</v>
      </c>
      <c r="BS575" s="246" t="s">
        <v>1634</v>
      </c>
      <c r="BT575" s="245" t="s">
        <v>1642</v>
      </c>
      <c r="BU575" s="244"/>
      <c r="BV575" s="242" t="s">
        <v>326</v>
      </c>
      <c r="BW575" s="241" t="s">
        <v>1757</v>
      </c>
      <c r="BX575" s="235"/>
      <c r="BY575"/>
      <c r="BZ575"/>
      <c r="CA575"/>
      <c r="CB575"/>
      <c r="CC575"/>
      <c r="CD575"/>
      <c r="CE575"/>
    </row>
    <row r="576" spans="1:83" s="166" customFormat="1" ht="15" hidden="1" customHeight="1">
      <c r="A576" s="185">
        <v>510</v>
      </c>
      <c r="B576" s="186">
        <v>10</v>
      </c>
      <c r="C576" s="187" t="s">
        <v>489</v>
      </c>
      <c r="D576" s="187">
        <v>45</v>
      </c>
      <c r="E576" s="187" t="s">
        <v>1003</v>
      </c>
      <c r="F576" s="188"/>
      <c r="G576" s="186"/>
      <c r="H576" s="202"/>
      <c r="I576" s="202"/>
      <c r="J576" s="445"/>
      <c r="K576" s="186"/>
      <c r="L576" s="430"/>
      <c r="M576" s="431"/>
      <c r="N576" s="167"/>
      <c r="O576" s="167"/>
      <c r="P576" s="167"/>
      <c r="Q576" s="167"/>
      <c r="R576" s="165"/>
      <c r="S576" s="165"/>
      <c r="T576" s="165"/>
      <c r="U576" s="165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BK576" s="120">
        <f t="shared" si="120"/>
        <v>1</v>
      </c>
      <c r="BL576" s="235" t="str">
        <f t="shared" si="119"/>
        <v>2230-01-101-00-04</v>
      </c>
      <c r="BM576" s="235">
        <v>574</v>
      </c>
      <c r="BN576" s="242" t="s">
        <v>2179</v>
      </c>
      <c r="BO576" s="241" t="s">
        <v>2178</v>
      </c>
      <c r="BP576" s="242" t="s">
        <v>1604</v>
      </c>
      <c r="BQ576" s="243" t="s">
        <v>2190</v>
      </c>
      <c r="BR576" s="242" t="s">
        <v>1617</v>
      </c>
      <c r="BS576" s="246" t="s">
        <v>2197</v>
      </c>
      <c r="BT576" s="245" t="s">
        <v>1642</v>
      </c>
      <c r="BU576" s="244"/>
      <c r="BV576" s="242" t="s">
        <v>327</v>
      </c>
      <c r="BW576" s="241" t="s">
        <v>2207</v>
      </c>
      <c r="BX576" s="235"/>
      <c r="BY576"/>
      <c r="BZ576"/>
      <c r="CA576"/>
      <c r="CB576"/>
      <c r="CC576"/>
      <c r="CD576"/>
      <c r="CE576"/>
    </row>
    <row r="577" spans="1:83" s="166" customFormat="1" ht="15" hidden="1" customHeight="1">
      <c r="A577" s="185">
        <v>511</v>
      </c>
      <c r="B577" s="186">
        <v>10</v>
      </c>
      <c r="C577" s="187" t="s">
        <v>489</v>
      </c>
      <c r="D577" s="187">
        <v>46</v>
      </c>
      <c r="E577" s="187" t="s">
        <v>1004</v>
      </c>
      <c r="F577" s="188"/>
      <c r="G577" s="186"/>
      <c r="H577" s="202"/>
      <c r="I577" s="202"/>
      <c r="J577" s="445"/>
      <c r="K577" s="186"/>
      <c r="L577" s="430"/>
      <c r="M577" s="431"/>
      <c r="N577" s="167"/>
      <c r="O577" s="167"/>
      <c r="P577" s="167"/>
      <c r="Q577" s="167"/>
      <c r="R577" s="165"/>
      <c r="S577" s="165"/>
      <c r="T577" s="165"/>
      <c r="U577" s="165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BK577" s="120">
        <f t="shared" si="120"/>
        <v>1</v>
      </c>
      <c r="BL577" s="235" t="str">
        <f t="shared" si="119"/>
        <v>2230-01-101-00-05</v>
      </c>
      <c r="BM577" s="235">
        <v>575</v>
      </c>
      <c r="BN577" s="242" t="s">
        <v>2179</v>
      </c>
      <c r="BO577" s="241" t="s">
        <v>2178</v>
      </c>
      <c r="BP577" s="242" t="s">
        <v>1604</v>
      </c>
      <c r="BQ577" s="243" t="s">
        <v>2190</v>
      </c>
      <c r="BR577" s="242" t="s">
        <v>1617</v>
      </c>
      <c r="BS577" s="246" t="s">
        <v>2197</v>
      </c>
      <c r="BT577" s="245" t="s">
        <v>1642</v>
      </c>
      <c r="BU577" s="244"/>
      <c r="BV577" s="242" t="s">
        <v>328</v>
      </c>
      <c r="BW577" s="241" t="s">
        <v>2206</v>
      </c>
      <c r="BX577" s="235"/>
      <c r="BY577"/>
      <c r="BZ577"/>
      <c r="CA577"/>
      <c r="CB577"/>
      <c r="CC577"/>
      <c r="CD577"/>
      <c r="CE577"/>
    </row>
    <row r="578" spans="1:83" s="166" customFormat="1" ht="15" hidden="1" customHeight="1">
      <c r="A578" s="185">
        <v>512</v>
      </c>
      <c r="B578" s="186">
        <v>10</v>
      </c>
      <c r="C578" s="187" t="s">
        <v>489</v>
      </c>
      <c r="D578" s="187">
        <v>47</v>
      </c>
      <c r="E578" s="187" t="s">
        <v>1005</v>
      </c>
      <c r="F578" s="188"/>
      <c r="G578" s="186"/>
      <c r="H578" s="202"/>
      <c r="I578" s="202"/>
      <c r="J578" s="445"/>
      <c r="K578" s="186"/>
      <c r="L578" s="430"/>
      <c r="M578" s="431"/>
      <c r="N578" s="167"/>
      <c r="O578" s="167"/>
      <c r="P578" s="167"/>
      <c r="Q578" s="167"/>
      <c r="R578" s="165"/>
      <c r="S578" s="165"/>
      <c r="T578" s="165"/>
      <c r="U578" s="165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BK578" s="120">
        <f t="shared" si="120"/>
        <v>1</v>
      </c>
      <c r="BL578" s="235" t="str">
        <f t="shared" si="119"/>
        <v>2230-01-101-00-06</v>
      </c>
      <c r="BM578" s="235">
        <v>576</v>
      </c>
      <c r="BN578" s="242" t="s">
        <v>2179</v>
      </c>
      <c r="BO578" s="241" t="s">
        <v>2178</v>
      </c>
      <c r="BP578" s="242" t="s">
        <v>1604</v>
      </c>
      <c r="BQ578" s="243" t="s">
        <v>2190</v>
      </c>
      <c r="BR578" s="242" t="s">
        <v>1617</v>
      </c>
      <c r="BS578" s="246" t="s">
        <v>2197</v>
      </c>
      <c r="BT578" s="245" t="s">
        <v>1642</v>
      </c>
      <c r="BU578" s="244"/>
      <c r="BV578" s="242" t="s">
        <v>329</v>
      </c>
      <c r="BW578" s="241" t="s">
        <v>2205</v>
      </c>
      <c r="BX578" s="235"/>
      <c r="BY578"/>
      <c r="BZ578"/>
      <c r="CA578"/>
      <c r="CB578"/>
      <c r="CC578"/>
      <c r="CD578"/>
      <c r="CE578"/>
    </row>
    <row r="579" spans="1:83" s="166" customFormat="1" ht="15" hidden="1" customHeight="1">
      <c r="A579" s="185">
        <v>513</v>
      </c>
      <c r="B579" s="186">
        <v>10</v>
      </c>
      <c r="C579" s="187" t="s">
        <v>489</v>
      </c>
      <c r="D579" s="187">
        <v>48</v>
      </c>
      <c r="E579" s="187" t="s">
        <v>1006</v>
      </c>
      <c r="F579" s="188"/>
      <c r="G579" s="186"/>
      <c r="H579" s="202"/>
      <c r="I579" s="202"/>
      <c r="J579" s="445"/>
      <c r="K579" s="186"/>
      <c r="L579" s="430"/>
      <c r="M579" s="431"/>
      <c r="N579" s="167"/>
      <c r="O579" s="167"/>
      <c r="P579" s="167"/>
      <c r="Q579" s="167"/>
      <c r="R579" s="165"/>
      <c r="S579" s="165"/>
      <c r="T579" s="165"/>
      <c r="U579" s="165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BK579" s="120">
        <f t="shared" si="120"/>
        <v>1</v>
      </c>
      <c r="BL579" s="235" t="str">
        <f t="shared" ref="BL579:BL642" si="121">CONCATENATE(BN579,"-",BP579,"-",BR579,"-",BT579,"-",BV579)</f>
        <v>2230-01-101-00-07</v>
      </c>
      <c r="BM579" s="235">
        <v>577</v>
      </c>
      <c r="BN579" s="242" t="s">
        <v>2179</v>
      </c>
      <c r="BO579" s="241" t="s">
        <v>2178</v>
      </c>
      <c r="BP579" s="242" t="s">
        <v>1604</v>
      </c>
      <c r="BQ579" s="243" t="s">
        <v>2190</v>
      </c>
      <c r="BR579" s="242" t="s">
        <v>1617</v>
      </c>
      <c r="BS579" s="246" t="s">
        <v>2197</v>
      </c>
      <c r="BT579" s="245" t="s">
        <v>1642</v>
      </c>
      <c r="BU579" s="244"/>
      <c r="BV579" s="242" t="s">
        <v>330</v>
      </c>
      <c r="BW579" s="241" t="s">
        <v>2204</v>
      </c>
      <c r="BX579" s="235"/>
      <c r="BY579"/>
      <c r="BZ579"/>
      <c r="CA579"/>
      <c r="CB579"/>
      <c r="CC579"/>
      <c r="CD579"/>
      <c r="CE579"/>
    </row>
    <row r="580" spans="1:83" s="166" customFormat="1" ht="15" hidden="1" customHeight="1">
      <c r="A580" s="185">
        <v>514</v>
      </c>
      <c r="B580" s="186">
        <v>10</v>
      </c>
      <c r="C580" s="187" t="s">
        <v>489</v>
      </c>
      <c r="D580" s="187">
        <v>49</v>
      </c>
      <c r="E580" s="187" t="s">
        <v>1007</v>
      </c>
      <c r="F580" s="188"/>
      <c r="G580" s="186"/>
      <c r="H580" s="202"/>
      <c r="I580" s="202"/>
      <c r="J580" s="445"/>
      <c r="K580" s="186"/>
      <c r="L580" s="430"/>
      <c r="M580" s="431"/>
      <c r="N580" s="167"/>
      <c r="O580" s="167"/>
      <c r="P580" s="167"/>
      <c r="Q580" s="167"/>
      <c r="R580" s="165"/>
      <c r="S580" s="165"/>
      <c r="T580" s="165"/>
      <c r="U580" s="165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BK580" s="120">
        <f t="shared" ref="BK580:BK643" si="122">IF(EXACT($E$25,BN580),BK579+1,1)</f>
        <v>1</v>
      </c>
      <c r="BL580" s="235" t="str">
        <f t="shared" si="121"/>
        <v>2230-01-101-00-08</v>
      </c>
      <c r="BM580" s="235">
        <v>578</v>
      </c>
      <c r="BN580" s="242" t="s">
        <v>2179</v>
      </c>
      <c r="BO580" s="241" t="s">
        <v>2178</v>
      </c>
      <c r="BP580" s="242" t="s">
        <v>1604</v>
      </c>
      <c r="BQ580" s="243" t="s">
        <v>2190</v>
      </c>
      <c r="BR580" s="242" t="s">
        <v>1617</v>
      </c>
      <c r="BS580" s="246" t="s">
        <v>2197</v>
      </c>
      <c r="BT580" s="245" t="s">
        <v>1642</v>
      </c>
      <c r="BU580" s="244"/>
      <c r="BV580" s="242" t="s">
        <v>331</v>
      </c>
      <c r="BW580" s="241" t="s">
        <v>2203</v>
      </c>
      <c r="BX580" s="235"/>
      <c r="BY580"/>
      <c r="BZ580"/>
      <c r="CA580"/>
      <c r="CB580"/>
      <c r="CC580"/>
      <c r="CD580"/>
      <c r="CE580"/>
    </row>
    <row r="581" spans="1:83" s="166" customFormat="1" ht="15" hidden="1" customHeight="1">
      <c r="A581" s="185">
        <v>515</v>
      </c>
      <c r="B581" s="186">
        <v>10</v>
      </c>
      <c r="C581" s="187" t="s">
        <v>489</v>
      </c>
      <c r="D581" s="187">
        <v>50</v>
      </c>
      <c r="E581" s="187" t="s">
        <v>1008</v>
      </c>
      <c r="F581" s="188"/>
      <c r="G581" s="186"/>
      <c r="H581" s="202"/>
      <c r="I581" s="202"/>
      <c r="J581" s="445"/>
      <c r="K581" s="186"/>
      <c r="L581" s="430"/>
      <c r="M581" s="431"/>
      <c r="N581" s="167"/>
      <c r="O581" s="167"/>
      <c r="P581" s="167"/>
      <c r="Q581" s="167"/>
      <c r="R581" s="165"/>
      <c r="S581" s="165"/>
      <c r="T581" s="165"/>
      <c r="U581" s="165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BK581" s="120">
        <f t="shared" si="122"/>
        <v>1</v>
      </c>
      <c r="BL581" s="235" t="str">
        <f t="shared" si="121"/>
        <v>2230-01-101-00-09</v>
      </c>
      <c r="BM581" s="235">
        <v>579</v>
      </c>
      <c r="BN581" s="242" t="s">
        <v>2179</v>
      </c>
      <c r="BO581" s="241" t="s">
        <v>2178</v>
      </c>
      <c r="BP581" s="242" t="s">
        <v>1604</v>
      </c>
      <c r="BQ581" s="243" t="s">
        <v>2190</v>
      </c>
      <c r="BR581" s="242" t="s">
        <v>1617</v>
      </c>
      <c r="BS581" s="246" t="s">
        <v>2197</v>
      </c>
      <c r="BT581" s="245" t="s">
        <v>1642</v>
      </c>
      <c r="BU581" s="244"/>
      <c r="BV581" s="242" t="s">
        <v>1681</v>
      </c>
      <c r="BW581" s="241" t="s">
        <v>2202</v>
      </c>
      <c r="BX581" s="235"/>
      <c r="BY581"/>
      <c r="BZ581"/>
      <c r="CA581"/>
      <c r="CB581"/>
      <c r="CC581"/>
      <c r="CD581"/>
      <c r="CE581"/>
    </row>
    <row r="582" spans="1:83" s="166" customFormat="1" ht="15" hidden="1" customHeight="1">
      <c r="A582" s="185">
        <v>516</v>
      </c>
      <c r="B582" s="186">
        <v>10</v>
      </c>
      <c r="C582" s="187" t="s">
        <v>489</v>
      </c>
      <c r="D582" s="187">
        <v>51</v>
      </c>
      <c r="E582" s="187" t="s">
        <v>1009</v>
      </c>
      <c r="F582" s="188"/>
      <c r="G582" s="186"/>
      <c r="H582" s="202"/>
      <c r="I582" s="202"/>
      <c r="J582" s="445"/>
      <c r="K582" s="186"/>
      <c r="L582" s="430"/>
      <c r="M582" s="431"/>
      <c r="N582" s="167"/>
      <c r="O582" s="167"/>
      <c r="P582" s="167"/>
      <c r="Q582" s="167"/>
      <c r="R582" s="165"/>
      <c r="S582" s="165"/>
      <c r="T582" s="165"/>
      <c r="U582" s="165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BK582" s="120">
        <f t="shared" si="122"/>
        <v>1</v>
      </c>
      <c r="BL582" s="235" t="str">
        <f t="shared" si="121"/>
        <v>2230-01-101-00-10</v>
      </c>
      <c r="BM582" s="235">
        <v>580</v>
      </c>
      <c r="BN582" s="242" t="s">
        <v>2179</v>
      </c>
      <c r="BO582" s="241" t="s">
        <v>2178</v>
      </c>
      <c r="BP582" s="242" t="s">
        <v>1604</v>
      </c>
      <c r="BQ582" s="243" t="s">
        <v>2190</v>
      </c>
      <c r="BR582" s="242" t="s">
        <v>1617</v>
      </c>
      <c r="BS582" s="246" t="s">
        <v>2197</v>
      </c>
      <c r="BT582" s="245" t="s">
        <v>1642</v>
      </c>
      <c r="BU582" s="244"/>
      <c r="BV582" s="242" t="s">
        <v>1679</v>
      </c>
      <c r="BW582" s="241" t="s">
        <v>2201</v>
      </c>
      <c r="BX582" s="235"/>
      <c r="BY582"/>
      <c r="BZ582"/>
      <c r="CA582"/>
      <c r="CB582"/>
      <c r="CC582"/>
      <c r="CD582"/>
      <c r="CE582"/>
    </row>
    <row r="583" spans="1:83" s="166" customFormat="1" ht="15" hidden="1" customHeight="1">
      <c r="A583" s="185">
        <v>517</v>
      </c>
      <c r="B583" s="186">
        <v>10</v>
      </c>
      <c r="C583" s="187" t="s">
        <v>489</v>
      </c>
      <c r="D583" s="187">
        <v>52</v>
      </c>
      <c r="E583" s="187" t="s">
        <v>1010</v>
      </c>
      <c r="F583" s="188"/>
      <c r="G583" s="186"/>
      <c r="H583" s="202"/>
      <c r="I583" s="202"/>
      <c r="J583" s="445"/>
      <c r="K583" s="186"/>
      <c r="L583" s="430"/>
      <c r="M583" s="431"/>
      <c r="N583" s="167"/>
      <c r="O583" s="167"/>
      <c r="P583" s="167"/>
      <c r="Q583" s="167"/>
      <c r="R583" s="165"/>
      <c r="S583" s="165"/>
      <c r="T583" s="165"/>
      <c r="U583" s="165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BK583" s="120">
        <f t="shared" si="122"/>
        <v>1</v>
      </c>
      <c r="BL583" s="235" t="str">
        <f t="shared" si="121"/>
        <v>2230-01-101-00-11</v>
      </c>
      <c r="BM583" s="235">
        <v>581</v>
      </c>
      <c r="BN583" s="242" t="s">
        <v>2179</v>
      </c>
      <c r="BO583" s="241" t="s">
        <v>2178</v>
      </c>
      <c r="BP583" s="242" t="s">
        <v>1604</v>
      </c>
      <c r="BQ583" s="243" t="s">
        <v>2190</v>
      </c>
      <c r="BR583" s="242" t="s">
        <v>1617</v>
      </c>
      <c r="BS583" s="246" t="s">
        <v>2197</v>
      </c>
      <c r="BT583" s="245" t="s">
        <v>1642</v>
      </c>
      <c r="BU583" s="244"/>
      <c r="BV583" s="242" t="s">
        <v>1608</v>
      </c>
      <c r="BW583" s="241" t="s">
        <v>2200</v>
      </c>
      <c r="BX583" s="235"/>
      <c r="BY583"/>
      <c r="BZ583"/>
      <c r="CA583"/>
      <c r="CB583"/>
      <c r="CC583"/>
      <c r="CD583"/>
      <c r="CE583"/>
    </row>
    <row r="584" spans="1:83" s="166" customFormat="1" ht="15" hidden="1" customHeight="1">
      <c r="A584" s="185">
        <v>518</v>
      </c>
      <c r="B584" s="186">
        <v>10</v>
      </c>
      <c r="C584" s="187" t="s">
        <v>489</v>
      </c>
      <c r="D584" s="187">
        <v>53</v>
      </c>
      <c r="E584" s="187" t="s">
        <v>1011</v>
      </c>
      <c r="F584" s="188"/>
      <c r="G584" s="186"/>
      <c r="H584" s="202"/>
      <c r="I584" s="202"/>
      <c r="J584" s="445"/>
      <c r="K584" s="186"/>
      <c r="L584" s="430"/>
      <c r="M584" s="431"/>
      <c r="N584" s="167"/>
      <c r="O584" s="167"/>
      <c r="P584" s="167"/>
      <c r="Q584" s="167"/>
      <c r="R584" s="165"/>
      <c r="S584" s="165"/>
      <c r="T584" s="165"/>
      <c r="U584" s="165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BK584" s="120">
        <f t="shared" si="122"/>
        <v>1</v>
      </c>
      <c r="BL584" s="235" t="str">
        <f t="shared" si="121"/>
        <v>2230-01-101-00-12</v>
      </c>
      <c r="BM584" s="235">
        <v>582</v>
      </c>
      <c r="BN584" s="242" t="s">
        <v>2179</v>
      </c>
      <c r="BO584" s="241" t="s">
        <v>2178</v>
      </c>
      <c r="BP584" s="242" t="s">
        <v>1604</v>
      </c>
      <c r="BQ584" s="243" t="s">
        <v>2190</v>
      </c>
      <c r="BR584" s="242" t="s">
        <v>1617</v>
      </c>
      <c r="BS584" s="246" t="s">
        <v>2197</v>
      </c>
      <c r="BT584" s="245" t="s">
        <v>1642</v>
      </c>
      <c r="BU584" s="244"/>
      <c r="BV584" s="242" t="s">
        <v>1639</v>
      </c>
      <c r="BW584" s="241" t="s">
        <v>2199</v>
      </c>
      <c r="BX584" s="235"/>
      <c r="BY584"/>
      <c r="BZ584"/>
      <c r="CA584"/>
      <c r="CB584"/>
      <c r="CC584"/>
      <c r="CD584"/>
      <c r="CE584"/>
    </row>
    <row r="585" spans="1:83" s="166" customFormat="1" ht="15" hidden="1" customHeight="1">
      <c r="A585" s="185">
        <v>519</v>
      </c>
      <c r="B585" s="186">
        <v>10</v>
      </c>
      <c r="C585" s="187" t="s">
        <v>489</v>
      </c>
      <c r="D585" s="187">
        <v>54</v>
      </c>
      <c r="E585" s="187" t="s">
        <v>1012</v>
      </c>
      <c r="F585" s="188"/>
      <c r="G585" s="186"/>
      <c r="H585" s="202"/>
      <c r="I585" s="202"/>
      <c r="J585" s="445"/>
      <c r="K585" s="186"/>
      <c r="L585" s="430"/>
      <c r="M585" s="431"/>
      <c r="N585" s="167"/>
      <c r="O585" s="167"/>
      <c r="P585" s="167"/>
      <c r="Q585" s="167"/>
      <c r="R585" s="165"/>
      <c r="S585" s="165"/>
      <c r="T585" s="165"/>
      <c r="U585" s="165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BK585" s="120">
        <f t="shared" si="122"/>
        <v>1</v>
      </c>
      <c r="BL585" s="235" t="str">
        <f t="shared" si="121"/>
        <v>2230-01-101-00-13</v>
      </c>
      <c r="BM585" s="235">
        <v>583</v>
      </c>
      <c r="BN585" s="242" t="s">
        <v>2179</v>
      </c>
      <c r="BO585" s="241" t="s">
        <v>2178</v>
      </c>
      <c r="BP585" s="242" t="s">
        <v>1604</v>
      </c>
      <c r="BQ585" s="243" t="s">
        <v>2190</v>
      </c>
      <c r="BR585" s="242" t="s">
        <v>1617</v>
      </c>
      <c r="BS585" s="246" t="s">
        <v>2197</v>
      </c>
      <c r="BT585" s="245" t="s">
        <v>1642</v>
      </c>
      <c r="BU585" s="244"/>
      <c r="BV585" s="242" t="s">
        <v>1675</v>
      </c>
      <c r="BW585" s="241" t="s">
        <v>2198</v>
      </c>
      <c r="BX585" s="235"/>
      <c r="BY585"/>
      <c r="BZ585"/>
      <c r="CA585"/>
      <c r="CB585"/>
      <c r="CC585"/>
      <c r="CD585"/>
      <c r="CE585"/>
    </row>
    <row r="586" spans="1:83" s="166" customFormat="1" ht="15" hidden="1" customHeight="1">
      <c r="A586" s="185">
        <v>520</v>
      </c>
      <c r="B586" s="186">
        <v>11</v>
      </c>
      <c r="C586" s="187" t="s">
        <v>491</v>
      </c>
      <c r="D586" s="187">
        <v>1</v>
      </c>
      <c r="E586" s="187" t="s">
        <v>1013</v>
      </c>
      <c r="F586" s="188"/>
      <c r="G586" s="186"/>
      <c r="H586" s="202"/>
      <c r="I586" s="202"/>
      <c r="J586" s="445"/>
      <c r="K586" s="186"/>
      <c r="L586" s="430"/>
      <c r="M586" s="431"/>
      <c r="N586" s="167"/>
      <c r="O586" s="167"/>
      <c r="P586" s="167"/>
      <c r="Q586" s="167"/>
      <c r="R586" s="165"/>
      <c r="S586" s="165"/>
      <c r="T586" s="165"/>
      <c r="U586" s="165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BK586" s="120">
        <f t="shared" si="122"/>
        <v>1</v>
      </c>
      <c r="BL586" s="235" t="str">
        <f t="shared" si="121"/>
        <v>2230-01-101-00-14</v>
      </c>
      <c r="BM586" s="235">
        <v>584</v>
      </c>
      <c r="BN586" s="242" t="s">
        <v>2179</v>
      </c>
      <c r="BO586" s="241" t="s">
        <v>2178</v>
      </c>
      <c r="BP586" s="242" t="s">
        <v>1604</v>
      </c>
      <c r="BQ586" s="243" t="s">
        <v>2190</v>
      </c>
      <c r="BR586" s="242" t="s">
        <v>1617</v>
      </c>
      <c r="BS586" s="246" t="s">
        <v>2197</v>
      </c>
      <c r="BT586" s="245" t="s">
        <v>1642</v>
      </c>
      <c r="BU586" s="244"/>
      <c r="BV586" s="242" t="s">
        <v>1919</v>
      </c>
      <c r="BW586" s="241" t="s">
        <v>2196</v>
      </c>
      <c r="BX586" s="235"/>
      <c r="BY586"/>
      <c r="BZ586"/>
      <c r="CA586"/>
      <c r="CB586"/>
      <c r="CC586"/>
      <c r="CD586"/>
      <c r="CE586"/>
    </row>
    <row r="587" spans="1:83" s="166" customFormat="1" ht="15" hidden="1" customHeight="1">
      <c r="A587" s="185">
        <v>521</v>
      </c>
      <c r="B587" s="186">
        <v>11</v>
      </c>
      <c r="C587" s="187" t="s">
        <v>491</v>
      </c>
      <c r="D587" s="187">
        <v>2</v>
      </c>
      <c r="E587" s="187" t="s">
        <v>1014</v>
      </c>
      <c r="F587" s="188"/>
      <c r="G587" s="186"/>
      <c r="H587" s="202"/>
      <c r="I587" s="202"/>
      <c r="J587" s="445"/>
      <c r="K587" s="186"/>
      <c r="L587" s="430"/>
      <c r="M587" s="431"/>
      <c r="N587" s="167"/>
      <c r="O587" s="167"/>
      <c r="P587" s="167"/>
      <c r="Q587" s="167"/>
      <c r="R587" s="165"/>
      <c r="S587" s="165"/>
      <c r="T587" s="165"/>
      <c r="U587" s="165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BK587" s="120">
        <f t="shared" si="122"/>
        <v>1</v>
      </c>
      <c r="BL587" s="235" t="str">
        <f t="shared" si="121"/>
        <v>2230-01-102-00-01</v>
      </c>
      <c r="BM587" s="235">
        <v>585</v>
      </c>
      <c r="BN587" s="242" t="s">
        <v>2179</v>
      </c>
      <c r="BO587" s="241" t="s">
        <v>2178</v>
      </c>
      <c r="BP587" s="242" t="s">
        <v>1604</v>
      </c>
      <c r="BQ587" s="243" t="s">
        <v>2190</v>
      </c>
      <c r="BR587" s="242" t="s">
        <v>1795</v>
      </c>
      <c r="BS587" s="246" t="s">
        <v>2192</v>
      </c>
      <c r="BT587" s="245" t="s">
        <v>1642</v>
      </c>
      <c r="BU587" s="244"/>
      <c r="BV587" s="242" t="s">
        <v>1604</v>
      </c>
      <c r="BW587" s="241" t="s">
        <v>2195</v>
      </c>
      <c r="BX587" s="235"/>
      <c r="BY587"/>
      <c r="BZ587"/>
      <c r="CA587"/>
      <c r="CB587"/>
      <c r="CC587"/>
      <c r="CD587"/>
      <c r="CE587"/>
    </row>
    <row r="588" spans="1:83" s="166" customFormat="1" ht="15" hidden="1" customHeight="1">
      <c r="A588" s="185">
        <v>522</v>
      </c>
      <c r="B588" s="186">
        <v>11</v>
      </c>
      <c r="C588" s="187" t="s">
        <v>491</v>
      </c>
      <c r="D588" s="187">
        <v>3</v>
      </c>
      <c r="E588" s="187" t="s">
        <v>1015</v>
      </c>
      <c r="F588" s="188"/>
      <c r="G588" s="186"/>
      <c r="H588" s="202"/>
      <c r="I588" s="202"/>
      <c r="J588" s="445"/>
      <c r="K588" s="186"/>
      <c r="L588" s="430"/>
      <c r="M588" s="431"/>
      <c r="N588" s="167"/>
      <c r="O588" s="167"/>
      <c r="P588" s="167"/>
      <c r="Q588" s="167"/>
      <c r="R588" s="165"/>
      <c r="S588" s="165"/>
      <c r="T588" s="165"/>
      <c r="U588" s="165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BK588" s="120">
        <f t="shared" si="122"/>
        <v>1</v>
      </c>
      <c r="BL588" s="235" t="str">
        <f t="shared" si="121"/>
        <v>2230-01-102-00-04</v>
      </c>
      <c r="BM588" s="235">
        <v>586</v>
      </c>
      <c r="BN588" s="242" t="s">
        <v>2179</v>
      </c>
      <c r="BO588" s="241" t="s">
        <v>2178</v>
      </c>
      <c r="BP588" s="242" t="s">
        <v>1604</v>
      </c>
      <c r="BQ588" s="243" t="s">
        <v>2190</v>
      </c>
      <c r="BR588" s="242" t="s">
        <v>1795</v>
      </c>
      <c r="BS588" s="246" t="s">
        <v>2192</v>
      </c>
      <c r="BT588" s="245" t="s">
        <v>1642</v>
      </c>
      <c r="BU588" s="244"/>
      <c r="BV588" s="242" t="s">
        <v>327</v>
      </c>
      <c r="BW588" s="241" t="s">
        <v>2191</v>
      </c>
      <c r="BX588" s="235"/>
      <c r="BY588"/>
      <c r="BZ588"/>
      <c r="CA588"/>
      <c r="CB588"/>
      <c r="CC588"/>
      <c r="CD588"/>
      <c r="CE588"/>
    </row>
    <row r="589" spans="1:83" s="166" customFormat="1" ht="15" hidden="1" customHeight="1">
      <c r="A589" s="185">
        <v>523</v>
      </c>
      <c r="B589" s="186">
        <v>11</v>
      </c>
      <c r="C589" s="187" t="s">
        <v>491</v>
      </c>
      <c r="D589" s="187">
        <v>4</v>
      </c>
      <c r="E589" s="187" t="s">
        <v>1016</v>
      </c>
      <c r="F589" s="188"/>
      <c r="G589" s="186"/>
      <c r="H589" s="202"/>
      <c r="I589" s="202"/>
      <c r="J589" s="445"/>
      <c r="K589" s="186"/>
      <c r="L589" s="430"/>
      <c r="M589" s="431"/>
      <c r="N589" s="167"/>
      <c r="O589" s="167"/>
      <c r="P589" s="167"/>
      <c r="Q589" s="167"/>
      <c r="R589" s="165"/>
      <c r="S589" s="165"/>
      <c r="T589" s="165"/>
      <c r="U589" s="165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BK589" s="120">
        <f t="shared" si="122"/>
        <v>1</v>
      </c>
      <c r="BL589" s="235" t="str">
        <f t="shared" si="121"/>
        <v>2230-01-102-00-05</v>
      </c>
      <c r="BM589" s="235">
        <v>587</v>
      </c>
      <c r="BN589" s="242" t="s">
        <v>2179</v>
      </c>
      <c r="BO589" s="241" t="s">
        <v>2178</v>
      </c>
      <c r="BP589" s="242" t="s">
        <v>1604</v>
      </c>
      <c r="BQ589" s="243" t="s">
        <v>2190</v>
      </c>
      <c r="BR589" s="242" t="s">
        <v>1795</v>
      </c>
      <c r="BS589" s="246" t="s">
        <v>2192</v>
      </c>
      <c r="BT589" s="245" t="s">
        <v>1642</v>
      </c>
      <c r="BU589" s="244"/>
      <c r="BV589" s="242" t="s">
        <v>328</v>
      </c>
      <c r="BW589" s="241" t="s">
        <v>2194</v>
      </c>
      <c r="BX589" s="235"/>
      <c r="BY589"/>
      <c r="BZ589"/>
      <c r="CA589"/>
      <c r="CB589"/>
      <c r="CC589"/>
      <c r="CD589"/>
      <c r="CE589"/>
    </row>
    <row r="590" spans="1:83" s="166" customFormat="1" ht="15" hidden="1" customHeight="1">
      <c r="A590" s="185">
        <v>524</v>
      </c>
      <c r="B590" s="186">
        <v>11</v>
      </c>
      <c r="C590" s="187" t="s">
        <v>491</v>
      </c>
      <c r="D590" s="187">
        <v>5</v>
      </c>
      <c r="E590" s="187" t="s">
        <v>1017</v>
      </c>
      <c r="F590" s="188"/>
      <c r="G590" s="186"/>
      <c r="H590" s="202"/>
      <c r="I590" s="202"/>
      <c r="J590" s="445"/>
      <c r="K590" s="186"/>
      <c r="L590" s="430"/>
      <c r="M590" s="431"/>
      <c r="N590" s="167"/>
      <c r="O590" s="167"/>
      <c r="P590" s="167"/>
      <c r="Q590" s="167"/>
      <c r="R590" s="165"/>
      <c r="S590" s="165"/>
      <c r="T590" s="165"/>
      <c r="U590" s="165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BK590" s="120">
        <f t="shared" si="122"/>
        <v>1</v>
      </c>
      <c r="BL590" s="235" t="str">
        <f t="shared" si="121"/>
        <v>2230-01-102-00-06</v>
      </c>
      <c r="BM590" s="235">
        <v>588</v>
      </c>
      <c r="BN590" s="242" t="s">
        <v>2179</v>
      </c>
      <c r="BO590" s="241" t="s">
        <v>2178</v>
      </c>
      <c r="BP590" s="242" t="s">
        <v>1604</v>
      </c>
      <c r="BQ590" s="243" t="s">
        <v>2190</v>
      </c>
      <c r="BR590" s="242" t="s">
        <v>1795</v>
      </c>
      <c r="BS590" s="246" t="s">
        <v>2192</v>
      </c>
      <c r="BT590" s="245" t="s">
        <v>1642</v>
      </c>
      <c r="BU590" s="244"/>
      <c r="BV590" s="242" t="s">
        <v>329</v>
      </c>
      <c r="BW590" s="241" t="s">
        <v>2193</v>
      </c>
      <c r="BX590" s="235"/>
      <c r="BY590"/>
      <c r="BZ590"/>
      <c r="CA590"/>
      <c r="CB590"/>
      <c r="CC590"/>
      <c r="CD590"/>
      <c r="CE590"/>
    </row>
    <row r="591" spans="1:83" s="166" customFormat="1" ht="15" hidden="1" customHeight="1">
      <c r="A591" s="185">
        <v>525</v>
      </c>
      <c r="B591" s="186">
        <v>11</v>
      </c>
      <c r="C591" s="187" t="s">
        <v>491</v>
      </c>
      <c r="D591" s="187">
        <v>6</v>
      </c>
      <c r="E591" s="187" t="s">
        <v>1018</v>
      </c>
      <c r="F591" s="188"/>
      <c r="G591" s="186"/>
      <c r="H591" s="202"/>
      <c r="I591" s="202"/>
      <c r="J591" s="445"/>
      <c r="K591" s="186"/>
      <c r="L591" s="430"/>
      <c r="M591" s="431"/>
      <c r="N591" s="167"/>
      <c r="O591" s="167"/>
      <c r="P591" s="167"/>
      <c r="Q591" s="167"/>
      <c r="R591" s="165"/>
      <c r="S591" s="165"/>
      <c r="T591" s="165"/>
      <c r="U591" s="165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BK591" s="120">
        <f t="shared" si="122"/>
        <v>1</v>
      </c>
      <c r="BL591" s="235" t="str">
        <f t="shared" si="121"/>
        <v>2230-01-102-11-04</v>
      </c>
      <c r="BM591" s="235">
        <v>589</v>
      </c>
      <c r="BN591" s="242" t="s">
        <v>2179</v>
      </c>
      <c r="BO591" s="241" t="s">
        <v>2178</v>
      </c>
      <c r="BP591" s="242" t="s">
        <v>1604</v>
      </c>
      <c r="BQ591" s="243" t="s">
        <v>2190</v>
      </c>
      <c r="BR591" s="242" t="s">
        <v>1795</v>
      </c>
      <c r="BS591" s="241" t="s">
        <v>2192</v>
      </c>
      <c r="BT591" s="242" t="s">
        <v>1608</v>
      </c>
      <c r="BU591" s="243" t="s">
        <v>1607</v>
      </c>
      <c r="BV591" s="242" t="s">
        <v>327</v>
      </c>
      <c r="BW591" s="241" t="s">
        <v>2191</v>
      </c>
      <c r="BX591" s="235"/>
      <c r="BY591"/>
      <c r="BZ591"/>
      <c r="CA591"/>
      <c r="CB591"/>
      <c r="CC591"/>
      <c r="CD591"/>
      <c r="CE591"/>
    </row>
    <row r="592" spans="1:83" s="166" customFormat="1" ht="15" hidden="1" customHeight="1">
      <c r="A592" s="185">
        <v>526</v>
      </c>
      <c r="B592" s="186">
        <v>11</v>
      </c>
      <c r="C592" s="187" t="s">
        <v>491</v>
      </c>
      <c r="D592" s="187">
        <v>7</v>
      </c>
      <c r="E592" s="187" t="s">
        <v>964</v>
      </c>
      <c r="F592" s="188"/>
      <c r="G592" s="186"/>
      <c r="H592" s="202"/>
      <c r="I592" s="202"/>
      <c r="J592" s="445"/>
      <c r="K592" s="186"/>
      <c r="L592" s="430"/>
      <c r="M592" s="431"/>
      <c r="N592" s="167"/>
      <c r="O592" s="167"/>
      <c r="P592" s="167"/>
      <c r="Q592" s="167"/>
      <c r="R592" s="165"/>
      <c r="S592" s="165"/>
      <c r="T592" s="165"/>
      <c r="U592" s="165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BK592" s="120">
        <f t="shared" si="122"/>
        <v>1</v>
      </c>
      <c r="BL592" s="235" t="str">
        <f t="shared" si="121"/>
        <v>2230-01-103-00-04</v>
      </c>
      <c r="BM592" s="235">
        <v>590</v>
      </c>
      <c r="BN592" s="242" t="s">
        <v>2179</v>
      </c>
      <c r="BO592" s="241" t="s">
        <v>2178</v>
      </c>
      <c r="BP592" s="242" t="s">
        <v>1604</v>
      </c>
      <c r="BQ592" s="243" t="s">
        <v>2190</v>
      </c>
      <c r="BR592" s="242" t="s">
        <v>1605</v>
      </c>
      <c r="BS592" s="246" t="s">
        <v>2189</v>
      </c>
      <c r="BT592" s="245" t="s">
        <v>1642</v>
      </c>
      <c r="BU592" s="244"/>
      <c r="BV592" s="242" t="s">
        <v>327</v>
      </c>
      <c r="BW592" s="241" t="s">
        <v>2188</v>
      </c>
      <c r="BX592" s="235"/>
      <c r="BY592"/>
      <c r="BZ592"/>
      <c r="CA592"/>
      <c r="CB592"/>
      <c r="CC592"/>
      <c r="CD592"/>
      <c r="CE592"/>
    </row>
    <row r="593" spans="1:83" s="166" customFormat="1" ht="15" hidden="1" customHeight="1">
      <c r="A593" s="185">
        <v>527</v>
      </c>
      <c r="B593" s="186">
        <v>11</v>
      </c>
      <c r="C593" s="187" t="s">
        <v>491</v>
      </c>
      <c r="D593" s="187">
        <v>8</v>
      </c>
      <c r="E593" s="187" t="s">
        <v>1019</v>
      </c>
      <c r="F593" s="188"/>
      <c r="G593" s="186"/>
      <c r="H593" s="202"/>
      <c r="I593" s="202"/>
      <c r="J593" s="445"/>
      <c r="K593" s="186"/>
      <c r="L593" s="430"/>
      <c r="M593" s="431"/>
      <c r="N593" s="167"/>
      <c r="O593" s="167"/>
      <c r="P593" s="167"/>
      <c r="Q593" s="167"/>
      <c r="R593" s="165"/>
      <c r="S593" s="165"/>
      <c r="T593" s="165"/>
      <c r="U593" s="165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BK593" s="120">
        <f t="shared" si="122"/>
        <v>1</v>
      </c>
      <c r="BL593" s="235" t="str">
        <f t="shared" si="121"/>
        <v>2230-02-001-00-01</v>
      </c>
      <c r="BM593" s="235">
        <v>591</v>
      </c>
      <c r="BN593" s="242" t="s">
        <v>2179</v>
      </c>
      <c r="BO593" s="241" t="s">
        <v>2178</v>
      </c>
      <c r="BP593" s="242" t="s">
        <v>29</v>
      </c>
      <c r="BQ593" s="243" t="s">
        <v>2185</v>
      </c>
      <c r="BR593" s="242" t="s">
        <v>1610</v>
      </c>
      <c r="BS593" s="246" t="s">
        <v>1634</v>
      </c>
      <c r="BT593" s="245" t="s">
        <v>1642</v>
      </c>
      <c r="BU593" s="244"/>
      <c r="BV593" s="242" t="s">
        <v>1604</v>
      </c>
      <c r="BW593" s="241" t="s">
        <v>1614</v>
      </c>
      <c r="BX593" s="235"/>
      <c r="BY593"/>
      <c r="BZ593"/>
      <c r="CA593"/>
      <c r="CB593"/>
      <c r="CC593"/>
      <c r="CD593"/>
      <c r="CE593"/>
    </row>
    <row r="594" spans="1:83" s="166" customFormat="1" ht="15" hidden="1" customHeight="1">
      <c r="A594" s="185">
        <v>528</v>
      </c>
      <c r="B594" s="186">
        <v>11</v>
      </c>
      <c r="C594" s="187" t="s">
        <v>491</v>
      </c>
      <c r="D594" s="187">
        <v>9</v>
      </c>
      <c r="E594" s="187" t="s">
        <v>1020</v>
      </c>
      <c r="F594" s="188"/>
      <c r="G594" s="186"/>
      <c r="H594" s="202"/>
      <c r="I594" s="202"/>
      <c r="J594" s="445"/>
      <c r="K594" s="186"/>
      <c r="L594" s="430"/>
      <c r="M594" s="431"/>
      <c r="N594" s="167"/>
      <c r="O594" s="167"/>
      <c r="P594" s="167"/>
      <c r="Q594" s="167"/>
      <c r="R594" s="165"/>
      <c r="S594" s="165"/>
      <c r="T594" s="165"/>
      <c r="U594" s="165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BK594" s="120">
        <f t="shared" si="122"/>
        <v>1</v>
      </c>
      <c r="BL594" s="235" t="str">
        <f t="shared" si="121"/>
        <v>2230-02-101-00-04</v>
      </c>
      <c r="BM594" s="235">
        <v>592</v>
      </c>
      <c r="BN594" s="242" t="s">
        <v>2179</v>
      </c>
      <c r="BO594" s="241" t="s">
        <v>2178</v>
      </c>
      <c r="BP594" s="242" t="s">
        <v>29</v>
      </c>
      <c r="BQ594" s="243" t="s">
        <v>2185</v>
      </c>
      <c r="BR594" s="242" t="s">
        <v>1617</v>
      </c>
      <c r="BS594" s="246" t="s">
        <v>2185</v>
      </c>
      <c r="BT594" s="245" t="s">
        <v>1642</v>
      </c>
      <c r="BU594" s="244"/>
      <c r="BV594" s="242" t="s">
        <v>327</v>
      </c>
      <c r="BW594" s="241" t="s">
        <v>2186</v>
      </c>
      <c r="BX594" s="235"/>
      <c r="BY594"/>
      <c r="BZ594"/>
      <c r="CA594"/>
      <c r="CB594"/>
      <c r="CC594"/>
      <c r="CD594"/>
      <c r="CE594"/>
    </row>
    <row r="595" spans="1:83" s="166" customFormat="1" ht="15" hidden="1" customHeight="1">
      <c r="A595" s="185">
        <v>529</v>
      </c>
      <c r="B595" s="186">
        <v>11</v>
      </c>
      <c r="C595" s="187" t="s">
        <v>491</v>
      </c>
      <c r="D595" s="187">
        <v>10</v>
      </c>
      <c r="E595" s="187" t="s">
        <v>1021</v>
      </c>
      <c r="F595" s="188"/>
      <c r="G595" s="186"/>
      <c r="H595" s="202"/>
      <c r="I595" s="202"/>
      <c r="J595" s="445"/>
      <c r="K595" s="186"/>
      <c r="L595" s="430"/>
      <c r="M595" s="431"/>
      <c r="N595" s="167"/>
      <c r="O595" s="167"/>
      <c r="P595" s="167"/>
      <c r="Q595" s="167"/>
      <c r="R595" s="165"/>
      <c r="S595" s="165"/>
      <c r="T595" s="165"/>
      <c r="U595" s="165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BK595" s="120">
        <f t="shared" si="122"/>
        <v>1</v>
      </c>
      <c r="BL595" s="235" t="str">
        <f t="shared" si="121"/>
        <v>2230-02-101-00-05</v>
      </c>
      <c r="BM595" s="235">
        <v>593</v>
      </c>
      <c r="BN595" s="242" t="s">
        <v>2179</v>
      </c>
      <c r="BO595" s="241" t="s">
        <v>2178</v>
      </c>
      <c r="BP595" s="242" t="s">
        <v>29</v>
      </c>
      <c r="BQ595" s="243" t="s">
        <v>2185</v>
      </c>
      <c r="BR595" s="242" t="s">
        <v>1617</v>
      </c>
      <c r="BS595" s="246" t="s">
        <v>2185</v>
      </c>
      <c r="BT595" s="245" t="s">
        <v>1642</v>
      </c>
      <c r="BU595" s="244"/>
      <c r="BV595" s="242" t="s">
        <v>328</v>
      </c>
      <c r="BW595" s="241" t="s">
        <v>2187</v>
      </c>
      <c r="BX595" s="235"/>
      <c r="BY595"/>
      <c r="BZ595"/>
      <c r="CA595"/>
      <c r="CB595"/>
      <c r="CC595"/>
      <c r="CD595"/>
      <c r="CE595"/>
    </row>
    <row r="596" spans="1:83" s="166" customFormat="1" ht="15" hidden="1" customHeight="1">
      <c r="A596" s="185">
        <v>530</v>
      </c>
      <c r="B596" s="186">
        <v>11</v>
      </c>
      <c r="C596" s="187" t="s">
        <v>491</v>
      </c>
      <c r="D596" s="187">
        <v>11</v>
      </c>
      <c r="E596" s="187" t="s">
        <v>1022</v>
      </c>
      <c r="F596" s="188"/>
      <c r="G596" s="186"/>
      <c r="H596" s="202"/>
      <c r="I596" s="202"/>
      <c r="J596" s="445"/>
      <c r="K596" s="186"/>
      <c r="L596" s="430"/>
      <c r="M596" s="431"/>
      <c r="N596" s="167"/>
      <c r="O596" s="167"/>
      <c r="P596" s="167"/>
      <c r="Q596" s="167"/>
      <c r="R596" s="165"/>
      <c r="S596" s="165"/>
      <c r="T596" s="165"/>
      <c r="U596" s="165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BK596" s="120">
        <f t="shared" si="122"/>
        <v>1</v>
      </c>
      <c r="BL596" s="235" t="str">
        <f t="shared" si="121"/>
        <v>2230-02-101-11-04</v>
      </c>
      <c r="BM596" s="235">
        <v>594</v>
      </c>
      <c r="BN596" s="242" t="s">
        <v>2179</v>
      </c>
      <c r="BO596" s="241" t="s">
        <v>2178</v>
      </c>
      <c r="BP596" s="242" t="s">
        <v>29</v>
      </c>
      <c r="BQ596" s="243" t="s">
        <v>2185</v>
      </c>
      <c r="BR596" s="242" t="s">
        <v>1617</v>
      </c>
      <c r="BS596" s="241" t="s">
        <v>2185</v>
      </c>
      <c r="BT596" s="242" t="s">
        <v>1608</v>
      </c>
      <c r="BU596" s="243" t="s">
        <v>1607</v>
      </c>
      <c r="BV596" s="242" t="s">
        <v>327</v>
      </c>
      <c r="BW596" s="241" t="s">
        <v>2186</v>
      </c>
      <c r="BX596" s="235"/>
      <c r="BY596"/>
      <c r="BZ596"/>
      <c r="CA596"/>
      <c r="CB596"/>
      <c r="CC596"/>
      <c r="CD596"/>
      <c r="CE596"/>
    </row>
    <row r="597" spans="1:83" s="166" customFormat="1" ht="15" hidden="1" customHeight="1">
      <c r="A597" s="185">
        <v>531</v>
      </c>
      <c r="B597" s="186">
        <v>11</v>
      </c>
      <c r="C597" s="187" t="s">
        <v>491</v>
      </c>
      <c r="D597" s="187">
        <v>12</v>
      </c>
      <c r="E597" s="187" t="s">
        <v>1023</v>
      </c>
      <c r="F597" s="188"/>
      <c r="G597" s="186"/>
      <c r="H597" s="202"/>
      <c r="I597" s="202"/>
      <c r="J597" s="445"/>
      <c r="K597" s="186"/>
      <c r="L597" s="430"/>
      <c r="M597" s="431"/>
      <c r="N597" s="167"/>
      <c r="O597" s="167"/>
      <c r="P597" s="167"/>
      <c r="Q597" s="167"/>
      <c r="R597" s="165"/>
      <c r="S597" s="165"/>
      <c r="T597" s="165"/>
      <c r="U597" s="165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BK597" s="120">
        <f t="shared" si="122"/>
        <v>1</v>
      </c>
      <c r="BL597" s="235" t="str">
        <f t="shared" si="121"/>
        <v>2230-02-102-11-05</v>
      </c>
      <c r="BM597" s="235">
        <v>595</v>
      </c>
      <c r="BN597" s="242" t="s">
        <v>2179</v>
      </c>
      <c r="BO597" s="241" t="s">
        <v>2178</v>
      </c>
      <c r="BP597" s="242" t="s">
        <v>29</v>
      </c>
      <c r="BQ597" s="243" t="s">
        <v>2185</v>
      </c>
      <c r="BR597" s="242" t="s">
        <v>1795</v>
      </c>
      <c r="BS597" s="241" t="s">
        <v>2184</v>
      </c>
      <c r="BT597" s="242" t="s">
        <v>1608</v>
      </c>
      <c r="BU597" s="243" t="s">
        <v>1607</v>
      </c>
      <c r="BV597" s="242" t="s">
        <v>328</v>
      </c>
      <c r="BW597" s="241" t="s">
        <v>2183</v>
      </c>
      <c r="BX597" s="235"/>
      <c r="BY597"/>
      <c r="BZ597"/>
      <c r="CA597"/>
      <c r="CB597"/>
      <c r="CC597"/>
      <c r="CD597"/>
      <c r="CE597"/>
    </row>
    <row r="598" spans="1:83" s="166" customFormat="1" ht="15" hidden="1" customHeight="1">
      <c r="A598" s="185">
        <v>532</v>
      </c>
      <c r="B598" s="186">
        <v>11</v>
      </c>
      <c r="C598" s="187" t="s">
        <v>491</v>
      </c>
      <c r="D598" s="187">
        <v>13</v>
      </c>
      <c r="E598" s="187" t="s">
        <v>1024</v>
      </c>
      <c r="F598" s="188"/>
      <c r="G598" s="186"/>
      <c r="H598" s="202"/>
      <c r="I598" s="202"/>
      <c r="J598" s="445"/>
      <c r="K598" s="186"/>
      <c r="L598" s="430"/>
      <c r="M598" s="431"/>
      <c r="N598" s="167"/>
      <c r="O598" s="167"/>
      <c r="P598" s="167"/>
      <c r="Q598" s="167"/>
      <c r="R598" s="165"/>
      <c r="S598" s="165"/>
      <c r="T598" s="165"/>
      <c r="U598" s="165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BK598" s="120">
        <f t="shared" si="122"/>
        <v>1</v>
      </c>
      <c r="BL598" s="235" t="str">
        <f t="shared" si="121"/>
        <v>2230-03-001-11-01</v>
      </c>
      <c r="BM598" s="235">
        <v>596</v>
      </c>
      <c r="BN598" s="242" t="s">
        <v>2179</v>
      </c>
      <c r="BO598" s="241" t="s">
        <v>2178</v>
      </c>
      <c r="BP598" s="242" t="s">
        <v>326</v>
      </c>
      <c r="BQ598" s="243" t="s">
        <v>1966</v>
      </c>
      <c r="BR598" s="242" t="s">
        <v>1610</v>
      </c>
      <c r="BS598" s="241" t="s">
        <v>1634</v>
      </c>
      <c r="BT598" s="242" t="s">
        <v>1608</v>
      </c>
      <c r="BU598" s="243" t="s">
        <v>1607</v>
      </c>
      <c r="BV598" s="242" t="s">
        <v>1604</v>
      </c>
      <c r="BW598" s="241" t="s">
        <v>1614</v>
      </c>
      <c r="BX598" s="235"/>
      <c r="BY598"/>
      <c r="BZ598"/>
      <c r="CA598"/>
      <c r="CB598"/>
      <c r="CC598"/>
      <c r="CD598"/>
      <c r="CE598"/>
    </row>
    <row r="599" spans="1:83" s="166" customFormat="1" ht="15" hidden="1" customHeight="1">
      <c r="A599" s="185">
        <v>533</v>
      </c>
      <c r="B599" s="186">
        <v>11</v>
      </c>
      <c r="C599" s="187" t="s">
        <v>491</v>
      </c>
      <c r="D599" s="187">
        <v>14</v>
      </c>
      <c r="E599" s="187" t="s">
        <v>1025</v>
      </c>
      <c r="F599" s="188"/>
      <c r="G599" s="186"/>
      <c r="H599" s="202"/>
      <c r="I599" s="202"/>
      <c r="J599" s="445"/>
      <c r="K599" s="186"/>
      <c r="L599" s="430"/>
      <c r="M599" s="431"/>
      <c r="N599" s="167"/>
      <c r="O599" s="167"/>
      <c r="P599" s="167"/>
      <c r="Q599" s="167"/>
      <c r="R599" s="165"/>
      <c r="S599" s="165"/>
      <c r="T599" s="165"/>
      <c r="U599" s="165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BK599" s="120">
        <f t="shared" si="122"/>
        <v>1</v>
      </c>
      <c r="BL599" s="235" t="str">
        <f t="shared" si="121"/>
        <v>2230-03-101-00-04</v>
      </c>
      <c r="BM599" s="235">
        <v>597</v>
      </c>
      <c r="BN599" s="242" t="s">
        <v>2179</v>
      </c>
      <c r="BO599" s="241" t="s">
        <v>2178</v>
      </c>
      <c r="BP599" s="242" t="s">
        <v>326</v>
      </c>
      <c r="BQ599" s="243" t="s">
        <v>1966</v>
      </c>
      <c r="BR599" s="242" t="s">
        <v>1617</v>
      </c>
      <c r="BS599" s="246" t="s">
        <v>2177</v>
      </c>
      <c r="BT599" s="245" t="s">
        <v>1642</v>
      </c>
      <c r="BU599" s="244"/>
      <c r="BV599" s="242" t="s">
        <v>327</v>
      </c>
      <c r="BW599" s="241" t="s">
        <v>2177</v>
      </c>
      <c r="BX599" s="235"/>
      <c r="BY599"/>
      <c r="BZ599"/>
      <c r="CA599"/>
      <c r="CB599"/>
      <c r="CC599"/>
      <c r="CD599"/>
      <c r="CE599"/>
    </row>
    <row r="600" spans="1:83" s="166" customFormat="1" ht="15" hidden="1" customHeight="1">
      <c r="A600" s="185">
        <v>534</v>
      </c>
      <c r="B600" s="186">
        <v>11</v>
      </c>
      <c r="C600" s="187" t="s">
        <v>491</v>
      </c>
      <c r="D600" s="187">
        <v>15</v>
      </c>
      <c r="E600" s="187" t="s">
        <v>1026</v>
      </c>
      <c r="F600" s="188"/>
      <c r="G600" s="186"/>
      <c r="H600" s="202"/>
      <c r="I600" s="202"/>
      <c r="J600" s="445"/>
      <c r="K600" s="186"/>
      <c r="L600" s="430"/>
      <c r="M600" s="431"/>
      <c r="N600" s="167"/>
      <c r="O600" s="167"/>
      <c r="P600" s="167"/>
      <c r="Q600" s="167"/>
      <c r="R600" s="165"/>
      <c r="S600" s="165"/>
      <c r="T600" s="165"/>
      <c r="U600" s="165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BK600" s="120">
        <f t="shared" si="122"/>
        <v>1</v>
      </c>
      <c r="BL600" s="235" t="str">
        <f t="shared" si="121"/>
        <v>2230-03-101-06-04</v>
      </c>
      <c r="BM600" s="235">
        <v>598</v>
      </c>
      <c r="BN600" s="242" t="s">
        <v>2179</v>
      </c>
      <c r="BO600" s="241" t="s">
        <v>2178</v>
      </c>
      <c r="BP600" s="242" t="s">
        <v>326</v>
      </c>
      <c r="BQ600" s="243" t="s">
        <v>1966</v>
      </c>
      <c r="BR600" s="242" t="s">
        <v>1617</v>
      </c>
      <c r="BS600" s="241" t="s">
        <v>2177</v>
      </c>
      <c r="BT600" s="242" t="s">
        <v>329</v>
      </c>
      <c r="BU600" s="243" t="s">
        <v>1917</v>
      </c>
      <c r="BV600" s="242" t="s">
        <v>327</v>
      </c>
      <c r="BW600" s="241" t="s">
        <v>2177</v>
      </c>
      <c r="BX600" s="235"/>
      <c r="BY600"/>
      <c r="BZ600"/>
      <c r="CA600"/>
      <c r="CB600"/>
      <c r="CC600"/>
      <c r="CD600"/>
      <c r="CE600"/>
    </row>
    <row r="601" spans="1:83" s="166" customFormat="1" ht="15" hidden="1" customHeight="1">
      <c r="A601" s="185">
        <v>535</v>
      </c>
      <c r="B601" s="186">
        <v>11</v>
      </c>
      <c r="C601" s="187" t="s">
        <v>491</v>
      </c>
      <c r="D601" s="187">
        <v>16</v>
      </c>
      <c r="E601" s="187" t="s">
        <v>1027</v>
      </c>
      <c r="F601" s="188"/>
      <c r="G601" s="186"/>
      <c r="H601" s="202"/>
      <c r="I601" s="202"/>
      <c r="J601" s="445"/>
      <c r="K601" s="186"/>
      <c r="L601" s="430"/>
      <c r="M601" s="431"/>
      <c r="N601" s="167"/>
      <c r="O601" s="167"/>
      <c r="P601" s="167"/>
      <c r="Q601" s="167"/>
      <c r="R601" s="165"/>
      <c r="S601" s="165"/>
      <c r="T601" s="165"/>
      <c r="U601" s="165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BK601" s="120">
        <f t="shared" si="122"/>
        <v>1</v>
      </c>
      <c r="BL601" s="235" t="str">
        <f t="shared" si="121"/>
        <v>2230-03-101-10-04</v>
      </c>
      <c r="BM601" s="235">
        <v>599</v>
      </c>
      <c r="BN601" s="242" t="s">
        <v>2179</v>
      </c>
      <c r="BO601" s="241" t="s">
        <v>2178</v>
      </c>
      <c r="BP601" s="242" t="s">
        <v>326</v>
      </c>
      <c r="BQ601" s="243" t="s">
        <v>1966</v>
      </c>
      <c r="BR601" s="242" t="s">
        <v>1617</v>
      </c>
      <c r="BS601" s="241" t="s">
        <v>2177</v>
      </c>
      <c r="BT601" s="242" t="s">
        <v>1679</v>
      </c>
      <c r="BU601" s="243" t="s">
        <v>1738</v>
      </c>
      <c r="BV601" s="242" t="s">
        <v>327</v>
      </c>
      <c r="BW601" s="241" t="s">
        <v>2177</v>
      </c>
      <c r="BX601" s="235"/>
      <c r="BY601"/>
      <c r="BZ601"/>
      <c r="CA601"/>
      <c r="CB601"/>
      <c r="CC601"/>
      <c r="CD601"/>
      <c r="CE601"/>
    </row>
    <row r="602" spans="1:83" s="166" customFormat="1" ht="15" hidden="1" customHeight="1">
      <c r="A602" s="185">
        <v>536</v>
      </c>
      <c r="B602" s="186">
        <v>11</v>
      </c>
      <c r="C602" s="187" t="s">
        <v>491</v>
      </c>
      <c r="D602" s="187">
        <v>17</v>
      </c>
      <c r="E602" s="187" t="s">
        <v>1028</v>
      </c>
      <c r="F602" s="188"/>
      <c r="G602" s="186"/>
      <c r="H602" s="202"/>
      <c r="I602" s="202"/>
      <c r="J602" s="445"/>
      <c r="K602" s="186"/>
      <c r="L602" s="430"/>
      <c r="M602" s="431"/>
      <c r="N602" s="167"/>
      <c r="O602" s="167"/>
      <c r="P602" s="167"/>
      <c r="Q602" s="167"/>
      <c r="R602" s="165"/>
      <c r="S602" s="165"/>
      <c r="T602" s="165"/>
      <c r="U602" s="165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BK602" s="120">
        <f t="shared" si="122"/>
        <v>1</v>
      </c>
      <c r="BL602" s="235" t="str">
        <f t="shared" si="121"/>
        <v>2230-03-101-10-07</v>
      </c>
      <c r="BM602" s="235">
        <v>600</v>
      </c>
      <c r="BN602" s="242" t="s">
        <v>2179</v>
      </c>
      <c r="BO602" s="241" t="s">
        <v>2178</v>
      </c>
      <c r="BP602" s="242" t="s">
        <v>326</v>
      </c>
      <c r="BQ602" s="243" t="s">
        <v>1966</v>
      </c>
      <c r="BR602" s="242" t="s">
        <v>1617</v>
      </c>
      <c r="BS602" s="241" t="s">
        <v>2177</v>
      </c>
      <c r="BT602" s="242" t="s">
        <v>1679</v>
      </c>
      <c r="BU602" s="243" t="s">
        <v>1738</v>
      </c>
      <c r="BV602" s="242" t="s">
        <v>330</v>
      </c>
      <c r="BW602" s="241" t="s">
        <v>2182</v>
      </c>
      <c r="BX602" s="235"/>
      <c r="BY602"/>
      <c r="BZ602"/>
      <c r="CA602"/>
      <c r="CB602"/>
      <c r="CC602"/>
      <c r="CD602"/>
      <c r="CE602"/>
    </row>
    <row r="603" spans="1:83" s="166" customFormat="1" ht="15" hidden="1" customHeight="1">
      <c r="A603" s="185">
        <v>537</v>
      </c>
      <c r="B603" s="186">
        <v>11</v>
      </c>
      <c r="C603" s="187" t="s">
        <v>491</v>
      </c>
      <c r="D603" s="187">
        <v>18</v>
      </c>
      <c r="E603" s="187" t="s">
        <v>1029</v>
      </c>
      <c r="F603" s="188"/>
      <c r="G603" s="186"/>
      <c r="H603" s="202"/>
      <c r="I603" s="202"/>
      <c r="J603" s="445"/>
      <c r="K603" s="186"/>
      <c r="L603" s="430"/>
      <c r="M603" s="431"/>
      <c r="N603" s="167"/>
      <c r="O603" s="167"/>
      <c r="P603" s="167"/>
      <c r="Q603" s="167"/>
      <c r="R603" s="165"/>
      <c r="S603" s="165"/>
      <c r="T603" s="165"/>
      <c r="U603" s="165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BK603" s="120">
        <f t="shared" si="122"/>
        <v>1</v>
      </c>
      <c r="BL603" s="235" t="str">
        <f t="shared" si="121"/>
        <v>2230-03-101-11-04</v>
      </c>
      <c r="BM603" s="235">
        <v>601</v>
      </c>
      <c r="BN603" s="242" t="s">
        <v>2179</v>
      </c>
      <c r="BO603" s="241" t="s">
        <v>2178</v>
      </c>
      <c r="BP603" s="242" t="s">
        <v>326</v>
      </c>
      <c r="BQ603" s="243" t="s">
        <v>1966</v>
      </c>
      <c r="BR603" s="242" t="s">
        <v>1617</v>
      </c>
      <c r="BS603" s="241" t="s">
        <v>2177</v>
      </c>
      <c r="BT603" s="242" t="s">
        <v>1608</v>
      </c>
      <c r="BU603" s="243" t="s">
        <v>1607</v>
      </c>
      <c r="BV603" s="242" t="s">
        <v>327</v>
      </c>
      <c r="BW603" s="241" t="s">
        <v>2177</v>
      </c>
      <c r="BX603" s="235"/>
      <c r="BY603"/>
      <c r="BZ603"/>
      <c r="CA603"/>
      <c r="CB603"/>
      <c r="CC603"/>
      <c r="CD603"/>
      <c r="CE603"/>
    </row>
    <row r="604" spans="1:83" s="166" customFormat="1" ht="15" hidden="1" customHeight="1">
      <c r="A604" s="185">
        <v>538</v>
      </c>
      <c r="B604" s="186">
        <v>11</v>
      </c>
      <c r="C604" s="187" t="s">
        <v>491</v>
      </c>
      <c r="D604" s="187">
        <v>19</v>
      </c>
      <c r="E604" s="187" t="s">
        <v>1030</v>
      </c>
      <c r="F604" s="188"/>
      <c r="G604" s="186"/>
      <c r="H604" s="202"/>
      <c r="I604" s="202"/>
      <c r="J604" s="445"/>
      <c r="K604" s="186"/>
      <c r="L604" s="430"/>
      <c r="M604" s="431"/>
      <c r="N604" s="167"/>
      <c r="O604" s="167"/>
      <c r="P604" s="167"/>
      <c r="Q604" s="167"/>
      <c r="R604" s="165"/>
      <c r="S604" s="165"/>
      <c r="T604" s="165"/>
      <c r="U604" s="165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BK604" s="120">
        <f t="shared" si="122"/>
        <v>1</v>
      </c>
      <c r="BL604" s="235" t="str">
        <f t="shared" si="121"/>
        <v>2230-03-102-00-04</v>
      </c>
      <c r="BM604" s="235">
        <v>602</v>
      </c>
      <c r="BN604" s="242" t="s">
        <v>2179</v>
      </c>
      <c r="BO604" s="241" t="s">
        <v>2178</v>
      </c>
      <c r="BP604" s="242" t="s">
        <v>326</v>
      </c>
      <c r="BQ604" s="243" t="s">
        <v>1966</v>
      </c>
      <c r="BR604" s="242" t="s">
        <v>1795</v>
      </c>
      <c r="BS604" s="246" t="s">
        <v>2181</v>
      </c>
      <c r="BT604" s="245" t="s">
        <v>1642</v>
      </c>
      <c r="BU604" s="244"/>
      <c r="BV604" s="242" t="s">
        <v>327</v>
      </c>
      <c r="BW604" s="241" t="s">
        <v>2180</v>
      </c>
      <c r="BX604" s="235"/>
      <c r="BY604"/>
      <c r="BZ604"/>
      <c r="CA604"/>
      <c r="CB604"/>
      <c r="CC604"/>
      <c r="CD604"/>
      <c r="CE604"/>
    </row>
    <row r="605" spans="1:83" s="166" customFormat="1" ht="15" hidden="1" customHeight="1">
      <c r="A605" s="185">
        <v>539</v>
      </c>
      <c r="B605" s="186">
        <v>11</v>
      </c>
      <c r="C605" s="187" t="s">
        <v>491</v>
      </c>
      <c r="D605" s="187">
        <v>20</v>
      </c>
      <c r="E605" s="187" t="s">
        <v>1031</v>
      </c>
      <c r="F605" s="188"/>
      <c r="G605" s="186"/>
      <c r="H605" s="202"/>
      <c r="I605" s="202"/>
      <c r="J605" s="445"/>
      <c r="K605" s="186"/>
      <c r="L605" s="430"/>
      <c r="M605" s="431"/>
      <c r="N605" s="167"/>
      <c r="O605" s="167"/>
      <c r="P605" s="167"/>
      <c r="Q605" s="167"/>
      <c r="R605" s="165"/>
      <c r="S605" s="165"/>
      <c r="T605" s="165"/>
      <c r="U605" s="165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BK605" s="120">
        <f t="shared" si="122"/>
        <v>1</v>
      </c>
      <c r="BL605" s="235" t="str">
        <f t="shared" si="121"/>
        <v>2230-03-102-11-04</v>
      </c>
      <c r="BM605" s="235">
        <v>603</v>
      </c>
      <c r="BN605" s="242" t="s">
        <v>2179</v>
      </c>
      <c r="BO605" s="241" t="s">
        <v>2178</v>
      </c>
      <c r="BP605" s="242" t="s">
        <v>326</v>
      </c>
      <c r="BQ605" s="243" t="s">
        <v>1966</v>
      </c>
      <c r="BR605" s="242" t="s">
        <v>1795</v>
      </c>
      <c r="BS605" s="241" t="s">
        <v>2181</v>
      </c>
      <c r="BT605" s="242" t="s">
        <v>1608</v>
      </c>
      <c r="BU605" s="243" t="s">
        <v>1607</v>
      </c>
      <c r="BV605" s="242" t="s">
        <v>327</v>
      </c>
      <c r="BW605" s="241" t="s">
        <v>2180</v>
      </c>
      <c r="BX605" s="235"/>
      <c r="BY605"/>
      <c r="BZ605"/>
      <c r="CA605"/>
      <c r="CB605"/>
      <c r="CC605"/>
      <c r="CD605"/>
      <c r="CE605"/>
    </row>
    <row r="606" spans="1:83" s="166" customFormat="1" ht="15" hidden="1" customHeight="1">
      <c r="A606" s="185">
        <v>540</v>
      </c>
      <c r="B606" s="186">
        <v>11</v>
      </c>
      <c r="C606" s="187" t="s">
        <v>491</v>
      </c>
      <c r="D606" s="187">
        <v>21</v>
      </c>
      <c r="E606" s="187" t="s">
        <v>1032</v>
      </c>
      <c r="F606" s="188"/>
      <c r="G606" s="186"/>
      <c r="H606" s="202"/>
      <c r="I606" s="202"/>
      <c r="J606" s="445"/>
      <c r="K606" s="186"/>
      <c r="L606" s="430"/>
      <c r="M606" s="431"/>
      <c r="N606" s="167"/>
      <c r="O606" s="167"/>
      <c r="P606" s="167"/>
      <c r="Q606" s="167"/>
      <c r="R606" s="165"/>
      <c r="S606" s="165"/>
      <c r="T606" s="165"/>
      <c r="U606" s="165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BK606" s="120">
        <f t="shared" si="122"/>
        <v>1</v>
      </c>
      <c r="BL606" s="235" t="str">
        <f t="shared" si="121"/>
        <v>2230-03-789-11-04</v>
      </c>
      <c r="BM606" s="235">
        <v>604</v>
      </c>
      <c r="BN606" s="242" t="s">
        <v>2179</v>
      </c>
      <c r="BO606" s="241" t="s">
        <v>2178</v>
      </c>
      <c r="BP606" s="242" t="s">
        <v>326</v>
      </c>
      <c r="BQ606" s="243" t="s">
        <v>1966</v>
      </c>
      <c r="BR606" s="242" t="s">
        <v>1943</v>
      </c>
      <c r="BS606" s="241" t="s">
        <v>1942</v>
      </c>
      <c r="BT606" s="242" t="s">
        <v>1608</v>
      </c>
      <c r="BU606" s="243" t="s">
        <v>1607</v>
      </c>
      <c r="BV606" s="242" t="s">
        <v>327</v>
      </c>
      <c r="BW606" s="241" t="s">
        <v>2177</v>
      </c>
      <c r="BX606" s="235"/>
      <c r="BY606"/>
      <c r="BZ606"/>
      <c r="CA606"/>
      <c r="CB606"/>
      <c r="CC606"/>
      <c r="CD606"/>
      <c r="CE606"/>
    </row>
    <row r="607" spans="1:83" s="166" customFormat="1" ht="15" hidden="1" customHeight="1">
      <c r="A607" s="185">
        <v>541</v>
      </c>
      <c r="B607" s="186">
        <v>11</v>
      </c>
      <c r="C607" s="187" t="s">
        <v>491</v>
      </c>
      <c r="D607" s="187">
        <v>22</v>
      </c>
      <c r="E607" s="187" t="s">
        <v>1033</v>
      </c>
      <c r="F607" s="188"/>
      <c r="G607" s="186"/>
      <c r="H607" s="202"/>
      <c r="I607" s="202"/>
      <c r="J607" s="445"/>
      <c r="K607" s="186"/>
      <c r="L607" s="430"/>
      <c r="M607" s="431"/>
      <c r="N607" s="167"/>
      <c r="O607" s="167"/>
      <c r="P607" s="167"/>
      <c r="Q607" s="167"/>
      <c r="R607" s="165"/>
      <c r="S607" s="165"/>
      <c r="T607" s="165"/>
      <c r="U607" s="165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BK607" s="120">
        <f t="shared" si="122"/>
        <v>1</v>
      </c>
      <c r="BL607" s="235" t="str">
        <f t="shared" si="121"/>
        <v>2230-03-796-11-04</v>
      </c>
      <c r="BM607" s="235">
        <v>605</v>
      </c>
      <c r="BN607" s="242" t="s">
        <v>2179</v>
      </c>
      <c r="BO607" s="241" t="s">
        <v>2178</v>
      </c>
      <c r="BP607" s="242" t="s">
        <v>326</v>
      </c>
      <c r="BQ607" s="243" t="s">
        <v>1966</v>
      </c>
      <c r="BR607" s="242" t="s">
        <v>1641</v>
      </c>
      <c r="BS607" s="241" t="s">
        <v>1640</v>
      </c>
      <c r="BT607" s="242" t="s">
        <v>1608</v>
      </c>
      <c r="BU607" s="243" t="s">
        <v>1607</v>
      </c>
      <c r="BV607" s="242" t="s">
        <v>327</v>
      </c>
      <c r="BW607" s="241" t="s">
        <v>2177</v>
      </c>
      <c r="BX607" s="235"/>
      <c r="BY607"/>
      <c r="BZ607"/>
      <c r="CA607"/>
      <c r="CB607"/>
      <c r="CC607"/>
      <c r="CD607"/>
      <c r="CE607"/>
    </row>
    <row r="608" spans="1:83" s="166" customFormat="1" ht="15" hidden="1" customHeight="1">
      <c r="A608" s="185">
        <v>542</v>
      </c>
      <c r="B608" s="186">
        <v>11</v>
      </c>
      <c r="C608" s="187" t="s">
        <v>491</v>
      </c>
      <c r="D608" s="187">
        <v>23</v>
      </c>
      <c r="E608" s="187" t="s">
        <v>1034</v>
      </c>
      <c r="F608" s="188"/>
      <c r="G608" s="186"/>
      <c r="H608" s="202"/>
      <c r="I608" s="202"/>
      <c r="J608" s="445"/>
      <c r="K608" s="186"/>
      <c r="L608" s="430"/>
      <c r="M608" s="431"/>
      <c r="N608" s="167"/>
      <c r="O608" s="167"/>
      <c r="P608" s="167"/>
      <c r="Q608" s="167"/>
      <c r="R608" s="165"/>
      <c r="S608" s="165"/>
      <c r="T608" s="165"/>
      <c r="U608" s="165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BK608" s="120">
        <f t="shared" si="122"/>
        <v>1</v>
      </c>
      <c r="BL608" s="235" t="str">
        <f t="shared" si="121"/>
        <v>2235-01-140-00-04</v>
      </c>
      <c r="BM608" s="235">
        <v>606</v>
      </c>
      <c r="BN608" s="242" t="s">
        <v>2139</v>
      </c>
      <c r="BO608" s="241" t="s">
        <v>2138</v>
      </c>
      <c r="BP608" s="242" t="s">
        <v>1604</v>
      </c>
      <c r="BQ608" s="243" t="s">
        <v>2176</v>
      </c>
      <c r="BR608" s="242" t="s">
        <v>2175</v>
      </c>
      <c r="BS608" s="246" t="s">
        <v>2174</v>
      </c>
      <c r="BT608" s="245" t="s">
        <v>1642</v>
      </c>
      <c r="BU608" s="244"/>
      <c r="BV608" s="242" t="s">
        <v>327</v>
      </c>
      <c r="BW608" s="241" t="s">
        <v>2173</v>
      </c>
      <c r="BX608" s="235"/>
      <c r="BY608"/>
      <c r="BZ608"/>
      <c r="CA608"/>
      <c r="CB608"/>
      <c r="CC608"/>
      <c r="CD608"/>
      <c r="CE608"/>
    </row>
    <row r="609" spans="1:83" s="166" customFormat="1" ht="15" hidden="1" customHeight="1">
      <c r="A609" s="185">
        <v>543</v>
      </c>
      <c r="B609" s="186">
        <v>11</v>
      </c>
      <c r="C609" s="187" t="s">
        <v>491</v>
      </c>
      <c r="D609" s="187">
        <v>24</v>
      </c>
      <c r="E609" s="187" t="s">
        <v>1035</v>
      </c>
      <c r="F609" s="188"/>
      <c r="G609" s="186"/>
      <c r="H609" s="202"/>
      <c r="I609" s="202"/>
      <c r="J609" s="445"/>
      <c r="K609" s="186"/>
      <c r="L609" s="430"/>
      <c r="M609" s="431"/>
      <c r="N609" s="167"/>
      <c r="O609" s="167"/>
      <c r="P609" s="167"/>
      <c r="Q609" s="167"/>
      <c r="R609" s="165"/>
      <c r="S609" s="165"/>
      <c r="T609" s="165"/>
      <c r="U609" s="165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BK609" s="120">
        <f t="shared" si="122"/>
        <v>1</v>
      </c>
      <c r="BL609" s="235" t="str">
        <f t="shared" si="121"/>
        <v>2235-02-101-00-01</v>
      </c>
      <c r="BM609" s="235">
        <v>607</v>
      </c>
      <c r="BN609" s="242" t="s">
        <v>2139</v>
      </c>
      <c r="BO609" s="241" t="s">
        <v>2138</v>
      </c>
      <c r="BP609" s="242" t="s">
        <v>29</v>
      </c>
      <c r="BQ609" s="243" t="s">
        <v>2146</v>
      </c>
      <c r="BR609" s="242" t="s">
        <v>1617</v>
      </c>
      <c r="BS609" s="246" t="s">
        <v>2168</v>
      </c>
      <c r="BT609" s="245" t="s">
        <v>1642</v>
      </c>
      <c r="BU609" s="244"/>
      <c r="BV609" s="242" t="s">
        <v>1604</v>
      </c>
      <c r="BW609" s="241" t="s">
        <v>1614</v>
      </c>
      <c r="BX609" s="235"/>
      <c r="BY609"/>
      <c r="BZ609"/>
      <c r="CA609"/>
      <c r="CB609"/>
      <c r="CC609"/>
      <c r="CD609"/>
      <c r="CE609"/>
    </row>
    <row r="610" spans="1:83" s="166" customFormat="1" ht="15" hidden="1" customHeight="1">
      <c r="A610" s="185">
        <v>544</v>
      </c>
      <c r="B610" s="186">
        <v>11</v>
      </c>
      <c r="C610" s="187" t="s">
        <v>491</v>
      </c>
      <c r="D610" s="187">
        <v>25</v>
      </c>
      <c r="E610" s="187" t="s">
        <v>1036</v>
      </c>
      <c r="F610" s="188"/>
      <c r="G610" s="186"/>
      <c r="H610" s="202"/>
      <c r="I610" s="202"/>
      <c r="J610" s="445"/>
      <c r="K610" s="186"/>
      <c r="L610" s="430"/>
      <c r="M610" s="431"/>
      <c r="N610" s="167"/>
      <c r="O610" s="167"/>
      <c r="P610" s="167"/>
      <c r="Q610" s="167"/>
      <c r="R610" s="165"/>
      <c r="S610" s="165"/>
      <c r="T610" s="165"/>
      <c r="U610" s="165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BK610" s="120">
        <f t="shared" si="122"/>
        <v>1</v>
      </c>
      <c r="BL610" s="235" t="str">
        <f t="shared" si="121"/>
        <v>2235-02-101-00-03</v>
      </c>
      <c r="BM610" s="235">
        <v>608</v>
      </c>
      <c r="BN610" s="242" t="s">
        <v>2139</v>
      </c>
      <c r="BO610" s="241" t="s">
        <v>2138</v>
      </c>
      <c r="BP610" s="242" t="s">
        <v>29</v>
      </c>
      <c r="BQ610" s="243" t="s">
        <v>2146</v>
      </c>
      <c r="BR610" s="242" t="s">
        <v>1617</v>
      </c>
      <c r="BS610" s="246" t="s">
        <v>2168</v>
      </c>
      <c r="BT610" s="245" t="s">
        <v>1642</v>
      </c>
      <c r="BU610" s="244"/>
      <c r="BV610" s="242" t="s">
        <v>326</v>
      </c>
      <c r="BW610" s="241" t="s">
        <v>1757</v>
      </c>
      <c r="BX610" s="235"/>
      <c r="BY610"/>
      <c r="BZ610"/>
      <c r="CA610"/>
      <c r="CB610"/>
      <c r="CC610"/>
      <c r="CD610"/>
      <c r="CE610"/>
    </row>
    <row r="611" spans="1:83" s="166" customFormat="1" ht="15" hidden="1" customHeight="1">
      <c r="A611" s="185">
        <v>545</v>
      </c>
      <c r="B611" s="186">
        <v>11</v>
      </c>
      <c r="C611" s="187" t="s">
        <v>491</v>
      </c>
      <c r="D611" s="187">
        <v>26</v>
      </c>
      <c r="E611" s="187" t="s">
        <v>1037</v>
      </c>
      <c r="F611" s="188"/>
      <c r="G611" s="186"/>
      <c r="H611" s="202"/>
      <c r="I611" s="202"/>
      <c r="J611" s="445"/>
      <c r="K611" s="186"/>
      <c r="L611" s="430"/>
      <c r="M611" s="431"/>
      <c r="N611" s="167"/>
      <c r="O611" s="167"/>
      <c r="P611" s="167"/>
      <c r="Q611" s="167"/>
      <c r="R611" s="165"/>
      <c r="S611" s="165"/>
      <c r="T611" s="165"/>
      <c r="U611" s="165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BK611" s="120">
        <f t="shared" si="122"/>
        <v>1</v>
      </c>
      <c r="BL611" s="235" t="str">
        <f t="shared" si="121"/>
        <v>2235-02-101-00-40</v>
      </c>
      <c r="BM611" s="235">
        <v>609</v>
      </c>
      <c r="BN611" s="242" t="s">
        <v>2139</v>
      </c>
      <c r="BO611" s="241" t="s">
        <v>2138</v>
      </c>
      <c r="BP611" s="242" t="s">
        <v>29</v>
      </c>
      <c r="BQ611" s="243" t="s">
        <v>2146</v>
      </c>
      <c r="BR611" s="242" t="s">
        <v>1617</v>
      </c>
      <c r="BS611" s="246" t="s">
        <v>2168</v>
      </c>
      <c r="BT611" s="245" t="s">
        <v>1642</v>
      </c>
      <c r="BU611" s="244"/>
      <c r="BV611" s="242" t="s">
        <v>1709</v>
      </c>
      <c r="BW611" s="241" t="s">
        <v>2172</v>
      </c>
      <c r="BX611" s="235"/>
      <c r="BY611"/>
      <c r="BZ611"/>
      <c r="CA611"/>
      <c r="CB611"/>
      <c r="CC611"/>
      <c r="CD611"/>
      <c r="CE611"/>
    </row>
    <row r="612" spans="1:83" s="166" customFormat="1" ht="15" hidden="1" customHeight="1">
      <c r="A612" s="185">
        <v>546</v>
      </c>
      <c r="B612" s="186">
        <v>11</v>
      </c>
      <c r="C612" s="187" t="s">
        <v>491</v>
      </c>
      <c r="D612" s="187">
        <v>27</v>
      </c>
      <c r="E612" s="187" t="s">
        <v>1038</v>
      </c>
      <c r="F612" s="188"/>
      <c r="G612" s="186"/>
      <c r="H612" s="202"/>
      <c r="I612" s="202"/>
      <c r="J612" s="445"/>
      <c r="K612" s="186"/>
      <c r="L612" s="430"/>
      <c r="M612" s="431"/>
      <c r="N612" s="167"/>
      <c r="O612" s="167"/>
      <c r="P612" s="167"/>
      <c r="Q612" s="167"/>
      <c r="R612" s="165"/>
      <c r="S612" s="165"/>
      <c r="T612" s="165"/>
      <c r="U612" s="165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BK612" s="120">
        <f t="shared" si="122"/>
        <v>1</v>
      </c>
      <c r="BL612" s="235" t="str">
        <f t="shared" si="121"/>
        <v>2235-02-101-00-44</v>
      </c>
      <c r="BM612" s="235">
        <v>610</v>
      </c>
      <c r="BN612" s="242" t="s">
        <v>2139</v>
      </c>
      <c r="BO612" s="241" t="s">
        <v>2138</v>
      </c>
      <c r="BP612" s="242" t="s">
        <v>29</v>
      </c>
      <c r="BQ612" s="243" t="s">
        <v>2146</v>
      </c>
      <c r="BR612" s="242" t="s">
        <v>1617</v>
      </c>
      <c r="BS612" s="246" t="s">
        <v>2168</v>
      </c>
      <c r="BT612" s="245" t="s">
        <v>1642</v>
      </c>
      <c r="BU612" s="244"/>
      <c r="BV612" s="242" t="s">
        <v>1701</v>
      </c>
      <c r="BW612" s="241" t="s">
        <v>2171</v>
      </c>
      <c r="BX612" s="235"/>
      <c r="BY612"/>
      <c r="BZ612"/>
      <c r="CA612"/>
      <c r="CB612"/>
      <c r="CC612"/>
      <c r="CD612"/>
      <c r="CE612"/>
    </row>
    <row r="613" spans="1:83" s="166" customFormat="1" ht="15" hidden="1" customHeight="1">
      <c r="A613" s="185">
        <v>547</v>
      </c>
      <c r="B613" s="186">
        <v>11</v>
      </c>
      <c r="C613" s="187" t="s">
        <v>491</v>
      </c>
      <c r="D613" s="187">
        <v>28</v>
      </c>
      <c r="E613" s="187" t="s">
        <v>1039</v>
      </c>
      <c r="F613" s="188"/>
      <c r="G613" s="186"/>
      <c r="H613" s="202"/>
      <c r="I613" s="202"/>
      <c r="J613" s="445"/>
      <c r="K613" s="186"/>
      <c r="L613" s="430"/>
      <c r="M613" s="431"/>
      <c r="N613" s="167"/>
      <c r="O613" s="167"/>
      <c r="P613" s="167"/>
      <c r="Q613" s="167"/>
      <c r="R613" s="165"/>
      <c r="S613" s="165"/>
      <c r="T613" s="165"/>
      <c r="U613" s="165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BK613" s="120">
        <f t="shared" si="122"/>
        <v>1</v>
      </c>
      <c r="BL613" s="235" t="str">
        <f t="shared" si="121"/>
        <v>2235-02-101-11-01</v>
      </c>
      <c r="BM613" s="235">
        <v>611</v>
      </c>
      <c r="BN613" s="242" t="s">
        <v>2139</v>
      </c>
      <c r="BO613" s="241" t="s">
        <v>2138</v>
      </c>
      <c r="BP613" s="242" t="s">
        <v>29</v>
      </c>
      <c r="BQ613" s="243" t="s">
        <v>2146</v>
      </c>
      <c r="BR613" s="242" t="s">
        <v>1617</v>
      </c>
      <c r="BS613" s="241" t="s">
        <v>2168</v>
      </c>
      <c r="BT613" s="242" t="s">
        <v>1608</v>
      </c>
      <c r="BU613" s="243" t="s">
        <v>1607</v>
      </c>
      <c r="BV613" s="242" t="s">
        <v>1604</v>
      </c>
      <c r="BW613" s="241" t="s">
        <v>2170</v>
      </c>
      <c r="BX613" s="235"/>
      <c r="BY613"/>
      <c r="BZ613"/>
      <c r="CA613"/>
      <c r="CB613"/>
      <c r="CC613"/>
      <c r="CD613"/>
      <c r="CE613"/>
    </row>
    <row r="614" spans="1:83" s="166" customFormat="1" ht="15" hidden="1" customHeight="1">
      <c r="A614" s="185">
        <v>548</v>
      </c>
      <c r="B614" s="186">
        <v>11</v>
      </c>
      <c r="C614" s="187" t="s">
        <v>491</v>
      </c>
      <c r="D614" s="187">
        <v>29</v>
      </c>
      <c r="E614" s="187" t="s">
        <v>1040</v>
      </c>
      <c r="F614" s="188"/>
      <c r="G614" s="186"/>
      <c r="H614" s="202"/>
      <c r="I614" s="202"/>
      <c r="J614" s="445"/>
      <c r="K614" s="186"/>
      <c r="L614" s="430"/>
      <c r="M614" s="431"/>
      <c r="N614" s="167"/>
      <c r="O614" s="167"/>
      <c r="P614" s="167"/>
      <c r="Q614" s="167"/>
      <c r="R614" s="165"/>
      <c r="S614" s="165"/>
      <c r="T614" s="165"/>
      <c r="U614" s="165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BK614" s="120">
        <f t="shared" si="122"/>
        <v>1</v>
      </c>
      <c r="BL614" s="235" t="str">
        <f t="shared" si="121"/>
        <v>2235-02-101-11-03</v>
      </c>
      <c r="BM614" s="235">
        <v>612</v>
      </c>
      <c r="BN614" s="242" t="s">
        <v>2139</v>
      </c>
      <c r="BO614" s="241" t="s">
        <v>2138</v>
      </c>
      <c r="BP614" s="242" t="s">
        <v>29</v>
      </c>
      <c r="BQ614" s="243" t="s">
        <v>2146</v>
      </c>
      <c r="BR614" s="242" t="s">
        <v>1617</v>
      </c>
      <c r="BS614" s="241" t="s">
        <v>2168</v>
      </c>
      <c r="BT614" s="242" t="s">
        <v>1608</v>
      </c>
      <c r="BU614" s="243" t="s">
        <v>1607</v>
      </c>
      <c r="BV614" s="242" t="s">
        <v>326</v>
      </c>
      <c r="BW614" s="241" t="s">
        <v>1757</v>
      </c>
      <c r="BX614" s="235"/>
      <c r="BY614"/>
      <c r="BZ614"/>
      <c r="CA614"/>
      <c r="CB614"/>
      <c r="CC614"/>
      <c r="CD614"/>
      <c r="CE614"/>
    </row>
    <row r="615" spans="1:83" s="166" customFormat="1" ht="15" hidden="1" customHeight="1">
      <c r="A615" s="185">
        <v>549</v>
      </c>
      <c r="B615" s="186">
        <v>11</v>
      </c>
      <c r="C615" s="187" t="s">
        <v>491</v>
      </c>
      <c r="D615" s="187">
        <v>30</v>
      </c>
      <c r="E615" s="187" t="s">
        <v>1041</v>
      </c>
      <c r="F615" s="188"/>
      <c r="G615" s="186"/>
      <c r="H615" s="202"/>
      <c r="I615" s="202"/>
      <c r="J615" s="445"/>
      <c r="K615" s="186"/>
      <c r="L615" s="430"/>
      <c r="M615" s="431"/>
      <c r="N615" s="167"/>
      <c r="O615" s="167"/>
      <c r="P615" s="167"/>
      <c r="Q615" s="167"/>
      <c r="R615" s="165"/>
      <c r="S615" s="165"/>
      <c r="T615" s="165"/>
      <c r="U615" s="165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BK615" s="120">
        <f t="shared" si="122"/>
        <v>1</v>
      </c>
      <c r="BL615" s="235" t="str">
        <f t="shared" si="121"/>
        <v>2235-02-101-11-40</v>
      </c>
      <c r="BM615" s="235">
        <v>613</v>
      </c>
      <c r="BN615" s="242" t="s">
        <v>2139</v>
      </c>
      <c r="BO615" s="241" t="s">
        <v>2138</v>
      </c>
      <c r="BP615" s="242" t="s">
        <v>29</v>
      </c>
      <c r="BQ615" s="243" t="s">
        <v>2146</v>
      </c>
      <c r="BR615" s="242" t="s">
        <v>1617</v>
      </c>
      <c r="BS615" s="241" t="s">
        <v>2168</v>
      </c>
      <c r="BT615" s="242" t="s">
        <v>1608</v>
      </c>
      <c r="BU615" s="243" t="s">
        <v>1607</v>
      </c>
      <c r="BV615" s="242" t="s">
        <v>1709</v>
      </c>
      <c r="BW615" s="241" t="s">
        <v>2145</v>
      </c>
      <c r="BX615" s="235"/>
      <c r="BY615"/>
      <c r="BZ615"/>
      <c r="CA615"/>
      <c r="CB615"/>
      <c r="CC615"/>
      <c r="CD615"/>
      <c r="CE615"/>
    </row>
    <row r="616" spans="1:83" s="166" customFormat="1" ht="15" hidden="1" customHeight="1">
      <c r="A616" s="185">
        <v>550</v>
      </c>
      <c r="B616" s="186">
        <v>11</v>
      </c>
      <c r="C616" s="187" t="s">
        <v>491</v>
      </c>
      <c r="D616" s="187">
        <v>31</v>
      </c>
      <c r="E616" s="187" t="s">
        <v>1042</v>
      </c>
      <c r="F616" s="188"/>
      <c r="G616" s="186"/>
      <c r="H616" s="202"/>
      <c r="I616" s="202"/>
      <c r="J616" s="445"/>
      <c r="K616" s="186"/>
      <c r="L616" s="430"/>
      <c r="M616" s="431"/>
      <c r="N616" s="167"/>
      <c r="O616" s="167"/>
      <c r="P616" s="167"/>
      <c r="Q616" s="167"/>
      <c r="R616" s="165"/>
      <c r="S616" s="165"/>
      <c r="T616" s="165"/>
      <c r="U616" s="165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BK616" s="120">
        <f t="shared" si="122"/>
        <v>1</v>
      </c>
      <c r="BL616" s="235" t="str">
        <f t="shared" si="121"/>
        <v>2235-02-101-11-44</v>
      </c>
      <c r="BM616" s="235">
        <v>614</v>
      </c>
      <c r="BN616" s="242" t="s">
        <v>2139</v>
      </c>
      <c r="BO616" s="241" t="s">
        <v>2138</v>
      </c>
      <c r="BP616" s="242" t="s">
        <v>29</v>
      </c>
      <c r="BQ616" s="243" t="s">
        <v>2146</v>
      </c>
      <c r="BR616" s="242" t="s">
        <v>1617</v>
      </c>
      <c r="BS616" s="241" t="s">
        <v>2168</v>
      </c>
      <c r="BT616" s="242" t="s">
        <v>1608</v>
      </c>
      <c r="BU616" s="243" t="s">
        <v>1607</v>
      </c>
      <c r="BV616" s="242" t="s">
        <v>1701</v>
      </c>
      <c r="BW616" s="241" t="s">
        <v>2169</v>
      </c>
      <c r="BX616" s="235"/>
      <c r="BY616"/>
      <c r="BZ616"/>
      <c r="CA616"/>
      <c r="CB616"/>
      <c r="CC616"/>
      <c r="CD616"/>
      <c r="CE616"/>
    </row>
    <row r="617" spans="1:83" s="166" customFormat="1" ht="15" hidden="1" customHeight="1">
      <c r="A617" s="185">
        <v>551</v>
      </c>
      <c r="B617" s="186">
        <v>11</v>
      </c>
      <c r="C617" s="187" t="s">
        <v>491</v>
      </c>
      <c r="D617" s="187">
        <v>32</v>
      </c>
      <c r="E617" s="187" t="s">
        <v>1043</v>
      </c>
      <c r="F617" s="188"/>
      <c r="G617" s="186"/>
      <c r="H617" s="202"/>
      <c r="I617" s="202"/>
      <c r="J617" s="445"/>
      <c r="K617" s="186"/>
      <c r="L617" s="430"/>
      <c r="M617" s="431"/>
      <c r="N617" s="167"/>
      <c r="O617" s="167"/>
      <c r="P617" s="167"/>
      <c r="Q617" s="167"/>
      <c r="R617" s="165"/>
      <c r="S617" s="165"/>
      <c r="T617" s="165"/>
      <c r="U617" s="165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BK617" s="120">
        <f t="shared" si="122"/>
        <v>1</v>
      </c>
      <c r="BL617" s="235" t="str">
        <f t="shared" si="121"/>
        <v>2235-02-101-11-47</v>
      </c>
      <c r="BM617" s="235">
        <v>615</v>
      </c>
      <c r="BN617" s="242" t="s">
        <v>2139</v>
      </c>
      <c r="BO617" s="241" t="s">
        <v>2138</v>
      </c>
      <c r="BP617" s="242" t="s">
        <v>29</v>
      </c>
      <c r="BQ617" s="243" t="s">
        <v>2146</v>
      </c>
      <c r="BR617" s="242" t="s">
        <v>1617</v>
      </c>
      <c r="BS617" s="241" t="s">
        <v>2168</v>
      </c>
      <c r="BT617" s="242" t="s">
        <v>1608</v>
      </c>
      <c r="BU617" s="243" t="s">
        <v>1607</v>
      </c>
      <c r="BV617" s="242" t="s">
        <v>2167</v>
      </c>
      <c r="BW617" s="241" t="s">
        <v>2166</v>
      </c>
      <c r="BX617" s="235"/>
      <c r="BY617"/>
      <c r="BZ617"/>
      <c r="CA617"/>
      <c r="CB617"/>
      <c r="CC617"/>
      <c r="CD617"/>
      <c r="CE617"/>
    </row>
    <row r="618" spans="1:83" s="166" customFormat="1" ht="15" hidden="1" customHeight="1">
      <c r="A618" s="185">
        <v>552</v>
      </c>
      <c r="B618" s="186">
        <v>11</v>
      </c>
      <c r="C618" s="187" t="s">
        <v>491</v>
      </c>
      <c r="D618" s="187">
        <v>33</v>
      </c>
      <c r="E618" s="187" t="s">
        <v>1044</v>
      </c>
      <c r="F618" s="188"/>
      <c r="G618" s="186"/>
      <c r="H618" s="202"/>
      <c r="I618" s="202"/>
      <c r="J618" s="445"/>
      <c r="K618" s="186"/>
      <c r="L618" s="430"/>
      <c r="M618" s="431"/>
      <c r="N618" s="167"/>
      <c r="O618" s="167"/>
      <c r="P618" s="167"/>
      <c r="Q618" s="167"/>
      <c r="R618" s="165"/>
      <c r="S618" s="165"/>
      <c r="T618" s="165"/>
      <c r="U618" s="165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BK618" s="120">
        <f t="shared" si="122"/>
        <v>1</v>
      </c>
      <c r="BL618" s="235" t="str">
        <f t="shared" si="121"/>
        <v>2235-02-102-00-06</v>
      </c>
      <c r="BM618" s="235">
        <v>616</v>
      </c>
      <c r="BN618" s="242" t="s">
        <v>2139</v>
      </c>
      <c r="BO618" s="241" t="s">
        <v>2138</v>
      </c>
      <c r="BP618" s="242" t="s">
        <v>29</v>
      </c>
      <c r="BQ618" s="243" t="s">
        <v>2146</v>
      </c>
      <c r="BR618" s="242" t="s">
        <v>1795</v>
      </c>
      <c r="BS618" s="246" t="s">
        <v>2160</v>
      </c>
      <c r="BT618" s="245" t="s">
        <v>1642</v>
      </c>
      <c r="BU618" s="244"/>
      <c r="BV618" s="242" t="s">
        <v>329</v>
      </c>
      <c r="BW618" s="241" t="s">
        <v>2165</v>
      </c>
      <c r="BX618" s="235"/>
      <c r="BY618"/>
      <c r="BZ618"/>
      <c r="CA618"/>
      <c r="CB618"/>
      <c r="CC618"/>
      <c r="CD618"/>
      <c r="CE618"/>
    </row>
    <row r="619" spans="1:83" s="166" customFormat="1" ht="15" hidden="1" customHeight="1">
      <c r="A619" s="185">
        <v>553</v>
      </c>
      <c r="B619" s="186">
        <v>11</v>
      </c>
      <c r="C619" s="187" t="s">
        <v>491</v>
      </c>
      <c r="D619" s="187">
        <v>34</v>
      </c>
      <c r="E619" s="187" t="s">
        <v>1045</v>
      </c>
      <c r="F619" s="188"/>
      <c r="G619" s="186"/>
      <c r="H619" s="202"/>
      <c r="I619" s="202"/>
      <c r="J619" s="445"/>
      <c r="K619" s="186"/>
      <c r="L619" s="430"/>
      <c r="M619" s="431"/>
      <c r="N619" s="167"/>
      <c r="O619" s="167"/>
      <c r="P619" s="167"/>
      <c r="Q619" s="167"/>
      <c r="R619" s="165"/>
      <c r="S619" s="165"/>
      <c r="T619" s="165"/>
      <c r="U619" s="165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BK619" s="120">
        <f t="shared" si="122"/>
        <v>1</v>
      </c>
      <c r="BL619" s="235" t="str">
        <f t="shared" si="121"/>
        <v>2235-02-102-00-09</v>
      </c>
      <c r="BM619" s="235">
        <v>617</v>
      </c>
      <c r="BN619" s="242" t="s">
        <v>2139</v>
      </c>
      <c r="BO619" s="241" t="s">
        <v>2138</v>
      </c>
      <c r="BP619" s="242" t="s">
        <v>29</v>
      </c>
      <c r="BQ619" s="243" t="s">
        <v>2146</v>
      </c>
      <c r="BR619" s="242" t="s">
        <v>1795</v>
      </c>
      <c r="BS619" s="246" t="s">
        <v>2160</v>
      </c>
      <c r="BT619" s="245" t="s">
        <v>1642</v>
      </c>
      <c r="BU619" s="244"/>
      <c r="BV619" s="242" t="s">
        <v>1681</v>
      </c>
      <c r="BW619" s="241" t="s">
        <v>2147</v>
      </c>
      <c r="BX619" s="235"/>
      <c r="BY619"/>
      <c r="BZ619"/>
      <c r="CA619"/>
      <c r="CB619"/>
      <c r="CC619"/>
      <c r="CD619"/>
      <c r="CE619"/>
    </row>
    <row r="620" spans="1:83" s="166" customFormat="1" ht="15" hidden="1" customHeight="1">
      <c r="A620" s="185">
        <v>554</v>
      </c>
      <c r="B620" s="186">
        <v>11</v>
      </c>
      <c r="C620" s="187" t="s">
        <v>491</v>
      </c>
      <c r="D620" s="187">
        <v>35</v>
      </c>
      <c r="E620" s="187" t="s">
        <v>1046</v>
      </c>
      <c r="F620" s="188"/>
      <c r="G620" s="186"/>
      <c r="H620" s="202"/>
      <c r="I620" s="202"/>
      <c r="J620" s="445"/>
      <c r="K620" s="186"/>
      <c r="L620" s="430"/>
      <c r="M620" s="431"/>
      <c r="N620" s="167"/>
      <c r="O620" s="167"/>
      <c r="P620" s="167"/>
      <c r="Q620" s="167"/>
      <c r="R620" s="165"/>
      <c r="S620" s="165"/>
      <c r="T620" s="165"/>
      <c r="U620" s="165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BK620" s="120">
        <f t="shared" si="122"/>
        <v>1</v>
      </c>
      <c r="BL620" s="235" t="str">
        <f t="shared" si="121"/>
        <v>2235-02-102-00-10</v>
      </c>
      <c r="BM620" s="235">
        <v>618</v>
      </c>
      <c r="BN620" s="242" t="s">
        <v>2139</v>
      </c>
      <c r="BO620" s="241" t="s">
        <v>2138</v>
      </c>
      <c r="BP620" s="242" t="s">
        <v>29</v>
      </c>
      <c r="BQ620" s="243" t="s">
        <v>2146</v>
      </c>
      <c r="BR620" s="242" t="s">
        <v>1795</v>
      </c>
      <c r="BS620" s="246" t="s">
        <v>2160</v>
      </c>
      <c r="BT620" s="245" t="s">
        <v>1642</v>
      </c>
      <c r="BU620" s="244"/>
      <c r="BV620" s="242" t="s">
        <v>1679</v>
      </c>
      <c r="BW620" s="241" t="s">
        <v>2164</v>
      </c>
      <c r="BX620" s="235"/>
      <c r="BY620"/>
      <c r="BZ620"/>
      <c r="CA620"/>
      <c r="CB620"/>
      <c r="CC620"/>
      <c r="CD620"/>
      <c r="CE620"/>
    </row>
    <row r="621" spans="1:83" s="166" customFormat="1" ht="15" hidden="1" customHeight="1">
      <c r="A621" s="185">
        <v>555</v>
      </c>
      <c r="B621" s="186">
        <v>11</v>
      </c>
      <c r="C621" s="187" t="s">
        <v>491</v>
      </c>
      <c r="D621" s="187">
        <v>36</v>
      </c>
      <c r="E621" s="187" t="s">
        <v>1047</v>
      </c>
      <c r="F621" s="188"/>
      <c r="G621" s="186"/>
      <c r="H621" s="202"/>
      <c r="I621" s="202"/>
      <c r="J621" s="445"/>
      <c r="K621" s="186"/>
      <c r="L621" s="430"/>
      <c r="M621" s="431"/>
      <c r="N621" s="167"/>
      <c r="O621" s="167"/>
      <c r="P621" s="167"/>
      <c r="Q621" s="167"/>
      <c r="R621" s="165"/>
      <c r="S621" s="165"/>
      <c r="T621" s="165"/>
      <c r="U621" s="165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BK621" s="120">
        <f t="shared" si="122"/>
        <v>1</v>
      </c>
      <c r="BL621" s="235" t="str">
        <f t="shared" si="121"/>
        <v>2235-02-102-06-09</v>
      </c>
      <c r="BM621" s="235">
        <v>619</v>
      </c>
      <c r="BN621" s="242" t="s">
        <v>2139</v>
      </c>
      <c r="BO621" s="241" t="s">
        <v>2138</v>
      </c>
      <c r="BP621" s="242" t="s">
        <v>29</v>
      </c>
      <c r="BQ621" s="243" t="s">
        <v>2146</v>
      </c>
      <c r="BR621" s="242" t="s">
        <v>1795</v>
      </c>
      <c r="BS621" s="241" t="s">
        <v>2160</v>
      </c>
      <c r="BT621" s="242" t="s">
        <v>329</v>
      </c>
      <c r="BU621" s="243" t="s">
        <v>1917</v>
      </c>
      <c r="BV621" s="242" t="s">
        <v>1681</v>
      </c>
      <c r="BW621" s="241" t="s">
        <v>2147</v>
      </c>
      <c r="BX621" s="235"/>
      <c r="BY621"/>
      <c r="BZ621"/>
      <c r="CA621"/>
      <c r="CB621"/>
      <c r="CC621"/>
      <c r="CD621"/>
      <c r="CE621"/>
    </row>
    <row r="622" spans="1:83" s="166" customFormat="1" ht="15" hidden="1" customHeight="1">
      <c r="A622" s="185">
        <v>556</v>
      </c>
      <c r="B622" s="186">
        <v>11</v>
      </c>
      <c r="C622" s="187" t="s">
        <v>491</v>
      </c>
      <c r="D622" s="187">
        <v>37</v>
      </c>
      <c r="E622" s="187" t="s">
        <v>1048</v>
      </c>
      <c r="F622" s="188"/>
      <c r="G622" s="186"/>
      <c r="H622" s="202"/>
      <c r="I622" s="202"/>
      <c r="J622" s="445"/>
      <c r="K622" s="186"/>
      <c r="L622" s="430"/>
      <c r="M622" s="431"/>
      <c r="N622" s="167"/>
      <c r="O622" s="167"/>
      <c r="P622" s="167"/>
      <c r="Q622" s="167"/>
      <c r="R622" s="165"/>
      <c r="S622" s="165"/>
      <c r="T622" s="165"/>
      <c r="U622" s="165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BK622" s="120">
        <f t="shared" si="122"/>
        <v>1</v>
      </c>
      <c r="BL622" s="235" t="str">
        <f t="shared" si="121"/>
        <v>2235-02-102-06-11</v>
      </c>
      <c r="BM622" s="235">
        <v>620</v>
      </c>
      <c r="BN622" s="242" t="s">
        <v>2139</v>
      </c>
      <c r="BO622" s="241" t="s">
        <v>2138</v>
      </c>
      <c r="BP622" s="242" t="s">
        <v>29</v>
      </c>
      <c r="BQ622" s="243" t="s">
        <v>2146</v>
      </c>
      <c r="BR622" s="242" t="s">
        <v>1795</v>
      </c>
      <c r="BS622" s="241" t="s">
        <v>2160</v>
      </c>
      <c r="BT622" s="242" t="s">
        <v>329</v>
      </c>
      <c r="BU622" s="243" t="s">
        <v>1917</v>
      </c>
      <c r="BV622" s="242" t="s">
        <v>1608</v>
      </c>
      <c r="BW622" s="241" t="s">
        <v>2163</v>
      </c>
      <c r="BX622" s="235"/>
      <c r="BY622"/>
      <c r="BZ622"/>
      <c r="CA622"/>
      <c r="CB622"/>
      <c r="CC622"/>
      <c r="CD622"/>
      <c r="CE622"/>
    </row>
    <row r="623" spans="1:83" s="166" customFormat="1" ht="15" hidden="1" customHeight="1">
      <c r="A623" s="185">
        <v>557</v>
      </c>
      <c r="B623" s="186">
        <v>11</v>
      </c>
      <c r="C623" s="187" t="s">
        <v>491</v>
      </c>
      <c r="D623" s="187">
        <v>38</v>
      </c>
      <c r="E623" s="187" t="s">
        <v>1049</v>
      </c>
      <c r="F623" s="188"/>
      <c r="G623" s="186"/>
      <c r="H623" s="202"/>
      <c r="I623" s="202"/>
      <c r="J623" s="445"/>
      <c r="K623" s="186"/>
      <c r="L623" s="430"/>
      <c r="M623" s="431"/>
      <c r="N623" s="167"/>
      <c r="O623" s="167"/>
      <c r="P623" s="167"/>
      <c r="Q623" s="167"/>
      <c r="R623" s="165"/>
      <c r="S623" s="165"/>
      <c r="T623" s="165"/>
      <c r="U623" s="165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BK623" s="120">
        <f t="shared" si="122"/>
        <v>1</v>
      </c>
      <c r="BL623" s="235" t="str">
        <f t="shared" si="121"/>
        <v>2235-02-102-10-09</v>
      </c>
      <c r="BM623" s="235">
        <v>621</v>
      </c>
      <c r="BN623" s="242" t="s">
        <v>2139</v>
      </c>
      <c r="BO623" s="241" t="s">
        <v>2138</v>
      </c>
      <c r="BP623" s="242" t="s">
        <v>29</v>
      </c>
      <c r="BQ623" s="243" t="s">
        <v>2146</v>
      </c>
      <c r="BR623" s="242" t="s">
        <v>1795</v>
      </c>
      <c r="BS623" s="241" t="s">
        <v>2160</v>
      </c>
      <c r="BT623" s="242" t="s">
        <v>1679</v>
      </c>
      <c r="BU623" s="243" t="s">
        <v>1738</v>
      </c>
      <c r="BV623" s="242" t="s">
        <v>1681</v>
      </c>
      <c r="BW623" s="241" t="s">
        <v>2147</v>
      </c>
      <c r="BX623" s="235"/>
      <c r="BY623"/>
      <c r="BZ623"/>
      <c r="CA623"/>
      <c r="CB623"/>
      <c r="CC623"/>
      <c r="CD623"/>
      <c r="CE623"/>
    </row>
    <row r="624" spans="1:83" s="166" customFormat="1" ht="15" hidden="1" customHeight="1">
      <c r="A624" s="185">
        <v>558</v>
      </c>
      <c r="B624" s="186">
        <v>11</v>
      </c>
      <c r="C624" s="187" t="s">
        <v>491</v>
      </c>
      <c r="D624" s="187">
        <v>39</v>
      </c>
      <c r="E624" s="187" t="s">
        <v>1050</v>
      </c>
      <c r="F624" s="188"/>
      <c r="G624" s="186"/>
      <c r="H624" s="202"/>
      <c r="I624" s="202"/>
      <c r="J624" s="445"/>
      <c r="K624" s="186"/>
      <c r="L624" s="430"/>
      <c r="M624" s="431"/>
      <c r="N624" s="167"/>
      <c r="O624" s="167"/>
      <c r="P624" s="167"/>
      <c r="Q624" s="167"/>
      <c r="R624" s="165"/>
      <c r="S624" s="165"/>
      <c r="T624" s="165"/>
      <c r="U624" s="165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BK624" s="120">
        <f t="shared" si="122"/>
        <v>1</v>
      </c>
      <c r="BL624" s="235" t="str">
        <f t="shared" si="121"/>
        <v>2235-02-102-10-11</v>
      </c>
      <c r="BM624" s="235">
        <v>622</v>
      </c>
      <c r="BN624" s="242" t="s">
        <v>2139</v>
      </c>
      <c r="BO624" s="241" t="s">
        <v>2138</v>
      </c>
      <c r="BP624" s="242" t="s">
        <v>29</v>
      </c>
      <c r="BQ624" s="243" t="s">
        <v>2146</v>
      </c>
      <c r="BR624" s="242" t="s">
        <v>1795</v>
      </c>
      <c r="BS624" s="241" t="s">
        <v>2160</v>
      </c>
      <c r="BT624" s="242" t="s">
        <v>1679</v>
      </c>
      <c r="BU624" s="243" t="s">
        <v>1738</v>
      </c>
      <c r="BV624" s="242" t="s">
        <v>1608</v>
      </c>
      <c r="BW624" s="241" t="s">
        <v>2163</v>
      </c>
      <c r="BX624" s="235"/>
      <c r="BY624"/>
      <c r="BZ624"/>
      <c r="CA624"/>
      <c r="CB624"/>
      <c r="CC624"/>
      <c r="CD624"/>
      <c r="CE624"/>
    </row>
    <row r="625" spans="1:83" s="166" customFormat="1" ht="15" hidden="1" customHeight="1">
      <c r="A625" s="185">
        <v>559</v>
      </c>
      <c r="B625" s="186">
        <v>11</v>
      </c>
      <c r="C625" s="187" t="s">
        <v>491</v>
      </c>
      <c r="D625" s="187">
        <v>40</v>
      </c>
      <c r="E625" s="187" t="s">
        <v>1051</v>
      </c>
      <c r="F625" s="188"/>
      <c r="G625" s="186"/>
      <c r="H625" s="202"/>
      <c r="I625" s="202"/>
      <c r="J625" s="445"/>
      <c r="K625" s="186"/>
      <c r="L625" s="430"/>
      <c r="M625" s="431"/>
      <c r="N625" s="167"/>
      <c r="O625" s="167"/>
      <c r="P625" s="167"/>
      <c r="Q625" s="167"/>
      <c r="R625" s="165"/>
      <c r="S625" s="165"/>
      <c r="T625" s="165"/>
      <c r="U625" s="165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BK625" s="120">
        <f t="shared" si="122"/>
        <v>1</v>
      </c>
      <c r="BL625" s="235" t="str">
        <f t="shared" si="121"/>
        <v>2235-02-102-10-13</v>
      </c>
      <c r="BM625" s="235">
        <v>623</v>
      </c>
      <c r="BN625" s="242" t="s">
        <v>2139</v>
      </c>
      <c r="BO625" s="241" t="s">
        <v>2138</v>
      </c>
      <c r="BP625" s="242" t="s">
        <v>29</v>
      </c>
      <c r="BQ625" s="243" t="s">
        <v>2146</v>
      </c>
      <c r="BR625" s="242" t="s">
        <v>1795</v>
      </c>
      <c r="BS625" s="241" t="s">
        <v>2160</v>
      </c>
      <c r="BT625" s="242" t="s">
        <v>1679</v>
      </c>
      <c r="BU625" s="243" t="s">
        <v>1738</v>
      </c>
      <c r="BV625" s="242" t="s">
        <v>1675</v>
      </c>
      <c r="BW625" s="241" t="s">
        <v>2162</v>
      </c>
      <c r="BX625" s="235"/>
      <c r="BY625"/>
      <c r="BZ625"/>
      <c r="CA625"/>
      <c r="CB625"/>
      <c r="CC625"/>
      <c r="CD625"/>
      <c r="CE625"/>
    </row>
    <row r="626" spans="1:83" s="166" customFormat="1" ht="15" hidden="1" customHeight="1">
      <c r="A626" s="185">
        <v>560</v>
      </c>
      <c r="B626" s="186">
        <v>11</v>
      </c>
      <c r="C626" s="187" t="s">
        <v>491</v>
      </c>
      <c r="D626" s="187">
        <v>41</v>
      </c>
      <c r="E626" s="187" t="s">
        <v>1052</v>
      </c>
      <c r="F626" s="188"/>
      <c r="G626" s="186"/>
      <c r="H626" s="202"/>
      <c r="I626" s="202"/>
      <c r="J626" s="445"/>
      <c r="K626" s="186"/>
      <c r="L626" s="430"/>
      <c r="M626" s="431"/>
      <c r="N626" s="167"/>
      <c r="O626" s="167"/>
      <c r="P626" s="167"/>
      <c r="Q626" s="167"/>
      <c r="R626" s="165"/>
      <c r="S626" s="165"/>
      <c r="T626" s="165"/>
      <c r="U626" s="165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BK626" s="120">
        <f t="shared" si="122"/>
        <v>1</v>
      </c>
      <c r="BL626" s="235" t="str">
        <f t="shared" si="121"/>
        <v>2235-02-102-11-01</v>
      </c>
      <c r="BM626" s="235">
        <v>624</v>
      </c>
      <c r="BN626" s="242" t="s">
        <v>2139</v>
      </c>
      <c r="BO626" s="241" t="s">
        <v>2138</v>
      </c>
      <c r="BP626" s="242" t="s">
        <v>29</v>
      </c>
      <c r="BQ626" s="243" t="s">
        <v>2146</v>
      </c>
      <c r="BR626" s="242" t="s">
        <v>1795</v>
      </c>
      <c r="BS626" s="241" t="s">
        <v>2160</v>
      </c>
      <c r="BT626" s="242" t="s">
        <v>1608</v>
      </c>
      <c r="BU626" s="243" t="s">
        <v>1607</v>
      </c>
      <c r="BV626" s="242" t="s">
        <v>1604</v>
      </c>
      <c r="BW626" s="241" t="s">
        <v>1614</v>
      </c>
      <c r="BX626" s="235"/>
      <c r="BY626"/>
      <c r="BZ626"/>
      <c r="CA626"/>
      <c r="CB626"/>
      <c r="CC626"/>
      <c r="CD626"/>
      <c r="CE626"/>
    </row>
    <row r="627" spans="1:83" s="166" customFormat="1" ht="15" hidden="1" customHeight="1">
      <c r="A627" s="185">
        <v>561</v>
      </c>
      <c r="B627" s="186">
        <v>11</v>
      </c>
      <c r="C627" s="187" t="s">
        <v>491</v>
      </c>
      <c r="D627" s="187">
        <v>42</v>
      </c>
      <c r="E627" s="187" t="s">
        <v>1053</v>
      </c>
      <c r="F627" s="188"/>
      <c r="G627" s="186"/>
      <c r="H627" s="202"/>
      <c r="I627" s="202"/>
      <c r="J627" s="445"/>
      <c r="K627" s="186"/>
      <c r="L627" s="430"/>
      <c r="M627" s="431"/>
      <c r="N627" s="167"/>
      <c r="O627" s="167"/>
      <c r="P627" s="167"/>
      <c r="Q627" s="167"/>
      <c r="R627" s="165"/>
      <c r="S627" s="165"/>
      <c r="T627" s="165"/>
      <c r="U627" s="165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BK627" s="120">
        <f t="shared" si="122"/>
        <v>1</v>
      </c>
      <c r="BL627" s="235" t="str">
        <f t="shared" si="121"/>
        <v>2235-02-102-11-09</v>
      </c>
      <c r="BM627" s="235">
        <v>625</v>
      </c>
      <c r="BN627" s="242" t="s">
        <v>2139</v>
      </c>
      <c r="BO627" s="241" t="s">
        <v>2138</v>
      </c>
      <c r="BP627" s="242" t="s">
        <v>29</v>
      </c>
      <c r="BQ627" s="243" t="s">
        <v>2146</v>
      </c>
      <c r="BR627" s="242" t="s">
        <v>1795</v>
      </c>
      <c r="BS627" s="241" t="s">
        <v>2160</v>
      </c>
      <c r="BT627" s="242" t="s">
        <v>1608</v>
      </c>
      <c r="BU627" s="243" t="s">
        <v>1607</v>
      </c>
      <c r="BV627" s="242" t="s">
        <v>1681</v>
      </c>
      <c r="BW627" s="241" t="s">
        <v>2147</v>
      </c>
      <c r="BX627" s="235"/>
      <c r="BY627"/>
      <c r="BZ627"/>
      <c r="CA627"/>
      <c r="CB627"/>
      <c r="CC627"/>
      <c r="CD627"/>
      <c r="CE627"/>
    </row>
    <row r="628" spans="1:83" s="166" customFormat="1" ht="15" hidden="1" customHeight="1">
      <c r="A628" s="185">
        <v>562</v>
      </c>
      <c r="B628" s="186">
        <v>11</v>
      </c>
      <c r="C628" s="187" t="s">
        <v>491</v>
      </c>
      <c r="D628" s="187">
        <v>43</v>
      </c>
      <c r="E628" s="187" t="s">
        <v>1054</v>
      </c>
      <c r="F628" s="188"/>
      <c r="G628" s="186"/>
      <c r="H628" s="202"/>
      <c r="I628" s="202"/>
      <c r="J628" s="445"/>
      <c r="K628" s="186"/>
      <c r="L628" s="430"/>
      <c r="M628" s="431"/>
      <c r="N628" s="167"/>
      <c r="O628" s="167"/>
      <c r="P628" s="167"/>
      <c r="Q628" s="167"/>
      <c r="R628" s="165"/>
      <c r="S628" s="165"/>
      <c r="T628" s="165"/>
      <c r="U628" s="165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BK628" s="120">
        <f t="shared" si="122"/>
        <v>1</v>
      </c>
      <c r="BL628" s="235" t="str">
        <f t="shared" si="121"/>
        <v>2235-02-102-11-10</v>
      </c>
      <c r="BM628" s="235">
        <v>626</v>
      </c>
      <c r="BN628" s="242" t="s">
        <v>2139</v>
      </c>
      <c r="BO628" s="241" t="s">
        <v>2138</v>
      </c>
      <c r="BP628" s="242" t="s">
        <v>29</v>
      </c>
      <c r="BQ628" s="243" t="s">
        <v>2146</v>
      </c>
      <c r="BR628" s="242" t="s">
        <v>1795</v>
      </c>
      <c r="BS628" s="241" t="s">
        <v>2160</v>
      </c>
      <c r="BT628" s="242" t="s">
        <v>1608</v>
      </c>
      <c r="BU628" s="243" t="s">
        <v>1607</v>
      </c>
      <c r="BV628" s="242" t="s">
        <v>1679</v>
      </c>
      <c r="BW628" s="241" t="s">
        <v>2161</v>
      </c>
      <c r="BX628" s="235"/>
      <c r="BY628"/>
      <c r="BZ628"/>
      <c r="CA628"/>
      <c r="CB628"/>
      <c r="CC628"/>
      <c r="CD628"/>
      <c r="CE628"/>
    </row>
    <row r="629" spans="1:83" s="166" customFormat="1" ht="15" hidden="1" customHeight="1">
      <c r="A629" s="185">
        <v>563</v>
      </c>
      <c r="B629" s="186">
        <v>11</v>
      </c>
      <c r="C629" s="187" t="s">
        <v>491</v>
      </c>
      <c r="D629" s="187">
        <v>44</v>
      </c>
      <c r="E629" s="187" t="s">
        <v>1055</v>
      </c>
      <c r="F629" s="188"/>
      <c r="G629" s="186"/>
      <c r="H629" s="202"/>
      <c r="I629" s="202"/>
      <c r="J629" s="445"/>
      <c r="K629" s="186"/>
      <c r="L629" s="430"/>
      <c r="M629" s="431"/>
      <c r="N629" s="167"/>
      <c r="O629" s="167"/>
      <c r="P629" s="167"/>
      <c r="Q629" s="167"/>
      <c r="R629" s="165"/>
      <c r="S629" s="165"/>
      <c r="T629" s="165"/>
      <c r="U629" s="165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BK629" s="120">
        <f t="shared" si="122"/>
        <v>1</v>
      </c>
      <c r="BL629" s="235" t="str">
        <f t="shared" si="121"/>
        <v>2235-02-102-11-15</v>
      </c>
      <c r="BM629" s="235">
        <v>627</v>
      </c>
      <c r="BN629" s="242" t="s">
        <v>2139</v>
      </c>
      <c r="BO629" s="241" t="s">
        <v>2138</v>
      </c>
      <c r="BP629" s="242" t="s">
        <v>29</v>
      </c>
      <c r="BQ629" s="243" t="s">
        <v>2146</v>
      </c>
      <c r="BR629" s="242" t="s">
        <v>1795</v>
      </c>
      <c r="BS629" s="241" t="s">
        <v>2160</v>
      </c>
      <c r="BT629" s="242" t="s">
        <v>1608</v>
      </c>
      <c r="BU629" s="243" t="s">
        <v>1607</v>
      </c>
      <c r="BV629" s="242" t="s">
        <v>1766</v>
      </c>
      <c r="BW629" s="241" t="s">
        <v>2159</v>
      </c>
      <c r="BX629" s="235"/>
      <c r="BY629"/>
      <c r="BZ629"/>
      <c r="CA629"/>
      <c r="CB629"/>
      <c r="CC629"/>
      <c r="CD629"/>
      <c r="CE629"/>
    </row>
    <row r="630" spans="1:83" s="166" customFormat="1" ht="15" hidden="1" customHeight="1">
      <c r="A630" s="185">
        <v>564</v>
      </c>
      <c r="B630" s="186">
        <v>11</v>
      </c>
      <c r="C630" s="187" t="s">
        <v>491</v>
      </c>
      <c r="D630" s="187">
        <v>45</v>
      </c>
      <c r="E630" s="187" t="s">
        <v>1056</v>
      </c>
      <c r="F630" s="188"/>
      <c r="G630" s="186"/>
      <c r="H630" s="202"/>
      <c r="I630" s="202"/>
      <c r="J630" s="445"/>
      <c r="K630" s="186"/>
      <c r="L630" s="430"/>
      <c r="M630" s="431"/>
      <c r="N630" s="167"/>
      <c r="O630" s="167"/>
      <c r="P630" s="167"/>
      <c r="Q630" s="167"/>
      <c r="R630" s="165"/>
      <c r="S630" s="165"/>
      <c r="T630" s="165"/>
      <c r="U630" s="165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BK630" s="120">
        <f t="shared" si="122"/>
        <v>1</v>
      </c>
      <c r="BL630" s="235" t="str">
        <f t="shared" si="121"/>
        <v>2235-02-103-00-01</v>
      </c>
      <c r="BM630" s="235">
        <v>628</v>
      </c>
      <c r="BN630" s="242" t="s">
        <v>2139</v>
      </c>
      <c r="BO630" s="241" t="s">
        <v>2138</v>
      </c>
      <c r="BP630" s="242" t="s">
        <v>29</v>
      </c>
      <c r="BQ630" s="243" t="s">
        <v>2146</v>
      </c>
      <c r="BR630" s="242" t="s">
        <v>1605</v>
      </c>
      <c r="BS630" s="246" t="s">
        <v>2155</v>
      </c>
      <c r="BT630" s="245" t="s">
        <v>1642</v>
      </c>
      <c r="BU630" s="244"/>
      <c r="BV630" s="242" t="s">
        <v>1604</v>
      </c>
      <c r="BW630" s="241" t="s">
        <v>1614</v>
      </c>
      <c r="BX630" s="235"/>
      <c r="BY630"/>
      <c r="BZ630"/>
      <c r="CA630"/>
      <c r="CB630"/>
      <c r="CC630"/>
      <c r="CD630"/>
      <c r="CE630"/>
    </row>
    <row r="631" spans="1:83" s="166" customFormat="1" ht="15" hidden="1" customHeight="1">
      <c r="A631" s="185">
        <v>565</v>
      </c>
      <c r="B631" s="186">
        <v>11</v>
      </c>
      <c r="C631" s="187" t="s">
        <v>491</v>
      </c>
      <c r="D631" s="187">
        <v>46</v>
      </c>
      <c r="E631" s="187" t="s">
        <v>1057</v>
      </c>
      <c r="F631" s="188"/>
      <c r="G631" s="186"/>
      <c r="H631" s="202"/>
      <c r="I631" s="202"/>
      <c r="J631" s="445"/>
      <c r="K631" s="186"/>
      <c r="L631" s="430"/>
      <c r="M631" s="431"/>
      <c r="N631" s="167"/>
      <c r="O631" s="167"/>
      <c r="P631" s="167"/>
      <c r="Q631" s="167"/>
      <c r="R631" s="165"/>
      <c r="S631" s="165"/>
      <c r="T631" s="165"/>
      <c r="U631" s="165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BK631" s="120">
        <f t="shared" si="122"/>
        <v>1</v>
      </c>
      <c r="BL631" s="235" t="str">
        <f t="shared" si="121"/>
        <v>2235-02-103-00-03</v>
      </c>
      <c r="BM631" s="235">
        <v>629</v>
      </c>
      <c r="BN631" s="242" t="s">
        <v>2139</v>
      </c>
      <c r="BO631" s="241" t="s">
        <v>2138</v>
      </c>
      <c r="BP631" s="242" t="s">
        <v>29</v>
      </c>
      <c r="BQ631" s="243" t="s">
        <v>2146</v>
      </c>
      <c r="BR631" s="242" t="s">
        <v>1605</v>
      </c>
      <c r="BS631" s="246" t="s">
        <v>2155</v>
      </c>
      <c r="BT631" s="245" t="s">
        <v>1642</v>
      </c>
      <c r="BU631" s="244"/>
      <c r="BV631" s="242" t="s">
        <v>326</v>
      </c>
      <c r="BW631" s="241" t="s">
        <v>1757</v>
      </c>
      <c r="BX631" s="235"/>
      <c r="BY631"/>
      <c r="BZ631"/>
      <c r="CA631"/>
      <c r="CB631"/>
      <c r="CC631"/>
      <c r="CD631"/>
      <c r="CE631"/>
    </row>
    <row r="632" spans="1:83" s="166" customFormat="1" ht="15" hidden="1" customHeight="1">
      <c r="A632" s="185">
        <v>566</v>
      </c>
      <c r="B632" s="186">
        <v>11</v>
      </c>
      <c r="C632" s="187" t="s">
        <v>491</v>
      </c>
      <c r="D632" s="187">
        <v>47</v>
      </c>
      <c r="E632" s="187" t="s">
        <v>1058</v>
      </c>
      <c r="F632" s="188"/>
      <c r="G632" s="186"/>
      <c r="H632" s="202"/>
      <c r="I632" s="202"/>
      <c r="J632" s="445"/>
      <c r="K632" s="186"/>
      <c r="L632" s="430"/>
      <c r="M632" s="431"/>
      <c r="N632" s="167"/>
      <c r="O632" s="167"/>
      <c r="P632" s="167"/>
      <c r="Q632" s="167"/>
      <c r="R632" s="165"/>
      <c r="S632" s="165"/>
      <c r="T632" s="165"/>
      <c r="U632" s="165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BK632" s="120">
        <f t="shared" si="122"/>
        <v>1</v>
      </c>
      <c r="BL632" s="235" t="str">
        <f t="shared" si="121"/>
        <v>2235-02-103-00-06</v>
      </c>
      <c r="BM632" s="235">
        <v>630</v>
      </c>
      <c r="BN632" s="242" t="s">
        <v>2139</v>
      </c>
      <c r="BO632" s="241" t="s">
        <v>2138</v>
      </c>
      <c r="BP632" s="242" t="s">
        <v>29</v>
      </c>
      <c r="BQ632" s="243" t="s">
        <v>2146</v>
      </c>
      <c r="BR632" s="242" t="s">
        <v>1605</v>
      </c>
      <c r="BS632" s="246" t="s">
        <v>2155</v>
      </c>
      <c r="BT632" s="245" t="s">
        <v>1642</v>
      </c>
      <c r="BU632" s="244"/>
      <c r="BV632" s="242" t="s">
        <v>329</v>
      </c>
      <c r="BW632" s="241" t="s">
        <v>2158</v>
      </c>
      <c r="BX632" s="235"/>
      <c r="BY632"/>
      <c r="BZ632"/>
      <c r="CA632"/>
      <c r="CB632"/>
      <c r="CC632"/>
      <c r="CD632"/>
      <c r="CE632"/>
    </row>
    <row r="633" spans="1:83" s="166" customFormat="1" ht="15" hidden="1" customHeight="1">
      <c r="A633" s="185">
        <v>567</v>
      </c>
      <c r="B633" s="186">
        <v>11</v>
      </c>
      <c r="C633" s="187" t="s">
        <v>491</v>
      </c>
      <c r="D633" s="187">
        <v>48</v>
      </c>
      <c r="E633" s="187" t="s">
        <v>1059</v>
      </c>
      <c r="F633" s="188"/>
      <c r="G633" s="186"/>
      <c r="H633" s="202"/>
      <c r="I633" s="202"/>
      <c r="J633" s="445"/>
      <c r="K633" s="186"/>
      <c r="L633" s="430"/>
      <c r="M633" s="431"/>
      <c r="N633" s="167"/>
      <c r="O633" s="167"/>
      <c r="P633" s="167"/>
      <c r="Q633" s="167"/>
      <c r="R633" s="165"/>
      <c r="S633" s="165"/>
      <c r="T633" s="165"/>
      <c r="U633" s="165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BK633" s="120">
        <f t="shared" si="122"/>
        <v>1</v>
      </c>
      <c r="BL633" s="235" t="str">
        <f t="shared" si="121"/>
        <v>2235-02-103-00-22</v>
      </c>
      <c r="BM633" s="235">
        <v>631</v>
      </c>
      <c r="BN633" s="242" t="s">
        <v>2139</v>
      </c>
      <c r="BO633" s="241" t="s">
        <v>2138</v>
      </c>
      <c r="BP633" s="242" t="s">
        <v>29</v>
      </c>
      <c r="BQ633" s="243" t="s">
        <v>2146</v>
      </c>
      <c r="BR633" s="242" t="s">
        <v>1605</v>
      </c>
      <c r="BS633" s="246" t="s">
        <v>2155</v>
      </c>
      <c r="BT633" s="245" t="s">
        <v>1642</v>
      </c>
      <c r="BU633" s="244"/>
      <c r="BV633" s="242" t="s">
        <v>1821</v>
      </c>
      <c r="BW633" s="241" t="s">
        <v>2157</v>
      </c>
      <c r="BX633" s="235"/>
      <c r="BY633"/>
      <c r="BZ633"/>
      <c r="CA633"/>
      <c r="CB633"/>
      <c r="CC633"/>
      <c r="CD633"/>
      <c r="CE633"/>
    </row>
    <row r="634" spans="1:83" s="166" customFormat="1" ht="15" hidden="1" customHeight="1">
      <c r="A634" s="185">
        <v>568</v>
      </c>
      <c r="B634" s="186">
        <v>11</v>
      </c>
      <c r="C634" s="187" t="s">
        <v>491</v>
      </c>
      <c r="D634" s="187">
        <v>49</v>
      </c>
      <c r="E634" s="187" t="s">
        <v>1060</v>
      </c>
      <c r="F634" s="188"/>
      <c r="G634" s="186"/>
      <c r="H634" s="202"/>
      <c r="I634" s="202"/>
      <c r="J634" s="445"/>
      <c r="K634" s="186"/>
      <c r="L634" s="430"/>
      <c r="M634" s="431"/>
      <c r="N634" s="167"/>
      <c r="O634" s="167"/>
      <c r="P634" s="167"/>
      <c r="Q634" s="167"/>
      <c r="R634" s="165"/>
      <c r="S634" s="165"/>
      <c r="T634" s="165"/>
      <c r="U634" s="165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BK634" s="120">
        <f t="shared" si="122"/>
        <v>1</v>
      </c>
      <c r="BL634" s="235" t="str">
        <f t="shared" si="121"/>
        <v>2235-02-103-11-24</v>
      </c>
      <c r="BM634" s="235">
        <v>632</v>
      </c>
      <c r="BN634" s="242" t="s">
        <v>2139</v>
      </c>
      <c r="BO634" s="241" t="s">
        <v>2138</v>
      </c>
      <c r="BP634" s="242" t="s">
        <v>29</v>
      </c>
      <c r="BQ634" s="243" t="s">
        <v>2146</v>
      </c>
      <c r="BR634" s="242" t="s">
        <v>1605</v>
      </c>
      <c r="BS634" s="241" t="s">
        <v>2155</v>
      </c>
      <c r="BT634" s="242" t="s">
        <v>1608</v>
      </c>
      <c r="BU634" s="243" t="s">
        <v>1607</v>
      </c>
      <c r="BV634" s="242" t="s">
        <v>1806</v>
      </c>
      <c r="BW634" s="241" t="s">
        <v>2156</v>
      </c>
      <c r="BX634" s="235"/>
      <c r="BY634"/>
      <c r="BZ634"/>
      <c r="CA634"/>
      <c r="CB634"/>
      <c r="CC634"/>
      <c r="CD634"/>
      <c r="CE634"/>
    </row>
    <row r="635" spans="1:83" s="166" customFormat="1" ht="15" hidden="1" customHeight="1">
      <c r="A635" s="185">
        <v>569</v>
      </c>
      <c r="B635" s="186">
        <v>11</v>
      </c>
      <c r="C635" s="187" t="s">
        <v>491</v>
      </c>
      <c r="D635" s="187">
        <v>50</v>
      </c>
      <c r="E635" s="187" t="s">
        <v>1061</v>
      </c>
      <c r="F635" s="188"/>
      <c r="G635" s="186"/>
      <c r="H635" s="202"/>
      <c r="I635" s="202"/>
      <c r="J635" s="445"/>
      <c r="K635" s="186"/>
      <c r="L635" s="430"/>
      <c r="M635" s="431"/>
      <c r="N635" s="167"/>
      <c r="O635" s="167"/>
      <c r="P635" s="167"/>
      <c r="Q635" s="167"/>
      <c r="R635" s="165"/>
      <c r="S635" s="165"/>
      <c r="T635" s="165"/>
      <c r="U635" s="165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BK635" s="120">
        <f t="shared" si="122"/>
        <v>1</v>
      </c>
      <c r="BL635" s="235" t="str">
        <f t="shared" si="121"/>
        <v>2235-02-103-11-28</v>
      </c>
      <c r="BM635" s="235">
        <v>633</v>
      </c>
      <c r="BN635" s="242" t="s">
        <v>2139</v>
      </c>
      <c r="BO635" s="241" t="s">
        <v>2138</v>
      </c>
      <c r="BP635" s="242" t="s">
        <v>29</v>
      </c>
      <c r="BQ635" s="243" t="s">
        <v>2146</v>
      </c>
      <c r="BR635" s="242" t="s">
        <v>1605</v>
      </c>
      <c r="BS635" s="241" t="s">
        <v>2155</v>
      </c>
      <c r="BT635" s="242" t="s">
        <v>1608</v>
      </c>
      <c r="BU635" s="243" t="s">
        <v>1607</v>
      </c>
      <c r="BV635" s="242" t="s">
        <v>1816</v>
      </c>
      <c r="BW635" s="241" t="s">
        <v>2154</v>
      </c>
      <c r="BX635" s="235"/>
      <c r="BY635"/>
      <c r="BZ635"/>
      <c r="CA635"/>
      <c r="CB635"/>
      <c r="CC635"/>
      <c r="CD635"/>
      <c r="CE635"/>
    </row>
    <row r="636" spans="1:83" s="166" customFormat="1" ht="15" hidden="1" customHeight="1">
      <c r="A636" s="185">
        <v>570</v>
      </c>
      <c r="B636" s="186">
        <v>11</v>
      </c>
      <c r="C636" s="187" t="s">
        <v>491</v>
      </c>
      <c r="D636" s="187">
        <v>51</v>
      </c>
      <c r="E636" s="187" t="s">
        <v>1062</v>
      </c>
      <c r="F636" s="188"/>
      <c r="G636" s="186"/>
      <c r="H636" s="202"/>
      <c r="I636" s="202"/>
      <c r="J636" s="445"/>
      <c r="K636" s="186"/>
      <c r="L636" s="430"/>
      <c r="M636" s="431"/>
      <c r="N636" s="167"/>
      <c r="O636" s="167"/>
      <c r="P636" s="167"/>
      <c r="Q636" s="167"/>
      <c r="R636" s="165"/>
      <c r="S636" s="165"/>
      <c r="T636" s="165"/>
      <c r="U636" s="165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BK636" s="120">
        <f t="shared" si="122"/>
        <v>1</v>
      </c>
      <c r="BL636" s="235" t="str">
        <f t="shared" si="121"/>
        <v>2235-02-104-00-04</v>
      </c>
      <c r="BM636" s="235">
        <v>634</v>
      </c>
      <c r="BN636" s="242" t="s">
        <v>2139</v>
      </c>
      <c r="BO636" s="241" t="s">
        <v>2138</v>
      </c>
      <c r="BP636" s="242" t="s">
        <v>29</v>
      </c>
      <c r="BQ636" s="243" t="s">
        <v>2146</v>
      </c>
      <c r="BR636" s="242" t="s">
        <v>1731</v>
      </c>
      <c r="BS636" s="246" t="s">
        <v>2153</v>
      </c>
      <c r="BT636" s="245" t="s">
        <v>1642</v>
      </c>
      <c r="BU636" s="244"/>
      <c r="BV636" s="242" t="s">
        <v>327</v>
      </c>
      <c r="BW636" s="241" t="s">
        <v>2152</v>
      </c>
      <c r="BX636" s="235"/>
      <c r="BY636"/>
      <c r="BZ636"/>
      <c r="CA636"/>
      <c r="CB636"/>
      <c r="CC636"/>
      <c r="CD636"/>
      <c r="CE636"/>
    </row>
    <row r="637" spans="1:83" s="166" customFormat="1" ht="15" hidden="1" customHeight="1">
      <c r="A637" s="185">
        <v>571</v>
      </c>
      <c r="B637" s="186">
        <v>11</v>
      </c>
      <c r="C637" s="187" t="s">
        <v>491</v>
      </c>
      <c r="D637" s="187">
        <v>52</v>
      </c>
      <c r="E637" s="187" t="s">
        <v>1063</v>
      </c>
      <c r="F637" s="188"/>
      <c r="G637" s="186"/>
      <c r="H637" s="202"/>
      <c r="I637" s="202"/>
      <c r="J637" s="445"/>
      <c r="K637" s="186"/>
      <c r="L637" s="430"/>
      <c r="M637" s="431"/>
      <c r="N637" s="167"/>
      <c r="O637" s="167"/>
      <c r="P637" s="167"/>
      <c r="Q637" s="167"/>
      <c r="R637" s="165"/>
      <c r="S637" s="165"/>
      <c r="T637" s="165"/>
      <c r="U637" s="165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BK637" s="120">
        <f t="shared" si="122"/>
        <v>1</v>
      </c>
      <c r="BL637" s="235" t="str">
        <f t="shared" si="121"/>
        <v>2235-02-106-00-01</v>
      </c>
      <c r="BM637" s="235">
        <v>635</v>
      </c>
      <c r="BN637" s="242" t="s">
        <v>2139</v>
      </c>
      <c r="BO637" s="241" t="s">
        <v>2138</v>
      </c>
      <c r="BP637" s="242" t="s">
        <v>29</v>
      </c>
      <c r="BQ637" s="243" t="s">
        <v>2146</v>
      </c>
      <c r="BR637" s="242" t="s">
        <v>1759</v>
      </c>
      <c r="BS637" s="246" t="s">
        <v>2150</v>
      </c>
      <c r="BT637" s="245" t="s">
        <v>1642</v>
      </c>
      <c r="BU637" s="244"/>
      <c r="BV637" s="242" t="s">
        <v>1604</v>
      </c>
      <c r="BW637" s="241" t="s">
        <v>1614</v>
      </c>
      <c r="BX637" s="235"/>
      <c r="BY637"/>
      <c r="BZ637"/>
      <c r="CA637"/>
      <c r="CB637"/>
      <c r="CC637"/>
      <c r="CD637"/>
      <c r="CE637"/>
    </row>
    <row r="638" spans="1:83" s="166" customFormat="1" ht="15" hidden="1" customHeight="1">
      <c r="A638" s="185">
        <v>572</v>
      </c>
      <c r="B638" s="186">
        <v>11</v>
      </c>
      <c r="C638" s="187" t="s">
        <v>491</v>
      </c>
      <c r="D638" s="187">
        <v>53</v>
      </c>
      <c r="E638" s="187" t="s">
        <v>1064</v>
      </c>
      <c r="F638" s="188"/>
      <c r="G638" s="186"/>
      <c r="H638" s="202"/>
      <c r="I638" s="202"/>
      <c r="J638" s="445"/>
      <c r="K638" s="186"/>
      <c r="L638" s="430"/>
      <c r="M638" s="431"/>
      <c r="N638" s="167"/>
      <c r="O638" s="167"/>
      <c r="P638" s="167"/>
      <c r="Q638" s="167"/>
      <c r="R638" s="165"/>
      <c r="S638" s="165"/>
      <c r="T638" s="165"/>
      <c r="U638" s="165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BK638" s="120">
        <f t="shared" si="122"/>
        <v>1</v>
      </c>
      <c r="BL638" s="235" t="str">
        <f t="shared" si="121"/>
        <v>2235-02-106-00-02</v>
      </c>
      <c r="BM638" s="235">
        <v>636</v>
      </c>
      <c r="BN638" s="242" t="s">
        <v>2139</v>
      </c>
      <c r="BO638" s="241" t="s">
        <v>2138</v>
      </c>
      <c r="BP638" s="242" t="s">
        <v>29</v>
      </c>
      <c r="BQ638" s="243" t="s">
        <v>2146</v>
      </c>
      <c r="BR638" s="242" t="s">
        <v>1759</v>
      </c>
      <c r="BS638" s="246" t="s">
        <v>2150</v>
      </c>
      <c r="BT638" s="245" t="s">
        <v>1642</v>
      </c>
      <c r="BU638" s="244"/>
      <c r="BV638" s="242" t="s">
        <v>29</v>
      </c>
      <c r="BW638" s="241" t="s">
        <v>2151</v>
      </c>
      <c r="BX638" s="235"/>
      <c r="BY638"/>
      <c r="BZ638"/>
      <c r="CA638"/>
      <c r="CB638"/>
      <c r="CC638"/>
      <c r="CD638"/>
      <c r="CE638"/>
    </row>
    <row r="639" spans="1:83" s="166" customFormat="1" ht="15" hidden="1" customHeight="1">
      <c r="A639" s="185">
        <v>573</v>
      </c>
      <c r="B639" s="186">
        <v>11</v>
      </c>
      <c r="C639" s="187" t="s">
        <v>491</v>
      </c>
      <c r="D639" s="187">
        <v>54</v>
      </c>
      <c r="E639" s="187" t="s">
        <v>1065</v>
      </c>
      <c r="F639" s="188"/>
      <c r="G639" s="186"/>
      <c r="H639" s="202"/>
      <c r="I639" s="202"/>
      <c r="J639" s="445"/>
      <c r="K639" s="186"/>
      <c r="L639" s="430"/>
      <c r="M639" s="431"/>
      <c r="N639" s="167"/>
      <c r="O639" s="167"/>
      <c r="P639" s="167"/>
      <c r="Q639" s="167"/>
      <c r="R639" s="165"/>
      <c r="S639" s="165"/>
      <c r="T639" s="165"/>
      <c r="U639" s="165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BK639" s="120">
        <f t="shared" si="122"/>
        <v>1</v>
      </c>
      <c r="BL639" s="235" t="str">
        <f t="shared" si="121"/>
        <v>2235-02-106-00-04</v>
      </c>
      <c r="BM639" s="235">
        <v>637</v>
      </c>
      <c r="BN639" s="242" t="s">
        <v>2139</v>
      </c>
      <c r="BO639" s="241" t="s">
        <v>2138</v>
      </c>
      <c r="BP639" s="242" t="s">
        <v>29</v>
      </c>
      <c r="BQ639" s="243" t="s">
        <v>2146</v>
      </c>
      <c r="BR639" s="242" t="s">
        <v>1759</v>
      </c>
      <c r="BS639" s="246" t="s">
        <v>2150</v>
      </c>
      <c r="BT639" s="245" t="s">
        <v>1642</v>
      </c>
      <c r="BU639" s="244"/>
      <c r="BV639" s="242" t="s">
        <v>327</v>
      </c>
      <c r="BW639" s="241" t="s">
        <v>2149</v>
      </c>
      <c r="BX639" s="235"/>
      <c r="BY639"/>
      <c r="BZ639"/>
      <c r="CA639"/>
      <c r="CB639"/>
      <c r="CC639"/>
      <c r="CD639"/>
      <c r="CE639"/>
    </row>
    <row r="640" spans="1:83" s="166" customFormat="1" ht="15" hidden="1" customHeight="1">
      <c r="A640" s="185">
        <v>574</v>
      </c>
      <c r="B640" s="186">
        <v>11</v>
      </c>
      <c r="C640" s="187" t="s">
        <v>491</v>
      </c>
      <c r="D640" s="187">
        <v>55</v>
      </c>
      <c r="E640" s="187" t="s">
        <v>1066</v>
      </c>
      <c r="F640" s="188"/>
      <c r="G640" s="186"/>
      <c r="H640" s="202"/>
      <c r="I640" s="202"/>
      <c r="J640" s="445"/>
      <c r="K640" s="186"/>
      <c r="L640" s="430"/>
      <c r="M640" s="431"/>
      <c r="N640" s="167"/>
      <c r="O640" s="167"/>
      <c r="P640" s="167"/>
      <c r="Q640" s="167"/>
      <c r="R640" s="165"/>
      <c r="S640" s="165"/>
      <c r="T640" s="165"/>
      <c r="U640" s="165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BK640" s="120">
        <f t="shared" si="122"/>
        <v>1</v>
      </c>
      <c r="BL640" s="235" t="str">
        <f t="shared" si="121"/>
        <v>2235-02-106-06-04</v>
      </c>
      <c r="BM640" s="235">
        <v>638</v>
      </c>
      <c r="BN640" s="242" t="s">
        <v>2139</v>
      </c>
      <c r="BO640" s="241" t="s">
        <v>2138</v>
      </c>
      <c r="BP640" s="242" t="s">
        <v>29</v>
      </c>
      <c r="BQ640" s="243" t="s">
        <v>2146</v>
      </c>
      <c r="BR640" s="242" t="s">
        <v>1759</v>
      </c>
      <c r="BS640" s="241" t="s">
        <v>2150</v>
      </c>
      <c r="BT640" s="242" t="s">
        <v>329</v>
      </c>
      <c r="BU640" s="243" t="s">
        <v>1917</v>
      </c>
      <c r="BV640" s="242" t="s">
        <v>327</v>
      </c>
      <c r="BW640" s="241" t="s">
        <v>2149</v>
      </c>
      <c r="BX640" s="235"/>
      <c r="BY640"/>
      <c r="BZ640"/>
      <c r="CA640"/>
      <c r="CB640"/>
      <c r="CC640"/>
      <c r="CD640"/>
      <c r="CE640"/>
    </row>
    <row r="641" spans="1:83" s="166" customFormat="1" ht="15" hidden="1" customHeight="1">
      <c r="A641" s="185">
        <v>575</v>
      </c>
      <c r="B641" s="186">
        <v>11</v>
      </c>
      <c r="C641" s="187" t="s">
        <v>491</v>
      </c>
      <c r="D641" s="187">
        <v>56</v>
      </c>
      <c r="E641" s="187" t="s">
        <v>1067</v>
      </c>
      <c r="F641" s="188"/>
      <c r="G641" s="186"/>
      <c r="H641" s="202"/>
      <c r="I641" s="202"/>
      <c r="J641" s="445"/>
      <c r="K641" s="186"/>
      <c r="L641" s="430"/>
      <c r="M641" s="431"/>
      <c r="N641" s="167"/>
      <c r="O641" s="167"/>
      <c r="P641" s="167"/>
      <c r="Q641" s="167"/>
      <c r="R641" s="165"/>
      <c r="S641" s="165"/>
      <c r="T641" s="165"/>
      <c r="U641" s="165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BK641" s="120">
        <f t="shared" si="122"/>
        <v>1</v>
      </c>
      <c r="BL641" s="235" t="str">
        <f t="shared" si="121"/>
        <v>2235-02-106-10-04</v>
      </c>
      <c r="BM641" s="235">
        <v>639</v>
      </c>
      <c r="BN641" s="242" t="s">
        <v>2139</v>
      </c>
      <c r="BO641" s="241" t="s">
        <v>2138</v>
      </c>
      <c r="BP641" s="242" t="s">
        <v>29</v>
      </c>
      <c r="BQ641" s="243" t="s">
        <v>2146</v>
      </c>
      <c r="BR641" s="242" t="s">
        <v>1759</v>
      </c>
      <c r="BS641" s="241" t="s">
        <v>2150</v>
      </c>
      <c r="BT641" s="242" t="s">
        <v>1679</v>
      </c>
      <c r="BU641" s="243" t="s">
        <v>1738</v>
      </c>
      <c r="BV641" s="242" t="s">
        <v>327</v>
      </c>
      <c r="BW641" s="241" t="s">
        <v>2149</v>
      </c>
      <c r="BX641" s="235"/>
      <c r="BY641"/>
      <c r="BZ641"/>
      <c r="CA641"/>
      <c r="CB641"/>
      <c r="CC641"/>
      <c r="CD641"/>
      <c r="CE641"/>
    </row>
    <row r="642" spans="1:83" s="166" customFormat="1" ht="15" hidden="1" customHeight="1">
      <c r="A642" s="185">
        <v>576</v>
      </c>
      <c r="B642" s="186">
        <v>11</v>
      </c>
      <c r="C642" s="187" t="s">
        <v>491</v>
      </c>
      <c r="D642" s="187">
        <v>57</v>
      </c>
      <c r="E642" s="187" t="s">
        <v>1068</v>
      </c>
      <c r="F642" s="188"/>
      <c r="G642" s="186"/>
      <c r="H642" s="202"/>
      <c r="I642" s="202"/>
      <c r="J642" s="445"/>
      <c r="K642" s="186"/>
      <c r="L642" s="430"/>
      <c r="M642" s="431"/>
      <c r="N642" s="167"/>
      <c r="O642" s="167"/>
      <c r="P642" s="167"/>
      <c r="Q642" s="167"/>
      <c r="R642" s="165"/>
      <c r="S642" s="165"/>
      <c r="T642" s="165"/>
      <c r="U642" s="165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BK642" s="120">
        <f t="shared" si="122"/>
        <v>1</v>
      </c>
      <c r="BL642" s="235" t="str">
        <f t="shared" si="121"/>
        <v>2235-02-789-11-05</v>
      </c>
      <c r="BM642" s="235">
        <v>640</v>
      </c>
      <c r="BN642" s="242" t="s">
        <v>2139</v>
      </c>
      <c r="BO642" s="241" t="s">
        <v>2138</v>
      </c>
      <c r="BP642" s="242" t="s">
        <v>29</v>
      </c>
      <c r="BQ642" s="243" t="s">
        <v>2146</v>
      </c>
      <c r="BR642" s="242" t="s">
        <v>1943</v>
      </c>
      <c r="BS642" s="241" t="s">
        <v>1942</v>
      </c>
      <c r="BT642" s="242" t="s">
        <v>1608</v>
      </c>
      <c r="BU642" s="243" t="s">
        <v>1607</v>
      </c>
      <c r="BV642" s="242" t="s">
        <v>328</v>
      </c>
      <c r="BW642" s="241" t="s">
        <v>2148</v>
      </c>
      <c r="BX642" s="235"/>
      <c r="BY642"/>
      <c r="BZ642"/>
      <c r="CA642"/>
      <c r="CB642"/>
      <c r="CC642"/>
      <c r="CD642"/>
      <c r="CE642"/>
    </row>
    <row r="643" spans="1:83" s="166" customFormat="1" ht="15" hidden="1" customHeight="1">
      <c r="A643" s="185">
        <v>577</v>
      </c>
      <c r="B643" s="186">
        <v>11</v>
      </c>
      <c r="C643" s="187" t="s">
        <v>491</v>
      </c>
      <c r="D643" s="187">
        <v>58</v>
      </c>
      <c r="E643" s="187" t="s">
        <v>1069</v>
      </c>
      <c r="F643" s="188"/>
      <c r="G643" s="186"/>
      <c r="H643" s="202"/>
      <c r="I643" s="202"/>
      <c r="J643" s="445"/>
      <c r="K643" s="186"/>
      <c r="L643" s="430"/>
      <c r="M643" s="431"/>
      <c r="N643" s="167"/>
      <c r="O643" s="167"/>
      <c r="P643" s="167"/>
      <c r="Q643" s="167"/>
      <c r="R643" s="165"/>
      <c r="S643" s="165"/>
      <c r="T643" s="165"/>
      <c r="U643" s="165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BK643" s="120">
        <f t="shared" si="122"/>
        <v>1</v>
      </c>
      <c r="BL643" s="235" t="str">
        <f t="shared" ref="BL643:BL706" si="123">CONCATENATE(BN643,"-",BP643,"-",BR643,"-",BT643,"-",BV643)</f>
        <v>2235-02-789-11-40</v>
      </c>
      <c r="BM643" s="235">
        <v>641</v>
      </c>
      <c r="BN643" s="242" t="s">
        <v>2139</v>
      </c>
      <c r="BO643" s="241" t="s">
        <v>2138</v>
      </c>
      <c r="BP643" s="242" t="s">
        <v>29</v>
      </c>
      <c r="BQ643" s="243" t="s">
        <v>2146</v>
      </c>
      <c r="BR643" s="242" t="s">
        <v>1943</v>
      </c>
      <c r="BS643" s="241" t="s">
        <v>1942</v>
      </c>
      <c r="BT643" s="242" t="s">
        <v>1608</v>
      </c>
      <c r="BU643" s="243" t="s">
        <v>1607</v>
      </c>
      <c r="BV643" s="242" t="s">
        <v>1709</v>
      </c>
      <c r="BW643" s="241" t="s">
        <v>2145</v>
      </c>
      <c r="BX643" s="235"/>
      <c r="BY643"/>
      <c r="BZ643"/>
      <c r="CA643"/>
      <c r="CB643"/>
      <c r="CC643"/>
      <c r="CD643"/>
      <c r="CE643"/>
    </row>
    <row r="644" spans="1:83" s="166" customFormat="1" ht="15" hidden="1" customHeight="1">
      <c r="A644" s="185">
        <v>578</v>
      </c>
      <c r="B644" s="186">
        <v>11</v>
      </c>
      <c r="C644" s="187" t="s">
        <v>491</v>
      </c>
      <c r="D644" s="187">
        <v>59</v>
      </c>
      <c r="E644" s="187" t="s">
        <v>1070</v>
      </c>
      <c r="F644" s="188"/>
      <c r="G644" s="186"/>
      <c r="H644" s="202"/>
      <c r="I644" s="202"/>
      <c r="J644" s="445"/>
      <c r="K644" s="186"/>
      <c r="L644" s="430"/>
      <c r="M644" s="431"/>
      <c r="N644" s="167"/>
      <c r="O644" s="167"/>
      <c r="P644" s="167"/>
      <c r="Q644" s="167"/>
      <c r="R644" s="165"/>
      <c r="S644" s="165"/>
      <c r="T644" s="165"/>
      <c r="U644" s="165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BK644" s="120">
        <f t="shared" ref="BK644:BK707" si="124">IF(EXACT($E$25,BN644),BK643+1,1)</f>
        <v>1</v>
      </c>
      <c r="BL644" s="235" t="str">
        <f t="shared" si="123"/>
        <v>2235-02-796-10-05</v>
      </c>
      <c r="BM644" s="235">
        <v>642</v>
      </c>
      <c r="BN644" s="242" t="s">
        <v>2139</v>
      </c>
      <c r="BO644" s="241" t="s">
        <v>2138</v>
      </c>
      <c r="BP644" s="242" t="s">
        <v>29</v>
      </c>
      <c r="BQ644" s="243" t="s">
        <v>2146</v>
      </c>
      <c r="BR644" s="242" t="s">
        <v>1641</v>
      </c>
      <c r="BS644" s="241" t="s">
        <v>1640</v>
      </c>
      <c r="BT644" s="242" t="s">
        <v>1679</v>
      </c>
      <c r="BU644" s="243" t="s">
        <v>1738</v>
      </c>
      <c r="BV644" s="242" t="s">
        <v>328</v>
      </c>
      <c r="BW644" s="241" t="s">
        <v>2147</v>
      </c>
      <c r="BX644" s="235"/>
      <c r="BY644"/>
      <c r="BZ644"/>
      <c r="CA644"/>
      <c r="CB644"/>
      <c r="CC644"/>
      <c r="CD644"/>
      <c r="CE644"/>
    </row>
    <row r="645" spans="1:83" s="166" customFormat="1" ht="15" hidden="1" customHeight="1">
      <c r="A645" s="185">
        <v>579</v>
      </c>
      <c r="B645" s="186">
        <v>11</v>
      </c>
      <c r="C645" s="187" t="s">
        <v>491</v>
      </c>
      <c r="D645" s="187">
        <v>60</v>
      </c>
      <c r="E645" s="187" t="s">
        <v>1071</v>
      </c>
      <c r="F645" s="188"/>
      <c r="G645" s="186"/>
      <c r="H645" s="202"/>
      <c r="I645" s="202"/>
      <c r="J645" s="445"/>
      <c r="K645" s="186"/>
      <c r="L645" s="430"/>
      <c r="M645" s="431"/>
      <c r="N645" s="167"/>
      <c r="O645" s="167"/>
      <c r="P645" s="167"/>
      <c r="Q645" s="167"/>
      <c r="R645" s="165"/>
      <c r="S645" s="165"/>
      <c r="T645" s="165"/>
      <c r="U645" s="165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BK645" s="120">
        <f t="shared" si="124"/>
        <v>1</v>
      </c>
      <c r="BL645" s="235" t="str">
        <f t="shared" si="123"/>
        <v>2235-02-796-11-40</v>
      </c>
      <c r="BM645" s="235">
        <v>643</v>
      </c>
      <c r="BN645" s="242" t="s">
        <v>2139</v>
      </c>
      <c r="BO645" s="241" t="s">
        <v>2138</v>
      </c>
      <c r="BP645" s="242" t="s">
        <v>29</v>
      </c>
      <c r="BQ645" s="243" t="s">
        <v>2146</v>
      </c>
      <c r="BR645" s="242" t="s">
        <v>1641</v>
      </c>
      <c r="BS645" s="241" t="s">
        <v>1640</v>
      </c>
      <c r="BT645" s="242" t="s">
        <v>1608</v>
      </c>
      <c r="BU645" s="243" t="s">
        <v>1607</v>
      </c>
      <c r="BV645" s="242" t="s">
        <v>1709</v>
      </c>
      <c r="BW645" s="241" t="s">
        <v>2145</v>
      </c>
      <c r="BX645" s="235"/>
      <c r="BY645"/>
      <c r="BZ645"/>
      <c r="CA645"/>
      <c r="CB645"/>
      <c r="CC645"/>
      <c r="CD645"/>
      <c r="CE645"/>
    </row>
    <row r="646" spans="1:83" s="166" customFormat="1" ht="15" hidden="1" customHeight="1">
      <c r="A646" s="185">
        <v>580</v>
      </c>
      <c r="B646" s="186">
        <v>11</v>
      </c>
      <c r="C646" s="187" t="s">
        <v>491</v>
      </c>
      <c r="D646" s="187">
        <v>61</v>
      </c>
      <c r="E646" s="187" t="s">
        <v>1072</v>
      </c>
      <c r="F646" s="188"/>
      <c r="G646" s="186"/>
      <c r="H646" s="202"/>
      <c r="I646" s="202"/>
      <c r="J646" s="445"/>
      <c r="K646" s="186"/>
      <c r="L646" s="430"/>
      <c r="M646" s="431"/>
      <c r="N646" s="167"/>
      <c r="O646" s="167"/>
      <c r="P646" s="167"/>
      <c r="Q646" s="167"/>
      <c r="R646" s="165"/>
      <c r="S646" s="165"/>
      <c r="T646" s="165"/>
      <c r="U646" s="165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BK646" s="120">
        <f t="shared" si="124"/>
        <v>1</v>
      </c>
      <c r="BL646" s="235" t="str">
        <f t="shared" si="123"/>
        <v>2235-60-105-00-01</v>
      </c>
      <c r="BM646" s="235">
        <v>644</v>
      </c>
      <c r="BN646" s="242" t="s">
        <v>2139</v>
      </c>
      <c r="BO646" s="241" t="s">
        <v>2138</v>
      </c>
      <c r="BP646" s="242" t="s">
        <v>1847</v>
      </c>
      <c r="BQ646" s="243" t="s">
        <v>2137</v>
      </c>
      <c r="BR646" s="242" t="s">
        <v>1891</v>
      </c>
      <c r="BS646" s="246" t="s">
        <v>2144</v>
      </c>
      <c r="BT646" s="245" t="s">
        <v>1642</v>
      </c>
      <c r="BU646" s="244"/>
      <c r="BV646" s="242" t="s">
        <v>1604</v>
      </c>
      <c r="BW646" s="241" t="s">
        <v>1614</v>
      </c>
      <c r="BX646" s="235"/>
      <c r="BY646"/>
      <c r="BZ646"/>
      <c r="CA646"/>
      <c r="CB646"/>
      <c r="CC646"/>
      <c r="CD646"/>
      <c r="CE646"/>
    </row>
    <row r="647" spans="1:83" s="166" customFormat="1" ht="15" hidden="1" customHeight="1">
      <c r="A647" s="185">
        <v>581</v>
      </c>
      <c r="B647" s="186">
        <v>11</v>
      </c>
      <c r="C647" s="187" t="s">
        <v>491</v>
      </c>
      <c r="D647" s="187">
        <v>62</v>
      </c>
      <c r="E647" s="187" t="s">
        <v>1073</v>
      </c>
      <c r="F647" s="188"/>
      <c r="G647" s="186"/>
      <c r="H647" s="202"/>
      <c r="I647" s="202"/>
      <c r="J647" s="445"/>
      <c r="K647" s="186"/>
      <c r="L647" s="430"/>
      <c r="M647" s="431"/>
      <c r="N647" s="167"/>
      <c r="O647" s="167"/>
      <c r="P647" s="167"/>
      <c r="Q647" s="167"/>
      <c r="R647" s="165"/>
      <c r="S647" s="165"/>
      <c r="T647" s="165"/>
      <c r="U647" s="165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BK647" s="120">
        <f t="shared" si="124"/>
        <v>1</v>
      </c>
      <c r="BL647" s="235" t="str">
        <f t="shared" si="123"/>
        <v>2235-60-105-00-03</v>
      </c>
      <c r="BM647" s="235">
        <v>645</v>
      </c>
      <c r="BN647" s="242" t="s">
        <v>2139</v>
      </c>
      <c r="BO647" s="241" t="s">
        <v>2138</v>
      </c>
      <c r="BP647" s="242" t="s">
        <v>1847</v>
      </c>
      <c r="BQ647" s="243" t="s">
        <v>2137</v>
      </c>
      <c r="BR647" s="242" t="s">
        <v>1891</v>
      </c>
      <c r="BS647" s="246" t="s">
        <v>2144</v>
      </c>
      <c r="BT647" s="245" t="s">
        <v>1642</v>
      </c>
      <c r="BU647" s="244"/>
      <c r="BV647" s="242" t="s">
        <v>326</v>
      </c>
      <c r="BW647" s="241" t="s">
        <v>1757</v>
      </c>
      <c r="BX647" s="235"/>
      <c r="BY647"/>
      <c r="BZ647"/>
      <c r="CA647"/>
      <c r="CB647"/>
      <c r="CC647"/>
      <c r="CD647"/>
      <c r="CE647"/>
    </row>
    <row r="648" spans="1:83" s="166" customFormat="1" ht="15" hidden="1" customHeight="1">
      <c r="A648" s="185">
        <v>582</v>
      </c>
      <c r="B648" s="186">
        <v>11</v>
      </c>
      <c r="C648" s="187" t="s">
        <v>491</v>
      </c>
      <c r="D648" s="187">
        <v>63</v>
      </c>
      <c r="E648" s="187" t="s">
        <v>1074</v>
      </c>
      <c r="F648" s="188"/>
      <c r="G648" s="186"/>
      <c r="H648" s="202"/>
      <c r="I648" s="202"/>
      <c r="J648" s="445"/>
      <c r="K648" s="186"/>
      <c r="L648" s="430"/>
      <c r="M648" s="431"/>
      <c r="N648" s="167"/>
      <c r="O648" s="167"/>
      <c r="P648" s="167"/>
      <c r="Q648" s="167"/>
      <c r="R648" s="165"/>
      <c r="S648" s="165"/>
      <c r="T648" s="165"/>
      <c r="U648" s="165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BK648" s="120">
        <f t="shared" si="124"/>
        <v>1</v>
      </c>
      <c r="BL648" s="235" t="str">
        <f t="shared" si="123"/>
        <v>2235-60-105-00-04</v>
      </c>
      <c r="BM648" s="235">
        <v>646</v>
      </c>
      <c r="BN648" s="242" t="s">
        <v>2139</v>
      </c>
      <c r="BO648" s="241" t="s">
        <v>2138</v>
      </c>
      <c r="BP648" s="242" t="s">
        <v>1847</v>
      </c>
      <c r="BQ648" s="243" t="s">
        <v>2137</v>
      </c>
      <c r="BR648" s="242" t="s">
        <v>1891</v>
      </c>
      <c r="BS648" s="246" t="s">
        <v>2144</v>
      </c>
      <c r="BT648" s="245" t="s">
        <v>1642</v>
      </c>
      <c r="BU648" s="244"/>
      <c r="BV648" s="242" t="s">
        <v>327</v>
      </c>
      <c r="BW648" s="241" t="s">
        <v>2143</v>
      </c>
      <c r="BX648" s="235"/>
      <c r="BY648"/>
      <c r="BZ648"/>
      <c r="CA648"/>
      <c r="CB648"/>
      <c r="CC648"/>
      <c r="CD648"/>
      <c r="CE648"/>
    </row>
    <row r="649" spans="1:83" s="166" customFormat="1" ht="15" hidden="1" customHeight="1">
      <c r="A649" s="185">
        <v>583</v>
      </c>
      <c r="B649" s="186">
        <v>11</v>
      </c>
      <c r="C649" s="187" t="s">
        <v>491</v>
      </c>
      <c r="D649" s="187">
        <v>64</v>
      </c>
      <c r="E649" s="187" t="s">
        <v>1075</v>
      </c>
      <c r="F649" s="188"/>
      <c r="G649" s="186"/>
      <c r="H649" s="202"/>
      <c r="I649" s="202"/>
      <c r="J649" s="445"/>
      <c r="K649" s="186"/>
      <c r="L649" s="430"/>
      <c r="M649" s="431"/>
      <c r="N649" s="167"/>
      <c r="O649" s="167"/>
      <c r="P649" s="167"/>
      <c r="Q649" s="167"/>
      <c r="R649" s="165"/>
      <c r="S649" s="165"/>
      <c r="T649" s="165"/>
      <c r="U649" s="165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BK649" s="120">
        <f t="shared" si="124"/>
        <v>1</v>
      </c>
      <c r="BL649" s="235" t="str">
        <f t="shared" si="123"/>
        <v>2235-60-200-00-01</v>
      </c>
      <c r="BM649" s="235">
        <v>647</v>
      </c>
      <c r="BN649" s="242" t="s">
        <v>2139</v>
      </c>
      <c r="BO649" s="241" t="s">
        <v>2138</v>
      </c>
      <c r="BP649" s="242" t="s">
        <v>1847</v>
      </c>
      <c r="BQ649" s="243" t="s">
        <v>2137</v>
      </c>
      <c r="BR649" s="242" t="s">
        <v>1751</v>
      </c>
      <c r="BS649" s="246" t="s">
        <v>2136</v>
      </c>
      <c r="BT649" s="245" t="s">
        <v>1642</v>
      </c>
      <c r="BU649" s="244"/>
      <c r="BV649" s="242" t="s">
        <v>1604</v>
      </c>
      <c r="BW649" s="241" t="s">
        <v>2142</v>
      </c>
      <c r="BX649" s="235"/>
      <c r="BY649"/>
      <c r="BZ649"/>
      <c r="CA649"/>
      <c r="CB649"/>
      <c r="CC649"/>
      <c r="CD649"/>
      <c r="CE649"/>
    </row>
    <row r="650" spans="1:83" s="166" customFormat="1" ht="15" hidden="1" customHeight="1">
      <c r="A650" s="185">
        <v>584</v>
      </c>
      <c r="B650" s="186">
        <v>12</v>
      </c>
      <c r="C650" s="187" t="s">
        <v>493</v>
      </c>
      <c r="D650" s="187">
        <v>1</v>
      </c>
      <c r="E650" s="187" t="s">
        <v>1076</v>
      </c>
      <c r="F650" s="188"/>
      <c r="G650" s="186"/>
      <c r="H650" s="202"/>
      <c r="I650" s="202"/>
      <c r="J650" s="445"/>
      <c r="K650" s="186"/>
      <c r="L650" s="430"/>
      <c r="M650" s="431"/>
      <c r="N650" s="167"/>
      <c r="O650" s="167"/>
      <c r="P650" s="167"/>
      <c r="Q650" s="167"/>
      <c r="R650" s="165"/>
      <c r="S650" s="165"/>
      <c r="T650" s="165"/>
      <c r="U650" s="165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BK650" s="120">
        <f t="shared" si="124"/>
        <v>1</v>
      </c>
      <c r="BL650" s="235" t="str">
        <f t="shared" si="123"/>
        <v>2235-60-200-00-03</v>
      </c>
      <c r="BM650" s="235">
        <v>648</v>
      </c>
      <c r="BN650" s="242" t="s">
        <v>2139</v>
      </c>
      <c r="BO650" s="241" t="s">
        <v>2138</v>
      </c>
      <c r="BP650" s="242" t="s">
        <v>1847</v>
      </c>
      <c r="BQ650" s="243" t="s">
        <v>2137</v>
      </c>
      <c r="BR650" s="242" t="s">
        <v>1751</v>
      </c>
      <c r="BS650" s="246" t="s">
        <v>2136</v>
      </c>
      <c r="BT650" s="245" t="s">
        <v>1642</v>
      </c>
      <c r="BU650" s="244"/>
      <c r="BV650" s="242" t="s">
        <v>326</v>
      </c>
      <c r="BW650" s="241" t="s">
        <v>2135</v>
      </c>
      <c r="BX650" s="235"/>
      <c r="BY650"/>
      <c r="BZ650"/>
      <c r="CA650"/>
      <c r="CB650"/>
      <c r="CC650"/>
      <c r="CD650"/>
      <c r="CE650"/>
    </row>
    <row r="651" spans="1:83" s="166" customFormat="1" ht="15" hidden="1" customHeight="1">
      <c r="A651" s="185">
        <v>585</v>
      </c>
      <c r="B651" s="186">
        <v>12</v>
      </c>
      <c r="C651" s="187" t="s">
        <v>493</v>
      </c>
      <c r="D651" s="187">
        <v>2</v>
      </c>
      <c r="E651" s="187" t="s">
        <v>1077</v>
      </c>
      <c r="F651" s="188"/>
      <c r="G651" s="186"/>
      <c r="H651" s="202"/>
      <c r="I651" s="202"/>
      <c r="J651" s="445"/>
      <c r="K651" s="186"/>
      <c r="L651" s="430"/>
      <c r="M651" s="431"/>
      <c r="N651" s="167"/>
      <c r="O651" s="167"/>
      <c r="P651" s="167"/>
      <c r="Q651" s="167"/>
      <c r="R651" s="165"/>
      <c r="S651" s="165"/>
      <c r="T651" s="165"/>
      <c r="U651" s="165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BK651" s="120">
        <f t="shared" si="124"/>
        <v>1</v>
      </c>
      <c r="BL651" s="235" t="str">
        <f t="shared" si="123"/>
        <v>2235-60-200-00-04</v>
      </c>
      <c r="BM651" s="235">
        <v>649</v>
      </c>
      <c r="BN651" s="242" t="s">
        <v>2139</v>
      </c>
      <c r="BO651" s="241" t="s">
        <v>2138</v>
      </c>
      <c r="BP651" s="242" t="s">
        <v>1847</v>
      </c>
      <c r="BQ651" s="243" t="s">
        <v>2137</v>
      </c>
      <c r="BR651" s="242" t="s">
        <v>1751</v>
      </c>
      <c r="BS651" s="246" t="s">
        <v>2136</v>
      </c>
      <c r="BT651" s="245" t="s">
        <v>1642</v>
      </c>
      <c r="BU651" s="244"/>
      <c r="BV651" s="242" t="s">
        <v>327</v>
      </c>
      <c r="BW651" s="241" t="s">
        <v>2141</v>
      </c>
      <c r="BX651" s="235"/>
      <c r="BY651"/>
      <c r="BZ651"/>
      <c r="CA651"/>
      <c r="CB651"/>
      <c r="CC651"/>
      <c r="CD651"/>
      <c r="CE651"/>
    </row>
    <row r="652" spans="1:83" s="166" customFormat="1" ht="15" hidden="1" customHeight="1">
      <c r="A652" s="185">
        <v>586</v>
      </c>
      <c r="B652" s="186">
        <v>12</v>
      </c>
      <c r="C652" s="187" t="s">
        <v>493</v>
      </c>
      <c r="D652" s="187">
        <v>3</v>
      </c>
      <c r="E652" s="187" t="s">
        <v>1078</v>
      </c>
      <c r="F652" s="188"/>
      <c r="G652" s="186"/>
      <c r="H652" s="202"/>
      <c r="I652" s="202"/>
      <c r="J652" s="445"/>
      <c r="K652" s="186"/>
      <c r="L652" s="430"/>
      <c r="M652" s="431"/>
      <c r="N652" s="167"/>
      <c r="O652" s="167"/>
      <c r="P652" s="167"/>
      <c r="Q652" s="167"/>
      <c r="R652" s="165"/>
      <c r="S652" s="165"/>
      <c r="T652" s="165"/>
      <c r="U652" s="165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BK652" s="120">
        <f t="shared" si="124"/>
        <v>1</v>
      </c>
      <c r="BL652" s="235" t="str">
        <f t="shared" si="123"/>
        <v>2235-60-200-11-01</v>
      </c>
      <c r="BM652" s="235">
        <v>650</v>
      </c>
      <c r="BN652" s="242" t="s">
        <v>2139</v>
      </c>
      <c r="BO652" s="241" t="s">
        <v>2138</v>
      </c>
      <c r="BP652" s="242" t="s">
        <v>1847</v>
      </c>
      <c r="BQ652" s="243" t="s">
        <v>2137</v>
      </c>
      <c r="BR652" s="242" t="s">
        <v>1751</v>
      </c>
      <c r="BS652" s="241" t="s">
        <v>2136</v>
      </c>
      <c r="BT652" s="242" t="s">
        <v>1608</v>
      </c>
      <c r="BU652" s="243" t="s">
        <v>1607</v>
      </c>
      <c r="BV652" s="242" t="s">
        <v>1604</v>
      </c>
      <c r="BW652" s="241" t="s">
        <v>2140</v>
      </c>
      <c r="BX652" s="235"/>
      <c r="BY652"/>
      <c r="BZ652"/>
      <c r="CA652"/>
      <c r="CB652"/>
      <c r="CC652"/>
      <c r="CD652"/>
      <c r="CE652"/>
    </row>
    <row r="653" spans="1:83" s="166" customFormat="1" ht="15" hidden="1" customHeight="1">
      <c r="A653" s="185">
        <v>587</v>
      </c>
      <c r="B653" s="186">
        <v>12</v>
      </c>
      <c r="C653" s="187" t="s">
        <v>493</v>
      </c>
      <c r="D653" s="187">
        <v>4</v>
      </c>
      <c r="E653" s="187" t="s">
        <v>1079</v>
      </c>
      <c r="F653" s="188"/>
      <c r="G653" s="186"/>
      <c r="H653" s="202"/>
      <c r="I653" s="202"/>
      <c r="J653" s="445"/>
      <c r="K653" s="186"/>
      <c r="L653" s="430"/>
      <c r="M653" s="431"/>
      <c r="N653" s="167"/>
      <c r="O653" s="167"/>
      <c r="P653" s="167"/>
      <c r="Q653" s="167"/>
      <c r="R653" s="165"/>
      <c r="S653" s="165"/>
      <c r="T653" s="165"/>
      <c r="U653" s="165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BK653" s="120">
        <f t="shared" si="124"/>
        <v>1</v>
      </c>
      <c r="BL653" s="235" t="str">
        <f t="shared" si="123"/>
        <v>2235-60-200-11-03</v>
      </c>
      <c r="BM653" s="235">
        <v>651</v>
      </c>
      <c r="BN653" s="242" t="s">
        <v>2139</v>
      </c>
      <c r="BO653" s="241" t="s">
        <v>2138</v>
      </c>
      <c r="BP653" s="242" t="s">
        <v>1847</v>
      </c>
      <c r="BQ653" s="243" t="s">
        <v>2137</v>
      </c>
      <c r="BR653" s="242" t="s">
        <v>1751</v>
      </c>
      <c r="BS653" s="241" t="s">
        <v>2136</v>
      </c>
      <c r="BT653" s="242" t="s">
        <v>1608</v>
      </c>
      <c r="BU653" s="243" t="s">
        <v>1607</v>
      </c>
      <c r="BV653" s="242" t="s">
        <v>326</v>
      </c>
      <c r="BW653" s="241" t="s">
        <v>2135</v>
      </c>
      <c r="BX653" s="235"/>
      <c r="BY653"/>
      <c r="BZ653"/>
      <c r="CA653"/>
      <c r="CB653"/>
      <c r="CC653"/>
      <c r="CD653"/>
      <c r="CE653"/>
    </row>
    <row r="654" spans="1:83" s="166" customFormat="1" ht="15" hidden="1" customHeight="1">
      <c r="A654" s="185">
        <v>588</v>
      </c>
      <c r="B654" s="186">
        <v>12</v>
      </c>
      <c r="C654" s="187" t="s">
        <v>493</v>
      </c>
      <c r="D654" s="187">
        <v>5</v>
      </c>
      <c r="E654" s="187" t="s">
        <v>1080</v>
      </c>
      <c r="F654" s="188"/>
      <c r="G654" s="186"/>
      <c r="H654" s="202"/>
      <c r="I654" s="202"/>
      <c r="J654" s="445"/>
      <c r="K654" s="186"/>
      <c r="L654" s="430"/>
      <c r="M654" s="431"/>
      <c r="N654" s="167"/>
      <c r="O654" s="167"/>
      <c r="P654" s="167"/>
      <c r="Q654" s="167"/>
      <c r="R654" s="165"/>
      <c r="S654" s="165"/>
      <c r="T654" s="165"/>
      <c r="U654" s="165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BK654" s="120">
        <f t="shared" si="124"/>
        <v>1</v>
      </c>
      <c r="BL654" s="235" t="str">
        <f t="shared" si="123"/>
        <v>2236-02-101-00-05</v>
      </c>
      <c r="BM654" s="235">
        <v>652</v>
      </c>
      <c r="BN654" s="242" t="s">
        <v>2134</v>
      </c>
      <c r="BO654" s="241" t="s">
        <v>2133</v>
      </c>
      <c r="BP654" s="242" t="s">
        <v>29</v>
      </c>
      <c r="BQ654" s="243" t="s">
        <v>2132</v>
      </c>
      <c r="BR654" s="242" t="s">
        <v>1617</v>
      </c>
      <c r="BS654" s="246" t="s">
        <v>2131</v>
      </c>
      <c r="BT654" s="245" t="s">
        <v>1642</v>
      </c>
      <c r="BU654" s="244"/>
      <c r="BV654" s="242" t="s">
        <v>328</v>
      </c>
      <c r="BW654" s="241" t="s">
        <v>2130</v>
      </c>
      <c r="BX654" s="235"/>
      <c r="BY654"/>
      <c r="BZ654"/>
      <c r="CA654"/>
      <c r="CB654"/>
      <c r="CC654"/>
      <c r="CD654"/>
      <c r="CE654"/>
    </row>
    <row r="655" spans="1:83" s="166" customFormat="1" ht="15" hidden="1" customHeight="1">
      <c r="A655" s="185">
        <v>589</v>
      </c>
      <c r="B655" s="186">
        <v>12</v>
      </c>
      <c r="C655" s="187" t="s">
        <v>493</v>
      </c>
      <c r="D655" s="187">
        <v>6</v>
      </c>
      <c r="E655" s="187" t="s">
        <v>1081</v>
      </c>
      <c r="F655" s="188"/>
      <c r="G655" s="186"/>
      <c r="H655" s="202"/>
      <c r="I655" s="202"/>
      <c r="J655" s="445"/>
      <c r="K655" s="186"/>
      <c r="L655" s="430"/>
      <c r="M655" s="431"/>
      <c r="N655" s="167"/>
      <c r="O655" s="167"/>
      <c r="P655" s="167"/>
      <c r="Q655" s="167"/>
      <c r="R655" s="165"/>
      <c r="S655" s="165"/>
      <c r="T655" s="165"/>
      <c r="U655" s="165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BK655" s="120">
        <f t="shared" si="124"/>
        <v>1</v>
      </c>
      <c r="BL655" s="235" t="str">
        <f t="shared" si="123"/>
        <v>2245-80-001-00-01</v>
      </c>
      <c r="BM655" s="235">
        <v>653</v>
      </c>
      <c r="BN655" s="242" t="s">
        <v>2129</v>
      </c>
      <c r="BO655" s="241" t="s">
        <v>2128</v>
      </c>
      <c r="BP655" s="242" t="s">
        <v>1611</v>
      </c>
      <c r="BQ655" s="243" t="s">
        <v>1568</v>
      </c>
      <c r="BR655" s="242" t="s">
        <v>1610</v>
      </c>
      <c r="BS655" s="246" t="s">
        <v>1634</v>
      </c>
      <c r="BT655" s="245" t="s">
        <v>1642</v>
      </c>
      <c r="BU655" s="244"/>
      <c r="BV655" s="242" t="s">
        <v>1604</v>
      </c>
      <c r="BW655" s="241" t="s">
        <v>1614</v>
      </c>
      <c r="BX655" s="235"/>
      <c r="BY655"/>
      <c r="BZ655"/>
      <c r="CA655"/>
      <c r="CB655"/>
      <c r="CC655"/>
      <c r="CD655"/>
      <c r="CE655"/>
    </row>
    <row r="656" spans="1:83" s="166" customFormat="1" ht="15" hidden="1" customHeight="1">
      <c r="A656" s="185">
        <v>590</v>
      </c>
      <c r="B656" s="186">
        <v>12</v>
      </c>
      <c r="C656" s="187" t="s">
        <v>493</v>
      </c>
      <c r="D656" s="187">
        <v>7</v>
      </c>
      <c r="E656" s="187" t="s">
        <v>1082</v>
      </c>
      <c r="F656" s="188"/>
      <c r="G656" s="186"/>
      <c r="H656" s="202"/>
      <c r="I656" s="202"/>
      <c r="J656" s="445"/>
      <c r="K656" s="186"/>
      <c r="L656" s="430"/>
      <c r="M656" s="431"/>
      <c r="N656" s="167"/>
      <c r="O656" s="167"/>
      <c r="P656" s="167"/>
      <c r="Q656" s="167"/>
      <c r="R656" s="165"/>
      <c r="S656" s="165"/>
      <c r="T656" s="165"/>
      <c r="U656" s="165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BK656" s="120">
        <f t="shared" si="124"/>
        <v>1</v>
      </c>
      <c r="BL656" s="235" t="str">
        <f t="shared" si="123"/>
        <v>2250-00-102-00-01</v>
      </c>
      <c r="BM656" s="235">
        <v>654</v>
      </c>
      <c r="BN656" s="242" t="s">
        <v>2126</v>
      </c>
      <c r="BO656" s="241" t="s">
        <v>2125</v>
      </c>
      <c r="BP656" s="242" t="s">
        <v>1642</v>
      </c>
      <c r="BQ656" s="243"/>
      <c r="BR656" s="242" t="s">
        <v>1795</v>
      </c>
      <c r="BS656" s="246" t="s">
        <v>2124</v>
      </c>
      <c r="BT656" s="245" t="s">
        <v>1642</v>
      </c>
      <c r="BU656" s="244"/>
      <c r="BV656" s="242" t="s">
        <v>1604</v>
      </c>
      <c r="BW656" s="241" t="s">
        <v>1614</v>
      </c>
      <c r="BX656" s="235"/>
      <c r="BY656"/>
      <c r="BZ656"/>
      <c r="CA656"/>
      <c r="CB656"/>
      <c r="CC656"/>
      <c r="CD656"/>
      <c r="CE656"/>
    </row>
    <row r="657" spans="1:83" s="166" customFormat="1" ht="15" hidden="1" customHeight="1">
      <c r="A657" s="185">
        <v>591</v>
      </c>
      <c r="B657" s="186">
        <v>12</v>
      </c>
      <c r="C657" s="187" t="s">
        <v>493</v>
      </c>
      <c r="D657" s="187">
        <v>8</v>
      </c>
      <c r="E657" s="187" t="s">
        <v>1083</v>
      </c>
      <c r="F657" s="188"/>
      <c r="G657" s="186"/>
      <c r="H657" s="202"/>
      <c r="I657" s="202"/>
      <c r="J657" s="445"/>
      <c r="K657" s="186"/>
      <c r="L657" s="430"/>
      <c r="M657" s="431"/>
      <c r="N657" s="167"/>
      <c r="O657" s="167"/>
      <c r="P657" s="167"/>
      <c r="Q657" s="167"/>
      <c r="R657" s="165"/>
      <c r="S657" s="165"/>
      <c r="T657" s="165"/>
      <c r="U657" s="165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BK657" s="120">
        <f t="shared" si="124"/>
        <v>1</v>
      </c>
      <c r="BL657" s="235" t="str">
        <f t="shared" si="123"/>
        <v>2250-00-102-00-03</v>
      </c>
      <c r="BM657" s="235">
        <v>655</v>
      </c>
      <c r="BN657" s="242" t="s">
        <v>2126</v>
      </c>
      <c r="BO657" s="241" t="s">
        <v>2125</v>
      </c>
      <c r="BP657" s="242" t="s">
        <v>1642</v>
      </c>
      <c r="BQ657" s="243"/>
      <c r="BR657" s="242" t="s">
        <v>1795</v>
      </c>
      <c r="BS657" s="246" t="s">
        <v>2124</v>
      </c>
      <c r="BT657" s="245" t="s">
        <v>1642</v>
      </c>
      <c r="BU657" s="244"/>
      <c r="BV657" s="242" t="s">
        <v>326</v>
      </c>
      <c r="BW657" s="241" t="s">
        <v>1757</v>
      </c>
      <c r="BX657" s="235"/>
      <c r="BY657"/>
      <c r="BZ657"/>
      <c r="CA657"/>
      <c r="CB657"/>
      <c r="CC657"/>
      <c r="CD657"/>
      <c r="CE657"/>
    </row>
    <row r="658" spans="1:83" s="166" customFormat="1" ht="15" hidden="1" customHeight="1">
      <c r="A658" s="185">
        <v>592</v>
      </c>
      <c r="B658" s="186">
        <v>12</v>
      </c>
      <c r="C658" s="187" t="s">
        <v>493</v>
      </c>
      <c r="D658" s="187">
        <v>9</v>
      </c>
      <c r="E658" s="187" t="s">
        <v>1084</v>
      </c>
      <c r="F658" s="188"/>
      <c r="G658" s="186"/>
      <c r="H658" s="202"/>
      <c r="I658" s="202"/>
      <c r="J658" s="445"/>
      <c r="K658" s="186"/>
      <c r="L658" s="430"/>
      <c r="M658" s="431"/>
      <c r="N658" s="167"/>
      <c r="O658" s="167"/>
      <c r="P658" s="167"/>
      <c r="Q658" s="167"/>
      <c r="R658" s="165"/>
      <c r="S658" s="165"/>
      <c r="T658" s="165"/>
      <c r="U658" s="165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BK658" s="120">
        <f t="shared" si="124"/>
        <v>1</v>
      </c>
      <c r="BL658" s="235" t="str">
        <f t="shared" si="123"/>
        <v>2250-00-102-00-04</v>
      </c>
      <c r="BM658" s="235">
        <v>656</v>
      </c>
      <c r="BN658" s="242" t="s">
        <v>2126</v>
      </c>
      <c r="BO658" s="241" t="s">
        <v>2125</v>
      </c>
      <c r="BP658" s="242" t="s">
        <v>1642</v>
      </c>
      <c r="BQ658" s="243"/>
      <c r="BR658" s="242" t="s">
        <v>1795</v>
      </c>
      <c r="BS658" s="246" t="s">
        <v>2124</v>
      </c>
      <c r="BT658" s="245" t="s">
        <v>1642</v>
      </c>
      <c r="BU658" s="244"/>
      <c r="BV658" s="242" t="s">
        <v>327</v>
      </c>
      <c r="BW658" s="241" t="s">
        <v>2127</v>
      </c>
      <c r="BX658" s="235"/>
      <c r="BY658"/>
      <c r="BZ658"/>
      <c r="CA658"/>
      <c r="CB658"/>
      <c r="CC658"/>
      <c r="CD658"/>
      <c r="CE658"/>
    </row>
    <row r="659" spans="1:83" s="166" customFormat="1" ht="15" hidden="1" customHeight="1">
      <c r="A659" s="185">
        <v>593</v>
      </c>
      <c r="B659" s="186">
        <v>12</v>
      </c>
      <c r="C659" s="187" t="s">
        <v>493</v>
      </c>
      <c r="D659" s="187">
        <v>10</v>
      </c>
      <c r="E659" s="187" t="s">
        <v>1085</v>
      </c>
      <c r="F659" s="188"/>
      <c r="G659" s="186"/>
      <c r="H659" s="202"/>
      <c r="I659" s="202"/>
      <c r="J659" s="445"/>
      <c r="K659" s="186"/>
      <c r="L659" s="430"/>
      <c r="M659" s="431"/>
      <c r="N659" s="167"/>
      <c r="O659" s="167"/>
      <c r="P659" s="167"/>
      <c r="Q659" s="167"/>
      <c r="R659" s="165"/>
      <c r="S659" s="165"/>
      <c r="T659" s="165"/>
      <c r="U659" s="165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BK659" s="120">
        <f t="shared" si="124"/>
        <v>1</v>
      </c>
      <c r="BL659" s="235" t="str">
        <f t="shared" si="123"/>
        <v>2250-00-102-00-05</v>
      </c>
      <c r="BM659" s="235">
        <v>657</v>
      </c>
      <c r="BN659" s="242" t="s">
        <v>2126</v>
      </c>
      <c r="BO659" s="241" t="s">
        <v>2125</v>
      </c>
      <c r="BP659" s="242" t="s">
        <v>1642</v>
      </c>
      <c r="BQ659" s="243"/>
      <c r="BR659" s="242" t="s">
        <v>1795</v>
      </c>
      <c r="BS659" s="246" t="s">
        <v>2124</v>
      </c>
      <c r="BT659" s="245" t="s">
        <v>1642</v>
      </c>
      <c r="BU659" s="244"/>
      <c r="BV659" s="242" t="s">
        <v>328</v>
      </c>
      <c r="BW659" s="241" t="s">
        <v>2123</v>
      </c>
      <c r="BX659" s="235"/>
      <c r="BY659"/>
      <c r="BZ659"/>
      <c r="CA659"/>
      <c r="CB659"/>
      <c r="CC659"/>
      <c r="CD659"/>
      <c r="CE659"/>
    </row>
    <row r="660" spans="1:83" s="166" customFormat="1" ht="15" hidden="1" customHeight="1">
      <c r="A660" s="185">
        <v>594</v>
      </c>
      <c r="B660" s="186">
        <v>12</v>
      </c>
      <c r="C660" s="187" t="s">
        <v>493</v>
      </c>
      <c r="D660" s="187">
        <v>11</v>
      </c>
      <c r="E660" s="187" t="s">
        <v>1086</v>
      </c>
      <c r="F660" s="188"/>
      <c r="G660" s="186"/>
      <c r="H660" s="202"/>
      <c r="I660" s="202"/>
      <c r="J660" s="445"/>
      <c r="K660" s="186"/>
      <c r="L660" s="430"/>
      <c r="M660" s="431"/>
      <c r="N660" s="167"/>
      <c r="O660" s="167"/>
      <c r="P660" s="167"/>
      <c r="Q660" s="167"/>
      <c r="R660" s="165"/>
      <c r="S660" s="165"/>
      <c r="T660" s="165"/>
      <c r="U660" s="165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BK660" s="120">
        <f t="shared" si="124"/>
        <v>1</v>
      </c>
      <c r="BL660" s="235" t="str">
        <f t="shared" si="123"/>
        <v>2251-00-090-00-04</v>
      </c>
      <c r="BM660" s="235">
        <v>658</v>
      </c>
      <c r="BN660" s="242" t="s">
        <v>2112</v>
      </c>
      <c r="BO660" s="241" t="s">
        <v>2111</v>
      </c>
      <c r="BP660" s="242" t="s">
        <v>1642</v>
      </c>
      <c r="BQ660" s="243"/>
      <c r="BR660" s="242" t="s">
        <v>1813</v>
      </c>
      <c r="BS660" s="246" t="s">
        <v>1812</v>
      </c>
      <c r="BT660" s="245" t="s">
        <v>1642</v>
      </c>
      <c r="BU660" s="244"/>
      <c r="BV660" s="242" t="s">
        <v>327</v>
      </c>
      <c r="BW660" s="241" t="s">
        <v>2122</v>
      </c>
      <c r="BX660" s="235"/>
      <c r="BY660"/>
      <c r="BZ660"/>
      <c r="CA660"/>
      <c r="CB660"/>
      <c r="CC660"/>
      <c r="CD660"/>
      <c r="CE660"/>
    </row>
    <row r="661" spans="1:83" s="166" customFormat="1" ht="15" hidden="1" customHeight="1">
      <c r="A661" s="185">
        <v>595</v>
      </c>
      <c r="B661" s="186">
        <v>12</v>
      </c>
      <c r="C661" s="187" t="s">
        <v>493</v>
      </c>
      <c r="D661" s="187">
        <v>12</v>
      </c>
      <c r="E661" s="187" t="s">
        <v>1087</v>
      </c>
      <c r="F661" s="188"/>
      <c r="G661" s="186"/>
      <c r="H661" s="202"/>
      <c r="I661" s="202"/>
      <c r="J661" s="445"/>
      <c r="K661" s="186"/>
      <c r="L661" s="430"/>
      <c r="M661" s="431"/>
      <c r="N661" s="167"/>
      <c r="O661" s="167"/>
      <c r="P661" s="167"/>
      <c r="Q661" s="167"/>
      <c r="R661" s="165"/>
      <c r="S661" s="165"/>
      <c r="T661" s="165"/>
      <c r="U661" s="165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BK661" s="120">
        <f t="shared" si="124"/>
        <v>1</v>
      </c>
      <c r="BL661" s="235" t="str">
        <f t="shared" si="123"/>
        <v>2251-00-090-00-05</v>
      </c>
      <c r="BM661" s="235">
        <v>659</v>
      </c>
      <c r="BN661" s="242" t="s">
        <v>2112</v>
      </c>
      <c r="BO661" s="241" t="s">
        <v>2111</v>
      </c>
      <c r="BP661" s="242" t="s">
        <v>1642</v>
      </c>
      <c r="BQ661" s="243"/>
      <c r="BR661" s="242" t="s">
        <v>1813</v>
      </c>
      <c r="BS661" s="246" t="s">
        <v>1812</v>
      </c>
      <c r="BT661" s="245" t="s">
        <v>1642</v>
      </c>
      <c r="BU661" s="244"/>
      <c r="BV661" s="242" t="s">
        <v>328</v>
      </c>
      <c r="BW661" s="241" t="s">
        <v>1833</v>
      </c>
      <c r="BX661" s="235"/>
      <c r="BY661"/>
      <c r="BZ661"/>
      <c r="CA661"/>
      <c r="CB661"/>
      <c r="CC661"/>
      <c r="CD661"/>
      <c r="CE661"/>
    </row>
    <row r="662" spans="1:83" s="166" customFormat="1" ht="15" hidden="1" customHeight="1">
      <c r="A662" s="185">
        <v>596</v>
      </c>
      <c r="B662" s="186">
        <v>12</v>
      </c>
      <c r="C662" s="187" t="s">
        <v>493</v>
      </c>
      <c r="D662" s="187">
        <v>13</v>
      </c>
      <c r="E662" s="187" t="s">
        <v>1088</v>
      </c>
      <c r="F662" s="188"/>
      <c r="G662" s="186"/>
      <c r="H662" s="202"/>
      <c r="I662" s="202"/>
      <c r="J662" s="445"/>
      <c r="K662" s="186"/>
      <c r="L662" s="430"/>
      <c r="M662" s="431"/>
      <c r="N662" s="167"/>
      <c r="O662" s="167"/>
      <c r="P662" s="167"/>
      <c r="Q662" s="167"/>
      <c r="R662" s="165"/>
      <c r="S662" s="165"/>
      <c r="T662" s="165"/>
      <c r="U662" s="165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BK662" s="120">
        <f t="shared" si="124"/>
        <v>1</v>
      </c>
      <c r="BL662" s="235" t="str">
        <f t="shared" si="123"/>
        <v>2251-00-090-00-06</v>
      </c>
      <c r="BM662" s="235">
        <v>660</v>
      </c>
      <c r="BN662" s="242" t="s">
        <v>2112</v>
      </c>
      <c r="BO662" s="241" t="s">
        <v>2111</v>
      </c>
      <c r="BP662" s="242" t="s">
        <v>1642</v>
      </c>
      <c r="BQ662" s="243"/>
      <c r="BR662" s="242" t="s">
        <v>1813</v>
      </c>
      <c r="BS662" s="246" t="s">
        <v>1812</v>
      </c>
      <c r="BT662" s="245" t="s">
        <v>1642</v>
      </c>
      <c r="BU662" s="244"/>
      <c r="BV662" s="242" t="s">
        <v>329</v>
      </c>
      <c r="BW662" s="241" t="s">
        <v>2121</v>
      </c>
      <c r="BX662" s="235"/>
      <c r="BY662"/>
      <c r="BZ662"/>
      <c r="CA662"/>
      <c r="CB662"/>
      <c r="CC662"/>
      <c r="CD662"/>
      <c r="CE662"/>
    </row>
    <row r="663" spans="1:83" s="166" customFormat="1" ht="15" hidden="1" customHeight="1">
      <c r="A663" s="185">
        <v>597</v>
      </c>
      <c r="B663" s="186">
        <v>12</v>
      </c>
      <c r="C663" s="187" t="s">
        <v>493</v>
      </c>
      <c r="D663" s="187">
        <v>14</v>
      </c>
      <c r="E663" s="187" t="s">
        <v>1089</v>
      </c>
      <c r="F663" s="188"/>
      <c r="G663" s="186"/>
      <c r="H663" s="202"/>
      <c r="I663" s="202"/>
      <c r="J663" s="445"/>
      <c r="K663" s="186"/>
      <c r="L663" s="430"/>
      <c r="M663" s="431"/>
      <c r="N663" s="167"/>
      <c r="O663" s="167"/>
      <c r="P663" s="167"/>
      <c r="Q663" s="167"/>
      <c r="R663" s="165"/>
      <c r="S663" s="165"/>
      <c r="T663" s="165"/>
      <c r="U663" s="165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BK663" s="120">
        <f t="shared" si="124"/>
        <v>1</v>
      </c>
      <c r="BL663" s="235" t="str">
        <f t="shared" si="123"/>
        <v>2251-00-090-00-07</v>
      </c>
      <c r="BM663" s="235">
        <v>661</v>
      </c>
      <c r="BN663" s="242" t="s">
        <v>2112</v>
      </c>
      <c r="BO663" s="241" t="s">
        <v>2111</v>
      </c>
      <c r="BP663" s="242" t="s">
        <v>1642</v>
      </c>
      <c r="BQ663" s="243"/>
      <c r="BR663" s="242" t="s">
        <v>1813</v>
      </c>
      <c r="BS663" s="246" t="s">
        <v>1812</v>
      </c>
      <c r="BT663" s="245" t="s">
        <v>1642</v>
      </c>
      <c r="BU663" s="244"/>
      <c r="BV663" s="242" t="s">
        <v>330</v>
      </c>
      <c r="BW663" s="241" t="s">
        <v>2120</v>
      </c>
      <c r="BX663" s="235"/>
      <c r="BY663"/>
      <c r="BZ663"/>
      <c r="CA663"/>
      <c r="CB663"/>
      <c r="CC663"/>
      <c r="CD663"/>
      <c r="CE663"/>
    </row>
    <row r="664" spans="1:83" s="166" customFormat="1" ht="15" hidden="1" customHeight="1">
      <c r="A664" s="185">
        <v>598</v>
      </c>
      <c r="B664" s="186">
        <v>12</v>
      </c>
      <c r="C664" s="187" t="s">
        <v>493</v>
      </c>
      <c r="D664" s="187">
        <v>15</v>
      </c>
      <c r="E664" s="187" t="s">
        <v>1090</v>
      </c>
      <c r="F664" s="188"/>
      <c r="G664" s="186"/>
      <c r="H664" s="202"/>
      <c r="I664" s="202"/>
      <c r="J664" s="445"/>
      <c r="K664" s="186"/>
      <c r="L664" s="430"/>
      <c r="M664" s="431"/>
      <c r="N664" s="167"/>
      <c r="O664" s="167"/>
      <c r="P664" s="167"/>
      <c r="Q664" s="167"/>
      <c r="R664" s="165"/>
      <c r="S664" s="165"/>
      <c r="T664" s="165"/>
      <c r="U664" s="165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BK664" s="120">
        <f t="shared" si="124"/>
        <v>1</v>
      </c>
      <c r="BL664" s="235" t="str">
        <f t="shared" si="123"/>
        <v>2251-00-090-00-08</v>
      </c>
      <c r="BM664" s="235">
        <v>662</v>
      </c>
      <c r="BN664" s="242" t="s">
        <v>2112</v>
      </c>
      <c r="BO664" s="241" t="s">
        <v>2111</v>
      </c>
      <c r="BP664" s="242" t="s">
        <v>1642</v>
      </c>
      <c r="BQ664" s="243"/>
      <c r="BR664" s="242" t="s">
        <v>1813</v>
      </c>
      <c r="BS664" s="246" t="s">
        <v>1812</v>
      </c>
      <c r="BT664" s="245" t="s">
        <v>1642</v>
      </c>
      <c r="BU664" s="244"/>
      <c r="BV664" s="242" t="s">
        <v>331</v>
      </c>
      <c r="BW664" s="241" t="s">
        <v>2119</v>
      </c>
      <c r="BX664" s="235"/>
      <c r="BY664"/>
      <c r="BZ664"/>
      <c r="CA664"/>
      <c r="CB664"/>
      <c r="CC664"/>
      <c r="CD664"/>
      <c r="CE664"/>
    </row>
    <row r="665" spans="1:83" s="166" customFormat="1" ht="15" hidden="1" customHeight="1">
      <c r="A665" s="185">
        <v>599</v>
      </c>
      <c r="B665" s="186">
        <v>12</v>
      </c>
      <c r="C665" s="187" t="s">
        <v>493</v>
      </c>
      <c r="D665" s="187">
        <v>16</v>
      </c>
      <c r="E665" s="187" t="s">
        <v>1091</v>
      </c>
      <c r="F665" s="188"/>
      <c r="G665" s="186"/>
      <c r="H665" s="202"/>
      <c r="I665" s="202"/>
      <c r="J665" s="445"/>
      <c r="K665" s="186"/>
      <c r="L665" s="430"/>
      <c r="M665" s="431"/>
      <c r="N665" s="167"/>
      <c r="O665" s="167"/>
      <c r="P665" s="167"/>
      <c r="Q665" s="167"/>
      <c r="R665" s="165"/>
      <c r="S665" s="165"/>
      <c r="T665" s="165"/>
      <c r="U665" s="165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BK665" s="120">
        <f t="shared" si="124"/>
        <v>1</v>
      </c>
      <c r="BL665" s="235" t="str">
        <f t="shared" si="123"/>
        <v>2251-00-090-00-10</v>
      </c>
      <c r="BM665" s="235">
        <v>663</v>
      </c>
      <c r="BN665" s="242" t="s">
        <v>2112</v>
      </c>
      <c r="BO665" s="241" t="s">
        <v>2111</v>
      </c>
      <c r="BP665" s="242" t="s">
        <v>1642</v>
      </c>
      <c r="BQ665" s="243"/>
      <c r="BR665" s="242" t="s">
        <v>1813</v>
      </c>
      <c r="BS665" s="246" t="s">
        <v>1812</v>
      </c>
      <c r="BT665" s="245" t="s">
        <v>1642</v>
      </c>
      <c r="BU665" s="244"/>
      <c r="BV665" s="242" t="s">
        <v>1679</v>
      </c>
      <c r="BW665" s="241" t="s">
        <v>2118</v>
      </c>
      <c r="BX665" s="235"/>
      <c r="BY665"/>
      <c r="BZ665"/>
      <c r="CA665"/>
      <c r="CB665"/>
      <c r="CC665"/>
      <c r="CD665"/>
      <c r="CE665"/>
    </row>
    <row r="666" spans="1:83" s="166" customFormat="1" ht="15" hidden="1" customHeight="1">
      <c r="A666" s="185">
        <v>600</v>
      </c>
      <c r="B666" s="186">
        <v>12</v>
      </c>
      <c r="C666" s="187" t="s">
        <v>493</v>
      </c>
      <c r="D666" s="187">
        <v>17</v>
      </c>
      <c r="E666" s="187" t="s">
        <v>1092</v>
      </c>
      <c r="F666" s="188"/>
      <c r="G666" s="186"/>
      <c r="H666" s="202"/>
      <c r="I666" s="202"/>
      <c r="J666" s="445"/>
      <c r="K666" s="186"/>
      <c r="L666" s="430"/>
      <c r="M666" s="431"/>
      <c r="N666" s="167"/>
      <c r="O666" s="167"/>
      <c r="P666" s="167"/>
      <c r="Q666" s="167"/>
      <c r="R666" s="165"/>
      <c r="S666" s="165"/>
      <c r="T666" s="165"/>
      <c r="U666" s="165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BK666" s="120">
        <f t="shared" si="124"/>
        <v>1</v>
      </c>
      <c r="BL666" s="235" t="str">
        <f t="shared" si="123"/>
        <v>2251-00-090-00-12</v>
      </c>
      <c r="BM666" s="235">
        <v>664</v>
      </c>
      <c r="BN666" s="242" t="s">
        <v>2112</v>
      </c>
      <c r="BO666" s="241" t="s">
        <v>2111</v>
      </c>
      <c r="BP666" s="242" t="s">
        <v>1642</v>
      </c>
      <c r="BQ666" s="243"/>
      <c r="BR666" s="242" t="s">
        <v>1813</v>
      </c>
      <c r="BS666" s="246" t="s">
        <v>1812</v>
      </c>
      <c r="BT666" s="245" t="s">
        <v>1642</v>
      </c>
      <c r="BU666" s="244"/>
      <c r="BV666" s="242" t="s">
        <v>1639</v>
      </c>
      <c r="BW666" s="241" t="s">
        <v>2117</v>
      </c>
      <c r="BX666" s="235"/>
      <c r="BY666"/>
      <c r="BZ666"/>
      <c r="CA666"/>
      <c r="CB666"/>
      <c r="CC666"/>
      <c r="CD666"/>
      <c r="CE666"/>
    </row>
    <row r="667" spans="1:83" s="166" customFormat="1" ht="15" hidden="1" customHeight="1">
      <c r="A667" s="185">
        <v>601</v>
      </c>
      <c r="B667" s="186">
        <v>12</v>
      </c>
      <c r="C667" s="187" t="s">
        <v>493</v>
      </c>
      <c r="D667" s="187">
        <v>18</v>
      </c>
      <c r="E667" s="187" t="s">
        <v>1093</v>
      </c>
      <c r="F667" s="188"/>
      <c r="G667" s="186"/>
      <c r="H667" s="202"/>
      <c r="I667" s="202"/>
      <c r="J667" s="445"/>
      <c r="K667" s="186"/>
      <c r="L667" s="430"/>
      <c r="M667" s="431"/>
      <c r="N667" s="167"/>
      <c r="O667" s="167"/>
      <c r="P667" s="167"/>
      <c r="Q667" s="167"/>
      <c r="R667" s="165"/>
      <c r="S667" s="165"/>
      <c r="T667" s="165"/>
      <c r="U667" s="165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BK667" s="120">
        <f t="shared" si="124"/>
        <v>1</v>
      </c>
      <c r="BL667" s="235" t="str">
        <f t="shared" si="123"/>
        <v>2251-00-090-00-14</v>
      </c>
      <c r="BM667" s="235">
        <v>665</v>
      </c>
      <c r="BN667" s="242" t="s">
        <v>2112</v>
      </c>
      <c r="BO667" s="241" t="s">
        <v>2111</v>
      </c>
      <c r="BP667" s="242" t="s">
        <v>1642</v>
      </c>
      <c r="BQ667" s="243"/>
      <c r="BR667" s="242" t="s">
        <v>1813</v>
      </c>
      <c r="BS667" s="246" t="s">
        <v>1812</v>
      </c>
      <c r="BT667" s="245" t="s">
        <v>1642</v>
      </c>
      <c r="BU667" s="244"/>
      <c r="BV667" s="242" t="s">
        <v>1919</v>
      </c>
      <c r="BW667" s="241" t="s">
        <v>2116</v>
      </c>
      <c r="BX667" s="235"/>
      <c r="BY667"/>
      <c r="BZ667"/>
      <c r="CA667"/>
      <c r="CB667"/>
      <c r="CC667"/>
      <c r="CD667"/>
      <c r="CE667"/>
    </row>
    <row r="668" spans="1:83" s="166" customFormat="1" ht="15" hidden="1" customHeight="1">
      <c r="A668" s="185">
        <v>602</v>
      </c>
      <c r="B668" s="186">
        <v>12</v>
      </c>
      <c r="C668" s="187" t="s">
        <v>493</v>
      </c>
      <c r="D668" s="187">
        <v>19</v>
      </c>
      <c r="E668" s="187" t="s">
        <v>1094</v>
      </c>
      <c r="F668" s="188"/>
      <c r="G668" s="186"/>
      <c r="H668" s="202"/>
      <c r="I668" s="202"/>
      <c r="J668" s="445"/>
      <c r="K668" s="186"/>
      <c r="L668" s="430"/>
      <c r="M668" s="431"/>
      <c r="N668" s="167"/>
      <c r="O668" s="167"/>
      <c r="P668" s="167"/>
      <c r="Q668" s="167"/>
      <c r="R668" s="165"/>
      <c r="S668" s="165"/>
      <c r="T668" s="165"/>
      <c r="U668" s="165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BK668" s="120">
        <f t="shared" si="124"/>
        <v>1</v>
      </c>
      <c r="BL668" s="235" t="str">
        <f t="shared" si="123"/>
        <v>2251-00-090-00-15</v>
      </c>
      <c r="BM668" s="235">
        <v>666</v>
      </c>
      <c r="BN668" s="242" t="s">
        <v>2112</v>
      </c>
      <c r="BO668" s="241" t="s">
        <v>2111</v>
      </c>
      <c r="BP668" s="242" t="s">
        <v>1642</v>
      </c>
      <c r="BQ668" s="243"/>
      <c r="BR668" s="242" t="s">
        <v>1813</v>
      </c>
      <c r="BS668" s="246" t="s">
        <v>1812</v>
      </c>
      <c r="BT668" s="245" t="s">
        <v>1642</v>
      </c>
      <c r="BU668" s="244"/>
      <c r="BV668" s="242" t="s">
        <v>1766</v>
      </c>
      <c r="BW668" s="241" t="s">
        <v>2115</v>
      </c>
      <c r="BX668" s="235"/>
      <c r="BY668"/>
      <c r="BZ668"/>
      <c r="CA668"/>
      <c r="CB668"/>
      <c r="CC668"/>
      <c r="CD668"/>
      <c r="CE668"/>
    </row>
    <row r="669" spans="1:83" s="166" customFormat="1" ht="15" hidden="1" customHeight="1">
      <c r="A669" s="185">
        <v>603</v>
      </c>
      <c r="B669" s="186">
        <v>12</v>
      </c>
      <c r="C669" s="187" t="s">
        <v>493</v>
      </c>
      <c r="D669" s="187">
        <v>20</v>
      </c>
      <c r="E669" s="187" t="s">
        <v>1095</v>
      </c>
      <c r="F669" s="188"/>
      <c r="G669" s="186"/>
      <c r="H669" s="202"/>
      <c r="I669" s="202"/>
      <c r="J669" s="445"/>
      <c r="K669" s="186"/>
      <c r="L669" s="430"/>
      <c r="M669" s="431"/>
      <c r="N669" s="167"/>
      <c r="O669" s="167"/>
      <c r="P669" s="167"/>
      <c r="Q669" s="167"/>
      <c r="R669" s="165"/>
      <c r="S669" s="165"/>
      <c r="T669" s="165"/>
      <c r="U669" s="165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BK669" s="120">
        <f t="shared" si="124"/>
        <v>1</v>
      </c>
      <c r="BL669" s="235" t="str">
        <f t="shared" si="123"/>
        <v>2251-00-090-00-16</v>
      </c>
      <c r="BM669" s="235">
        <v>667</v>
      </c>
      <c r="BN669" s="242" t="s">
        <v>2112</v>
      </c>
      <c r="BO669" s="241" t="s">
        <v>2111</v>
      </c>
      <c r="BP669" s="242" t="s">
        <v>1642</v>
      </c>
      <c r="BQ669" s="243"/>
      <c r="BR669" s="242" t="s">
        <v>1813</v>
      </c>
      <c r="BS669" s="246" t="s">
        <v>1812</v>
      </c>
      <c r="BT669" s="245" t="s">
        <v>1642</v>
      </c>
      <c r="BU669" s="244"/>
      <c r="BV669" s="242" t="s">
        <v>1828</v>
      </c>
      <c r="BW669" s="241" t="s">
        <v>2114</v>
      </c>
      <c r="BX669" s="235"/>
      <c r="BY669"/>
      <c r="BZ669"/>
      <c r="CA669"/>
      <c r="CB669"/>
      <c r="CC669"/>
      <c r="CD669"/>
      <c r="CE669"/>
    </row>
    <row r="670" spans="1:83" s="166" customFormat="1" ht="15" hidden="1" customHeight="1">
      <c r="A670" s="185">
        <v>604</v>
      </c>
      <c r="B670" s="186">
        <v>12</v>
      </c>
      <c r="C670" s="187" t="s">
        <v>493</v>
      </c>
      <c r="D670" s="187">
        <v>21</v>
      </c>
      <c r="E670" s="187" t="s">
        <v>1096</v>
      </c>
      <c r="F670" s="188"/>
      <c r="G670" s="186"/>
      <c r="H670" s="202"/>
      <c r="I670" s="202"/>
      <c r="J670" s="445"/>
      <c r="K670" s="186"/>
      <c r="L670" s="430"/>
      <c r="M670" s="431"/>
      <c r="N670" s="167"/>
      <c r="O670" s="167"/>
      <c r="P670" s="167"/>
      <c r="Q670" s="167"/>
      <c r="R670" s="165"/>
      <c r="S670" s="165"/>
      <c r="T670" s="165"/>
      <c r="U670" s="165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BK670" s="120">
        <f t="shared" si="124"/>
        <v>1</v>
      </c>
      <c r="BL670" s="235" t="str">
        <f t="shared" si="123"/>
        <v>2251-00-090-00-17</v>
      </c>
      <c r="BM670" s="235">
        <v>668</v>
      </c>
      <c r="BN670" s="242" t="s">
        <v>2112</v>
      </c>
      <c r="BO670" s="241" t="s">
        <v>2111</v>
      </c>
      <c r="BP670" s="242" t="s">
        <v>1642</v>
      </c>
      <c r="BQ670" s="243"/>
      <c r="BR670" s="242" t="s">
        <v>1813</v>
      </c>
      <c r="BS670" s="246" t="s">
        <v>1812</v>
      </c>
      <c r="BT670" s="245" t="s">
        <v>1642</v>
      </c>
      <c r="BU670" s="244"/>
      <c r="BV670" s="242" t="s">
        <v>1673</v>
      </c>
      <c r="BW670" s="241" t="s">
        <v>2113</v>
      </c>
      <c r="BX670" s="235"/>
      <c r="BY670"/>
      <c r="BZ670"/>
      <c r="CA670"/>
      <c r="CB670"/>
      <c r="CC670"/>
      <c r="CD670"/>
      <c r="CE670"/>
    </row>
    <row r="671" spans="1:83" s="166" customFormat="1" ht="15" hidden="1" customHeight="1">
      <c r="A671" s="185">
        <v>605</v>
      </c>
      <c r="B671" s="186">
        <v>12</v>
      </c>
      <c r="C671" s="187" t="s">
        <v>493</v>
      </c>
      <c r="D671" s="187">
        <v>22</v>
      </c>
      <c r="E671" s="187" t="s">
        <v>1097</v>
      </c>
      <c r="F671" s="188"/>
      <c r="G671" s="186"/>
      <c r="H671" s="202"/>
      <c r="I671" s="202"/>
      <c r="J671" s="445"/>
      <c r="K671" s="186"/>
      <c r="L671" s="430"/>
      <c r="M671" s="431"/>
      <c r="N671" s="167"/>
      <c r="O671" s="167"/>
      <c r="P671" s="167"/>
      <c r="Q671" s="167"/>
      <c r="R671" s="165"/>
      <c r="S671" s="165"/>
      <c r="T671" s="165"/>
      <c r="U671" s="165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BK671" s="120">
        <f t="shared" si="124"/>
        <v>1</v>
      </c>
      <c r="BL671" s="235" t="str">
        <f t="shared" si="123"/>
        <v>2251-00-090-00-18</v>
      </c>
      <c r="BM671" s="235">
        <v>669</v>
      </c>
      <c r="BN671" s="242" t="s">
        <v>2112</v>
      </c>
      <c r="BO671" s="241" t="s">
        <v>2111</v>
      </c>
      <c r="BP671" s="242" t="s">
        <v>1642</v>
      </c>
      <c r="BQ671" s="243"/>
      <c r="BR671" s="242" t="s">
        <v>1813</v>
      </c>
      <c r="BS671" s="246" t="s">
        <v>1812</v>
      </c>
      <c r="BT671" s="245" t="s">
        <v>1642</v>
      </c>
      <c r="BU671" s="244"/>
      <c r="BV671" s="242" t="s">
        <v>1671</v>
      </c>
      <c r="BW671" s="241" t="s">
        <v>2110</v>
      </c>
      <c r="BX671" s="235"/>
      <c r="BY671"/>
      <c r="BZ671"/>
      <c r="CA671"/>
      <c r="CB671"/>
      <c r="CC671"/>
      <c r="CD671"/>
      <c r="CE671"/>
    </row>
    <row r="672" spans="1:83" s="166" customFormat="1" ht="15" hidden="1" customHeight="1">
      <c r="A672" s="185">
        <v>606</v>
      </c>
      <c r="B672" s="186">
        <v>12</v>
      </c>
      <c r="C672" s="187" t="s">
        <v>493</v>
      </c>
      <c r="D672" s="187">
        <v>23</v>
      </c>
      <c r="E672" s="187" t="s">
        <v>1098</v>
      </c>
      <c r="F672" s="188"/>
      <c r="G672" s="186"/>
      <c r="H672" s="202"/>
      <c r="I672" s="202"/>
      <c r="J672" s="445"/>
      <c r="K672" s="186"/>
      <c r="L672" s="430"/>
      <c r="M672" s="431"/>
      <c r="N672" s="167"/>
      <c r="O672" s="167"/>
      <c r="P672" s="167"/>
      <c r="Q672" s="167"/>
      <c r="R672" s="165"/>
      <c r="S672" s="165"/>
      <c r="T672" s="165"/>
      <c r="U672" s="165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BK672" s="120">
        <f t="shared" si="124"/>
        <v>1</v>
      </c>
      <c r="BL672" s="235" t="str">
        <f t="shared" si="123"/>
        <v>2401-00-001-00-01</v>
      </c>
      <c r="BM672" s="235">
        <v>670</v>
      </c>
      <c r="BN672" s="242" t="s">
        <v>2099</v>
      </c>
      <c r="BO672" s="241" t="s">
        <v>2050</v>
      </c>
      <c r="BP672" s="242" t="s">
        <v>1642</v>
      </c>
      <c r="BQ672" s="243"/>
      <c r="BR672" s="242" t="s">
        <v>1610</v>
      </c>
      <c r="BS672" s="246" t="s">
        <v>1634</v>
      </c>
      <c r="BT672" s="245" t="s">
        <v>1642</v>
      </c>
      <c r="BU672" s="244"/>
      <c r="BV672" s="242" t="s">
        <v>1604</v>
      </c>
      <c r="BW672" s="241" t="s">
        <v>1614</v>
      </c>
      <c r="BX672" s="235"/>
      <c r="BY672"/>
      <c r="BZ672"/>
      <c r="CA672"/>
      <c r="CB672"/>
      <c r="CC672"/>
      <c r="CD672"/>
      <c r="CE672"/>
    </row>
    <row r="673" spans="1:83" s="166" customFormat="1" ht="15" hidden="1" customHeight="1">
      <c r="A673" s="185">
        <v>607</v>
      </c>
      <c r="B673" s="186">
        <v>12</v>
      </c>
      <c r="C673" s="187" t="s">
        <v>493</v>
      </c>
      <c r="D673" s="187">
        <v>24</v>
      </c>
      <c r="E673" s="187" t="s">
        <v>1099</v>
      </c>
      <c r="F673" s="188"/>
      <c r="G673" s="186"/>
      <c r="H673" s="202"/>
      <c r="I673" s="202"/>
      <c r="J673" s="445"/>
      <c r="K673" s="186"/>
      <c r="L673" s="430"/>
      <c r="M673" s="431"/>
      <c r="N673" s="167"/>
      <c r="O673" s="167"/>
      <c r="P673" s="167"/>
      <c r="Q673" s="167"/>
      <c r="R673" s="165"/>
      <c r="S673" s="165"/>
      <c r="T673" s="165"/>
      <c r="U673" s="165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BK673" s="120">
        <f t="shared" si="124"/>
        <v>1</v>
      </c>
      <c r="BL673" s="235" t="str">
        <f t="shared" si="123"/>
        <v>2401-00-001-00-03</v>
      </c>
      <c r="BM673" s="235">
        <v>671</v>
      </c>
      <c r="BN673" s="242" t="s">
        <v>2099</v>
      </c>
      <c r="BO673" s="241" t="s">
        <v>2050</v>
      </c>
      <c r="BP673" s="242" t="s">
        <v>1642</v>
      </c>
      <c r="BQ673" s="243"/>
      <c r="BR673" s="242" t="s">
        <v>1610</v>
      </c>
      <c r="BS673" s="246" t="s">
        <v>1634</v>
      </c>
      <c r="BT673" s="245" t="s">
        <v>1642</v>
      </c>
      <c r="BU673" s="244"/>
      <c r="BV673" s="242" t="s">
        <v>326</v>
      </c>
      <c r="BW673" s="241" t="s">
        <v>1757</v>
      </c>
      <c r="BX673" s="235"/>
      <c r="BY673"/>
      <c r="BZ673"/>
      <c r="CA673"/>
      <c r="CB673"/>
      <c r="CC673"/>
      <c r="CD673"/>
      <c r="CE673"/>
    </row>
    <row r="674" spans="1:83" s="166" customFormat="1" ht="15" hidden="1" customHeight="1">
      <c r="A674" s="185">
        <v>608</v>
      </c>
      <c r="B674" s="186">
        <v>12</v>
      </c>
      <c r="C674" s="187" t="s">
        <v>493</v>
      </c>
      <c r="D674" s="187">
        <v>25</v>
      </c>
      <c r="E674" s="187" t="s">
        <v>1100</v>
      </c>
      <c r="F674" s="188"/>
      <c r="G674" s="186"/>
      <c r="H674" s="202"/>
      <c r="I674" s="202"/>
      <c r="J674" s="445"/>
      <c r="K674" s="186"/>
      <c r="L674" s="430"/>
      <c r="M674" s="431"/>
      <c r="N674" s="167"/>
      <c r="O674" s="167"/>
      <c r="P674" s="167"/>
      <c r="Q674" s="167"/>
      <c r="R674" s="165"/>
      <c r="S674" s="165"/>
      <c r="T674" s="165"/>
      <c r="U674" s="165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BK674" s="120">
        <f t="shared" si="124"/>
        <v>1</v>
      </c>
      <c r="BL674" s="235" t="str">
        <f t="shared" si="123"/>
        <v>2401-00-103-11-09</v>
      </c>
      <c r="BM674" s="235">
        <v>672</v>
      </c>
      <c r="BN674" s="242" t="s">
        <v>2099</v>
      </c>
      <c r="BO674" s="241" t="s">
        <v>2050</v>
      </c>
      <c r="BP674" s="242" t="s">
        <v>1642</v>
      </c>
      <c r="BQ674" s="243"/>
      <c r="BR674" s="242" t="s">
        <v>1605</v>
      </c>
      <c r="BS674" s="241" t="s">
        <v>2109</v>
      </c>
      <c r="BT674" s="242" t="s">
        <v>1608</v>
      </c>
      <c r="BU674" s="243" t="s">
        <v>1607</v>
      </c>
      <c r="BV674" s="242" t="s">
        <v>1681</v>
      </c>
      <c r="BW674" s="241" t="s">
        <v>2108</v>
      </c>
      <c r="BX674" s="235"/>
      <c r="BY674"/>
      <c r="BZ674"/>
      <c r="CA674"/>
      <c r="CB674"/>
      <c r="CC674"/>
      <c r="CD674"/>
      <c r="CE674"/>
    </row>
    <row r="675" spans="1:83" s="166" customFormat="1" ht="15" hidden="1" customHeight="1">
      <c r="A675" s="185">
        <v>609</v>
      </c>
      <c r="B675" s="186">
        <v>12</v>
      </c>
      <c r="C675" s="187" t="s">
        <v>493</v>
      </c>
      <c r="D675" s="187">
        <v>26</v>
      </c>
      <c r="E675" s="187" t="s">
        <v>1101</v>
      </c>
      <c r="F675" s="188"/>
      <c r="G675" s="186"/>
      <c r="H675" s="202"/>
      <c r="I675" s="202"/>
      <c r="J675" s="445"/>
      <c r="K675" s="186"/>
      <c r="L675" s="430"/>
      <c r="M675" s="431"/>
      <c r="N675" s="167"/>
      <c r="O675" s="167"/>
      <c r="P675" s="167"/>
      <c r="Q675" s="167"/>
      <c r="R675" s="165"/>
      <c r="S675" s="165"/>
      <c r="T675" s="165"/>
      <c r="U675" s="165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BK675" s="120">
        <f t="shared" si="124"/>
        <v>1</v>
      </c>
      <c r="BL675" s="235" t="str">
        <f t="shared" si="123"/>
        <v>2401-00-108-06-09</v>
      </c>
      <c r="BM675" s="235">
        <v>673</v>
      </c>
      <c r="BN675" s="242" t="s">
        <v>2099</v>
      </c>
      <c r="BO675" s="241" t="s">
        <v>2050</v>
      </c>
      <c r="BP675" s="242" t="s">
        <v>1642</v>
      </c>
      <c r="BQ675" s="243"/>
      <c r="BR675" s="242" t="s">
        <v>1997</v>
      </c>
      <c r="BS675" s="241" t="s">
        <v>2106</v>
      </c>
      <c r="BT675" s="242" t="s">
        <v>329</v>
      </c>
      <c r="BU675" s="243" t="s">
        <v>1917</v>
      </c>
      <c r="BV675" s="242" t="s">
        <v>1681</v>
      </c>
      <c r="BW675" s="241" t="s">
        <v>2107</v>
      </c>
      <c r="BX675" s="235"/>
      <c r="BY675"/>
      <c r="BZ675"/>
      <c r="CA675"/>
      <c r="CB675"/>
      <c r="CC675"/>
      <c r="CD675"/>
      <c r="CE675"/>
    </row>
    <row r="676" spans="1:83" s="166" customFormat="1" ht="15" hidden="1" customHeight="1">
      <c r="A676" s="185">
        <v>610</v>
      </c>
      <c r="B676" s="186">
        <v>12</v>
      </c>
      <c r="C676" s="187" t="s">
        <v>493</v>
      </c>
      <c r="D676" s="187">
        <v>27</v>
      </c>
      <c r="E676" s="187" t="s">
        <v>1102</v>
      </c>
      <c r="F676" s="188"/>
      <c r="G676" s="186"/>
      <c r="H676" s="202"/>
      <c r="I676" s="202"/>
      <c r="J676" s="445"/>
      <c r="K676" s="186"/>
      <c r="L676" s="430"/>
      <c r="M676" s="431"/>
      <c r="N676" s="167"/>
      <c r="O676" s="167"/>
      <c r="P676" s="167"/>
      <c r="Q676" s="167"/>
      <c r="R676" s="165"/>
      <c r="S676" s="165"/>
      <c r="T676" s="165"/>
      <c r="U676" s="165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BK676" s="120">
        <f t="shared" si="124"/>
        <v>1</v>
      </c>
      <c r="BL676" s="235" t="str">
        <f t="shared" si="123"/>
        <v>2401-00-108-10-09</v>
      </c>
      <c r="BM676" s="235">
        <v>674</v>
      </c>
      <c r="BN676" s="242" t="s">
        <v>2099</v>
      </c>
      <c r="BO676" s="241" t="s">
        <v>2050</v>
      </c>
      <c r="BP676" s="242" t="s">
        <v>1642</v>
      </c>
      <c r="BQ676" s="243"/>
      <c r="BR676" s="242" t="s">
        <v>1997</v>
      </c>
      <c r="BS676" s="241" t="s">
        <v>2106</v>
      </c>
      <c r="BT676" s="242" t="s">
        <v>1679</v>
      </c>
      <c r="BU676" s="243" t="s">
        <v>1738</v>
      </c>
      <c r="BV676" s="242" t="s">
        <v>1681</v>
      </c>
      <c r="BW676" s="241" t="s">
        <v>2107</v>
      </c>
      <c r="BX676" s="235"/>
      <c r="BY676"/>
      <c r="BZ676"/>
      <c r="CA676"/>
      <c r="CB676"/>
      <c r="CC676"/>
      <c r="CD676"/>
      <c r="CE676"/>
    </row>
    <row r="677" spans="1:83" s="166" customFormat="1" ht="15" hidden="1" customHeight="1">
      <c r="A677" s="185">
        <v>611</v>
      </c>
      <c r="B677" s="186">
        <v>12</v>
      </c>
      <c r="C677" s="187" t="s">
        <v>493</v>
      </c>
      <c r="D677" s="187">
        <v>28</v>
      </c>
      <c r="E677" s="187" t="s">
        <v>1103</v>
      </c>
      <c r="F677" s="188"/>
      <c r="G677" s="186"/>
      <c r="H677" s="202"/>
      <c r="I677" s="202"/>
      <c r="J677" s="445"/>
      <c r="K677" s="186"/>
      <c r="L677" s="430"/>
      <c r="M677" s="431"/>
      <c r="N677" s="167"/>
      <c r="O677" s="167"/>
      <c r="P677" s="167"/>
      <c r="Q677" s="167"/>
      <c r="R677" s="165"/>
      <c r="S677" s="165"/>
      <c r="T677" s="165"/>
      <c r="U677" s="165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BK677" s="120">
        <f t="shared" si="124"/>
        <v>1</v>
      </c>
      <c r="BL677" s="235" t="str">
        <f t="shared" si="123"/>
        <v>2401-00-108-10-21</v>
      </c>
      <c r="BM677" s="235">
        <v>675</v>
      </c>
      <c r="BN677" s="242" t="s">
        <v>2099</v>
      </c>
      <c r="BO677" s="241" t="s">
        <v>2050</v>
      </c>
      <c r="BP677" s="242" t="s">
        <v>1642</v>
      </c>
      <c r="BQ677" s="243"/>
      <c r="BR677" s="242" t="s">
        <v>1997</v>
      </c>
      <c r="BS677" s="241" t="s">
        <v>2106</v>
      </c>
      <c r="BT677" s="242" t="s">
        <v>1679</v>
      </c>
      <c r="BU677" s="243" t="s">
        <v>1738</v>
      </c>
      <c r="BV677" s="242" t="s">
        <v>1665</v>
      </c>
      <c r="BW677" s="241" t="s">
        <v>2105</v>
      </c>
      <c r="BX677" s="235"/>
      <c r="BY677"/>
      <c r="BZ677"/>
      <c r="CA677"/>
      <c r="CB677"/>
      <c r="CC677"/>
      <c r="CD677"/>
      <c r="CE677"/>
    </row>
    <row r="678" spans="1:83" s="166" customFormat="1" ht="15" hidden="1" customHeight="1">
      <c r="A678" s="185">
        <v>612</v>
      </c>
      <c r="B678" s="186">
        <v>12</v>
      </c>
      <c r="C678" s="187" t="s">
        <v>493</v>
      </c>
      <c r="D678" s="187">
        <v>29</v>
      </c>
      <c r="E678" s="187" t="s">
        <v>1104</v>
      </c>
      <c r="F678" s="188"/>
      <c r="G678" s="186"/>
      <c r="H678" s="202"/>
      <c r="I678" s="202"/>
      <c r="J678" s="445"/>
      <c r="K678" s="186"/>
      <c r="L678" s="430"/>
      <c r="M678" s="431"/>
      <c r="N678" s="167"/>
      <c r="O678" s="167"/>
      <c r="P678" s="167"/>
      <c r="Q678" s="167"/>
      <c r="R678" s="165"/>
      <c r="S678" s="165"/>
      <c r="T678" s="165"/>
      <c r="U678" s="165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BK678" s="120">
        <f t="shared" si="124"/>
        <v>1</v>
      </c>
      <c r="BL678" s="235" t="str">
        <f t="shared" si="123"/>
        <v>2401-00-109-11-11</v>
      </c>
      <c r="BM678" s="235">
        <v>676</v>
      </c>
      <c r="BN678" s="242" t="s">
        <v>2099</v>
      </c>
      <c r="BO678" s="241" t="s">
        <v>2050</v>
      </c>
      <c r="BP678" s="242" t="s">
        <v>1642</v>
      </c>
      <c r="BQ678" s="243"/>
      <c r="BR678" s="242" t="s">
        <v>2065</v>
      </c>
      <c r="BS678" s="241" t="s">
        <v>2104</v>
      </c>
      <c r="BT678" s="242" t="s">
        <v>1608</v>
      </c>
      <c r="BU678" s="243" t="s">
        <v>1607</v>
      </c>
      <c r="BV678" s="242" t="s">
        <v>1608</v>
      </c>
      <c r="BW678" s="241" t="s">
        <v>2100</v>
      </c>
      <c r="BX678" s="235"/>
      <c r="BY678"/>
      <c r="BZ678"/>
      <c r="CA678"/>
      <c r="CB678"/>
      <c r="CC678"/>
      <c r="CD678"/>
      <c r="CE678"/>
    </row>
    <row r="679" spans="1:83" s="166" customFormat="1" ht="15" hidden="1" customHeight="1">
      <c r="A679" s="185">
        <v>613</v>
      </c>
      <c r="B679" s="186">
        <v>12</v>
      </c>
      <c r="C679" s="187" t="s">
        <v>493</v>
      </c>
      <c r="D679" s="187">
        <v>30</v>
      </c>
      <c r="E679" s="187" t="s">
        <v>1105</v>
      </c>
      <c r="F679" s="188"/>
      <c r="G679" s="186"/>
      <c r="H679" s="202"/>
      <c r="I679" s="202"/>
      <c r="J679" s="445"/>
      <c r="K679" s="186"/>
      <c r="L679" s="430"/>
      <c r="M679" s="431"/>
      <c r="N679" s="167"/>
      <c r="O679" s="167"/>
      <c r="P679" s="167"/>
      <c r="Q679" s="167"/>
      <c r="R679" s="165"/>
      <c r="S679" s="165"/>
      <c r="T679" s="165"/>
      <c r="U679" s="165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BK679" s="120">
        <f t="shared" si="124"/>
        <v>1</v>
      </c>
      <c r="BL679" s="235" t="str">
        <f t="shared" si="123"/>
        <v>2401-00-119-00-01</v>
      </c>
      <c r="BM679" s="235">
        <v>677</v>
      </c>
      <c r="BN679" s="242" t="s">
        <v>2099</v>
      </c>
      <c r="BO679" s="241" t="s">
        <v>2050</v>
      </c>
      <c r="BP679" s="242" t="s">
        <v>1642</v>
      </c>
      <c r="BQ679" s="243"/>
      <c r="BR679" s="242" t="s">
        <v>2103</v>
      </c>
      <c r="BS679" s="246" t="s">
        <v>2102</v>
      </c>
      <c r="BT679" s="245" t="s">
        <v>1642</v>
      </c>
      <c r="BU679" s="244"/>
      <c r="BV679" s="242" t="s">
        <v>1604</v>
      </c>
      <c r="BW679" s="241" t="s">
        <v>1614</v>
      </c>
      <c r="BX679" s="235"/>
      <c r="BY679"/>
      <c r="BZ679"/>
      <c r="CA679"/>
      <c r="CB679"/>
      <c r="CC679"/>
      <c r="CD679"/>
      <c r="CE679"/>
    </row>
    <row r="680" spans="1:83" s="166" customFormat="1" ht="15" hidden="1" customHeight="1">
      <c r="A680" s="185">
        <v>614</v>
      </c>
      <c r="B680" s="186">
        <v>12</v>
      </c>
      <c r="C680" s="187" t="s">
        <v>493</v>
      </c>
      <c r="D680" s="187">
        <v>31</v>
      </c>
      <c r="E680" s="187" t="s">
        <v>1106</v>
      </c>
      <c r="F680" s="188"/>
      <c r="G680" s="186"/>
      <c r="H680" s="202"/>
      <c r="I680" s="202"/>
      <c r="J680" s="445"/>
      <c r="K680" s="186"/>
      <c r="L680" s="430"/>
      <c r="M680" s="431"/>
      <c r="N680" s="167"/>
      <c r="O680" s="167"/>
      <c r="P680" s="167"/>
      <c r="Q680" s="167"/>
      <c r="R680" s="165"/>
      <c r="S680" s="165"/>
      <c r="T680" s="165"/>
      <c r="U680" s="165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BK680" s="120">
        <f t="shared" si="124"/>
        <v>1</v>
      </c>
      <c r="BL680" s="235" t="str">
        <f t="shared" si="123"/>
        <v>2401-00-119-00-03</v>
      </c>
      <c r="BM680" s="235">
        <v>678</v>
      </c>
      <c r="BN680" s="242" t="s">
        <v>2099</v>
      </c>
      <c r="BO680" s="241" t="s">
        <v>2050</v>
      </c>
      <c r="BP680" s="242" t="s">
        <v>1642</v>
      </c>
      <c r="BQ680" s="243"/>
      <c r="BR680" s="242" t="s">
        <v>2103</v>
      </c>
      <c r="BS680" s="246" t="s">
        <v>2102</v>
      </c>
      <c r="BT680" s="245" t="s">
        <v>1642</v>
      </c>
      <c r="BU680" s="244"/>
      <c r="BV680" s="242" t="s">
        <v>326</v>
      </c>
      <c r="BW680" s="241" t="s">
        <v>1757</v>
      </c>
      <c r="BX680" s="235"/>
      <c r="BY680"/>
      <c r="BZ680"/>
      <c r="CA680"/>
      <c r="CB680"/>
      <c r="CC680"/>
      <c r="CD680"/>
      <c r="CE680"/>
    </row>
    <row r="681" spans="1:83" s="166" customFormat="1" ht="15" hidden="1" customHeight="1">
      <c r="A681" s="185">
        <v>615</v>
      </c>
      <c r="B681" s="186">
        <v>12</v>
      </c>
      <c r="C681" s="187" t="s">
        <v>493</v>
      </c>
      <c r="D681" s="187">
        <v>32</v>
      </c>
      <c r="E681" s="187" t="s">
        <v>658</v>
      </c>
      <c r="F681" s="188"/>
      <c r="G681" s="186"/>
      <c r="H681" s="202"/>
      <c r="I681" s="202"/>
      <c r="J681" s="445"/>
      <c r="K681" s="186"/>
      <c r="L681" s="430"/>
      <c r="M681" s="431"/>
      <c r="N681" s="167"/>
      <c r="O681" s="167"/>
      <c r="P681" s="167"/>
      <c r="Q681" s="167"/>
      <c r="R681" s="165"/>
      <c r="S681" s="165"/>
      <c r="T681" s="165"/>
      <c r="U681" s="165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BK681" s="120">
        <f t="shared" si="124"/>
        <v>1</v>
      </c>
      <c r="BL681" s="235" t="str">
        <f t="shared" si="123"/>
        <v>2401-00-119-11-01</v>
      </c>
      <c r="BM681" s="235">
        <v>679</v>
      </c>
      <c r="BN681" s="242" t="s">
        <v>2099</v>
      </c>
      <c r="BO681" s="241" t="s">
        <v>2050</v>
      </c>
      <c r="BP681" s="242" t="s">
        <v>1642</v>
      </c>
      <c r="BQ681" s="243"/>
      <c r="BR681" s="242" t="s">
        <v>2103</v>
      </c>
      <c r="BS681" s="241" t="s">
        <v>2102</v>
      </c>
      <c r="BT681" s="242" t="s">
        <v>1608</v>
      </c>
      <c r="BU681" s="243" t="s">
        <v>1607</v>
      </c>
      <c r="BV681" s="242" t="s">
        <v>1604</v>
      </c>
      <c r="BW681" s="241" t="s">
        <v>1614</v>
      </c>
      <c r="BX681" s="235"/>
      <c r="BY681"/>
      <c r="BZ681"/>
      <c r="CA681"/>
      <c r="CB681"/>
      <c r="CC681"/>
      <c r="CD681"/>
      <c r="CE681"/>
    </row>
    <row r="682" spans="1:83" s="166" customFormat="1" ht="15" hidden="1" customHeight="1">
      <c r="A682" s="185">
        <v>616</v>
      </c>
      <c r="B682" s="186">
        <v>12</v>
      </c>
      <c r="C682" s="187" t="s">
        <v>493</v>
      </c>
      <c r="D682" s="187">
        <v>33</v>
      </c>
      <c r="E682" s="187" t="s">
        <v>1107</v>
      </c>
      <c r="F682" s="188"/>
      <c r="G682" s="186"/>
      <c r="H682" s="202"/>
      <c r="I682" s="202"/>
      <c r="J682" s="445"/>
      <c r="K682" s="186"/>
      <c r="L682" s="430"/>
      <c r="M682" s="431"/>
      <c r="N682" s="167"/>
      <c r="O682" s="167"/>
      <c r="P682" s="167"/>
      <c r="Q682" s="167"/>
      <c r="R682" s="165"/>
      <c r="S682" s="165"/>
      <c r="T682" s="165"/>
      <c r="U682" s="165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BK682" s="120">
        <f t="shared" si="124"/>
        <v>1</v>
      </c>
      <c r="BL682" s="235" t="str">
        <f t="shared" si="123"/>
        <v>2401-00-119-11-03</v>
      </c>
      <c r="BM682" s="235">
        <v>680</v>
      </c>
      <c r="BN682" s="242" t="s">
        <v>2099</v>
      </c>
      <c r="BO682" s="241" t="s">
        <v>2050</v>
      </c>
      <c r="BP682" s="242" t="s">
        <v>1642</v>
      </c>
      <c r="BQ682" s="243"/>
      <c r="BR682" s="242" t="s">
        <v>2103</v>
      </c>
      <c r="BS682" s="241" t="s">
        <v>2102</v>
      </c>
      <c r="BT682" s="242" t="s">
        <v>1608</v>
      </c>
      <c r="BU682" s="243" t="s">
        <v>1607</v>
      </c>
      <c r="BV682" s="242" t="s">
        <v>326</v>
      </c>
      <c r="BW682" s="241" t="s">
        <v>1757</v>
      </c>
      <c r="BX682" s="235"/>
      <c r="BY682"/>
      <c r="BZ682"/>
      <c r="CA682"/>
      <c r="CB682"/>
      <c r="CC682"/>
      <c r="CD682"/>
      <c r="CE682"/>
    </row>
    <row r="683" spans="1:83" s="166" customFormat="1" ht="15" hidden="1" customHeight="1">
      <c r="A683" s="185">
        <v>617</v>
      </c>
      <c r="B683" s="186">
        <v>12</v>
      </c>
      <c r="C683" s="187" t="s">
        <v>493</v>
      </c>
      <c r="D683" s="187">
        <v>34</v>
      </c>
      <c r="E683" s="187" t="s">
        <v>1108</v>
      </c>
      <c r="F683" s="188"/>
      <c r="G683" s="186"/>
      <c r="H683" s="202"/>
      <c r="I683" s="202"/>
      <c r="J683" s="445"/>
      <c r="K683" s="186"/>
      <c r="L683" s="430"/>
      <c r="M683" s="431"/>
      <c r="N683" s="167"/>
      <c r="O683" s="167"/>
      <c r="P683" s="167"/>
      <c r="Q683" s="167"/>
      <c r="R683" s="165"/>
      <c r="S683" s="165"/>
      <c r="T683" s="165"/>
      <c r="U683" s="165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BK683" s="120">
        <f t="shared" si="124"/>
        <v>1</v>
      </c>
      <c r="BL683" s="235" t="str">
        <f t="shared" si="123"/>
        <v>2401-00-789-11-08</v>
      </c>
      <c r="BM683" s="235">
        <v>681</v>
      </c>
      <c r="BN683" s="242" t="s">
        <v>2099</v>
      </c>
      <c r="BO683" s="241" t="s">
        <v>2050</v>
      </c>
      <c r="BP683" s="242" t="s">
        <v>1642</v>
      </c>
      <c r="BQ683" s="243"/>
      <c r="BR683" s="242" t="s">
        <v>1943</v>
      </c>
      <c r="BS683" s="241" t="s">
        <v>1942</v>
      </c>
      <c r="BT683" s="242" t="s">
        <v>1608</v>
      </c>
      <c r="BU683" s="243" t="s">
        <v>1607</v>
      </c>
      <c r="BV683" s="242" t="s">
        <v>331</v>
      </c>
      <c r="BW683" s="241" t="s">
        <v>2100</v>
      </c>
      <c r="BX683" s="235"/>
      <c r="BY683"/>
      <c r="BZ683"/>
      <c r="CA683"/>
      <c r="CB683"/>
      <c r="CC683"/>
      <c r="CD683"/>
      <c r="CE683"/>
    </row>
    <row r="684" spans="1:83" s="166" customFormat="1" ht="15" hidden="1" customHeight="1">
      <c r="A684" s="185">
        <v>618</v>
      </c>
      <c r="B684" s="186">
        <v>12</v>
      </c>
      <c r="C684" s="187" t="s">
        <v>493</v>
      </c>
      <c r="D684" s="187">
        <v>35</v>
      </c>
      <c r="E684" s="187" t="s">
        <v>1109</v>
      </c>
      <c r="F684" s="188"/>
      <c r="G684" s="186"/>
      <c r="H684" s="202"/>
      <c r="I684" s="202"/>
      <c r="J684" s="445"/>
      <c r="K684" s="186"/>
      <c r="L684" s="430"/>
      <c r="M684" s="431"/>
      <c r="N684" s="167"/>
      <c r="O684" s="167"/>
      <c r="P684" s="167"/>
      <c r="Q684" s="167"/>
      <c r="R684" s="165"/>
      <c r="S684" s="165"/>
      <c r="T684" s="165"/>
      <c r="U684" s="165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BK684" s="120">
        <f t="shared" si="124"/>
        <v>1</v>
      </c>
      <c r="BL684" s="235" t="str">
        <f t="shared" si="123"/>
        <v>2401-00-796-11-64</v>
      </c>
      <c r="BM684" s="235">
        <v>682</v>
      </c>
      <c r="BN684" s="242" t="s">
        <v>2099</v>
      </c>
      <c r="BO684" s="241" t="s">
        <v>2050</v>
      </c>
      <c r="BP684" s="242" t="s">
        <v>1642</v>
      </c>
      <c r="BQ684" s="243"/>
      <c r="BR684" s="242" t="s">
        <v>1641</v>
      </c>
      <c r="BS684" s="241" t="s">
        <v>2038</v>
      </c>
      <c r="BT684" s="242" t="s">
        <v>1608</v>
      </c>
      <c r="BU684" s="243" t="s">
        <v>1607</v>
      </c>
      <c r="BV684" s="242" t="s">
        <v>2101</v>
      </c>
      <c r="BW684" s="241" t="s">
        <v>2100</v>
      </c>
      <c r="BX684" s="235"/>
      <c r="BY684"/>
      <c r="BZ684"/>
      <c r="CA684"/>
      <c r="CB684"/>
      <c r="CC684"/>
      <c r="CD684"/>
      <c r="CE684"/>
    </row>
    <row r="685" spans="1:83" s="166" customFormat="1" ht="15" hidden="1" customHeight="1">
      <c r="A685" s="185">
        <v>619</v>
      </c>
      <c r="B685" s="186">
        <v>12</v>
      </c>
      <c r="C685" s="187" t="s">
        <v>493</v>
      </c>
      <c r="D685" s="187">
        <v>36</v>
      </c>
      <c r="E685" s="187" t="s">
        <v>1110</v>
      </c>
      <c r="F685" s="188"/>
      <c r="G685" s="186"/>
      <c r="H685" s="202"/>
      <c r="I685" s="202"/>
      <c r="J685" s="445"/>
      <c r="K685" s="186"/>
      <c r="L685" s="430"/>
      <c r="M685" s="431"/>
      <c r="N685" s="167"/>
      <c r="O685" s="167"/>
      <c r="P685" s="167"/>
      <c r="Q685" s="167"/>
      <c r="R685" s="165"/>
      <c r="S685" s="165"/>
      <c r="T685" s="165"/>
      <c r="U685" s="165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BK685" s="120">
        <f t="shared" si="124"/>
        <v>1</v>
      </c>
      <c r="BL685" s="235" t="str">
        <f t="shared" si="123"/>
        <v>2401-00-800-06-18</v>
      </c>
      <c r="BM685" s="235">
        <v>683</v>
      </c>
      <c r="BN685" s="242" t="s">
        <v>2099</v>
      </c>
      <c r="BO685" s="241" t="s">
        <v>2050</v>
      </c>
      <c r="BP685" s="242" t="s">
        <v>1642</v>
      </c>
      <c r="BQ685" s="243"/>
      <c r="BR685" s="242" t="s">
        <v>1649</v>
      </c>
      <c r="BS685" s="241" t="s">
        <v>1648</v>
      </c>
      <c r="BT685" s="242" t="s">
        <v>329</v>
      </c>
      <c r="BU685" s="243" t="s">
        <v>1917</v>
      </c>
      <c r="BV685" s="242" t="s">
        <v>1671</v>
      </c>
      <c r="BW685" s="241" t="s">
        <v>2098</v>
      </c>
      <c r="BX685" s="235"/>
      <c r="BY685"/>
      <c r="BZ685"/>
      <c r="CA685"/>
      <c r="CB685"/>
      <c r="CC685"/>
      <c r="CD685"/>
      <c r="CE685"/>
    </row>
    <row r="686" spans="1:83" s="166" customFormat="1" ht="15" hidden="1" customHeight="1">
      <c r="A686" s="185">
        <v>620</v>
      </c>
      <c r="B686" s="186">
        <v>12</v>
      </c>
      <c r="C686" s="187" t="s">
        <v>493</v>
      </c>
      <c r="D686" s="187">
        <v>37</v>
      </c>
      <c r="E686" s="187" t="s">
        <v>1111</v>
      </c>
      <c r="F686" s="188"/>
      <c r="G686" s="186"/>
      <c r="H686" s="202"/>
      <c r="I686" s="202"/>
      <c r="J686" s="445"/>
      <c r="K686" s="186"/>
      <c r="L686" s="430"/>
      <c r="M686" s="431"/>
      <c r="N686" s="167"/>
      <c r="O686" s="167"/>
      <c r="P686" s="167"/>
      <c r="Q686" s="167"/>
      <c r="R686" s="165"/>
      <c r="S686" s="165"/>
      <c r="T686" s="165"/>
      <c r="U686" s="165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BK686" s="120">
        <f t="shared" si="124"/>
        <v>1</v>
      </c>
      <c r="BL686" s="235" t="str">
        <f t="shared" si="123"/>
        <v>2401-00-800-10-18</v>
      </c>
      <c r="BM686" s="235">
        <v>684</v>
      </c>
      <c r="BN686" s="242" t="s">
        <v>2099</v>
      </c>
      <c r="BO686" s="241" t="s">
        <v>2050</v>
      </c>
      <c r="BP686" s="242" t="s">
        <v>1642</v>
      </c>
      <c r="BQ686" s="243"/>
      <c r="BR686" s="242" t="s">
        <v>1649</v>
      </c>
      <c r="BS686" s="241" t="s">
        <v>1648</v>
      </c>
      <c r="BT686" s="242" t="s">
        <v>1679</v>
      </c>
      <c r="BU686" s="243" t="s">
        <v>1738</v>
      </c>
      <c r="BV686" s="242" t="s">
        <v>1671</v>
      </c>
      <c r="BW686" s="241" t="s">
        <v>2098</v>
      </c>
      <c r="BX686" s="235"/>
      <c r="BY686"/>
      <c r="BZ686"/>
      <c r="CA686"/>
      <c r="CB686"/>
      <c r="CC686"/>
      <c r="CD686"/>
      <c r="CE686"/>
    </row>
    <row r="687" spans="1:83" s="166" customFormat="1" ht="15" hidden="1" customHeight="1">
      <c r="A687" s="185">
        <v>621</v>
      </c>
      <c r="B687" s="186">
        <v>12</v>
      </c>
      <c r="C687" s="187" t="s">
        <v>493</v>
      </c>
      <c r="D687" s="187">
        <v>38</v>
      </c>
      <c r="E687" s="187" t="s">
        <v>1112</v>
      </c>
      <c r="F687" s="188"/>
      <c r="G687" s="186"/>
      <c r="H687" s="202"/>
      <c r="I687" s="202"/>
      <c r="J687" s="445"/>
      <c r="K687" s="186"/>
      <c r="L687" s="430"/>
      <c r="M687" s="431"/>
      <c r="N687" s="167"/>
      <c r="O687" s="167"/>
      <c r="P687" s="167"/>
      <c r="Q687" s="167"/>
      <c r="R687" s="165"/>
      <c r="S687" s="165"/>
      <c r="T687" s="165"/>
      <c r="U687" s="165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BK687" s="120">
        <f t="shared" si="124"/>
        <v>1</v>
      </c>
      <c r="BL687" s="235" t="str">
        <f t="shared" si="123"/>
        <v>2402-00-101-00-04</v>
      </c>
      <c r="BM687" s="235">
        <v>685</v>
      </c>
      <c r="BN687" s="242" t="s">
        <v>2094</v>
      </c>
      <c r="BO687" s="241" t="s">
        <v>2093</v>
      </c>
      <c r="BP687" s="242" t="s">
        <v>1642</v>
      </c>
      <c r="BQ687" s="243"/>
      <c r="BR687" s="242" t="s">
        <v>1617</v>
      </c>
      <c r="BS687" s="246" t="s">
        <v>2097</v>
      </c>
      <c r="BT687" s="245" t="s">
        <v>1642</v>
      </c>
      <c r="BU687" s="244"/>
      <c r="BV687" s="242" t="s">
        <v>327</v>
      </c>
      <c r="BW687" s="241" t="s">
        <v>2097</v>
      </c>
      <c r="BX687" s="235"/>
      <c r="BY687"/>
      <c r="BZ687"/>
      <c r="CA687"/>
      <c r="CB687"/>
      <c r="CC687"/>
      <c r="CD687"/>
      <c r="CE687"/>
    </row>
    <row r="688" spans="1:83" s="166" customFormat="1" ht="15" hidden="1" customHeight="1">
      <c r="A688" s="185">
        <v>622</v>
      </c>
      <c r="B688" s="186">
        <v>12</v>
      </c>
      <c r="C688" s="187" t="s">
        <v>493</v>
      </c>
      <c r="D688" s="187">
        <v>39</v>
      </c>
      <c r="E688" s="187" t="s">
        <v>1113</v>
      </c>
      <c r="F688" s="188"/>
      <c r="G688" s="186"/>
      <c r="H688" s="202"/>
      <c r="I688" s="202"/>
      <c r="J688" s="445"/>
      <c r="K688" s="186"/>
      <c r="L688" s="430"/>
      <c r="M688" s="431"/>
      <c r="N688" s="167"/>
      <c r="O688" s="167"/>
      <c r="P688" s="167"/>
      <c r="Q688" s="167"/>
      <c r="R688" s="165"/>
      <c r="S688" s="165"/>
      <c r="T688" s="165"/>
      <c r="U688" s="165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BK688" s="120">
        <f t="shared" si="124"/>
        <v>1</v>
      </c>
      <c r="BL688" s="235" t="str">
        <f t="shared" si="123"/>
        <v>2402-00-102-00-04</v>
      </c>
      <c r="BM688" s="235">
        <v>686</v>
      </c>
      <c r="BN688" s="242" t="s">
        <v>2094</v>
      </c>
      <c r="BO688" s="241" t="s">
        <v>2093</v>
      </c>
      <c r="BP688" s="242" t="s">
        <v>1642</v>
      </c>
      <c r="BQ688" s="243"/>
      <c r="BR688" s="242" t="s">
        <v>1795</v>
      </c>
      <c r="BS688" s="246" t="s">
        <v>2092</v>
      </c>
      <c r="BT688" s="245" t="s">
        <v>1642</v>
      </c>
      <c r="BU688" s="244"/>
      <c r="BV688" s="242" t="s">
        <v>327</v>
      </c>
      <c r="BW688" s="241" t="s">
        <v>2095</v>
      </c>
      <c r="BX688" s="235"/>
      <c r="BY688"/>
      <c r="BZ688"/>
      <c r="CA688"/>
      <c r="CB688"/>
      <c r="CC688"/>
      <c r="CD688"/>
      <c r="CE688"/>
    </row>
    <row r="689" spans="1:83" s="166" customFormat="1" ht="15" hidden="1" customHeight="1">
      <c r="A689" s="185">
        <v>623</v>
      </c>
      <c r="B689" s="186">
        <v>12</v>
      </c>
      <c r="C689" s="187" t="s">
        <v>493</v>
      </c>
      <c r="D689" s="187">
        <v>40</v>
      </c>
      <c r="E689" s="187" t="s">
        <v>1114</v>
      </c>
      <c r="F689" s="188"/>
      <c r="G689" s="186"/>
      <c r="H689" s="202"/>
      <c r="I689" s="202"/>
      <c r="J689" s="445"/>
      <c r="K689" s="186"/>
      <c r="L689" s="430"/>
      <c r="M689" s="431"/>
      <c r="N689" s="167"/>
      <c r="O689" s="167"/>
      <c r="P689" s="167"/>
      <c r="Q689" s="167"/>
      <c r="R689" s="165"/>
      <c r="S689" s="165"/>
      <c r="T689" s="165"/>
      <c r="U689" s="165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BK689" s="120">
        <f t="shared" si="124"/>
        <v>1</v>
      </c>
      <c r="BL689" s="235" t="str">
        <f t="shared" si="123"/>
        <v>2402-00-102-00-05</v>
      </c>
      <c r="BM689" s="235">
        <v>687</v>
      </c>
      <c r="BN689" s="242" t="s">
        <v>2094</v>
      </c>
      <c r="BO689" s="241" t="s">
        <v>2093</v>
      </c>
      <c r="BP689" s="242" t="s">
        <v>1642</v>
      </c>
      <c r="BQ689" s="243"/>
      <c r="BR689" s="242" t="s">
        <v>1795</v>
      </c>
      <c r="BS689" s="246" t="s">
        <v>2092</v>
      </c>
      <c r="BT689" s="245" t="s">
        <v>1642</v>
      </c>
      <c r="BU689" s="244"/>
      <c r="BV689" s="242" t="s">
        <v>328</v>
      </c>
      <c r="BW689" s="241" t="s">
        <v>2096</v>
      </c>
      <c r="BX689" s="235"/>
      <c r="BY689"/>
      <c r="BZ689"/>
      <c r="CA689"/>
      <c r="CB689"/>
      <c r="CC689"/>
      <c r="CD689"/>
      <c r="CE689"/>
    </row>
    <row r="690" spans="1:83" s="166" customFormat="1" ht="15" hidden="1" customHeight="1">
      <c r="A690" s="185">
        <v>624</v>
      </c>
      <c r="B690" s="186">
        <v>12</v>
      </c>
      <c r="C690" s="187" t="s">
        <v>493</v>
      </c>
      <c r="D690" s="187">
        <v>41</v>
      </c>
      <c r="E690" s="187" t="s">
        <v>1115</v>
      </c>
      <c r="F690" s="188"/>
      <c r="G690" s="186"/>
      <c r="H690" s="202"/>
      <c r="I690" s="202"/>
      <c r="J690" s="445"/>
      <c r="K690" s="186"/>
      <c r="L690" s="430"/>
      <c r="M690" s="431"/>
      <c r="N690" s="167"/>
      <c r="O690" s="167"/>
      <c r="P690" s="167"/>
      <c r="Q690" s="167"/>
      <c r="R690" s="165"/>
      <c r="S690" s="165"/>
      <c r="T690" s="165"/>
      <c r="U690" s="165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BK690" s="120">
        <f t="shared" si="124"/>
        <v>1</v>
      </c>
      <c r="BL690" s="235" t="str">
        <f t="shared" si="123"/>
        <v>2402-00-102-06-04</v>
      </c>
      <c r="BM690" s="235">
        <v>688</v>
      </c>
      <c r="BN690" s="242" t="s">
        <v>2094</v>
      </c>
      <c r="BO690" s="241" t="s">
        <v>2093</v>
      </c>
      <c r="BP690" s="242" t="s">
        <v>1642</v>
      </c>
      <c r="BQ690" s="243"/>
      <c r="BR690" s="242" t="s">
        <v>1795</v>
      </c>
      <c r="BS690" s="241" t="s">
        <v>2092</v>
      </c>
      <c r="BT690" s="242" t="s">
        <v>329</v>
      </c>
      <c r="BU690" s="243" t="s">
        <v>1917</v>
      </c>
      <c r="BV690" s="242" t="s">
        <v>327</v>
      </c>
      <c r="BW690" s="241" t="s">
        <v>2095</v>
      </c>
      <c r="BX690" s="235"/>
      <c r="BY690"/>
      <c r="BZ690"/>
      <c r="CA690"/>
      <c r="CB690"/>
      <c r="CC690"/>
      <c r="CD690"/>
      <c r="CE690"/>
    </row>
    <row r="691" spans="1:83" s="166" customFormat="1" ht="15" hidden="1" customHeight="1">
      <c r="A691" s="185">
        <v>625</v>
      </c>
      <c r="B691" s="186">
        <v>12</v>
      </c>
      <c r="C691" s="187" t="s">
        <v>493</v>
      </c>
      <c r="D691" s="187">
        <v>42</v>
      </c>
      <c r="E691" s="187" t="s">
        <v>1116</v>
      </c>
      <c r="F691" s="188"/>
      <c r="G691" s="186"/>
      <c r="H691" s="202"/>
      <c r="I691" s="202"/>
      <c r="J691" s="445"/>
      <c r="K691" s="186"/>
      <c r="L691" s="430"/>
      <c r="M691" s="431"/>
      <c r="N691" s="167"/>
      <c r="O691" s="167"/>
      <c r="P691" s="167"/>
      <c r="Q691" s="167"/>
      <c r="R691" s="165"/>
      <c r="S691" s="165"/>
      <c r="T691" s="165"/>
      <c r="U691" s="165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BK691" s="120">
        <f t="shared" si="124"/>
        <v>1</v>
      </c>
      <c r="BL691" s="235" t="str">
        <f t="shared" si="123"/>
        <v>2402-00-102-10-04</v>
      </c>
      <c r="BM691" s="235">
        <v>689</v>
      </c>
      <c r="BN691" s="242" t="s">
        <v>2094</v>
      </c>
      <c r="BO691" s="241" t="s">
        <v>2093</v>
      </c>
      <c r="BP691" s="242" t="s">
        <v>1642</v>
      </c>
      <c r="BQ691" s="243"/>
      <c r="BR691" s="242" t="s">
        <v>1795</v>
      </c>
      <c r="BS691" s="241" t="s">
        <v>2092</v>
      </c>
      <c r="BT691" s="242" t="s">
        <v>1679</v>
      </c>
      <c r="BU691" s="243" t="s">
        <v>1738</v>
      </c>
      <c r="BV691" s="242" t="s">
        <v>327</v>
      </c>
      <c r="BW691" s="241" t="s">
        <v>2095</v>
      </c>
      <c r="BX691" s="235"/>
      <c r="BY691"/>
      <c r="BZ691"/>
      <c r="CA691"/>
      <c r="CB691"/>
      <c r="CC691"/>
      <c r="CD691"/>
      <c r="CE691"/>
    </row>
    <row r="692" spans="1:83" s="166" customFormat="1" ht="15" hidden="1" customHeight="1">
      <c r="A692" s="185">
        <v>626</v>
      </c>
      <c r="B692" s="186">
        <v>12</v>
      </c>
      <c r="C692" s="187" t="s">
        <v>493</v>
      </c>
      <c r="D692" s="187">
        <v>43</v>
      </c>
      <c r="E692" s="187" t="s">
        <v>1117</v>
      </c>
      <c r="F692" s="188"/>
      <c r="G692" s="186"/>
      <c r="H692" s="202"/>
      <c r="I692" s="202"/>
      <c r="J692" s="445"/>
      <c r="K692" s="186"/>
      <c r="L692" s="430"/>
      <c r="M692" s="431"/>
      <c r="N692" s="167"/>
      <c r="O692" s="167"/>
      <c r="P692" s="167"/>
      <c r="Q692" s="167"/>
      <c r="R692" s="165"/>
      <c r="S692" s="165"/>
      <c r="T692" s="165"/>
      <c r="U692" s="165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BK692" s="120">
        <f t="shared" si="124"/>
        <v>1</v>
      </c>
      <c r="BL692" s="235" t="str">
        <f t="shared" si="123"/>
        <v>2402-00-102-11-06</v>
      </c>
      <c r="BM692" s="235">
        <v>690</v>
      </c>
      <c r="BN692" s="242" t="s">
        <v>2094</v>
      </c>
      <c r="BO692" s="241" t="s">
        <v>2093</v>
      </c>
      <c r="BP692" s="242" t="s">
        <v>1642</v>
      </c>
      <c r="BQ692" s="243"/>
      <c r="BR692" s="242" t="s">
        <v>1795</v>
      </c>
      <c r="BS692" s="241" t="s">
        <v>2092</v>
      </c>
      <c r="BT692" s="242" t="s">
        <v>1608</v>
      </c>
      <c r="BU692" s="243" t="s">
        <v>1607</v>
      </c>
      <c r="BV692" s="242" t="s">
        <v>329</v>
      </c>
      <c r="BW692" s="241" t="s">
        <v>2091</v>
      </c>
      <c r="BX692" s="235"/>
      <c r="BY692"/>
      <c r="BZ692"/>
      <c r="CA692"/>
      <c r="CB692"/>
      <c r="CC692"/>
      <c r="CD692"/>
      <c r="CE692"/>
    </row>
    <row r="693" spans="1:83" s="166" customFormat="1" ht="15" hidden="1" customHeight="1">
      <c r="A693" s="185">
        <v>627</v>
      </c>
      <c r="B693" s="186">
        <v>12</v>
      </c>
      <c r="C693" s="187" t="s">
        <v>493</v>
      </c>
      <c r="D693" s="187">
        <v>44</v>
      </c>
      <c r="E693" s="187" t="s">
        <v>1118</v>
      </c>
      <c r="F693" s="188"/>
      <c r="G693" s="186"/>
      <c r="H693" s="202"/>
      <c r="I693" s="202"/>
      <c r="J693" s="445"/>
      <c r="K693" s="186"/>
      <c r="L693" s="430"/>
      <c r="M693" s="431"/>
      <c r="N693" s="167"/>
      <c r="O693" s="167"/>
      <c r="P693" s="167"/>
      <c r="Q693" s="167"/>
      <c r="R693" s="165"/>
      <c r="S693" s="165"/>
      <c r="T693" s="165"/>
      <c r="U693" s="165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BK693" s="120">
        <f t="shared" si="124"/>
        <v>1</v>
      </c>
      <c r="BL693" s="235" t="str">
        <f t="shared" si="123"/>
        <v>2403-00-001-00-01</v>
      </c>
      <c r="BM693" s="235">
        <v>691</v>
      </c>
      <c r="BN693" s="242" t="s">
        <v>2076</v>
      </c>
      <c r="BO693" s="241" t="s">
        <v>2044</v>
      </c>
      <c r="BP693" s="242" t="s">
        <v>1642</v>
      </c>
      <c r="BQ693" s="243"/>
      <c r="BR693" s="242" t="s">
        <v>1610</v>
      </c>
      <c r="BS693" s="246" t="s">
        <v>1634</v>
      </c>
      <c r="BT693" s="245" t="s">
        <v>1642</v>
      </c>
      <c r="BU693" s="244"/>
      <c r="BV693" s="242" t="s">
        <v>1604</v>
      </c>
      <c r="BW693" s="241" t="s">
        <v>1614</v>
      </c>
      <c r="BX693" s="235"/>
      <c r="BY693"/>
      <c r="BZ693"/>
      <c r="CA693"/>
      <c r="CB693"/>
      <c r="CC693"/>
      <c r="CD693"/>
      <c r="CE693"/>
    </row>
    <row r="694" spans="1:83" s="166" customFormat="1" ht="15" hidden="1" customHeight="1">
      <c r="A694" s="185">
        <v>628</v>
      </c>
      <c r="B694" s="186">
        <v>12</v>
      </c>
      <c r="C694" s="187" t="s">
        <v>493</v>
      </c>
      <c r="D694" s="187">
        <v>45</v>
      </c>
      <c r="E694" s="187" t="s">
        <v>1119</v>
      </c>
      <c r="F694" s="188"/>
      <c r="G694" s="186"/>
      <c r="H694" s="202"/>
      <c r="I694" s="202"/>
      <c r="J694" s="445"/>
      <c r="K694" s="186"/>
      <c r="L694" s="430"/>
      <c r="M694" s="431"/>
      <c r="N694" s="167"/>
      <c r="O694" s="167"/>
      <c r="P694" s="167"/>
      <c r="Q694" s="167"/>
      <c r="R694" s="165"/>
      <c r="S694" s="165"/>
      <c r="T694" s="165"/>
      <c r="U694" s="165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BK694" s="120">
        <f t="shared" si="124"/>
        <v>1</v>
      </c>
      <c r="BL694" s="235" t="str">
        <f t="shared" si="123"/>
        <v>2403-00-001-00-03</v>
      </c>
      <c r="BM694" s="235">
        <v>692</v>
      </c>
      <c r="BN694" s="242" t="s">
        <v>2076</v>
      </c>
      <c r="BO694" s="241" t="s">
        <v>2044</v>
      </c>
      <c r="BP694" s="242" t="s">
        <v>1642</v>
      </c>
      <c r="BQ694" s="243"/>
      <c r="BR694" s="242" t="s">
        <v>1610</v>
      </c>
      <c r="BS694" s="246" t="s">
        <v>1634</v>
      </c>
      <c r="BT694" s="245" t="s">
        <v>1642</v>
      </c>
      <c r="BU694" s="244"/>
      <c r="BV694" s="242" t="s">
        <v>326</v>
      </c>
      <c r="BW694" s="241" t="s">
        <v>1757</v>
      </c>
      <c r="BX694" s="235"/>
      <c r="BY694"/>
      <c r="BZ694"/>
      <c r="CA694"/>
      <c r="CB694"/>
      <c r="CC694"/>
      <c r="CD694"/>
      <c r="CE694"/>
    </row>
    <row r="695" spans="1:83" s="166" customFormat="1" ht="15" hidden="1" customHeight="1">
      <c r="A695" s="185">
        <v>629</v>
      </c>
      <c r="B695" s="186">
        <v>13</v>
      </c>
      <c r="C695" s="187" t="s">
        <v>495</v>
      </c>
      <c r="D695" s="187">
        <v>1</v>
      </c>
      <c r="E695" s="187" t="s">
        <v>1120</v>
      </c>
      <c r="F695" s="188"/>
      <c r="G695" s="186"/>
      <c r="H695" s="202"/>
      <c r="I695" s="202"/>
      <c r="J695" s="445"/>
      <c r="K695" s="186"/>
      <c r="L695" s="430"/>
      <c r="M695" s="431"/>
      <c r="N695" s="167"/>
      <c r="O695" s="167"/>
      <c r="P695" s="167"/>
      <c r="Q695" s="167"/>
      <c r="R695" s="165"/>
      <c r="S695" s="165"/>
      <c r="T695" s="165"/>
      <c r="U695" s="165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BK695" s="120">
        <f t="shared" si="124"/>
        <v>1</v>
      </c>
      <c r="BL695" s="235" t="str">
        <f t="shared" si="123"/>
        <v>2403-00-001-00-04</v>
      </c>
      <c r="BM695" s="235">
        <v>693</v>
      </c>
      <c r="BN695" s="242" t="s">
        <v>2076</v>
      </c>
      <c r="BO695" s="241" t="s">
        <v>2044</v>
      </c>
      <c r="BP695" s="242" t="s">
        <v>1642</v>
      </c>
      <c r="BQ695" s="243"/>
      <c r="BR695" s="242" t="s">
        <v>1610</v>
      </c>
      <c r="BS695" s="246" t="s">
        <v>1634</v>
      </c>
      <c r="BT695" s="245" t="s">
        <v>1642</v>
      </c>
      <c r="BU695" s="244"/>
      <c r="BV695" s="242" t="s">
        <v>327</v>
      </c>
      <c r="BW695" s="241" t="s">
        <v>1774</v>
      </c>
      <c r="BX695" s="235"/>
      <c r="BY695"/>
      <c r="BZ695"/>
      <c r="CA695"/>
      <c r="CB695"/>
      <c r="CC695"/>
      <c r="CD695"/>
      <c r="CE695"/>
    </row>
    <row r="696" spans="1:83" s="166" customFormat="1" ht="15" hidden="1" customHeight="1">
      <c r="A696" s="185">
        <v>630</v>
      </c>
      <c r="B696" s="186">
        <v>13</v>
      </c>
      <c r="C696" s="187" t="s">
        <v>495</v>
      </c>
      <c r="D696" s="187">
        <v>2</v>
      </c>
      <c r="E696" s="187" t="s">
        <v>1121</v>
      </c>
      <c r="F696" s="188"/>
      <c r="G696" s="186"/>
      <c r="H696" s="202"/>
      <c r="I696" s="202"/>
      <c r="J696" s="445"/>
      <c r="K696" s="186"/>
      <c r="L696" s="430"/>
      <c r="M696" s="431"/>
      <c r="N696" s="167"/>
      <c r="O696" s="167"/>
      <c r="P696" s="167"/>
      <c r="Q696" s="167"/>
      <c r="R696" s="165"/>
      <c r="S696" s="165"/>
      <c r="T696" s="165"/>
      <c r="U696" s="165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BK696" s="120">
        <f t="shared" si="124"/>
        <v>1</v>
      </c>
      <c r="BL696" s="235" t="str">
        <f t="shared" si="123"/>
        <v>2403-00-001-00-05</v>
      </c>
      <c r="BM696" s="235">
        <v>694</v>
      </c>
      <c r="BN696" s="242" t="s">
        <v>2076</v>
      </c>
      <c r="BO696" s="241" t="s">
        <v>2044</v>
      </c>
      <c r="BP696" s="242" t="s">
        <v>1642</v>
      </c>
      <c r="BQ696" s="243"/>
      <c r="BR696" s="242" t="s">
        <v>1610</v>
      </c>
      <c r="BS696" s="246" t="s">
        <v>1634</v>
      </c>
      <c r="BT696" s="245" t="s">
        <v>1642</v>
      </c>
      <c r="BU696" s="244"/>
      <c r="BV696" s="242" t="s">
        <v>328</v>
      </c>
      <c r="BW696" s="241" t="s">
        <v>2090</v>
      </c>
      <c r="BX696" s="235"/>
      <c r="BY696"/>
      <c r="BZ696"/>
      <c r="CA696"/>
      <c r="CB696"/>
      <c r="CC696"/>
      <c r="CD696"/>
      <c r="CE696"/>
    </row>
    <row r="697" spans="1:83" s="166" customFormat="1" ht="15" hidden="1" customHeight="1">
      <c r="A697" s="185">
        <v>631</v>
      </c>
      <c r="B697" s="186">
        <v>13</v>
      </c>
      <c r="C697" s="187" t="s">
        <v>495</v>
      </c>
      <c r="D697" s="187">
        <v>3</v>
      </c>
      <c r="E697" s="187" t="s">
        <v>1122</v>
      </c>
      <c r="F697" s="188"/>
      <c r="G697" s="186"/>
      <c r="H697" s="202"/>
      <c r="I697" s="202"/>
      <c r="J697" s="445"/>
      <c r="K697" s="186"/>
      <c r="L697" s="430"/>
      <c r="M697" s="431"/>
      <c r="N697" s="167"/>
      <c r="O697" s="167"/>
      <c r="P697" s="167"/>
      <c r="Q697" s="167"/>
      <c r="R697" s="165"/>
      <c r="S697" s="165"/>
      <c r="T697" s="165"/>
      <c r="U697" s="165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BK697" s="120">
        <f t="shared" si="124"/>
        <v>1</v>
      </c>
      <c r="BL697" s="235" t="str">
        <f t="shared" si="123"/>
        <v>2403-00-101-00-04</v>
      </c>
      <c r="BM697" s="235">
        <v>695</v>
      </c>
      <c r="BN697" s="242" t="s">
        <v>2076</v>
      </c>
      <c r="BO697" s="241" t="s">
        <v>2044</v>
      </c>
      <c r="BP697" s="242" t="s">
        <v>1642</v>
      </c>
      <c r="BQ697" s="243"/>
      <c r="BR697" s="242" t="s">
        <v>1617</v>
      </c>
      <c r="BS697" s="246" t="s">
        <v>2087</v>
      </c>
      <c r="BT697" s="245" t="s">
        <v>1642</v>
      </c>
      <c r="BU697" s="244"/>
      <c r="BV697" s="242" t="s">
        <v>327</v>
      </c>
      <c r="BW697" s="241" t="s">
        <v>2077</v>
      </c>
      <c r="BX697" s="235"/>
      <c r="BY697"/>
      <c r="BZ697"/>
      <c r="CA697"/>
      <c r="CB697"/>
      <c r="CC697"/>
      <c r="CD697"/>
      <c r="CE697"/>
    </row>
    <row r="698" spans="1:83" s="166" customFormat="1" ht="15" hidden="1" customHeight="1">
      <c r="A698" s="185">
        <v>632</v>
      </c>
      <c r="B698" s="186">
        <v>13</v>
      </c>
      <c r="C698" s="187" t="s">
        <v>495</v>
      </c>
      <c r="D698" s="187">
        <v>4</v>
      </c>
      <c r="E698" s="187" t="s">
        <v>1123</v>
      </c>
      <c r="F698" s="188"/>
      <c r="G698" s="186"/>
      <c r="H698" s="202"/>
      <c r="I698" s="202"/>
      <c r="J698" s="445"/>
      <c r="K698" s="186"/>
      <c r="L698" s="430"/>
      <c r="M698" s="431"/>
      <c r="N698" s="167"/>
      <c r="O698" s="167"/>
      <c r="P698" s="167"/>
      <c r="Q698" s="167"/>
      <c r="R698" s="165"/>
      <c r="S698" s="165"/>
      <c r="T698" s="165"/>
      <c r="U698" s="165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BK698" s="120">
        <f t="shared" si="124"/>
        <v>1</v>
      </c>
      <c r="BL698" s="235" t="str">
        <f t="shared" si="123"/>
        <v>2403-00-101-00-07</v>
      </c>
      <c r="BM698" s="235">
        <v>696</v>
      </c>
      <c r="BN698" s="242" t="s">
        <v>2076</v>
      </c>
      <c r="BO698" s="241" t="s">
        <v>2044</v>
      </c>
      <c r="BP698" s="242" t="s">
        <v>1642</v>
      </c>
      <c r="BQ698" s="243"/>
      <c r="BR698" s="242" t="s">
        <v>1617</v>
      </c>
      <c r="BS698" s="246" t="s">
        <v>2087</v>
      </c>
      <c r="BT698" s="245" t="s">
        <v>1642</v>
      </c>
      <c r="BU698" s="244"/>
      <c r="BV698" s="242" t="s">
        <v>330</v>
      </c>
      <c r="BW698" s="241" t="s">
        <v>2089</v>
      </c>
      <c r="BX698" s="235"/>
      <c r="BY698"/>
      <c r="BZ698"/>
      <c r="CA698"/>
      <c r="CB698"/>
      <c r="CC698"/>
      <c r="CD698"/>
      <c r="CE698"/>
    </row>
    <row r="699" spans="1:83" s="166" customFormat="1" ht="15" hidden="1" customHeight="1">
      <c r="A699" s="185">
        <v>633</v>
      </c>
      <c r="B699" s="186">
        <v>13</v>
      </c>
      <c r="C699" s="187" t="s">
        <v>495</v>
      </c>
      <c r="D699" s="187">
        <v>5</v>
      </c>
      <c r="E699" s="187" t="s">
        <v>1124</v>
      </c>
      <c r="F699" s="188"/>
      <c r="G699" s="186"/>
      <c r="H699" s="202"/>
      <c r="I699" s="202"/>
      <c r="J699" s="445"/>
      <c r="K699" s="186"/>
      <c r="L699" s="430"/>
      <c r="M699" s="431"/>
      <c r="N699" s="167"/>
      <c r="O699" s="167"/>
      <c r="P699" s="167"/>
      <c r="Q699" s="167"/>
      <c r="R699" s="165"/>
      <c r="S699" s="165"/>
      <c r="T699" s="165"/>
      <c r="U699" s="165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BK699" s="120">
        <f t="shared" si="124"/>
        <v>1</v>
      </c>
      <c r="BL699" s="235" t="str">
        <f t="shared" si="123"/>
        <v>2403-00-101-00-08</v>
      </c>
      <c r="BM699" s="235">
        <v>697</v>
      </c>
      <c r="BN699" s="242" t="s">
        <v>2076</v>
      </c>
      <c r="BO699" s="241" t="s">
        <v>2044</v>
      </c>
      <c r="BP699" s="242" t="s">
        <v>1642</v>
      </c>
      <c r="BQ699" s="243"/>
      <c r="BR699" s="242" t="s">
        <v>1617</v>
      </c>
      <c r="BS699" s="246" t="s">
        <v>2087</v>
      </c>
      <c r="BT699" s="245" t="s">
        <v>1642</v>
      </c>
      <c r="BU699" s="244"/>
      <c r="BV699" s="242" t="s">
        <v>331</v>
      </c>
      <c r="BW699" s="241" t="s">
        <v>2088</v>
      </c>
      <c r="BX699" s="235"/>
      <c r="BY699"/>
      <c r="BZ699"/>
      <c r="CA699"/>
      <c r="CB699"/>
      <c r="CC699"/>
      <c r="CD699"/>
      <c r="CE699"/>
    </row>
    <row r="700" spans="1:83" s="166" customFormat="1" ht="15" hidden="1" customHeight="1">
      <c r="A700" s="185">
        <v>634</v>
      </c>
      <c r="B700" s="186">
        <v>13</v>
      </c>
      <c r="C700" s="187" t="s">
        <v>495</v>
      </c>
      <c r="D700" s="187">
        <v>6</v>
      </c>
      <c r="E700" s="187" t="s">
        <v>1125</v>
      </c>
      <c r="F700" s="188"/>
      <c r="G700" s="186"/>
      <c r="H700" s="202"/>
      <c r="I700" s="202"/>
      <c r="J700" s="445"/>
      <c r="K700" s="186"/>
      <c r="L700" s="430"/>
      <c r="M700" s="431"/>
      <c r="N700" s="167"/>
      <c r="O700" s="167"/>
      <c r="P700" s="167"/>
      <c r="Q700" s="167"/>
      <c r="R700" s="165"/>
      <c r="S700" s="165"/>
      <c r="T700" s="165"/>
      <c r="U700" s="165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BK700" s="120">
        <f t="shared" si="124"/>
        <v>1</v>
      </c>
      <c r="BL700" s="235" t="str">
        <f t="shared" si="123"/>
        <v>2403-00-101-11-04</v>
      </c>
      <c r="BM700" s="235">
        <v>698</v>
      </c>
      <c r="BN700" s="242" t="s">
        <v>2076</v>
      </c>
      <c r="BO700" s="241" t="s">
        <v>2044</v>
      </c>
      <c r="BP700" s="242" t="s">
        <v>1642</v>
      </c>
      <c r="BQ700" s="243"/>
      <c r="BR700" s="242" t="s">
        <v>1617</v>
      </c>
      <c r="BS700" s="241" t="s">
        <v>2087</v>
      </c>
      <c r="BT700" s="242" t="s">
        <v>1608</v>
      </c>
      <c r="BU700" s="243" t="s">
        <v>1607</v>
      </c>
      <c r="BV700" s="242" t="s">
        <v>327</v>
      </c>
      <c r="BW700" s="241" t="s">
        <v>2077</v>
      </c>
      <c r="BX700" s="235"/>
      <c r="BY700"/>
      <c r="BZ700"/>
      <c r="CA700"/>
      <c r="CB700"/>
      <c r="CC700"/>
      <c r="CD700"/>
      <c r="CE700"/>
    </row>
    <row r="701" spans="1:83" s="166" customFormat="1" ht="15" hidden="1" customHeight="1">
      <c r="A701" s="185">
        <v>635</v>
      </c>
      <c r="B701" s="186">
        <v>13</v>
      </c>
      <c r="C701" s="187" t="s">
        <v>495</v>
      </c>
      <c r="D701" s="187">
        <v>7</v>
      </c>
      <c r="E701" s="187" t="s">
        <v>1126</v>
      </c>
      <c r="F701" s="188"/>
      <c r="G701" s="186"/>
      <c r="H701" s="202"/>
      <c r="I701" s="202"/>
      <c r="J701" s="445"/>
      <c r="K701" s="186"/>
      <c r="L701" s="430"/>
      <c r="M701" s="431"/>
      <c r="N701" s="167"/>
      <c r="O701" s="167"/>
      <c r="P701" s="167"/>
      <c r="Q701" s="167"/>
      <c r="R701" s="165"/>
      <c r="S701" s="165"/>
      <c r="T701" s="165"/>
      <c r="U701" s="165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BK701" s="120">
        <f t="shared" si="124"/>
        <v>1</v>
      </c>
      <c r="BL701" s="235" t="str">
        <f t="shared" si="123"/>
        <v>2403-00-101-11-13</v>
      </c>
      <c r="BM701" s="235">
        <v>699</v>
      </c>
      <c r="BN701" s="242" t="s">
        <v>2076</v>
      </c>
      <c r="BO701" s="241" t="s">
        <v>2044</v>
      </c>
      <c r="BP701" s="242" t="s">
        <v>1642</v>
      </c>
      <c r="BQ701" s="243"/>
      <c r="BR701" s="242" t="s">
        <v>1617</v>
      </c>
      <c r="BS701" s="241" t="s">
        <v>2087</v>
      </c>
      <c r="BT701" s="242" t="s">
        <v>1608</v>
      </c>
      <c r="BU701" s="243" t="s">
        <v>1607</v>
      </c>
      <c r="BV701" s="242" t="s">
        <v>1675</v>
      </c>
      <c r="BW701" s="241" t="s">
        <v>2086</v>
      </c>
      <c r="BX701" s="235"/>
      <c r="BY701"/>
      <c r="BZ701"/>
      <c r="CA701"/>
      <c r="CB701"/>
      <c r="CC701"/>
      <c r="CD701"/>
      <c r="CE701"/>
    </row>
    <row r="702" spans="1:83" s="166" customFormat="1" ht="15" hidden="1" customHeight="1">
      <c r="A702" s="185">
        <v>636</v>
      </c>
      <c r="B702" s="186">
        <v>13</v>
      </c>
      <c r="C702" s="187" t="s">
        <v>495</v>
      </c>
      <c r="D702" s="187">
        <v>8</v>
      </c>
      <c r="E702" s="187" t="s">
        <v>1127</v>
      </c>
      <c r="F702" s="188"/>
      <c r="G702" s="186"/>
      <c r="H702" s="202"/>
      <c r="I702" s="202"/>
      <c r="J702" s="445"/>
      <c r="K702" s="186"/>
      <c r="L702" s="430"/>
      <c r="M702" s="431"/>
      <c r="N702" s="167"/>
      <c r="O702" s="167"/>
      <c r="P702" s="167"/>
      <c r="Q702" s="167"/>
      <c r="R702" s="165"/>
      <c r="S702" s="165"/>
      <c r="T702" s="165"/>
      <c r="U702" s="165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BK702" s="120">
        <f t="shared" si="124"/>
        <v>1</v>
      </c>
      <c r="BL702" s="235" t="str">
        <f t="shared" si="123"/>
        <v>2403-00-102-00-04</v>
      </c>
      <c r="BM702" s="235">
        <v>700</v>
      </c>
      <c r="BN702" s="242" t="s">
        <v>2076</v>
      </c>
      <c r="BO702" s="241" t="s">
        <v>2044</v>
      </c>
      <c r="BP702" s="242" t="s">
        <v>1642</v>
      </c>
      <c r="BQ702" s="243"/>
      <c r="BR702" s="242" t="s">
        <v>1795</v>
      </c>
      <c r="BS702" s="246" t="s">
        <v>2085</v>
      </c>
      <c r="BT702" s="245" t="s">
        <v>1642</v>
      </c>
      <c r="BU702" s="244"/>
      <c r="BV702" s="242" t="s">
        <v>327</v>
      </c>
      <c r="BW702" s="241" t="s">
        <v>2084</v>
      </c>
      <c r="BX702" s="235"/>
      <c r="BY702"/>
      <c r="BZ702"/>
      <c r="CA702"/>
      <c r="CB702"/>
      <c r="CC702"/>
      <c r="CD702"/>
      <c r="CE702"/>
    </row>
    <row r="703" spans="1:83" s="166" customFormat="1" ht="15" hidden="1" customHeight="1">
      <c r="A703" s="185">
        <v>637</v>
      </c>
      <c r="B703" s="186">
        <v>13</v>
      </c>
      <c r="C703" s="187" t="s">
        <v>495</v>
      </c>
      <c r="D703" s="187">
        <v>9</v>
      </c>
      <c r="E703" s="187" t="s">
        <v>1128</v>
      </c>
      <c r="F703" s="188"/>
      <c r="G703" s="186"/>
      <c r="H703" s="202"/>
      <c r="I703" s="202"/>
      <c r="J703" s="445"/>
      <c r="K703" s="186"/>
      <c r="L703" s="430"/>
      <c r="M703" s="431"/>
      <c r="N703" s="167"/>
      <c r="O703" s="167"/>
      <c r="P703" s="167"/>
      <c r="Q703" s="167"/>
      <c r="R703" s="165"/>
      <c r="S703" s="165"/>
      <c r="T703" s="165"/>
      <c r="U703" s="165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BK703" s="120">
        <f t="shared" si="124"/>
        <v>1</v>
      </c>
      <c r="BL703" s="235" t="str">
        <f t="shared" si="123"/>
        <v>2403-00-104-00-04</v>
      </c>
      <c r="BM703" s="235">
        <v>701</v>
      </c>
      <c r="BN703" s="242" t="s">
        <v>2076</v>
      </c>
      <c r="BO703" s="241" t="s">
        <v>2044</v>
      </c>
      <c r="BP703" s="242" t="s">
        <v>1642</v>
      </c>
      <c r="BQ703" s="243"/>
      <c r="BR703" s="242" t="s">
        <v>1731</v>
      </c>
      <c r="BS703" s="246" t="s">
        <v>2083</v>
      </c>
      <c r="BT703" s="245" t="s">
        <v>1642</v>
      </c>
      <c r="BU703" s="244"/>
      <c r="BV703" s="242" t="s">
        <v>327</v>
      </c>
      <c r="BW703" s="241" t="s">
        <v>2082</v>
      </c>
      <c r="BX703" s="235"/>
      <c r="BY703"/>
      <c r="BZ703"/>
      <c r="CA703"/>
      <c r="CB703"/>
      <c r="CC703"/>
      <c r="CD703"/>
      <c r="CE703"/>
    </row>
    <row r="704" spans="1:83" s="166" customFormat="1" ht="15" hidden="1" customHeight="1">
      <c r="A704" s="185">
        <v>638</v>
      </c>
      <c r="B704" s="186">
        <v>13</v>
      </c>
      <c r="C704" s="187" t="s">
        <v>495</v>
      </c>
      <c r="D704" s="187">
        <v>10</v>
      </c>
      <c r="E704" s="187" t="s">
        <v>1129</v>
      </c>
      <c r="F704" s="188"/>
      <c r="G704" s="186"/>
      <c r="H704" s="202"/>
      <c r="I704" s="202"/>
      <c r="J704" s="445"/>
      <c r="K704" s="186"/>
      <c r="L704" s="430"/>
      <c r="M704" s="431"/>
      <c r="N704" s="167"/>
      <c r="O704" s="167"/>
      <c r="P704" s="167"/>
      <c r="Q704" s="167"/>
      <c r="R704" s="165"/>
      <c r="S704" s="165"/>
      <c r="T704" s="165"/>
      <c r="U704" s="165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BK704" s="120">
        <f t="shared" si="124"/>
        <v>1</v>
      </c>
      <c r="BL704" s="235" t="str">
        <f t="shared" si="123"/>
        <v>2403-00-105-00-04</v>
      </c>
      <c r="BM704" s="235">
        <v>702</v>
      </c>
      <c r="BN704" s="242" t="s">
        <v>2076</v>
      </c>
      <c r="BO704" s="241" t="s">
        <v>2044</v>
      </c>
      <c r="BP704" s="242" t="s">
        <v>1642</v>
      </c>
      <c r="BQ704" s="243"/>
      <c r="BR704" s="242" t="s">
        <v>1891</v>
      </c>
      <c r="BS704" s="246" t="s">
        <v>2081</v>
      </c>
      <c r="BT704" s="245" t="s">
        <v>1642</v>
      </c>
      <c r="BU704" s="244"/>
      <c r="BV704" s="242" t="s">
        <v>327</v>
      </c>
      <c r="BW704" s="241" t="s">
        <v>2080</v>
      </c>
      <c r="BX704" s="235"/>
      <c r="BY704"/>
      <c r="BZ704"/>
      <c r="CA704"/>
      <c r="CB704"/>
      <c r="CC704"/>
      <c r="CD704"/>
      <c r="CE704"/>
    </row>
    <row r="705" spans="1:83" s="166" customFormat="1" ht="15" hidden="1" customHeight="1">
      <c r="A705" s="185">
        <v>639</v>
      </c>
      <c r="B705" s="186">
        <v>13</v>
      </c>
      <c r="C705" s="187" t="s">
        <v>495</v>
      </c>
      <c r="D705" s="187">
        <v>11</v>
      </c>
      <c r="E705" s="187" t="s">
        <v>1130</v>
      </c>
      <c r="F705" s="188"/>
      <c r="G705" s="186"/>
      <c r="H705" s="202"/>
      <c r="I705" s="202"/>
      <c r="J705" s="445"/>
      <c r="K705" s="186"/>
      <c r="L705" s="430"/>
      <c r="M705" s="431"/>
      <c r="N705" s="167"/>
      <c r="O705" s="167"/>
      <c r="P705" s="167"/>
      <c r="Q705" s="167"/>
      <c r="R705" s="165"/>
      <c r="S705" s="165"/>
      <c r="T705" s="165"/>
      <c r="U705" s="165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BK705" s="120">
        <f t="shared" si="124"/>
        <v>1</v>
      </c>
      <c r="BL705" s="235" t="str">
        <f t="shared" si="123"/>
        <v>2403-00-113-06-04</v>
      </c>
      <c r="BM705" s="235">
        <v>703</v>
      </c>
      <c r="BN705" s="242" t="s">
        <v>2076</v>
      </c>
      <c r="BO705" s="241" t="s">
        <v>2044</v>
      </c>
      <c r="BP705" s="242" t="s">
        <v>1642</v>
      </c>
      <c r="BQ705" s="243"/>
      <c r="BR705" s="242" t="s">
        <v>1991</v>
      </c>
      <c r="BS705" s="241" t="s">
        <v>2079</v>
      </c>
      <c r="BT705" s="242" t="s">
        <v>329</v>
      </c>
      <c r="BU705" s="243" t="s">
        <v>1917</v>
      </c>
      <c r="BV705" s="242" t="s">
        <v>327</v>
      </c>
      <c r="BW705" s="241" t="s">
        <v>2078</v>
      </c>
      <c r="BX705" s="235"/>
      <c r="BY705"/>
      <c r="BZ705"/>
      <c r="CA705"/>
      <c r="CB705"/>
      <c r="CC705"/>
      <c r="CD705"/>
      <c r="CE705"/>
    </row>
    <row r="706" spans="1:83" s="166" customFormat="1" ht="15" hidden="1" customHeight="1">
      <c r="A706" s="185">
        <v>640</v>
      </c>
      <c r="B706" s="186">
        <v>13</v>
      </c>
      <c r="C706" s="187" t="s">
        <v>495</v>
      </c>
      <c r="D706" s="187">
        <v>12</v>
      </c>
      <c r="E706" s="187" t="s">
        <v>1131</v>
      </c>
      <c r="F706" s="188"/>
      <c r="G706" s="186"/>
      <c r="H706" s="202"/>
      <c r="I706" s="202"/>
      <c r="J706" s="445"/>
      <c r="K706" s="186"/>
      <c r="L706" s="430"/>
      <c r="M706" s="431"/>
      <c r="N706" s="167"/>
      <c r="O706" s="167"/>
      <c r="P706" s="167"/>
      <c r="Q706" s="167"/>
      <c r="R706" s="165"/>
      <c r="S706" s="165"/>
      <c r="T706" s="165"/>
      <c r="U706" s="165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BK706" s="120">
        <f t="shared" si="124"/>
        <v>1</v>
      </c>
      <c r="BL706" s="235" t="str">
        <f t="shared" si="123"/>
        <v>2403-00-113-10-04</v>
      </c>
      <c r="BM706" s="235">
        <v>704</v>
      </c>
      <c r="BN706" s="242" t="s">
        <v>2076</v>
      </c>
      <c r="BO706" s="241" t="s">
        <v>2044</v>
      </c>
      <c r="BP706" s="242" t="s">
        <v>1642</v>
      </c>
      <c r="BQ706" s="243"/>
      <c r="BR706" s="242" t="s">
        <v>1991</v>
      </c>
      <c r="BS706" s="241" t="s">
        <v>2079</v>
      </c>
      <c r="BT706" s="242" t="s">
        <v>1679</v>
      </c>
      <c r="BU706" s="243" t="s">
        <v>1738</v>
      </c>
      <c r="BV706" s="242" t="s">
        <v>327</v>
      </c>
      <c r="BW706" s="241" t="s">
        <v>2078</v>
      </c>
      <c r="BX706" s="235"/>
      <c r="BY706"/>
      <c r="BZ706"/>
      <c r="CA706"/>
      <c r="CB706"/>
      <c r="CC706"/>
      <c r="CD706"/>
      <c r="CE706"/>
    </row>
    <row r="707" spans="1:83" s="166" customFormat="1" ht="15" hidden="1" customHeight="1">
      <c r="A707" s="185">
        <v>641</v>
      </c>
      <c r="B707" s="186">
        <v>13</v>
      </c>
      <c r="C707" s="187" t="s">
        <v>495</v>
      </c>
      <c r="D707" s="187">
        <v>13</v>
      </c>
      <c r="E707" s="187" t="s">
        <v>1132</v>
      </c>
      <c r="F707" s="188"/>
      <c r="G707" s="186"/>
      <c r="H707" s="202"/>
      <c r="I707" s="202"/>
      <c r="J707" s="445"/>
      <c r="K707" s="186"/>
      <c r="L707" s="430"/>
      <c r="M707" s="431"/>
      <c r="N707" s="167"/>
      <c r="O707" s="167"/>
      <c r="P707" s="167"/>
      <c r="Q707" s="167"/>
      <c r="R707" s="165"/>
      <c r="S707" s="165"/>
      <c r="T707" s="165"/>
      <c r="U707" s="165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BK707" s="120">
        <f t="shared" si="124"/>
        <v>1</v>
      </c>
      <c r="BL707" s="235" t="str">
        <f t="shared" ref="BL707:BL770" si="125">CONCATENATE(BN707,"-",BP707,"-",BR707,"-",BT707,"-",BV707)</f>
        <v>2403-00-796-11-05</v>
      </c>
      <c r="BM707" s="235">
        <v>705</v>
      </c>
      <c r="BN707" s="242" t="s">
        <v>2076</v>
      </c>
      <c r="BO707" s="241" t="s">
        <v>2044</v>
      </c>
      <c r="BP707" s="242" t="s">
        <v>1642</v>
      </c>
      <c r="BQ707" s="243"/>
      <c r="BR707" s="242" t="s">
        <v>1641</v>
      </c>
      <c r="BS707" s="241" t="s">
        <v>1640</v>
      </c>
      <c r="BT707" s="242" t="s">
        <v>1608</v>
      </c>
      <c r="BU707" s="243" t="s">
        <v>1607</v>
      </c>
      <c r="BV707" s="242" t="s">
        <v>328</v>
      </c>
      <c r="BW707" s="241" t="s">
        <v>2077</v>
      </c>
      <c r="BX707" s="235"/>
      <c r="BY707"/>
      <c r="BZ707"/>
      <c r="CA707"/>
      <c r="CB707"/>
      <c r="CC707"/>
      <c r="CD707"/>
      <c r="CE707"/>
    </row>
    <row r="708" spans="1:83" s="166" customFormat="1" ht="15" hidden="1" customHeight="1">
      <c r="A708" s="185">
        <v>642</v>
      </c>
      <c r="B708" s="186">
        <v>13</v>
      </c>
      <c r="C708" s="187" t="s">
        <v>495</v>
      </c>
      <c r="D708" s="187">
        <v>14</v>
      </c>
      <c r="E708" s="187" t="s">
        <v>1133</v>
      </c>
      <c r="F708" s="188"/>
      <c r="G708" s="186"/>
      <c r="H708" s="202"/>
      <c r="I708" s="202"/>
      <c r="J708" s="445"/>
      <c r="K708" s="186"/>
      <c r="L708" s="430"/>
      <c r="M708" s="431"/>
      <c r="N708" s="167"/>
      <c r="O708" s="167"/>
      <c r="P708" s="167"/>
      <c r="Q708" s="167"/>
      <c r="R708" s="165"/>
      <c r="S708" s="165"/>
      <c r="T708" s="165"/>
      <c r="U708" s="165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BK708" s="120">
        <f t="shared" ref="BK708:BK771" si="126">IF(EXACT($E$25,BN708),BK707+1,1)</f>
        <v>1</v>
      </c>
      <c r="BL708" s="235" t="str">
        <f t="shared" si="125"/>
        <v>2403-00-800-11-17</v>
      </c>
      <c r="BM708" s="235">
        <v>706</v>
      </c>
      <c r="BN708" s="242" t="s">
        <v>2076</v>
      </c>
      <c r="BO708" s="241" t="s">
        <v>2044</v>
      </c>
      <c r="BP708" s="242" t="s">
        <v>1642</v>
      </c>
      <c r="BQ708" s="243"/>
      <c r="BR708" s="242" t="s">
        <v>1649</v>
      </c>
      <c r="BS708" s="241" t="s">
        <v>1648</v>
      </c>
      <c r="BT708" s="242" t="s">
        <v>1608</v>
      </c>
      <c r="BU708" s="243" t="s">
        <v>1607</v>
      </c>
      <c r="BV708" s="242" t="s">
        <v>1673</v>
      </c>
      <c r="BW708" s="241" t="s">
        <v>2075</v>
      </c>
      <c r="BX708" s="235"/>
      <c r="BY708"/>
      <c r="BZ708"/>
      <c r="CA708"/>
      <c r="CB708"/>
      <c r="CC708"/>
      <c r="CD708"/>
      <c r="CE708"/>
    </row>
    <row r="709" spans="1:83" s="166" customFormat="1" ht="15" hidden="1" customHeight="1">
      <c r="A709" s="185">
        <v>643</v>
      </c>
      <c r="B709" s="186">
        <v>13</v>
      </c>
      <c r="C709" s="187" t="s">
        <v>495</v>
      </c>
      <c r="D709" s="187">
        <v>15</v>
      </c>
      <c r="E709" s="187" t="s">
        <v>1134</v>
      </c>
      <c r="F709" s="188"/>
      <c r="G709" s="186"/>
      <c r="H709" s="202"/>
      <c r="I709" s="202"/>
      <c r="J709" s="445"/>
      <c r="K709" s="186"/>
      <c r="L709" s="430"/>
      <c r="M709" s="431"/>
      <c r="N709" s="167"/>
      <c r="O709" s="167"/>
      <c r="P709" s="167"/>
      <c r="Q709" s="167"/>
      <c r="R709" s="165"/>
      <c r="S709" s="165"/>
      <c r="T709" s="165"/>
      <c r="U709" s="165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BK709" s="120">
        <f t="shared" si="126"/>
        <v>1</v>
      </c>
      <c r="BL709" s="235" t="str">
        <f t="shared" si="125"/>
        <v>2405-00-001-00-01</v>
      </c>
      <c r="BM709" s="235">
        <v>707</v>
      </c>
      <c r="BN709" s="242" t="s">
        <v>2067</v>
      </c>
      <c r="BO709" s="241" t="s">
        <v>2066</v>
      </c>
      <c r="BP709" s="242" t="s">
        <v>1642</v>
      </c>
      <c r="BQ709" s="243"/>
      <c r="BR709" s="242" t="s">
        <v>1610</v>
      </c>
      <c r="BS709" s="246" t="s">
        <v>1634</v>
      </c>
      <c r="BT709" s="245" t="s">
        <v>1642</v>
      </c>
      <c r="BU709" s="244"/>
      <c r="BV709" s="242" t="s">
        <v>1604</v>
      </c>
      <c r="BW709" s="241" t="s">
        <v>2074</v>
      </c>
      <c r="BX709" s="235"/>
      <c r="BY709"/>
      <c r="BZ709"/>
      <c r="CA709"/>
      <c r="CB709"/>
      <c r="CC709"/>
      <c r="CD709"/>
      <c r="CE709"/>
    </row>
    <row r="710" spans="1:83" s="166" customFormat="1" ht="15" hidden="1" customHeight="1">
      <c r="A710" s="185">
        <v>644</v>
      </c>
      <c r="B710" s="186">
        <v>13</v>
      </c>
      <c r="C710" s="187" t="s">
        <v>495</v>
      </c>
      <c r="D710" s="187">
        <v>16</v>
      </c>
      <c r="E710" s="187" t="s">
        <v>1135</v>
      </c>
      <c r="F710" s="188"/>
      <c r="G710" s="186"/>
      <c r="H710" s="202"/>
      <c r="I710" s="202"/>
      <c r="J710" s="445"/>
      <c r="K710" s="186"/>
      <c r="L710" s="430"/>
      <c r="M710" s="431"/>
      <c r="N710" s="167"/>
      <c r="O710" s="167"/>
      <c r="P710" s="167"/>
      <c r="Q710" s="167"/>
      <c r="R710" s="165"/>
      <c r="S710" s="165"/>
      <c r="T710" s="165"/>
      <c r="U710" s="165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BK710" s="120">
        <f t="shared" si="126"/>
        <v>1</v>
      </c>
      <c r="BL710" s="235" t="str">
        <f t="shared" si="125"/>
        <v>2405-00-001-00-03</v>
      </c>
      <c r="BM710" s="235">
        <v>708</v>
      </c>
      <c r="BN710" s="242" t="s">
        <v>2067</v>
      </c>
      <c r="BO710" s="241" t="s">
        <v>2066</v>
      </c>
      <c r="BP710" s="242" t="s">
        <v>1642</v>
      </c>
      <c r="BQ710" s="243"/>
      <c r="BR710" s="242" t="s">
        <v>1610</v>
      </c>
      <c r="BS710" s="246" t="s">
        <v>1634</v>
      </c>
      <c r="BT710" s="245" t="s">
        <v>1642</v>
      </c>
      <c r="BU710" s="244"/>
      <c r="BV710" s="242" t="s">
        <v>326</v>
      </c>
      <c r="BW710" s="241" t="s">
        <v>1757</v>
      </c>
      <c r="BX710" s="235"/>
      <c r="BY710"/>
      <c r="BZ710"/>
      <c r="CA710"/>
      <c r="CB710"/>
      <c r="CC710"/>
      <c r="CD710"/>
      <c r="CE710"/>
    </row>
    <row r="711" spans="1:83" s="166" customFormat="1" ht="15" hidden="1" customHeight="1">
      <c r="A711" s="185">
        <v>645</v>
      </c>
      <c r="B711" s="186">
        <v>13</v>
      </c>
      <c r="C711" s="187" t="s">
        <v>495</v>
      </c>
      <c r="D711" s="187">
        <v>17</v>
      </c>
      <c r="E711" s="187" t="s">
        <v>1136</v>
      </c>
      <c r="F711" s="188"/>
      <c r="G711" s="186"/>
      <c r="H711" s="202"/>
      <c r="I711" s="202"/>
      <c r="J711" s="445"/>
      <c r="K711" s="186"/>
      <c r="L711" s="430"/>
      <c r="M711" s="431"/>
      <c r="N711" s="167"/>
      <c r="O711" s="167"/>
      <c r="P711" s="167"/>
      <c r="Q711" s="167"/>
      <c r="R711" s="165"/>
      <c r="S711" s="165"/>
      <c r="T711" s="165"/>
      <c r="U711" s="165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BK711" s="120">
        <f t="shared" si="126"/>
        <v>1</v>
      </c>
      <c r="BL711" s="235" t="str">
        <f t="shared" si="125"/>
        <v>2405-00-001-00-04</v>
      </c>
      <c r="BM711" s="235">
        <v>709</v>
      </c>
      <c r="BN711" s="242" t="s">
        <v>2067</v>
      </c>
      <c r="BO711" s="241" t="s">
        <v>2066</v>
      </c>
      <c r="BP711" s="242" t="s">
        <v>1642</v>
      </c>
      <c r="BQ711" s="243"/>
      <c r="BR711" s="242" t="s">
        <v>1610</v>
      </c>
      <c r="BS711" s="246" t="s">
        <v>1634</v>
      </c>
      <c r="BT711" s="245" t="s">
        <v>1642</v>
      </c>
      <c r="BU711" s="244"/>
      <c r="BV711" s="242" t="s">
        <v>327</v>
      </c>
      <c r="BW711" s="241" t="s">
        <v>2073</v>
      </c>
      <c r="BX711" s="235"/>
      <c r="BY711"/>
      <c r="BZ711"/>
      <c r="CA711"/>
      <c r="CB711"/>
      <c r="CC711"/>
      <c r="CD711"/>
      <c r="CE711"/>
    </row>
    <row r="712" spans="1:83" s="166" customFormat="1" ht="15" hidden="1" customHeight="1">
      <c r="A712" s="185">
        <v>646</v>
      </c>
      <c r="B712" s="186">
        <v>13</v>
      </c>
      <c r="C712" s="187" t="s">
        <v>495</v>
      </c>
      <c r="D712" s="187">
        <v>18</v>
      </c>
      <c r="E712" s="187" t="s">
        <v>880</v>
      </c>
      <c r="F712" s="188"/>
      <c r="G712" s="186"/>
      <c r="H712" s="202"/>
      <c r="I712" s="202"/>
      <c r="J712" s="445"/>
      <c r="K712" s="186"/>
      <c r="L712" s="430"/>
      <c r="M712" s="431"/>
      <c r="N712" s="167"/>
      <c r="O712" s="167"/>
      <c r="P712" s="167"/>
      <c r="Q712" s="167"/>
      <c r="R712" s="165"/>
      <c r="S712" s="165"/>
      <c r="T712" s="165"/>
      <c r="U712" s="165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BK712" s="120">
        <f t="shared" si="126"/>
        <v>1</v>
      </c>
      <c r="BL712" s="235" t="str">
        <f t="shared" si="125"/>
        <v>2405-00-101-00-10</v>
      </c>
      <c r="BM712" s="235">
        <v>710</v>
      </c>
      <c r="BN712" s="242" t="s">
        <v>2067</v>
      </c>
      <c r="BO712" s="241" t="s">
        <v>2066</v>
      </c>
      <c r="BP712" s="242" t="s">
        <v>1642</v>
      </c>
      <c r="BQ712" s="243"/>
      <c r="BR712" s="242" t="s">
        <v>1617</v>
      </c>
      <c r="BS712" s="246" t="s">
        <v>2071</v>
      </c>
      <c r="BT712" s="245" t="s">
        <v>1642</v>
      </c>
      <c r="BU712" s="244"/>
      <c r="BV712" s="242" t="s">
        <v>1679</v>
      </c>
      <c r="BW712" s="241" t="s">
        <v>2072</v>
      </c>
      <c r="BX712" s="235"/>
      <c r="BY712"/>
      <c r="BZ712"/>
      <c r="CA712"/>
      <c r="CB712"/>
      <c r="CC712"/>
      <c r="CD712"/>
      <c r="CE712"/>
    </row>
    <row r="713" spans="1:83" s="166" customFormat="1" ht="15" hidden="1" customHeight="1">
      <c r="A713" s="185">
        <v>647</v>
      </c>
      <c r="B713" s="186">
        <v>13</v>
      </c>
      <c r="C713" s="187" t="s">
        <v>495</v>
      </c>
      <c r="D713" s="187">
        <v>19</v>
      </c>
      <c r="E713" s="187" t="s">
        <v>1137</v>
      </c>
      <c r="F713" s="188"/>
      <c r="G713" s="186"/>
      <c r="H713" s="202"/>
      <c r="I713" s="202"/>
      <c r="J713" s="445"/>
      <c r="K713" s="186"/>
      <c r="L713" s="430"/>
      <c r="M713" s="431"/>
      <c r="N713" s="167"/>
      <c r="O713" s="167"/>
      <c r="P713" s="167"/>
      <c r="Q713" s="167"/>
      <c r="R713" s="165"/>
      <c r="S713" s="165"/>
      <c r="T713" s="165"/>
      <c r="U713" s="165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BK713" s="120">
        <f t="shared" si="126"/>
        <v>1</v>
      </c>
      <c r="BL713" s="235" t="str">
        <f t="shared" si="125"/>
        <v>2405-00-101-10-08</v>
      </c>
      <c r="BM713" s="235">
        <v>711</v>
      </c>
      <c r="BN713" s="242" t="s">
        <v>2067</v>
      </c>
      <c r="BO713" s="241" t="s">
        <v>2066</v>
      </c>
      <c r="BP713" s="242" t="s">
        <v>1642</v>
      </c>
      <c r="BQ713" s="243"/>
      <c r="BR713" s="242" t="s">
        <v>1617</v>
      </c>
      <c r="BS713" s="241" t="s">
        <v>2071</v>
      </c>
      <c r="BT713" s="242" t="s">
        <v>1679</v>
      </c>
      <c r="BU713" s="243" t="s">
        <v>1738</v>
      </c>
      <c r="BV713" s="242" t="s">
        <v>331</v>
      </c>
      <c r="BW713" s="241" t="s">
        <v>2070</v>
      </c>
      <c r="BX713" s="235"/>
      <c r="BY713"/>
      <c r="BZ713"/>
      <c r="CA713"/>
      <c r="CB713"/>
      <c r="CC713"/>
      <c r="CD713"/>
      <c r="CE713"/>
    </row>
    <row r="714" spans="1:83" s="166" customFormat="1" ht="15" hidden="1" customHeight="1">
      <c r="A714" s="185">
        <v>648</v>
      </c>
      <c r="B714" s="186">
        <v>13</v>
      </c>
      <c r="C714" s="187" t="s">
        <v>495</v>
      </c>
      <c r="D714" s="187">
        <v>20</v>
      </c>
      <c r="E714" s="187" t="s">
        <v>1138</v>
      </c>
      <c r="F714" s="188"/>
      <c r="G714" s="186"/>
      <c r="H714" s="202"/>
      <c r="I714" s="202"/>
      <c r="J714" s="445"/>
      <c r="K714" s="186"/>
      <c r="L714" s="430"/>
      <c r="M714" s="431"/>
      <c r="N714" s="167"/>
      <c r="O714" s="167"/>
      <c r="P714" s="167"/>
      <c r="Q714" s="167"/>
      <c r="R714" s="165"/>
      <c r="S714" s="165"/>
      <c r="T714" s="165"/>
      <c r="U714" s="165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BK714" s="120">
        <f t="shared" si="126"/>
        <v>1</v>
      </c>
      <c r="BL714" s="235" t="str">
        <f t="shared" si="125"/>
        <v>2405-00-102-11-04</v>
      </c>
      <c r="BM714" s="235">
        <v>712</v>
      </c>
      <c r="BN714" s="242" t="s">
        <v>2067</v>
      </c>
      <c r="BO714" s="241" t="s">
        <v>2066</v>
      </c>
      <c r="BP714" s="242" t="s">
        <v>1642</v>
      </c>
      <c r="BQ714" s="243"/>
      <c r="BR714" s="242" t="s">
        <v>1795</v>
      </c>
      <c r="BS714" s="241" t="s">
        <v>2069</v>
      </c>
      <c r="BT714" s="242" t="s">
        <v>1608</v>
      </c>
      <c r="BU714" s="243" t="s">
        <v>1607</v>
      </c>
      <c r="BV714" s="242" t="s">
        <v>327</v>
      </c>
      <c r="BW714" s="241" t="s">
        <v>2068</v>
      </c>
      <c r="BX714" s="235"/>
      <c r="BY714"/>
      <c r="BZ714"/>
      <c r="CA714"/>
      <c r="CB714"/>
      <c r="CC714"/>
      <c r="CD714"/>
      <c r="CE714"/>
    </row>
    <row r="715" spans="1:83" s="166" customFormat="1" ht="15" hidden="1" customHeight="1">
      <c r="A715" s="185">
        <v>649</v>
      </c>
      <c r="B715" s="186">
        <v>13</v>
      </c>
      <c r="C715" s="187" t="s">
        <v>495</v>
      </c>
      <c r="D715" s="187">
        <v>21</v>
      </c>
      <c r="E715" s="187" t="s">
        <v>1139</v>
      </c>
      <c r="F715" s="188"/>
      <c r="G715" s="186"/>
      <c r="H715" s="202"/>
      <c r="I715" s="202"/>
      <c r="J715" s="445"/>
      <c r="K715" s="186"/>
      <c r="L715" s="430"/>
      <c r="M715" s="431"/>
      <c r="N715" s="167"/>
      <c r="O715" s="167"/>
      <c r="P715" s="167"/>
      <c r="Q715" s="167"/>
      <c r="R715" s="165"/>
      <c r="S715" s="165"/>
      <c r="T715" s="165"/>
      <c r="U715" s="165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BK715" s="120">
        <f t="shared" si="126"/>
        <v>1</v>
      </c>
      <c r="BL715" s="235" t="str">
        <f t="shared" si="125"/>
        <v>2405-00-109-11-04</v>
      </c>
      <c r="BM715" s="235">
        <v>713</v>
      </c>
      <c r="BN715" s="242" t="s">
        <v>2067</v>
      </c>
      <c r="BO715" s="241" t="s">
        <v>2066</v>
      </c>
      <c r="BP715" s="242" t="s">
        <v>1642</v>
      </c>
      <c r="BQ715" s="243"/>
      <c r="BR715" s="242" t="s">
        <v>2065</v>
      </c>
      <c r="BS715" s="241" t="s">
        <v>2064</v>
      </c>
      <c r="BT715" s="242" t="s">
        <v>1608</v>
      </c>
      <c r="BU715" s="243" t="s">
        <v>1607</v>
      </c>
      <c r="BV715" s="242" t="s">
        <v>327</v>
      </c>
      <c r="BW715" s="241" t="s">
        <v>2063</v>
      </c>
      <c r="BX715" s="235"/>
      <c r="BY715"/>
      <c r="BZ715"/>
      <c r="CA715"/>
      <c r="CB715"/>
      <c r="CC715"/>
      <c r="CD715"/>
      <c r="CE715"/>
    </row>
    <row r="716" spans="1:83" s="166" customFormat="1" ht="15" hidden="1" customHeight="1">
      <c r="A716" s="185">
        <v>650</v>
      </c>
      <c r="B716" s="186">
        <v>13</v>
      </c>
      <c r="C716" s="187" t="s">
        <v>495</v>
      </c>
      <c r="D716" s="187">
        <v>22</v>
      </c>
      <c r="E716" s="187" t="s">
        <v>1140</v>
      </c>
      <c r="F716" s="188"/>
      <c r="G716" s="186"/>
      <c r="H716" s="202"/>
      <c r="I716" s="202"/>
      <c r="J716" s="445"/>
      <c r="K716" s="186"/>
      <c r="L716" s="430"/>
      <c r="M716" s="431"/>
      <c r="N716" s="167"/>
      <c r="O716" s="167"/>
      <c r="P716" s="167"/>
      <c r="Q716" s="167"/>
      <c r="R716" s="165"/>
      <c r="S716" s="165"/>
      <c r="T716" s="165"/>
      <c r="U716" s="165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BK716" s="120">
        <f t="shared" si="126"/>
        <v>1</v>
      </c>
      <c r="BL716" s="235" t="str">
        <f t="shared" si="125"/>
        <v>2406-01-001-00-01</v>
      </c>
      <c r="BM716" s="235">
        <v>714</v>
      </c>
      <c r="BN716" s="242" t="s">
        <v>2057</v>
      </c>
      <c r="BO716" s="241" t="s">
        <v>2056</v>
      </c>
      <c r="BP716" s="242" t="s">
        <v>1604</v>
      </c>
      <c r="BQ716" s="243" t="s">
        <v>1734</v>
      </c>
      <c r="BR716" s="242" t="s">
        <v>1610</v>
      </c>
      <c r="BS716" s="246" t="s">
        <v>1634</v>
      </c>
      <c r="BT716" s="245" t="s">
        <v>1642</v>
      </c>
      <c r="BU716" s="244"/>
      <c r="BV716" s="242" t="s">
        <v>1604</v>
      </c>
      <c r="BW716" s="241" t="s">
        <v>1760</v>
      </c>
      <c r="BX716" s="235"/>
      <c r="BY716"/>
      <c r="BZ716"/>
      <c r="CA716"/>
      <c r="CB716"/>
      <c r="CC716"/>
      <c r="CD716"/>
      <c r="CE716"/>
    </row>
    <row r="717" spans="1:83" s="166" customFormat="1" ht="15" hidden="1" customHeight="1">
      <c r="A717" s="185">
        <v>651</v>
      </c>
      <c r="B717" s="186">
        <v>13</v>
      </c>
      <c r="C717" s="187" t="s">
        <v>495</v>
      </c>
      <c r="D717" s="187">
        <v>23</v>
      </c>
      <c r="E717" s="187" t="s">
        <v>1141</v>
      </c>
      <c r="F717" s="188"/>
      <c r="G717" s="186"/>
      <c r="H717" s="202"/>
      <c r="I717" s="202"/>
      <c r="J717" s="445"/>
      <c r="K717" s="186"/>
      <c r="L717" s="430"/>
      <c r="M717" s="431"/>
      <c r="N717" s="167"/>
      <c r="O717" s="167"/>
      <c r="P717" s="167"/>
      <c r="Q717" s="167"/>
      <c r="R717" s="165"/>
      <c r="S717" s="165"/>
      <c r="T717" s="165"/>
      <c r="U717" s="165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BK717" s="120">
        <f t="shared" si="126"/>
        <v>1</v>
      </c>
      <c r="BL717" s="235" t="str">
        <f t="shared" si="125"/>
        <v>2406-01-001-00-03</v>
      </c>
      <c r="BM717" s="235">
        <v>715</v>
      </c>
      <c r="BN717" s="242" t="s">
        <v>2057</v>
      </c>
      <c r="BO717" s="241" t="s">
        <v>2056</v>
      </c>
      <c r="BP717" s="242" t="s">
        <v>1604</v>
      </c>
      <c r="BQ717" s="243" t="s">
        <v>1734</v>
      </c>
      <c r="BR717" s="242" t="s">
        <v>1610</v>
      </c>
      <c r="BS717" s="246" t="s">
        <v>1634</v>
      </c>
      <c r="BT717" s="245" t="s">
        <v>1642</v>
      </c>
      <c r="BU717" s="244"/>
      <c r="BV717" s="242" t="s">
        <v>326</v>
      </c>
      <c r="BW717" s="241" t="s">
        <v>1757</v>
      </c>
      <c r="BX717" s="235"/>
      <c r="BY717"/>
      <c r="BZ717"/>
      <c r="CA717"/>
      <c r="CB717"/>
      <c r="CC717"/>
      <c r="CD717"/>
      <c r="CE717"/>
    </row>
    <row r="718" spans="1:83" s="166" customFormat="1" ht="15" hidden="1" customHeight="1">
      <c r="A718" s="185">
        <v>652</v>
      </c>
      <c r="B718" s="186">
        <v>13</v>
      </c>
      <c r="C718" s="187" t="s">
        <v>495</v>
      </c>
      <c r="D718" s="187">
        <v>24</v>
      </c>
      <c r="E718" s="187" t="s">
        <v>1142</v>
      </c>
      <c r="F718" s="188"/>
      <c r="G718" s="186"/>
      <c r="H718" s="202"/>
      <c r="I718" s="202"/>
      <c r="J718" s="445"/>
      <c r="K718" s="186"/>
      <c r="L718" s="430"/>
      <c r="M718" s="431"/>
      <c r="N718" s="167"/>
      <c r="O718" s="167"/>
      <c r="P718" s="167"/>
      <c r="Q718" s="167"/>
      <c r="R718" s="165"/>
      <c r="S718" s="165"/>
      <c r="T718" s="165"/>
      <c r="U718" s="165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BK718" s="120">
        <f t="shared" si="126"/>
        <v>1</v>
      </c>
      <c r="BL718" s="235" t="str">
        <f t="shared" si="125"/>
        <v>2406-01-001-11-03</v>
      </c>
      <c r="BM718" s="235">
        <v>716</v>
      </c>
      <c r="BN718" s="242" t="s">
        <v>2057</v>
      </c>
      <c r="BO718" s="241" t="s">
        <v>2056</v>
      </c>
      <c r="BP718" s="242" t="s">
        <v>1604</v>
      </c>
      <c r="BQ718" s="243" t="s">
        <v>1734</v>
      </c>
      <c r="BR718" s="242" t="s">
        <v>1610</v>
      </c>
      <c r="BS718" s="241" t="s">
        <v>1634</v>
      </c>
      <c r="BT718" s="242" t="s">
        <v>1608</v>
      </c>
      <c r="BU718" s="243" t="s">
        <v>1607</v>
      </c>
      <c r="BV718" s="242" t="s">
        <v>326</v>
      </c>
      <c r="BW718" s="241" t="s">
        <v>1757</v>
      </c>
      <c r="BX718" s="235"/>
      <c r="BY718"/>
      <c r="BZ718"/>
      <c r="CA718"/>
      <c r="CB718"/>
      <c r="CC718"/>
      <c r="CD718"/>
      <c r="CE718"/>
    </row>
    <row r="719" spans="1:83" s="166" customFormat="1" ht="15" hidden="1" customHeight="1">
      <c r="A719" s="185">
        <v>653</v>
      </c>
      <c r="B719" s="186">
        <v>13</v>
      </c>
      <c r="C719" s="187" t="s">
        <v>495</v>
      </c>
      <c r="D719" s="187">
        <v>25</v>
      </c>
      <c r="E719" s="187" t="s">
        <v>1143</v>
      </c>
      <c r="F719" s="188"/>
      <c r="G719" s="186"/>
      <c r="H719" s="202"/>
      <c r="I719" s="202"/>
      <c r="J719" s="445"/>
      <c r="K719" s="186"/>
      <c r="L719" s="430"/>
      <c r="M719" s="431"/>
      <c r="N719" s="167"/>
      <c r="O719" s="167"/>
      <c r="P719" s="167"/>
      <c r="Q719" s="167"/>
      <c r="R719" s="165"/>
      <c r="S719" s="165"/>
      <c r="T719" s="165"/>
      <c r="U719" s="165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BK719" s="120">
        <f t="shared" si="126"/>
        <v>1</v>
      </c>
      <c r="BL719" s="235" t="str">
        <f t="shared" si="125"/>
        <v>2406-01-003-00-04</v>
      </c>
      <c r="BM719" s="235">
        <v>717</v>
      </c>
      <c r="BN719" s="242" t="s">
        <v>2057</v>
      </c>
      <c r="BO719" s="241" t="s">
        <v>2056</v>
      </c>
      <c r="BP719" s="242" t="s">
        <v>1604</v>
      </c>
      <c r="BQ719" s="243" t="s">
        <v>1734</v>
      </c>
      <c r="BR719" s="242" t="s">
        <v>1967</v>
      </c>
      <c r="BS719" s="246" t="s">
        <v>2062</v>
      </c>
      <c r="BT719" s="245" t="s">
        <v>1642</v>
      </c>
      <c r="BU719" s="244"/>
      <c r="BV719" s="242" t="s">
        <v>327</v>
      </c>
      <c r="BW719" s="241" t="s">
        <v>2061</v>
      </c>
      <c r="BX719" s="235"/>
      <c r="BY719"/>
      <c r="BZ719"/>
      <c r="CA719"/>
      <c r="CB719"/>
      <c r="CC719"/>
      <c r="CD719"/>
      <c r="CE719"/>
    </row>
    <row r="720" spans="1:83" s="166" customFormat="1" ht="15" hidden="1" customHeight="1">
      <c r="A720" s="185">
        <v>654</v>
      </c>
      <c r="B720" s="186">
        <v>13</v>
      </c>
      <c r="C720" s="187" t="s">
        <v>495</v>
      </c>
      <c r="D720" s="187">
        <v>26</v>
      </c>
      <c r="E720" s="187" t="s">
        <v>1144</v>
      </c>
      <c r="F720" s="188"/>
      <c r="G720" s="186"/>
      <c r="H720" s="202"/>
      <c r="I720" s="202"/>
      <c r="J720" s="445"/>
      <c r="K720" s="186"/>
      <c r="L720" s="430"/>
      <c r="M720" s="431"/>
      <c r="N720" s="167"/>
      <c r="O720" s="167"/>
      <c r="P720" s="167"/>
      <c r="Q720" s="167"/>
      <c r="R720" s="165"/>
      <c r="S720" s="165"/>
      <c r="T720" s="165"/>
      <c r="U720" s="165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BK720" s="120">
        <f t="shared" si="126"/>
        <v>1</v>
      </c>
      <c r="BL720" s="235" t="str">
        <f t="shared" si="125"/>
        <v>2406-02-110-00-04</v>
      </c>
      <c r="BM720" s="235">
        <v>718</v>
      </c>
      <c r="BN720" s="242" t="s">
        <v>2057</v>
      </c>
      <c r="BO720" s="241" t="s">
        <v>2056</v>
      </c>
      <c r="BP720" s="242" t="s">
        <v>29</v>
      </c>
      <c r="BQ720" s="243" t="s">
        <v>2055</v>
      </c>
      <c r="BR720" s="242" t="s">
        <v>1729</v>
      </c>
      <c r="BS720" s="246" t="s">
        <v>2060</v>
      </c>
      <c r="BT720" s="245" t="s">
        <v>1642</v>
      </c>
      <c r="BU720" s="244"/>
      <c r="BV720" s="242" t="s">
        <v>327</v>
      </c>
      <c r="BW720" s="241" t="s">
        <v>2059</v>
      </c>
      <c r="BX720" s="235"/>
      <c r="BY720"/>
      <c r="BZ720"/>
      <c r="CA720"/>
      <c r="CB720"/>
      <c r="CC720"/>
      <c r="CD720"/>
      <c r="CE720"/>
    </row>
    <row r="721" spans="1:83" s="166" customFormat="1" ht="15" hidden="1" customHeight="1">
      <c r="A721" s="185">
        <v>655</v>
      </c>
      <c r="B721" s="186">
        <v>13</v>
      </c>
      <c r="C721" s="187" t="s">
        <v>495</v>
      </c>
      <c r="D721" s="187">
        <v>27</v>
      </c>
      <c r="E721" s="187" t="s">
        <v>1145</v>
      </c>
      <c r="F721" s="188"/>
      <c r="G721" s="186"/>
      <c r="H721" s="202"/>
      <c r="I721" s="202"/>
      <c r="J721" s="445"/>
      <c r="K721" s="186"/>
      <c r="L721" s="430"/>
      <c r="M721" s="431"/>
      <c r="N721" s="167"/>
      <c r="O721" s="167"/>
      <c r="P721" s="167"/>
      <c r="Q721" s="167"/>
      <c r="R721" s="165"/>
      <c r="S721" s="165"/>
      <c r="T721" s="165"/>
      <c r="U721" s="165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BK721" s="120">
        <f t="shared" si="126"/>
        <v>1</v>
      </c>
      <c r="BL721" s="235" t="str">
        <f t="shared" si="125"/>
        <v>2406-02-110-06-04</v>
      </c>
      <c r="BM721" s="235">
        <v>719</v>
      </c>
      <c r="BN721" s="242" t="s">
        <v>2057</v>
      </c>
      <c r="BO721" s="241" t="s">
        <v>2056</v>
      </c>
      <c r="BP721" s="242" t="s">
        <v>29</v>
      </c>
      <c r="BQ721" s="243" t="s">
        <v>2055</v>
      </c>
      <c r="BR721" s="242" t="s">
        <v>1729</v>
      </c>
      <c r="BS721" s="241" t="s">
        <v>2060</v>
      </c>
      <c r="BT721" s="242" t="s">
        <v>329</v>
      </c>
      <c r="BU721" s="243" t="s">
        <v>1917</v>
      </c>
      <c r="BV721" s="242" t="s">
        <v>327</v>
      </c>
      <c r="BW721" s="241" t="s">
        <v>2059</v>
      </c>
      <c r="BX721" s="235"/>
      <c r="BY721"/>
      <c r="BZ721"/>
      <c r="CA721"/>
      <c r="CB721"/>
      <c r="CC721"/>
      <c r="CD721"/>
      <c r="CE721"/>
    </row>
    <row r="722" spans="1:83" s="166" customFormat="1" ht="15" hidden="1" customHeight="1">
      <c r="A722" s="185">
        <v>656</v>
      </c>
      <c r="B722" s="186">
        <v>13</v>
      </c>
      <c r="C722" s="187" t="s">
        <v>495</v>
      </c>
      <c r="D722" s="187">
        <v>28</v>
      </c>
      <c r="E722" s="187" t="s">
        <v>1146</v>
      </c>
      <c r="F722" s="188"/>
      <c r="G722" s="186"/>
      <c r="H722" s="202"/>
      <c r="I722" s="202"/>
      <c r="J722" s="445"/>
      <c r="K722" s="186"/>
      <c r="L722" s="430"/>
      <c r="M722" s="431"/>
      <c r="N722" s="167"/>
      <c r="O722" s="167"/>
      <c r="P722" s="167"/>
      <c r="Q722" s="167"/>
      <c r="R722" s="165"/>
      <c r="S722" s="165"/>
      <c r="T722" s="165"/>
      <c r="U722" s="165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BK722" s="120">
        <f t="shared" si="126"/>
        <v>1</v>
      </c>
      <c r="BL722" s="235" t="str">
        <f t="shared" si="125"/>
        <v>2406-02-111-11-04</v>
      </c>
      <c r="BM722" s="235">
        <v>720</v>
      </c>
      <c r="BN722" s="242" t="s">
        <v>2057</v>
      </c>
      <c r="BO722" s="241" t="s">
        <v>2056</v>
      </c>
      <c r="BP722" s="242" t="s">
        <v>29</v>
      </c>
      <c r="BQ722" s="243" t="s">
        <v>2055</v>
      </c>
      <c r="BR722" s="242" t="s">
        <v>1780</v>
      </c>
      <c r="BS722" s="241" t="s">
        <v>2058</v>
      </c>
      <c r="BT722" s="242" t="s">
        <v>1608</v>
      </c>
      <c r="BU722" s="243" t="s">
        <v>1607</v>
      </c>
      <c r="BV722" s="242" t="s">
        <v>327</v>
      </c>
      <c r="BW722" s="241" t="s">
        <v>2058</v>
      </c>
      <c r="BX722" s="235"/>
      <c r="BY722"/>
      <c r="BZ722"/>
      <c r="CA722"/>
      <c r="CB722"/>
      <c r="CC722"/>
      <c r="CD722"/>
      <c r="CE722"/>
    </row>
    <row r="723" spans="1:83" s="166" customFormat="1" ht="15" hidden="1" customHeight="1">
      <c r="A723" s="185">
        <v>657</v>
      </c>
      <c r="B723" s="186">
        <v>13</v>
      </c>
      <c r="C723" s="187" t="s">
        <v>495</v>
      </c>
      <c r="D723" s="187">
        <v>29</v>
      </c>
      <c r="E723" s="187" t="s">
        <v>1147</v>
      </c>
      <c r="F723" s="188"/>
      <c r="G723" s="186"/>
      <c r="H723" s="202"/>
      <c r="I723" s="202"/>
      <c r="J723" s="445"/>
      <c r="K723" s="186"/>
      <c r="L723" s="430"/>
      <c r="M723" s="431"/>
      <c r="N723" s="167"/>
      <c r="O723" s="167"/>
      <c r="P723" s="167"/>
      <c r="Q723" s="167"/>
      <c r="R723" s="165"/>
      <c r="S723" s="165"/>
      <c r="T723" s="165"/>
      <c r="U723" s="165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BK723" s="120">
        <f t="shared" si="126"/>
        <v>1</v>
      </c>
      <c r="BL723" s="235" t="str">
        <f t="shared" si="125"/>
        <v>2406-02-112-00-04</v>
      </c>
      <c r="BM723" s="235">
        <v>721</v>
      </c>
      <c r="BN723" s="242" t="s">
        <v>2057</v>
      </c>
      <c r="BO723" s="241" t="s">
        <v>2056</v>
      </c>
      <c r="BP723" s="242" t="s">
        <v>29</v>
      </c>
      <c r="BQ723" s="243" t="s">
        <v>2055</v>
      </c>
      <c r="BR723" s="242" t="s">
        <v>1727</v>
      </c>
      <c r="BS723" s="246" t="s">
        <v>2054</v>
      </c>
      <c r="BT723" s="245" t="s">
        <v>1642</v>
      </c>
      <c r="BU723" s="244"/>
      <c r="BV723" s="242" t="s">
        <v>327</v>
      </c>
      <c r="BW723" s="241" t="s">
        <v>2054</v>
      </c>
      <c r="BX723" s="235"/>
      <c r="BY723"/>
      <c r="BZ723"/>
      <c r="CA723"/>
      <c r="CB723"/>
      <c r="CC723"/>
      <c r="CD723"/>
      <c r="CE723"/>
    </row>
    <row r="724" spans="1:83" s="166" customFormat="1" ht="15" hidden="1" customHeight="1">
      <c r="A724" s="185">
        <v>658</v>
      </c>
      <c r="B724" s="186">
        <v>13</v>
      </c>
      <c r="C724" s="187" t="s">
        <v>495</v>
      </c>
      <c r="D724" s="187">
        <v>30</v>
      </c>
      <c r="E724" s="187" t="s">
        <v>1148</v>
      </c>
      <c r="F724" s="188"/>
      <c r="G724" s="186"/>
      <c r="H724" s="202"/>
      <c r="I724" s="202"/>
      <c r="J724" s="445"/>
      <c r="K724" s="186"/>
      <c r="L724" s="430"/>
      <c r="M724" s="431"/>
      <c r="N724" s="167"/>
      <c r="O724" s="167"/>
      <c r="P724" s="167"/>
      <c r="Q724" s="167"/>
      <c r="R724" s="165"/>
      <c r="S724" s="165"/>
      <c r="T724" s="165"/>
      <c r="U724" s="165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BK724" s="120">
        <f t="shared" si="126"/>
        <v>1</v>
      </c>
      <c r="BL724" s="235" t="str">
        <f t="shared" si="125"/>
        <v>2406-02-112-11-04</v>
      </c>
      <c r="BM724" s="235">
        <v>722</v>
      </c>
      <c r="BN724" s="242" t="s">
        <v>2057</v>
      </c>
      <c r="BO724" s="241" t="s">
        <v>2056</v>
      </c>
      <c r="BP724" s="242" t="s">
        <v>29</v>
      </c>
      <c r="BQ724" s="243" t="s">
        <v>2055</v>
      </c>
      <c r="BR724" s="242" t="s">
        <v>1727</v>
      </c>
      <c r="BS724" s="241" t="s">
        <v>2054</v>
      </c>
      <c r="BT724" s="242" t="s">
        <v>1608</v>
      </c>
      <c r="BU724" s="243" t="s">
        <v>1607</v>
      </c>
      <c r="BV724" s="242" t="s">
        <v>327</v>
      </c>
      <c r="BW724" s="241" t="s">
        <v>2054</v>
      </c>
      <c r="BX724" s="235"/>
      <c r="BY724"/>
      <c r="BZ724"/>
      <c r="CA724"/>
      <c r="CB724"/>
      <c r="CC724"/>
      <c r="CD724"/>
      <c r="CE724"/>
    </row>
    <row r="725" spans="1:83" s="166" customFormat="1" ht="15" hidden="1" customHeight="1">
      <c r="A725" s="185">
        <v>659</v>
      </c>
      <c r="B725" s="186">
        <v>13</v>
      </c>
      <c r="C725" s="187" t="s">
        <v>495</v>
      </c>
      <c r="D725" s="187">
        <v>31</v>
      </c>
      <c r="E725" s="187" t="s">
        <v>1149</v>
      </c>
      <c r="F725" s="188"/>
      <c r="G725" s="186"/>
      <c r="H725" s="202"/>
      <c r="I725" s="202"/>
      <c r="J725" s="445"/>
      <c r="K725" s="186"/>
      <c r="L725" s="430"/>
      <c r="M725" s="431"/>
      <c r="N725" s="167"/>
      <c r="O725" s="167"/>
      <c r="P725" s="167"/>
      <c r="Q725" s="167"/>
      <c r="R725" s="165"/>
      <c r="S725" s="165"/>
      <c r="T725" s="165"/>
      <c r="U725" s="165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BK725" s="120">
        <f t="shared" si="126"/>
        <v>1</v>
      </c>
      <c r="BL725" s="235" t="str">
        <f t="shared" si="125"/>
        <v>2415-01-120-11-04</v>
      </c>
      <c r="BM725" s="235">
        <v>723</v>
      </c>
      <c r="BN725" s="242" t="s">
        <v>2046</v>
      </c>
      <c r="BO725" s="241" t="s">
        <v>2045</v>
      </c>
      <c r="BP725" s="242" t="s">
        <v>1604</v>
      </c>
      <c r="BQ725" s="243" t="s">
        <v>2050</v>
      </c>
      <c r="BR725" s="242" t="s">
        <v>2053</v>
      </c>
      <c r="BS725" s="241" t="s">
        <v>2052</v>
      </c>
      <c r="BT725" s="242" t="s">
        <v>1608</v>
      </c>
      <c r="BU725" s="243" t="s">
        <v>1607</v>
      </c>
      <c r="BV725" s="242" t="s">
        <v>327</v>
      </c>
      <c r="BW725" s="241" t="s">
        <v>2051</v>
      </c>
      <c r="BX725" s="235"/>
      <c r="BY725"/>
      <c r="BZ725"/>
      <c r="CA725"/>
      <c r="CB725"/>
      <c r="CC725"/>
      <c r="CD725"/>
      <c r="CE725"/>
    </row>
    <row r="726" spans="1:83" s="166" customFormat="1" ht="15" hidden="1" customHeight="1">
      <c r="A726" s="185">
        <v>660</v>
      </c>
      <c r="B726" s="186">
        <v>13</v>
      </c>
      <c r="C726" s="187" t="s">
        <v>495</v>
      </c>
      <c r="D726" s="187">
        <v>32</v>
      </c>
      <c r="E726" s="187" t="s">
        <v>1150</v>
      </c>
      <c r="F726" s="188"/>
      <c r="G726" s="186"/>
      <c r="H726" s="202"/>
      <c r="I726" s="202"/>
      <c r="J726" s="445"/>
      <c r="K726" s="186"/>
      <c r="L726" s="430"/>
      <c r="M726" s="431"/>
      <c r="N726" s="167"/>
      <c r="O726" s="167"/>
      <c r="P726" s="167"/>
      <c r="Q726" s="167"/>
      <c r="R726" s="165"/>
      <c r="S726" s="165"/>
      <c r="T726" s="165"/>
      <c r="U726" s="165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BK726" s="120">
        <f t="shared" si="126"/>
        <v>1</v>
      </c>
      <c r="BL726" s="235" t="str">
        <f t="shared" si="125"/>
        <v>2415-01-120-11-05</v>
      </c>
      <c r="BM726" s="235">
        <v>724</v>
      </c>
      <c r="BN726" s="242" t="s">
        <v>2046</v>
      </c>
      <c r="BO726" s="241" t="s">
        <v>2045</v>
      </c>
      <c r="BP726" s="242" t="s">
        <v>1604</v>
      </c>
      <c r="BQ726" s="243" t="s">
        <v>2050</v>
      </c>
      <c r="BR726" s="242" t="s">
        <v>2053</v>
      </c>
      <c r="BS726" s="241" t="s">
        <v>2052</v>
      </c>
      <c r="BT726" s="242" t="s">
        <v>1608</v>
      </c>
      <c r="BU726" s="243" t="s">
        <v>1607</v>
      </c>
      <c r="BV726" s="242" t="s">
        <v>328</v>
      </c>
      <c r="BW726" s="241" t="s">
        <v>2049</v>
      </c>
      <c r="BX726" s="235"/>
      <c r="BY726"/>
      <c r="BZ726"/>
      <c r="CA726"/>
      <c r="CB726"/>
      <c r="CC726"/>
      <c r="CD726"/>
      <c r="CE726"/>
    </row>
    <row r="727" spans="1:83" s="166" customFormat="1" ht="15" hidden="1" customHeight="1">
      <c r="A727" s="185">
        <v>661</v>
      </c>
      <c r="B727" s="186">
        <v>13</v>
      </c>
      <c r="C727" s="187" t="s">
        <v>495</v>
      </c>
      <c r="D727" s="187">
        <v>33</v>
      </c>
      <c r="E727" s="187" t="s">
        <v>1151</v>
      </c>
      <c r="F727" s="188"/>
      <c r="G727" s="186"/>
      <c r="H727" s="202"/>
      <c r="I727" s="202"/>
      <c r="J727" s="445"/>
      <c r="K727" s="186"/>
      <c r="L727" s="430"/>
      <c r="M727" s="431"/>
      <c r="N727" s="167"/>
      <c r="O727" s="167"/>
      <c r="P727" s="167"/>
      <c r="Q727" s="167"/>
      <c r="R727" s="165"/>
      <c r="S727" s="165"/>
      <c r="T727" s="165"/>
      <c r="U727" s="165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BK727" s="120">
        <f t="shared" si="126"/>
        <v>1</v>
      </c>
      <c r="BL727" s="235" t="str">
        <f t="shared" si="125"/>
        <v>2415-01-789-11-04</v>
      </c>
      <c r="BM727" s="235">
        <v>725</v>
      </c>
      <c r="BN727" s="242" t="s">
        <v>2046</v>
      </c>
      <c r="BO727" s="241" t="s">
        <v>2045</v>
      </c>
      <c r="BP727" s="242" t="s">
        <v>1604</v>
      </c>
      <c r="BQ727" s="243" t="s">
        <v>2050</v>
      </c>
      <c r="BR727" s="242" t="s">
        <v>1943</v>
      </c>
      <c r="BS727" s="241" t="s">
        <v>1942</v>
      </c>
      <c r="BT727" s="242" t="s">
        <v>1608</v>
      </c>
      <c r="BU727" s="243" t="s">
        <v>1607</v>
      </c>
      <c r="BV727" s="242" t="s">
        <v>327</v>
      </c>
      <c r="BW727" s="241" t="s">
        <v>2051</v>
      </c>
      <c r="BX727" s="235"/>
      <c r="BY727"/>
      <c r="BZ727"/>
      <c r="CA727"/>
      <c r="CB727"/>
      <c r="CC727"/>
      <c r="CD727"/>
      <c r="CE727"/>
    </row>
    <row r="728" spans="1:83" s="166" customFormat="1" ht="15" hidden="1" customHeight="1">
      <c r="A728" s="185">
        <v>662</v>
      </c>
      <c r="B728" s="186">
        <v>13</v>
      </c>
      <c r="C728" s="187" t="s">
        <v>495</v>
      </c>
      <c r="D728" s="187">
        <v>34</v>
      </c>
      <c r="E728" s="187" t="s">
        <v>1152</v>
      </c>
      <c r="F728" s="188"/>
      <c r="G728" s="186"/>
      <c r="H728" s="202"/>
      <c r="I728" s="202"/>
      <c r="J728" s="445"/>
      <c r="K728" s="186"/>
      <c r="L728" s="430"/>
      <c r="M728" s="431"/>
      <c r="N728" s="167"/>
      <c r="O728" s="167"/>
      <c r="P728" s="167"/>
      <c r="Q728" s="167"/>
      <c r="R728" s="165"/>
      <c r="S728" s="165"/>
      <c r="T728" s="165"/>
      <c r="U728" s="165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BK728" s="120">
        <f t="shared" si="126"/>
        <v>1</v>
      </c>
      <c r="BL728" s="235" t="str">
        <f t="shared" si="125"/>
        <v>2415-01-789-11-05</v>
      </c>
      <c r="BM728" s="235">
        <v>726</v>
      </c>
      <c r="BN728" s="242" t="s">
        <v>2046</v>
      </c>
      <c r="BO728" s="241" t="s">
        <v>2045</v>
      </c>
      <c r="BP728" s="242" t="s">
        <v>1604</v>
      </c>
      <c r="BQ728" s="243" t="s">
        <v>2050</v>
      </c>
      <c r="BR728" s="242" t="s">
        <v>1943</v>
      </c>
      <c r="BS728" s="241" t="s">
        <v>1942</v>
      </c>
      <c r="BT728" s="242" t="s">
        <v>1608</v>
      </c>
      <c r="BU728" s="243" t="s">
        <v>1607</v>
      </c>
      <c r="BV728" s="242" t="s">
        <v>328</v>
      </c>
      <c r="BW728" s="241" t="s">
        <v>2049</v>
      </c>
      <c r="BX728" s="235"/>
      <c r="BY728"/>
      <c r="BZ728"/>
      <c r="CA728"/>
      <c r="CB728"/>
      <c r="CC728"/>
      <c r="CD728"/>
      <c r="CE728"/>
    </row>
    <row r="729" spans="1:83" s="166" customFormat="1" ht="15" hidden="1" customHeight="1">
      <c r="A729" s="185">
        <v>663</v>
      </c>
      <c r="B729" s="186">
        <v>13</v>
      </c>
      <c r="C729" s="187" t="s">
        <v>495</v>
      </c>
      <c r="D729" s="187">
        <v>35</v>
      </c>
      <c r="E729" s="187" t="s">
        <v>1153</v>
      </c>
      <c r="F729" s="188"/>
      <c r="G729" s="186"/>
      <c r="H729" s="202"/>
      <c r="I729" s="202"/>
      <c r="J729" s="445"/>
      <c r="K729" s="186"/>
      <c r="L729" s="430"/>
      <c r="M729" s="431"/>
      <c r="N729" s="167"/>
      <c r="O729" s="167"/>
      <c r="P729" s="167"/>
      <c r="Q729" s="167"/>
      <c r="R729" s="165"/>
      <c r="S729" s="165"/>
      <c r="T729" s="165"/>
      <c r="U729" s="165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BK729" s="120">
        <f t="shared" si="126"/>
        <v>1</v>
      </c>
      <c r="BL729" s="235" t="str">
        <f t="shared" si="125"/>
        <v>2415-01-796-11-04</v>
      </c>
      <c r="BM729" s="235">
        <v>727</v>
      </c>
      <c r="BN729" s="242" t="s">
        <v>2046</v>
      </c>
      <c r="BO729" s="241" t="s">
        <v>2045</v>
      </c>
      <c r="BP729" s="242" t="s">
        <v>1604</v>
      </c>
      <c r="BQ729" s="243" t="s">
        <v>2050</v>
      </c>
      <c r="BR729" s="242" t="s">
        <v>1641</v>
      </c>
      <c r="BS729" s="241" t="s">
        <v>2038</v>
      </c>
      <c r="BT729" s="242" t="s">
        <v>1608</v>
      </c>
      <c r="BU729" s="243" t="s">
        <v>1607</v>
      </c>
      <c r="BV729" s="242" t="s">
        <v>327</v>
      </c>
      <c r="BW729" s="241" t="s">
        <v>2051</v>
      </c>
      <c r="BX729" s="235"/>
      <c r="BY729"/>
      <c r="BZ729"/>
      <c r="CA729"/>
      <c r="CB729"/>
      <c r="CC729"/>
      <c r="CD729"/>
      <c r="CE729"/>
    </row>
    <row r="730" spans="1:83" s="166" customFormat="1" ht="15" hidden="1" customHeight="1">
      <c r="A730" s="185">
        <v>664</v>
      </c>
      <c r="B730" s="186">
        <v>13</v>
      </c>
      <c r="C730" s="187" t="s">
        <v>495</v>
      </c>
      <c r="D730" s="187">
        <v>36</v>
      </c>
      <c r="E730" s="187" t="s">
        <v>1154</v>
      </c>
      <c r="F730" s="188"/>
      <c r="G730" s="186"/>
      <c r="H730" s="202"/>
      <c r="I730" s="202"/>
      <c r="J730" s="445"/>
      <c r="K730" s="186"/>
      <c r="L730" s="430"/>
      <c r="M730" s="431"/>
      <c r="N730" s="167"/>
      <c r="O730" s="167"/>
      <c r="P730" s="167"/>
      <c r="Q730" s="167"/>
      <c r="R730" s="165"/>
      <c r="S730" s="165"/>
      <c r="T730" s="165"/>
      <c r="U730" s="165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BK730" s="120">
        <f t="shared" si="126"/>
        <v>1</v>
      </c>
      <c r="BL730" s="235" t="str">
        <f t="shared" si="125"/>
        <v>2415-01-796-11-05</v>
      </c>
      <c r="BM730" s="235">
        <v>728</v>
      </c>
      <c r="BN730" s="242" t="s">
        <v>2046</v>
      </c>
      <c r="BO730" s="241" t="s">
        <v>2045</v>
      </c>
      <c r="BP730" s="242" t="s">
        <v>1604</v>
      </c>
      <c r="BQ730" s="243" t="s">
        <v>2050</v>
      </c>
      <c r="BR730" s="242" t="s">
        <v>1641</v>
      </c>
      <c r="BS730" s="241" t="s">
        <v>2038</v>
      </c>
      <c r="BT730" s="242" t="s">
        <v>1608</v>
      </c>
      <c r="BU730" s="243" t="s">
        <v>1607</v>
      </c>
      <c r="BV730" s="242" t="s">
        <v>328</v>
      </c>
      <c r="BW730" s="241" t="s">
        <v>2049</v>
      </c>
      <c r="BX730" s="235"/>
      <c r="BY730"/>
      <c r="BZ730"/>
      <c r="CA730"/>
      <c r="CB730"/>
      <c r="CC730"/>
      <c r="CD730"/>
      <c r="CE730"/>
    </row>
    <row r="731" spans="1:83" s="166" customFormat="1" ht="15" hidden="1" customHeight="1">
      <c r="A731" s="185">
        <v>665</v>
      </c>
      <c r="B731" s="186">
        <v>13</v>
      </c>
      <c r="C731" s="187" t="s">
        <v>495</v>
      </c>
      <c r="D731" s="187">
        <v>37</v>
      </c>
      <c r="E731" s="187" t="s">
        <v>1155</v>
      </c>
      <c r="F731" s="188"/>
      <c r="G731" s="186"/>
      <c r="H731" s="202"/>
      <c r="I731" s="202"/>
      <c r="J731" s="445"/>
      <c r="K731" s="186"/>
      <c r="L731" s="430"/>
      <c r="M731" s="431"/>
      <c r="N731" s="167"/>
      <c r="O731" s="167"/>
      <c r="P731" s="167"/>
      <c r="Q731" s="167"/>
      <c r="R731" s="165"/>
      <c r="S731" s="165"/>
      <c r="T731" s="165"/>
      <c r="U731" s="165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BK731" s="120">
        <f t="shared" si="126"/>
        <v>1</v>
      </c>
      <c r="BL731" s="235" t="str">
        <f t="shared" si="125"/>
        <v>2415-03-277-11-04</v>
      </c>
      <c r="BM731" s="235">
        <v>729</v>
      </c>
      <c r="BN731" s="242" t="s">
        <v>2046</v>
      </c>
      <c r="BO731" s="241" t="s">
        <v>2045</v>
      </c>
      <c r="BP731" s="242" t="s">
        <v>326</v>
      </c>
      <c r="BQ731" s="243" t="s">
        <v>2044</v>
      </c>
      <c r="BR731" s="242" t="s">
        <v>2048</v>
      </c>
      <c r="BS731" s="241" t="s">
        <v>2047</v>
      </c>
      <c r="BT731" s="242" t="s">
        <v>1608</v>
      </c>
      <c r="BU731" s="243" t="s">
        <v>1607</v>
      </c>
      <c r="BV731" s="242" t="s">
        <v>327</v>
      </c>
      <c r="BW731" s="241" t="s">
        <v>2043</v>
      </c>
      <c r="BX731" s="235"/>
      <c r="BY731"/>
      <c r="BZ731"/>
      <c r="CA731"/>
      <c r="CB731"/>
      <c r="CC731"/>
      <c r="CD731"/>
      <c r="CE731"/>
    </row>
    <row r="732" spans="1:83" s="166" customFormat="1" ht="15" hidden="1" customHeight="1">
      <c r="A732" s="185">
        <v>666</v>
      </c>
      <c r="B732" s="186">
        <v>13</v>
      </c>
      <c r="C732" s="187" t="s">
        <v>495</v>
      </c>
      <c r="D732" s="187">
        <v>38</v>
      </c>
      <c r="E732" s="187" t="s">
        <v>1156</v>
      </c>
      <c r="F732" s="188"/>
      <c r="G732" s="186"/>
      <c r="H732" s="202"/>
      <c r="I732" s="202"/>
      <c r="J732" s="445"/>
      <c r="K732" s="186"/>
      <c r="L732" s="430"/>
      <c r="M732" s="431"/>
      <c r="N732" s="167"/>
      <c r="O732" s="167"/>
      <c r="P732" s="167"/>
      <c r="Q732" s="167"/>
      <c r="R732" s="165"/>
      <c r="S732" s="165"/>
      <c r="T732" s="165"/>
      <c r="U732" s="165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BK732" s="120">
        <f t="shared" si="126"/>
        <v>1</v>
      </c>
      <c r="BL732" s="235" t="str">
        <f t="shared" si="125"/>
        <v>2415-03-789-11-05</v>
      </c>
      <c r="BM732" s="235">
        <v>730</v>
      </c>
      <c r="BN732" s="242" t="s">
        <v>2046</v>
      </c>
      <c r="BO732" s="241" t="s">
        <v>2045</v>
      </c>
      <c r="BP732" s="242" t="s">
        <v>326</v>
      </c>
      <c r="BQ732" s="243" t="s">
        <v>2044</v>
      </c>
      <c r="BR732" s="242" t="s">
        <v>1943</v>
      </c>
      <c r="BS732" s="241" t="s">
        <v>1942</v>
      </c>
      <c r="BT732" s="242" t="s">
        <v>1608</v>
      </c>
      <c r="BU732" s="243" t="s">
        <v>1607</v>
      </c>
      <c r="BV732" s="242" t="s">
        <v>328</v>
      </c>
      <c r="BW732" s="241" t="s">
        <v>2043</v>
      </c>
      <c r="BX732" s="235"/>
      <c r="BY732"/>
      <c r="BZ732"/>
      <c r="CA732"/>
      <c r="CB732"/>
      <c r="CC732"/>
      <c r="CD732"/>
      <c r="CE732"/>
    </row>
    <row r="733" spans="1:83" s="166" customFormat="1" ht="15" hidden="1" customHeight="1">
      <c r="A733" s="185">
        <v>667</v>
      </c>
      <c r="B733" s="186">
        <v>13</v>
      </c>
      <c r="C733" s="187" t="s">
        <v>495</v>
      </c>
      <c r="D733" s="187">
        <v>39</v>
      </c>
      <c r="E733" s="187" t="s">
        <v>1157</v>
      </c>
      <c r="F733" s="188"/>
      <c r="G733" s="186"/>
      <c r="H733" s="202"/>
      <c r="I733" s="202"/>
      <c r="J733" s="445"/>
      <c r="K733" s="186"/>
      <c r="L733" s="430"/>
      <c r="M733" s="431"/>
      <c r="N733" s="167"/>
      <c r="O733" s="167"/>
      <c r="P733" s="167"/>
      <c r="Q733" s="167"/>
      <c r="R733" s="165"/>
      <c r="S733" s="165"/>
      <c r="T733" s="165"/>
      <c r="U733" s="165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BK733" s="120">
        <f t="shared" si="126"/>
        <v>1</v>
      </c>
      <c r="BL733" s="235" t="str">
        <f t="shared" si="125"/>
        <v>2415-03-796-11-05</v>
      </c>
      <c r="BM733" s="235">
        <v>731</v>
      </c>
      <c r="BN733" s="242" t="s">
        <v>2046</v>
      </c>
      <c r="BO733" s="241" t="s">
        <v>2045</v>
      </c>
      <c r="BP733" s="242" t="s">
        <v>326</v>
      </c>
      <c r="BQ733" s="243" t="s">
        <v>2044</v>
      </c>
      <c r="BR733" s="242" t="s">
        <v>1641</v>
      </c>
      <c r="BS733" s="241" t="s">
        <v>1640</v>
      </c>
      <c r="BT733" s="242" t="s">
        <v>1608</v>
      </c>
      <c r="BU733" s="243" t="s">
        <v>1607</v>
      </c>
      <c r="BV733" s="242" t="s">
        <v>328</v>
      </c>
      <c r="BW733" s="241" t="s">
        <v>2043</v>
      </c>
      <c r="BX733" s="235"/>
      <c r="BY733"/>
      <c r="BZ733"/>
      <c r="CA733"/>
      <c r="CB733"/>
      <c r="CC733"/>
      <c r="CD733"/>
      <c r="CE733"/>
    </row>
    <row r="734" spans="1:83" s="166" customFormat="1" ht="15" hidden="1" customHeight="1">
      <c r="A734" s="185">
        <v>668</v>
      </c>
      <c r="B734" s="186">
        <v>13</v>
      </c>
      <c r="C734" s="187" t="s">
        <v>495</v>
      </c>
      <c r="D734" s="187">
        <v>40</v>
      </c>
      <c r="E734" s="187" t="s">
        <v>1158</v>
      </c>
      <c r="F734" s="188"/>
      <c r="G734" s="186"/>
      <c r="H734" s="202"/>
      <c r="I734" s="202"/>
      <c r="J734" s="445"/>
      <c r="K734" s="186"/>
      <c r="L734" s="430"/>
      <c r="M734" s="431"/>
      <c r="N734" s="167"/>
      <c r="O734" s="167"/>
      <c r="P734" s="167"/>
      <c r="Q734" s="167"/>
      <c r="R734" s="165"/>
      <c r="S734" s="165"/>
      <c r="T734" s="165"/>
      <c r="U734" s="165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BK734" s="120">
        <f t="shared" si="126"/>
        <v>1</v>
      </c>
      <c r="BL734" s="235" t="str">
        <f t="shared" si="125"/>
        <v>2425-00-001-00-01</v>
      </c>
      <c r="BM734" s="235">
        <v>732</v>
      </c>
      <c r="BN734" s="242" t="s">
        <v>2040</v>
      </c>
      <c r="BO734" s="241" t="s">
        <v>2039</v>
      </c>
      <c r="BP734" s="242" t="s">
        <v>1642</v>
      </c>
      <c r="BQ734" s="243"/>
      <c r="BR734" s="242" t="s">
        <v>1610</v>
      </c>
      <c r="BS734" s="246" t="s">
        <v>1634</v>
      </c>
      <c r="BT734" s="245" t="s">
        <v>1642</v>
      </c>
      <c r="BU734" s="244"/>
      <c r="BV734" s="242" t="s">
        <v>1604</v>
      </c>
      <c r="BW734" s="241" t="s">
        <v>1614</v>
      </c>
      <c r="BX734" s="235"/>
      <c r="BY734"/>
      <c r="BZ734"/>
      <c r="CA734"/>
      <c r="CB734"/>
      <c r="CC734"/>
      <c r="CD734"/>
      <c r="CE734"/>
    </row>
    <row r="735" spans="1:83" s="166" customFormat="1" ht="15" hidden="1" customHeight="1">
      <c r="A735" s="185">
        <v>669</v>
      </c>
      <c r="B735" s="186">
        <v>13</v>
      </c>
      <c r="C735" s="187" t="s">
        <v>495</v>
      </c>
      <c r="D735" s="187">
        <v>41</v>
      </c>
      <c r="E735" s="187" t="s">
        <v>1159</v>
      </c>
      <c r="F735" s="188"/>
      <c r="G735" s="186"/>
      <c r="H735" s="202"/>
      <c r="I735" s="202"/>
      <c r="J735" s="445"/>
      <c r="K735" s="186"/>
      <c r="L735" s="430"/>
      <c r="M735" s="431"/>
      <c r="N735" s="167"/>
      <c r="O735" s="167"/>
      <c r="P735" s="167"/>
      <c r="Q735" s="167"/>
      <c r="R735" s="165"/>
      <c r="S735" s="165"/>
      <c r="T735" s="165"/>
      <c r="U735" s="165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BK735" s="120">
        <f t="shared" si="126"/>
        <v>1</v>
      </c>
      <c r="BL735" s="235" t="str">
        <f t="shared" si="125"/>
        <v>2425-00-001-00-03</v>
      </c>
      <c r="BM735" s="235">
        <v>733</v>
      </c>
      <c r="BN735" s="242" t="s">
        <v>2040</v>
      </c>
      <c r="BO735" s="241" t="s">
        <v>2039</v>
      </c>
      <c r="BP735" s="242" t="s">
        <v>1642</v>
      </c>
      <c r="BQ735" s="243"/>
      <c r="BR735" s="242" t="s">
        <v>1610</v>
      </c>
      <c r="BS735" s="246" t="s">
        <v>1634</v>
      </c>
      <c r="BT735" s="245" t="s">
        <v>1642</v>
      </c>
      <c r="BU735" s="244"/>
      <c r="BV735" s="242" t="s">
        <v>326</v>
      </c>
      <c r="BW735" s="241" t="s">
        <v>1757</v>
      </c>
      <c r="BX735" s="235"/>
      <c r="BY735"/>
      <c r="BZ735"/>
      <c r="CA735"/>
      <c r="CB735"/>
      <c r="CC735"/>
      <c r="CD735"/>
      <c r="CE735"/>
    </row>
    <row r="736" spans="1:83" s="166" customFormat="1" ht="15" hidden="1" customHeight="1">
      <c r="A736" s="185">
        <v>670</v>
      </c>
      <c r="B736" s="186">
        <v>13</v>
      </c>
      <c r="C736" s="187" t="s">
        <v>495</v>
      </c>
      <c r="D736" s="187">
        <v>42</v>
      </c>
      <c r="E736" s="187" t="s">
        <v>1160</v>
      </c>
      <c r="F736" s="188"/>
      <c r="G736" s="186"/>
      <c r="H736" s="202"/>
      <c r="I736" s="202"/>
      <c r="J736" s="445"/>
      <c r="K736" s="186"/>
      <c r="L736" s="430"/>
      <c r="M736" s="431"/>
      <c r="N736" s="167"/>
      <c r="O736" s="167"/>
      <c r="P736" s="167"/>
      <c r="Q736" s="167"/>
      <c r="R736" s="165"/>
      <c r="S736" s="165"/>
      <c r="T736" s="165"/>
      <c r="U736" s="165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BK736" s="120">
        <f t="shared" si="126"/>
        <v>1</v>
      </c>
      <c r="BL736" s="235" t="str">
        <f t="shared" si="125"/>
        <v>2425-00-001-00-17</v>
      </c>
      <c r="BM736" s="235">
        <v>734</v>
      </c>
      <c r="BN736" s="242" t="s">
        <v>2040</v>
      </c>
      <c r="BO736" s="241" t="s">
        <v>2039</v>
      </c>
      <c r="BP736" s="242" t="s">
        <v>1642</v>
      </c>
      <c r="BQ736" s="243"/>
      <c r="BR736" s="242" t="s">
        <v>1610</v>
      </c>
      <c r="BS736" s="246" t="s">
        <v>1634</v>
      </c>
      <c r="BT736" s="245" t="s">
        <v>1642</v>
      </c>
      <c r="BU736" s="244"/>
      <c r="BV736" s="242" t="s">
        <v>1673</v>
      </c>
      <c r="BW736" s="241" t="s">
        <v>2042</v>
      </c>
      <c r="BX736" s="235"/>
      <c r="BY736"/>
      <c r="BZ736"/>
      <c r="CA736"/>
      <c r="CB736"/>
      <c r="CC736"/>
      <c r="CD736"/>
      <c r="CE736"/>
    </row>
    <row r="737" spans="1:83" s="166" customFormat="1" ht="15" hidden="1" customHeight="1">
      <c r="A737" s="185">
        <v>671</v>
      </c>
      <c r="B737" s="186">
        <v>13</v>
      </c>
      <c r="C737" s="187" t="s">
        <v>495</v>
      </c>
      <c r="D737" s="187">
        <v>43</v>
      </c>
      <c r="E737" s="187" t="s">
        <v>1161</v>
      </c>
      <c r="F737" s="188"/>
      <c r="G737" s="186"/>
      <c r="H737" s="202"/>
      <c r="I737" s="202"/>
      <c r="J737" s="445"/>
      <c r="K737" s="186"/>
      <c r="L737" s="430"/>
      <c r="M737" s="431"/>
      <c r="N737" s="167"/>
      <c r="O737" s="167"/>
      <c r="P737" s="167"/>
      <c r="Q737" s="167"/>
      <c r="R737" s="165"/>
      <c r="S737" s="165"/>
      <c r="T737" s="165"/>
      <c r="U737" s="165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BK737" s="120">
        <f t="shared" si="126"/>
        <v>1</v>
      </c>
      <c r="BL737" s="235" t="str">
        <f t="shared" si="125"/>
        <v>2425-00-001-11-01</v>
      </c>
      <c r="BM737" s="235">
        <v>735</v>
      </c>
      <c r="BN737" s="242" t="s">
        <v>2040</v>
      </c>
      <c r="BO737" s="241" t="s">
        <v>2039</v>
      </c>
      <c r="BP737" s="242" t="s">
        <v>1642</v>
      </c>
      <c r="BQ737" s="243"/>
      <c r="BR737" s="242" t="s">
        <v>1610</v>
      </c>
      <c r="BS737" s="241" t="s">
        <v>1634</v>
      </c>
      <c r="BT737" s="242" t="s">
        <v>1608</v>
      </c>
      <c r="BU737" s="243" t="s">
        <v>1607</v>
      </c>
      <c r="BV737" s="242" t="s">
        <v>1604</v>
      </c>
      <c r="BW737" s="241" t="s">
        <v>1614</v>
      </c>
      <c r="BX737" s="235"/>
      <c r="BY737"/>
      <c r="BZ737"/>
      <c r="CA737"/>
      <c r="CB737"/>
      <c r="CC737"/>
      <c r="CD737"/>
      <c r="CE737"/>
    </row>
    <row r="738" spans="1:83" s="166" customFormat="1" ht="15" hidden="1" customHeight="1">
      <c r="A738" s="185">
        <v>672</v>
      </c>
      <c r="B738" s="186">
        <v>13</v>
      </c>
      <c r="C738" s="187" t="s">
        <v>495</v>
      </c>
      <c r="D738" s="187">
        <v>44</v>
      </c>
      <c r="E738" s="187" t="s">
        <v>1162</v>
      </c>
      <c r="F738" s="188"/>
      <c r="G738" s="186"/>
      <c r="H738" s="202"/>
      <c r="I738" s="202"/>
      <c r="J738" s="445"/>
      <c r="K738" s="186"/>
      <c r="L738" s="430"/>
      <c r="M738" s="431"/>
      <c r="N738" s="167"/>
      <c r="O738" s="167"/>
      <c r="P738" s="167"/>
      <c r="Q738" s="167"/>
      <c r="R738" s="165"/>
      <c r="S738" s="165"/>
      <c r="T738" s="165"/>
      <c r="U738" s="165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BK738" s="120">
        <f t="shared" si="126"/>
        <v>1</v>
      </c>
      <c r="BL738" s="235" t="str">
        <f t="shared" si="125"/>
        <v>2425-00-001-11-03</v>
      </c>
      <c r="BM738" s="235">
        <v>736</v>
      </c>
      <c r="BN738" s="242" t="s">
        <v>2040</v>
      </c>
      <c r="BO738" s="241" t="s">
        <v>2039</v>
      </c>
      <c r="BP738" s="242" t="s">
        <v>1642</v>
      </c>
      <c r="BQ738" s="243"/>
      <c r="BR738" s="242" t="s">
        <v>1610</v>
      </c>
      <c r="BS738" s="241" t="s">
        <v>1634</v>
      </c>
      <c r="BT738" s="242" t="s">
        <v>1608</v>
      </c>
      <c r="BU738" s="243" t="s">
        <v>1607</v>
      </c>
      <c r="BV738" s="242" t="s">
        <v>326</v>
      </c>
      <c r="BW738" s="241" t="s">
        <v>1757</v>
      </c>
      <c r="BX738" s="235"/>
      <c r="BY738"/>
      <c r="BZ738"/>
      <c r="CA738"/>
      <c r="CB738"/>
      <c r="CC738"/>
      <c r="CD738"/>
      <c r="CE738"/>
    </row>
    <row r="739" spans="1:83" s="166" customFormat="1" ht="15" hidden="1" customHeight="1">
      <c r="A739" s="185">
        <v>673</v>
      </c>
      <c r="B739" s="186">
        <v>13</v>
      </c>
      <c r="C739" s="187" t="s">
        <v>495</v>
      </c>
      <c r="D739" s="187">
        <v>45</v>
      </c>
      <c r="E739" s="187" t="s">
        <v>1163</v>
      </c>
      <c r="F739" s="188"/>
      <c r="G739" s="186"/>
      <c r="H739" s="202"/>
      <c r="I739" s="202"/>
      <c r="J739" s="445"/>
      <c r="K739" s="186"/>
      <c r="L739" s="430"/>
      <c r="M739" s="431"/>
      <c r="N739" s="167"/>
      <c r="O739" s="167"/>
      <c r="P739" s="167"/>
      <c r="Q739" s="167"/>
      <c r="R739" s="165"/>
      <c r="S739" s="165"/>
      <c r="T739" s="165"/>
      <c r="U739" s="165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BK739" s="120">
        <f t="shared" si="126"/>
        <v>1</v>
      </c>
      <c r="BL739" s="235" t="str">
        <f t="shared" si="125"/>
        <v>2425-00-003-00-05</v>
      </c>
      <c r="BM739" s="235">
        <v>737</v>
      </c>
      <c r="BN739" s="242" t="s">
        <v>2040</v>
      </c>
      <c r="BO739" s="241" t="s">
        <v>2039</v>
      </c>
      <c r="BP739" s="242" t="s">
        <v>1642</v>
      </c>
      <c r="BQ739" s="243"/>
      <c r="BR739" s="242" t="s">
        <v>1967</v>
      </c>
      <c r="BS739" s="246" t="s">
        <v>1966</v>
      </c>
      <c r="BT739" s="245" t="s">
        <v>1642</v>
      </c>
      <c r="BU739" s="244"/>
      <c r="BV739" s="242" t="s">
        <v>328</v>
      </c>
      <c r="BW739" s="241" t="s">
        <v>2041</v>
      </c>
      <c r="BX739" s="235"/>
      <c r="BY739"/>
      <c r="BZ739"/>
      <c r="CA739"/>
      <c r="CB739"/>
      <c r="CC739"/>
      <c r="CD739"/>
      <c r="CE739"/>
    </row>
    <row r="740" spans="1:83" s="166" customFormat="1" ht="15" hidden="1" customHeight="1">
      <c r="A740" s="185">
        <v>674</v>
      </c>
      <c r="B740" s="186">
        <v>13</v>
      </c>
      <c r="C740" s="187" t="s">
        <v>495</v>
      </c>
      <c r="D740" s="187">
        <v>46</v>
      </c>
      <c r="E740" s="187" t="s">
        <v>1164</v>
      </c>
      <c r="F740" s="188"/>
      <c r="G740" s="186"/>
      <c r="H740" s="202"/>
      <c r="I740" s="202"/>
      <c r="J740" s="445"/>
      <c r="K740" s="186"/>
      <c r="L740" s="430"/>
      <c r="M740" s="431"/>
      <c r="N740" s="167"/>
      <c r="O740" s="167"/>
      <c r="P740" s="167"/>
      <c r="Q740" s="167"/>
      <c r="R740" s="165"/>
      <c r="S740" s="165"/>
      <c r="T740" s="165"/>
      <c r="U740" s="165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BK740" s="120">
        <f t="shared" si="126"/>
        <v>1</v>
      </c>
      <c r="BL740" s="235" t="str">
        <f t="shared" si="125"/>
        <v>2425-00-789-11-03</v>
      </c>
      <c r="BM740" s="235">
        <v>738</v>
      </c>
      <c r="BN740" s="242" t="s">
        <v>2040</v>
      </c>
      <c r="BO740" s="241" t="s">
        <v>2039</v>
      </c>
      <c r="BP740" s="242" t="s">
        <v>1642</v>
      </c>
      <c r="BQ740" s="243"/>
      <c r="BR740" s="242" t="s">
        <v>1943</v>
      </c>
      <c r="BS740" s="241" t="s">
        <v>1942</v>
      </c>
      <c r="BT740" s="242" t="s">
        <v>1608</v>
      </c>
      <c r="BU740" s="243" t="s">
        <v>1607</v>
      </c>
      <c r="BV740" s="242" t="s">
        <v>326</v>
      </c>
      <c r="BW740" s="241" t="s">
        <v>1757</v>
      </c>
      <c r="BX740" s="235"/>
      <c r="BY740"/>
      <c r="BZ740"/>
      <c r="CA740"/>
      <c r="CB740"/>
      <c r="CC740"/>
      <c r="CD740"/>
      <c r="CE740"/>
    </row>
    <row r="741" spans="1:83" s="166" customFormat="1" ht="15" hidden="1" customHeight="1">
      <c r="A741" s="185">
        <v>675</v>
      </c>
      <c r="B741" s="186">
        <v>13</v>
      </c>
      <c r="C741" s="187" t="s">
        <v>495</v>
      </c>
      <c r="D741" s="187">
        <v>47</v>
      </c>
      <c r="E741" s="187" t="s">
        <v>1165</v>
      </c>
      <c r="F741" s="188"/>
      <c r="G741" s="186"/>
      <c r="H741" s="202"/>
      <c r="I741" s="202"/>
      <c r="J741" s="445"/>
      <c r="K741" s="186"/>
      <c r="L741" s="430"/>
      <c r="M741" s="431"/>
      <c r="N741" s="167"/>
      <c r="O741" s="167"/>
      <c r="P741" s="167"/>
      <c r="Q741" s="167"/>
      <c r="R741" s="165"/>
      <c r="S741" s="165"/>
      <c r="T741" s="165"/>
      <c r="U741" s="165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BK741" s="120">
        <f t="shared" si="126"/>
        <v>1</v>
      </c>
      <c r="BL741" s="235" t="str">
        <f t="shared" si="125"/>
        <v>2425-00-796-11-03</v>
      </c>
      <c r="BM741" s="235">
        <v>739</v>
      </c>
      <c r="BN741" s="242" t="s">
        <v>2040</v>
      </c>
      <c r="BO741" s="241" t="s">
        <v>2039</v>
      </c>
      <c r="BP741" s="242" t="s">
        <v>1642</v>
      </c>
      <c r="BQ741" s="243"/>
      <c r="BR741" s="242" t="s">
        <v>1641</v>
      </c>
      <c r="BS741" s="241" t="s">
        <v>2038</v>
      </c>
      <c r="BT741" s="242" t="s">
        <v>1608</v>
      </c>
      <c r="BU741" s="243" t="s">
        <v>1607</v>
      </c>
      <c r="BV741" s="242" t="s">
        <v>326</v>
      </c>
      <c r="BW741" s="241" t="s">
        <v>1757</v>
      </c>
      <c r="BX741" s="235"/>
      <c r="BY741"/>
      <c r="BZ741"/>
      <c r="CA741"/>
      <c r="CB741"/>
      <c r="CC741"/>
      <c r="CD741"/>
      <c r="CE741"/>
    </row>
    <row r="742" spans="1:83" s="166" customFormat="1" ht="15" hidden="1" customHeight="1">
      <c r="A742" s="185">
        <v>676</v>
      </c>
      <c r="B742" s="186">
        <v>13</v>
      </c>
      <c r="C742" s="187" t="s">
        <v>495</v>
      </c>
      <c r="D742" s="187">
        <v>48</v>
      </c>
      <c r="E742" s="187" t="s">
        <v>1166</v>
      </c>
      <c r="F742" s="188"/>
      <c r="G742" s="186"/>
      <c r="H742" s="202"/>
      <c r="I742" s="202"/>
      <c r="J742" s="445"/>
      <c r="K742" s="186"/>
      <c r="L742" s="430"/>
      <c r="M742" s="431"/>
      <c r="N742" s="167"/>
      <c r="O742" s="167"/>
      <c r="P742" s="167"/>
      <c r="Q742" s="167"/>
      <c r="R742" s="165"/>
      <c r="S742" s="165"/>
      <c r="T742" s="165"/>
      <c r="U742" s="165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BK742" s="120">
        <f t="shared" si="126"/>
        <v>1</v>
      </c>
      <c r="BL742" s="235" t="str">
        <f t="shared" si="125"/>
        <v>2435-01-001-00-01</v>
      </c>
      <c r="BM742" s="235">
        <v>740</v>
      </c>
      <c r="BN742" s="242" t="s">
        <v>2037</v>
      </c>
      <c r="BO742" s="241" t="s">
        <v>2036</v>
      </c>
      <c r="BP742" s="242" t="s">
        <v>1604</v>
      </c>
      <c r="BQ742" s="243" t="s">
        <v>2035</v>
      </c>
      <c r="BR742" s="242" t="s">
        <v>1610</v>
      </c>
      <c r="BS742" s="246" t="s">
        <v>1634</v>
      </c>
      <c r="BT742" s="245" t="s">
        <v>1642</v>
      </c>
      <c r="BU742" s="244"/>
      <c r="BV742" s="242" t="s">
        <v>1604</v>
      </c>
      <c r="BW742" s="241" t="s">
        <v>1614</v>
      </c>
      <c r="BX742" s="235"/>
      <c r="BY742"/>
      <c r="BZ742"/>
      <c r="CA742"/>
      <c r="CB742"/>
      <c r="CC742"/>
      <c r="CD742"/>
      <c r="CE742"/>
    </row>
    <row r="743" spans="1:83" s="166" customFormat="1" ht="15" hidden="1" customHeight="1">
      <c r="A743" s="185">
        <v>677</v>
      </c>
      <c r="B743" s="186">
        <v>13</v>
      </c>
      <c r="C743" s="187" t="s">
        <v>495</v>
      </c>
      <c r="D743" s="187">
        <v>49</v>
      </c>
      <c r="E743" s="187" t="s">
        <v>1167</v>
      </c>
      <c r="F743" s="188"/>
      <c r="G743" s="186"/>
      <c r="H743" s="202"/>
      <c r="I743" s="202"/>
      <c r="J743" s="445"/>
      <c r="K743" s="186"/>
      <c r="L743" s="430"/>
      <c r="M743" s="431"/>
      <c r="N743" s="167"/>
      <c r="O743" s="167"/>
      <c r="P743" s="167"/>
      <c r="Q743" s="167"/>
      <c r="R743" s="165"/>
      <c r="S743" s="165"/>
      <c r="T743" s="165"/>
      <c r="U743" s="165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BK743" s="120">
        <f t="shared" si="126"/>
        <v>1</v>
      </c>
      <c r="BL743" s="235" t="str">
        <f t="shared" si="125"/>
        <v>2435-01-001-00-03</v>
      </c>
      <c r="BM743" s="235">
        <v>741</v>
      </c>
      <c r="BN743" s="242" t="s">
        <v>2037</v>
      </c>
      <c r="BO743" s="241" t="s">
        <v>2036</v>
      </c>
      <c r="BP743" s="242" t="s">
        <v>1604</v>
      </c>
      <c r="BQ743" s="243" t="s">
        <v>2035</v>
      </c>
      <c r="BR743" s="242" t="s">
        <v>1610</v>
      </c>
      <c r="BS743" s="246" t="s">
        <v>1634</v>
      </c>
      <c r="BT743" s="245" t="s">
        <v>1642</v>
      </c>
      <c r="BU743" s="244"/>
      <c r="BV743" s="242" t="s">
        <v>326</v>
      </c>
      <c r="BW743" s="241" t="s">
        <v>1757</v>
      </c>
      <c r="BX743" s="235"/>
      <c r="BY743"/>
      <c r="BZ743"/>
      <c r="CA743"/>
      <c r="CB743"/>
      <c r="CC743"/>
      <c r="CD743"/>
      <c r="CE743"/>
    </row>
    <row r="744" spans="1:83" s="166" customFormat="1" ht="15" hidden="1" customHeight="1">
      <c r="A744" s="185">
        <v>678</v>
      </c>
      <c r="B744" s="186">
        <v>13</v>
      </c>
      <c r="C744" s="187" t="s">
        <v>495</v>
      </c>
      <c r="D744" s="187">
        <v>50</v>
      </c>
      <c r="E744" s="187" t="s">
        <v>1168</v>
      </c>
      <c r="F744" s="188"/>
      <c r="G744" s="186"/>
      <c r="H744" s="202"/>
      <c r="I744" s="202"/>
      <c r="J744" s="445"/>
      <c r="K744" s="186"/>
      <c r="L744" s="430"/>
      <c r="M744" s="431"/>
      <c r="N744" s="167"/>
      <c r="O744" s="167"/>
      <c r="P744" s="167"/>
      <c r="Q744" s="167"/>
      <c r="R744" s="165"/>
      <c r="S744" s="165"/>
      <c r="T744" s="165"/>
      <c r="U744" s="165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BK744" s="120">
        <f t="shared" si="126"/>
        <v>1</v>
      </c>
      <c r="BL744" s="235" t="str">
        <f t="shared" si="125"/>
        <v>2501-01-001-00-01</v>
      </c>
      <c r="BM744" s="235">
        <v>742</v>
      </c>
      <c r="BN744" s="242" t="s">
        <v>2029</v>
      </c>
      <c r="BO744" s="241" t="s">
        <v>2028</v>
      </c>
      <c r="BP744" s="242" t="s">
        <v>1604</v>
      </c>
      <c r="BQ744" s="243" t="s">
        <v>2032</v>
      </c>
      <c r="BR744" s="242" t="s">
        <v>1610</v>
      </c>
      <c r="BS744" s="246" t="s">
        <v>1634</v>
      </c>
      <c r="BT744" s="245" t="s">
        <v>1642</v>
      </c>
      <c r="BU744" s="244"/>
      <c r="BV744" s="242" t="s">
        <v>1604</v>
      </c>
      <c r="BW744" s="241" t="s">
        <v>1614</v>
      </c>
      <c r="BX744" s="235"/>
      <c r="BY744"/>
      <c r="BZ744"/>
      <c r="CA744"/>
      <c r="CB744"/>
      <c r="CC744"/>
      <c r="CD744"/>
      <c r="CE744"/>
    </row>
    <row r="745" spans="1:83" s="166" customFormat="1" ht="15" hidden="1" customHeight="1">
      <c r="A745" s="185">
        <v>679</v>
      </c>
      <c r="B745" s="186">
        <v>13</v>
      </c>
      <c r="C745" s="187" t="s">
        <v>495</v>
      </c>
      <c r="D745" s="187">
        <v>51</v>
      </c>
      <c r="E745" s="187" t="s">
        <v>1169</v>
      </c>
      <c r="F745" s="188"/>
      <c r="G745" s="186"/>
      <c r="H745" s="202"/>
      <c r="I745" s="202"/>
      <c r="J745" s="445"/>
      <c r="K745" s="186"/>
      <c r="L745" s="430"/>
      <c r="M745" s="431"/>
      <c r="N745" s="167"/>
      <c r="O745" s="167"/>
      <c r="P745" s="167"/>
      <c r="Q745" s="167"/>
      <c r="R745" s="165"/>
      <c r="S745" s="165"/>
      <c r="T745" s="165"/>
      <c r="U745" s="165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BK745" s="120">
        <f t="shared" si="126"/>
        <v>1</v>
      </c>
      <c r="BL745" s="235" t="str">
        <f t="shared" si="125"/>
        <v>2501-01-001-11-05</v>
      </c>
      <c r="BM745" s="235">
        <v>743</v>
      </c>
      <c r="BN745" s="242" t="s">
        <v>2029</v>
      </c>
      <c r="BO745" s="241" t="s">
        <v>2028</v>
      </c>
      <c r="BP745" s="242" t="s">
        <v>1604</v>
      </c>
      <c r="BQ745" s="243" t="s">
        <v>2032</v>
      </c>
      <c r="BR745" s="242" t="s">
        <v>1610</v>
      </c>
      <c r="BS745" s="241" t="s">
        <v>1634</v>
      </c>
      <c r="BT745" s="242" t="s">
        <v>1608</v>
      </c>
      <c r="BU745" s="243" t="s">
        <v>1607</v>
      </c>
      <c r="BV745" s="242" t="s">
        <v>328</v>
      </c>
      <c r="BW745" s="241" t="s">
        <v>2034</v>
      </c>
      <c r="BX745" s="235"/>
      <c r="BY745"/>
      <c r="BZ745"/>
      <c r="CA745"/>
      <c r="CB745"/>
      <c r="CC745"/>
      <c r="CD745"/>
      <c r="CE745"/>
    </row>
    <row r="746" spans="1:83" s="166" customFormat="1" ht="15" hidden="1" customHeight="1">
      <c r="A746" s="185">
        <v>680</v>
      </c>
      <c r="B746" s="186">
        <v>13</v>
      </c>
      <c r="C746" s="187" t="s">
        <v>495</v>
      </c>
      <c r="D746" s="187">
        <v>52</v>
      </c>
      <c r="E746" s="187" t="s">
        <v>1170</v>
      </c>
      <c r="F746" s="188"/>
      <c r="G746" s="186"/>
      <c r="H746" s="202"/>
      <c r="I746" s="202"/>
      <c r="J746" s="445"/>
      <c r="K746" s="186"/>
      <c r="L746" s="430"/>
      <c r="M746" s="431"/>
      <c r="N746" s="167"/>
      <c r="O746" s="167"/>
      <c r="P746" s="167"/>
      <c r="Q746" s="167"/>
      <c r="R746" s="165"/>
      <c r="S746" s="165"/>
      <c r="T746" s="165"/>
      <c r="U746" s="165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BK746" s="120">
        <f t="shared" si="126"/>
        <v>1</v>
      </c>
      <c r="BL746" s="235" t="str">
        <f t="shared" si="125"/>
        <v>2501-01-001-11-08</v>
      </c>
      <c r="BM746" s="235">
        <v>744</v>
      </c>
      <c r="BN746" s="242" t="s">
        <v>2029</v>
      </c>
      <c r="BO746" s="241" t="s">
        <v>2028</v>
      </c>
      <c r="BP746" s="242" t="s">
        <v>1604</v>
      </c>
      <c r="BQ746" s="243" t="s">
        <v>2032</v>
      </c>
      <c r="BR746" s="242" t="s">
        <v>1610</v>
      </c>
      <c r="BS746" s="241" t="s">
        <v>1634</v>
      </c>
      <c r="BT746" s="242" t="s">
        <v>1608</v>
      </c>
      <c r="BU746" s="243" t="s">
        <v>1607</v>
      </c>
      <c r="BV746" s="242" t="s">
        <v>331</v>
      </c>
      <c r="BW746" s="241" t="s">
        <v>2033</v>
      </c>
      <c r="BX746" s="235"/>
      <c r="BY746"/>
      <c r="BZ746"/>
      <c r="CA746"/>
      <c r="CB746"/>
      <c r="CC746"/>
      <c r="CD746"/>
      <c r="CE746"/>
    </row>
    <row r="747" spans="1:83" s="166" customFormat="1" ht="15" hidden="1" customHeight="1">
      <c r="A747" s="185">
        <v>681</v>
      </c>
      <c r="B747" s="186">
        <v>13</v>
      </c>
      <c r="C747" s="187" t="s">
        <v>495</v>
      </c>
      <c r="D747" s="187">
        <v>53</v>
      </c>
      <c r="E747" s="187" t="s">
        <v>1171</v>
      </c>
      <c r="F747" s="188"/>
      <c r="G747" s="186"/>
      <c r="H747" s="202"/>
      <c r="I747" s="202"/>
      <c r="J747" s="445"/>
      <c r="K747" s="186"/>
      <c r="L747" s="430"/>
      <c r="M747" s="431"/>
      <c r="N747" s="167"/>
      <c r="O747" s="167"/>
      <c r="P747" s="167"/>
      <c r="Q747" s="167"/>
      <c r="R747" s="165"/>
      <c r="S747" s="165"/>
      <c r="T747" s="165"/>
      <c r="U747" s="165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BK747" s="120">
        <f t="shared" si="126"/>
        <v>1</v>
      </c>
      <c r="BL747" s="235" t="str">
        <f t="shared" si="125"/>
        <v>2501-01-003-06-05</v>
      </c>
      <c r="BM747" s="235">
        <v>745</v>
      </c>
      <c r="BN747" s="242" t="s">
        <v>2029</v>
      </c>
      <c r="BO747" s="241" t="s">
        <v>2028</v>
      </c>
      <c r="BP747" s="242" t="s">
        <v>1604</v>
      </c>
      <c r="BQ747" s="243" t="s">
        <v>2032</v>
      </c>
      <c r="BR747" s="242" t="s">
        <v>1967</v>
      </c>
      <c r="BS747" s="241" t="s">
        <v>2031</v>
      </c>
      <c r="BT747" s="242" t="s">
        <v>329</v>
      </c>
      <c r="BU747" s="243" t="s">
        <v>1917</v>
      </c>
      <c r="BV747" s="242" t="s">
        <v>328</v>
      </c>
      <c r="BW747" s="241" t="s">
        <v>2030</v>
      </c>
      <c r="BX747" s="235"/>
      <c r="BY747"/>
      <c r="BZ747"/>
      <c r="CA747"/>
      <c r="CB747"/>
      <c r="CC747"/>
      <c r="CD747"/>
      <c r="CE747"/>
    </row>
    <row r="748" spans="1:83" s="166" customFormat="1" ht="15" hidden="1" customHeight="1">
      <c r="A748" s="185">
        <v>682</v>
      </c>
      <c r="B748" s="186">
        <v>13</v>
      </c>
      <c r="C748" s="187" t="s">
        <v>495</v>
      </c>
      <c r="D748" s="187">
        <v>54</v>
      </c>
      <c r="E748" s="187" t="s">
        <v>1172</v>
      </c>
      <c r="F748" s="188"/>
      <c r="G748" s="186"/>
      <c r="H748" s="202"/>
      <c r="I748" s="202"/>
      <c r="J748" s="445"/>
      <c r="K748" s="186"/>
      <c r="L748" s="430"/>
      <c r="M748" s="431"/>
      <c r="N748" s="167"/>
      <c r="O748" s="167"/>
      <c r="P748" s="167"/>
      <c r="Q748" s="167"/>
      <c r="R748" s="165"/>
      <c r="S748" s="165"/>
      <c r="T748" s="165"/>
      <c r="U748" s="165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BK748" s="120">
        <f t="shared" si="126"/>
        <v>1</v>
      </c>
      <c r="BL748" s="235" t="str">
        <f t="shared" si="125"/>
        <v>2501-02-800-11-08</v>
      </c>
      <c r="BM748" s="235">
        <v>746</v>
      </c>
      <c r="BN748" s="242" t="s">
        <v>2029</v>
      </c>
      <c r="BO748" s="241" t="s">
        <v>2028</v>
      </c>
      <c r="BP748" s="242" t="s">
        <v>29</v>
      </c>
      <c r="BQ748" s="243" t="s">
        <v>2027</v>
      </c>
      <c r="BR748" s="242" t="s">
        <v>1649</v>
      </c>
      <c r="BS748" s="241" t="s">
        <v>1648</v>
      </c>
      <c r="BT748" s="242" t="s">
        <v>1608</v>
      </c>
      <c r="BU748" s="243" t="s">
        <v>1607</v>
      </c>
      <c r="BV748" s="242" t="s">
        <v>331</v>
      </c>
      <c r="BW748" s="241" t="s">
        <v>2026</v>
      </c>
      <c r="BX748" s="235"/>
      <c r="BY748"/>
      <c r="BZ748"/>
      <c r="CA748"/>
      <c r="CB748"/>
      <c r="CC748"/>
      <c r="CD748"/>
      <c r="CE748"/>
    </row>
    <row r="749" spans="1:83" s="166" customFormat="1" ht="15" hidden="1" customHeight="1">
      <c r="A749" s="185">
        <v>683</v>
      </c>
      <c r="B749" s="186">
        <v>13</v>
      </c>
      <c r="C749" s="187" t="s">
        <v>495</v>
      </c>
      <c r="D749" s="187">
        <v>55</v>
      </c>
      <c r="E749" s="187" t="s">
        <v>1173</v>
      </c>
      <c r="F749" s="188"/>
      <c r="G749" s="186"/>
      <c r="H749" s="202"/>
      <c r="I749" s="202"/>
      <c r="J749" s="445"/>
      <c r="K749" s="186"/>
      <c r="L749" s="430"/>
      <c r="M749" s="431"/>
      <c r="N749" s="167"/>
      <c r="O749" s="167"/>
      <c r="P749" s="167"/>
      <c r="Q749" s="167"/>
      <c r="R749" s="165"/>
      <c r="S749" s="165"/>
      <c r="T749" s="165"/>
      <c r="U749" s="165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BK749" s="120">
        <f t="shared" si="126"/>
        <v>1</v>
      </c>
      <c r="BL749" s="235" t="str">
        <f t="shared" si="125"/>
        <v>2506-00-001-00-03</v>
      </c>
      <c r="BM749" s="235">
        <v>747</v>
      </c>
      <c r="BN749" s="242" t="s">
        <v>2025</v>
      </c>
      <c r="BO749" s="241" t="s">
        <v>2024</v>
      </c>
      <c r="BP749" s="242" t="s">
        <v>1642</v>
      </c>
      <c r="BQ749" s="243"/>
      <c r="BR749" s="242" t="s">
        <v>1610</v>
      </c>
      <c r="BS749" s="246" t="s">
        <v>1634</v>
      </c>
      <c r="BT749" s="245" t="s">
        <v>1642</v>
      </c>
      <c r="BU749" s="244"/>
      <c r="BV749" s="242" t="s">
        <v>326</v>
      </c>
      <c r="BW749" s="241" t="s">
        <v>1757</v>
      </c>
      <c r="BX749" s="235"/>
      <c r="BY749"/>
      <c r="BZ749"/>
      <c r="CA749"/>
      <c r="CB749"/>
      <c r="CC749"/>
      <c r="CD749"/>
      <c r="CE749"/>
    </row>
    <row r="750" spans="1:83" s="166" customFormat="1" ht="15" hidden="1" customHeight="1">
      <c r="A750" s="185">
        <v>684</v>
      </c>
      <c r="B750" s="186">
        <v>13</v>
      </c>
      <c r="C750" s="187" t="s">
        <v>495</v>
      </c>
      <c r="D750" s="187">
        <v>56</v>
      </c>
      <c r="E750" s="187" t="s">
        <v>1174</v>
      </c>
      <c r="F750" s="188"/>
      <c r="G750" s="186"/>
      <c r="H750" s="202"/>
      <c r="I750" s="202"/>
      <c r="J750" s="445"/>
      <c r="K750" s="186"/>
      <c r="L750" s="430"/>
      <c r="M750" s="431"/>
      <c r="N750" s="167"/>
      <c r="O750" s="167"/>
      <c r="P750" s="167"/>
      <c r="Q750" s="167"/>
      <c r="R750" s="165"/>
      <c r="S750" s="165"/>
      <c r="T750" s="165"/>
      <c r="U750" s="165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BK750" s="120">
        <f t="shared" si="126"/>
        <v>1</v>
      </c>
      <c r="BL750" s="235" t="str">
        <f t="shared" si="125"/>
        <v>2515-00-001-00-01</v>
      </c>
      <c r="BM750" s="235">
        <v>748</v>
      </c>
      <c r="BN750" s="242" t="s">
        <v>2006</v>
      </c>
      <c r="BO750" s="241" t="s">
        <v>2005</v>
      </c>
      <c r="BP750" s="242" t="s">
        <v>1642</v>
      </c>
      <c r="BQ750" s="243"/>
      <c r="BR750" s="242" t="s">
        <v>1610</v>
      </c>
      <c r="BS750" s="246" t="s">
        <v>1634</v>
      </c>
      <c r="BT750" s="245" t="s">
        <v>1642</v>
      </c>
      <c r="BU750" s="244"/>
      <c r="BV750" s="242" t="s">
        <v>1604</v>
      </c>
      <c r="BW750" s="241" t="s">
        <v>2023</v>
      </c>
      <c r="BX750" s="235"/>
      <c r="BY750"/>
      <c r="BZ750"/>
      <c r="CA750"/>
      <c r="CB750"/>
      <c r="CC750"/>
      <c r="CD750"/>
      <c r="CE750"/>
    </row>
    <row r="751" spans="1:83" s="166" customFormat="1" ht="15" hidden="1" customHeight="1">
      <c r="A751" s="185">
        <v>685</v>
      </c>
      <c r="B751" s="186">
        <v>13</v>
      </c>
      <c r="C751" s="187" t="s">
        <v>495</v>
      </c>
      <c r="D751" s="187">
        <v>57</v>
      </c>
      <c r="E751" s="187" t="s">
        <v>1175</v>
      </c>
      <c r="F751" s="188"/>
      <c r="G751" s="186"/>
      <c r="H751" s="202"/>
      <c r="I751" s="202"/>
      <c r="J751" s="445"/>
      <c r="K751" s="186"/>
      <c r="L751" s="430"/>
      <c r="M751" s="431"/>
      <c r="N751" s="167"/>
      <c r="O751" s="167"/>
      <c r="P751" s="167"/>
      <c r="Q751" s="167"/>
      <c r="R751" s="165"/>
      <c r="S751" s="165"/>
      <c r="T751" s="165"/>
      <c r="U751" s="165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BK751" s="120">
        <f t="shared" si="126"/>
        <v>1</v>
      </c>
      <c r="BL751" s="235" t="str">
        <f t="shared" si="125"/>
        <v>2515-00-001-00-03</v>
      </c>
      <c r="BM751" s="235">
        <v>749</v>
      </c>
      <c r="BN751" s="242" t="s">
        <v>2006</v>
      </c>
      <c r="BO751" s="241" t="s">
        <v>2005</v>
      </c>
      <c r="BP751" s="242" t="s">
        <v>1642</v>
      </c>
      <c r="BQ751" s="243"/>
      <c r="BR751" s="242" t="s">
        <v>1610</v>
      </c>
      <c r="BS751" s="246" t="s">
        <v>1634</v>
      </c>
      <c r="BT751" s="245" t="s">
        <v>1642</v>
      </c>
      <c r="BU751" s="244"/>
      <c r="BV751" s="242" t="s">
        <v>326</v>
      </c>
      <c r="BW751" s="241" t="s">
        <v>2022</v>
      </c>
      <c r="BX751" s="235"/>
      <c r="BY751"/>
      <c r="BZ751"/>
      <c r="CA751"/>
      <c r="CB751"/>
      <c r="CC751"/>
      <c r="CD751"/>
      <c r="CE751"/>
    </row>
    <row r="752" spans="1:83" s="166" customFormat="1" ht="15" hidden="1" customHeight="1">
      <c r="A752" s="185">
        <v>686</v>
      </c>
      <c r="B752" s="186">
        <v>13</v>
      </c>
      <c r="C752" s="187" t="s">
        <v>495</v>
      </c>
      <c r="D752" s="187">
        <v>58</v>
      </c>
      <c r="E752" s="187" t="s">
        <v>1176</v>
      </c>
      <c r="F752" s="188"/>
      <c r="G752" s="186"/>
      <c r="H752" s="202"/>
      <c r="I752" s="202"/>
      <c r="J752" s="445"/>
      <c r="K752" s="186"/>
      <c r="L752" s="430"/>
      <c r="M752" s="431"/>
      <c r="N752" s="167"/>
      <c r="O752" s="167"/>
      <c r="P752" s="167"/>
      <c r="Q752" s="167"/>
      <c r="R752" s="165"/>
      <c r="S752" s="165"/>
      <c r="T752" s="165"/>
      <c r="U752" s="165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BK752" s="120">
        <f t="shared" si="126"/>
        <v>1</v>
      </c>
      <c r="BL752" s="235" t="str">
        <f t="shared" si="125"/>
        <v>2515-00-001-00-05</v>
      </c>
      <c r="BM752" s="235">
        <v>750</v>
      </c>
      <c r="BN752" s="242" t="s">
        <v>2006</v>
      </c>
      <c r="BO752" s="241" t="s">
        <v>2005</v>
      </c>
      <c r="BP752" s="242" t="s">
        <v>1642</v>
      </c>
      <c r="BQ752" s="243"/>
      <c r="BR752" s="242" t="s">
        <v>1610</v>
      </c>
      <c r="BS752" s="246" t="s">
        <v>1634</v>
      </c>
      <c r="BT752" s="245" t="s">
        <v>1642</v>
      </c>
      <c r="BU752" s="244"/>
      <c r="BV752" s="242" t="s">
        <v>328</v>
      </c>
      <c r="BW752" s="241" t="s">
        <v>2021</v>
      </c>
      <c r="BX752" s="235"/>
      <c r="BY752"/>
      <c r="BZ752"/>
      <c r="CA752"/>
      <c r="CB752"/>
      <c r="CC752"/>
      <c r="CD752"/>
      <c r="CE752"/>
    </row>
    <row r="753" spans="1:83" s="166" customFormat="1" ht="15" hidden="1" customHeight="1">
      <c r="A753" s="185">
        <v>687</v>
      </c>
      <c r="B753" s="186">
        <v>13</v>
      </c>
      <c r="C753" s="187" t="s">
        <v>495</v>
      </c>
      <c r="D753" s="187">
        <v>59</v>
      </c>
      <c r="E753" s="187" t="s">
        <v>1177</v>
      </c>
      <c r="F753" s="188"/>
      <c r="G753" s="186"/>
      <c r="H753" s="202"/>
      <c r="I753" s="202"/>
      <c r="J753" s="445"/>
      <c r="K753" s="186"/>
      <c r="L753" s="430"/>
      <c r="M753" s="431"/>
      <c r="N753" s="167"/>
      <c r="O753" s="167"/>
      <c r="P753" s="167"/>
      <c r="Q753" s="167"/>
      <c r="R753" s="165"/>
      <c r="S753" s="165"/>
      <c r="T753" s="165"/>
      <c r="U753" s="165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BK753" s="120">
        <f t="shared" si="126"/>
        <v>1</v>
      </c>
      <c r="BL753" s="235" t="str">
        <f t="shared" si="125"/>
        <v>2515-00-001-00-06</v>
      </c>
      <c r="BM753" s="235">
        <v>751</v>
      </c>
      <c r="BN753" s="242" t="s">
        <v>2006</v>
      </c>
      <c r="BO753" s="241" t="s">
        <v>2005</v>
      </c>
      <c r="BP753" s="242" t="s">
        <v>1642</v>
      </c>
      <c r="BQ753" s="243"/>
      <c r="BR753" s="242" t="s">
        <v>1610</v>
      </c>
      <c r="BS753" s="246" t="s">
        <v>1634</v>
      </c>
      <c r="BT753" s="245" t="s">
        <v>1642</v>
      </c>
      <c r="BU753" s="244"/>
      <c r="BV753" s="242" t="s">
        <v>329</v>
      </c>
      <c r="BW753" s="241" t="s">
        <v>2020</v>
      </c>
      <c r="BX753" s="235"/>
      <c r="BY753"/>
      <c r="BZ753"/>
      <c r="CA753"/>
      <c r="CB753"/>
      <c r="CC753"/>
      <c r="CD753"/>
      <c r="CE753"/>
    </row>
    <row r="754" spans="1:83" s="166" customFormat="1" ht="15" hidden="1" customHeight="1">
      <c r="A754" s="185">
        <v>688</v>
      </c>
      <c r="B754" s="186">
        <v>14</v>
      </c>
      <c r="C754" s="187" t="s">
        <v>497</v>
      </c>
      <c r="D754" s="187">
        <v>1</v>
      </c>
      <c r="E754" s="187" t="s">
        <v>1178</v>
      </c>
      <c r="F754" s="188"/>
      <c r="G754" s="186"/>
      <c r="H754" s="202"/>
      <c r="I754" s="202"/>
      <c r="J754" s="445"/>
      <c r="K754" s="186"/>
      <c r="L754" s="430"/>
      <c r="M754" s="431"/>
      <c r="N754" s="167"/>
      <c r="O754" s="167"/>
      <c r="P754" s="167"/>
      <c r="Q754" s="167"/>
      <c r="R754" s="165"/>
      <c r="S754" s="165"/>
      <c r="T754" s="165"/>
      <c r="U754" s="165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BK754" s="120">
        <f t="shared" si="126"/>
        <v>1</v>
      </c>
      <c r="BL754" s="235" t="str">
        <f t="shared" si="125"/>
        <v>2515-00-001-00-07</v>
      </c>
      <c r="BM754" s="235">
        <v>752</v>
      </c>
      <c r="BN754" s="242" t="s">
        <v>2006</v>
      </c>
      <c r="BO754" s="241" t="s">
        <v>2005</v>
      </c>
      <c r="BP754" s="242" t="s">
        <v>1642</v>
      </c>
      <c r="BQ754" s="243"/>
      <c r="BR754" s="242" t="s">
        <v>1610</v>
      </c>
      <c r="BS754" s="246" t="s">
        <v>1634</v>
      </c>
      <c r="BT754" s="245" t="s">
        <v>1642</v>
      </c>
      <c r="BU754" s="244"/>
      <c r="BV754" s="242" t="s">
        <v>330</v>
      </c>
      <c r="BW754" s="241" t="s">
        <v>1757</v>
      </c>
      <c r="BX754" s="235"/>
      <c r="BY754"/>
      <c r="BZ754"/>
      <c r="CA754"/>
      <c r="CB754"/>
      <c r="CC754"/>
      <c r="CD754"/>
      <c r="CE754"/>
    </row>
    <row r="755" spans="1:83" s="166" customFormat="1" ht="15" hidden="1" customHeight="1">
      <c r="A755" s="185">
        <v>689</v>
      </c>
      <c r="B755" s="186">
        <v>14</v>
      </c>
      <c r="C755" s="187" t="s">
        <v>497</v>
      </c>
      <c r="D755" s="187">
        <v>2</v>
      </c>
      <c r="E755" s="187" t="s">
        <v>1179</v>
      </c>
      <c r="F755" s="188"/>
      <c r="G755" s="186"/>
      <c r="H755" s="202"/>
      <c r="I755" s="202"/>
      <c r="J755" s="445"/>
      <c r="K755" s="186"/>
      <c r="L755" s="430"/>
      <c r="M755" s="431"/>
      <c r="N755" s="167"/>
      <c r="O755" s="167"/>
      <c r="P755" s="167"/>
      <c r="Q755" s="167"/>
      <c r="R755" s="165"/>
      <c r="S755" s="165"/>
      <c r="T755" s="165"/>
      <c r="U755" s="165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BK755" s="120">
        <f t="shared" si="126"/>
        <v>1</v>
      </c>
      <c r="BL755" s="235" t="str">
        <f t="shared" si="125"/>
        <v>2515-00-001-11-07</v>
      </c>
      <c r="BM755" s="235">
        <v>753</v>
      </c>
      <c r="BN755" s="242" t="s">
        <v>2006</v>
      </c>
      <c r="BO755" s="241" t="s">
        <v>2005</v>
      </c>
      <c r="BP755" s="242" t="s">
        <v>1642</v>
      </c>
      <c r="BQ755" s="243"/>
      <c r="BR755" s="242" t="s">
        <v>1610</v>
      </c>
      <c r="BS755" s="241" t="s">
        <v>1634</v>
      </c>
      <c r="BT755" s="242" t="s">
        <v>1608</v>
      </c>
      <c r="BU755" s="243" t="s">
        <v>1607</v>
      </c>
      <c r="BV755" s="242" t="s">
        <v>330</v>
      </c>
      <c r="BW755" s="241" t="s">
        <v>1757</v>
      </c>
      <c r="BX755" s="235"/>
      <c r="BY755"/>
      <c r="BZ755"/>
      <c r="CA755"/>
      <c r="CB755"/>
      <c r="CC755"/>
      <c r="CD755"/>
      <c r="CE755"/>
    </row>
    <row r="756" spans="1:83" s="166" customFormat="1" ht="15" hidden="1" customHeight="1">
      <c r="A756" s="185">
        <v>690</v>
      </c>
      <c r="B756" s="186">
        <v>14</v>
      </c>
      <c r="C756" s="187" t="s">
        <v>497</v>
      </c>
      <c r="D756" s="187">
        <v>3</v>
      </c>
      <c r="E756" s="187" t="s">
        <v>1180</v>
      </c>
      <c r="F756" s="188"/>
      <c r="G756" s="186"/>
      <c r="H756" s="202"/>
      <c r="I756" s="202"/>
      <c r="J756" s="445"/>
      <c r="K756" s="186"/>
      <c r="L756" s="430"/>
      <c r="M756" s="431"/>
      <c r="N756" s="167"/>
      <c r="O756" s="167"/>
      <c r="P756" s="167"/>
      <c r="Q756" s="167"/>
      <c r="R756" s="165"/>
      <c r="S756" s="165"/>
      <c r="T756" s="165"/>
      <c r="U756" s="165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BK756" s="120">
        <f t="shared" si="126"/>
        <v>1</v>
      </c>
      <c r="BL756" s="235" t="str">
        <f t="shared" si="125"/>
        <v>2515-00-003-00-04</v>
      </c>
      <c r="BM756" s="235">
        <v>754</v>
      </c>
      <c r="BN756" s="242" t="s">
        <v>2006</v>
      </c>
      <c r="BO756" s="241" t="s">
        <v>2005</v>
      </c>
      <c r="BP756" s="242" t="s">
        <v>1642</v>
      </c>
      <c r="BQ756" s="243"/>
      <c r="BR756" s="242" t="s">
        <v>1967</v>
      </c>
      <c r="BS756" s="246" t="s">
        <v>1966</v>
      </c>
      <c r="BT756" s="245" t="s">
        <v>1642</v>
      </c>
      <c r="BU756" s="244"/>
      <c r="BV756" s="242" t="s">
        <v>327</v>
      </c>
      <c r="BW756" s="241" t="s">
        <v>2019</v>
      </c>
      <c r="BX756" s="235"/>
      <c r="BY756"/>
      <c r="BZ756"/>
      <c r="CA756"/>
      <c r="CB756"/>
      <c r="CC756"/>
      <c r="CD756"/>
      <c r="CE756"/>
    </row>
    <row r="757" spans="1:83" s="166" customFormat="1" ht="15" hidden="1" customHeight="1">
      <c r="A757" s="185">
        <v>691</v>
      </c>
      <c r="B757" s="186">
        <v>14</v>
      </c>
      <c r="C757" s="187" t="s">
        <v>497</v>
      </c>
      <c r="D757" s="187">
        <v>4</v>
      </c>
      <c r="E757" s="187" t="s">
        <v>1181</v>
      </c>
      <c r="F757" s="188"/>
      <c r="G757" s="186"/>
      <c r="H757" s="202"/>
      <c r="I757" s="202"/>
      <c r="J757" s="445"/>
      <c r="K757" s="186"/>
      <c r="L757" s="430"/>
      <c r="M757" s="431"/>
      <c r="N757" s="167"/>
      <c r="O757" s="167"/>
      <c r="P757" s="167"/>
      <c r="Q757" s="167"/>
      <c r="R757" s="165"/>
      <c r="S757" s="165"/>
      <c r="T757" s="165"/>
      <c r="U757" s="165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BK757" s="120">
        <f t="shared" si="126"/>
        <v>1</v>
      </c>
      <c r="BL757" s="235" t="str">
        <f t="shared" si="125"/>
        <v>2515-00-003-00-05</v>
      </c>
      <c r="BM757" s="235">
        <v>755</v>
      </c>
      <c r="BN757" s="242" t="s">
        <v>2006</v>
      </c>
      <c r="BO757" s="241" t="s">
        <v>2005</v>
      </c>
      <c r="BP757" s="242" t="s">
        <v>1642</v>
      </c>
      <c r="BQ757" s="243"/>
      <c r="BR757" s="242" t="s">
        <v>1967</v>
      </c>
      <c r="BS757" s="246" t="s">
        <v>1966</v>
      </c>
      <c r="BT757" s="245" t="s">
        <v>1642</v>
      </c>
      <c r="BU757" s="244"/>
      <c r="BV757" s="242" t="s">
        <v>328</v>
      </c>
      <c r="BW757" s="241" t="s">
        <v>2018</v>
      </c>
      <c r="BX757" s="235"/>
      <c r="BY757"/>
      <c r="BZ757"/>
      <c r="CA757"/>
      <c r="CB757"/>
      <c r="CC757"/>
      <c r="CD757"/>
      <c r="CE757"/>
    </row>
    <row r="758" spans="1:83" s="166" customFormat="1" ht="15" hidden="1" customHeight="1">
      <c r="A758" s="185">
        <v>692</v>
      </c>
      <c r="B758" s="186">
        <v>14</v>
      </c>
      <c r="C758" s="187" t="s">
        <v>497</v>
      </c>
      <c r="D758" s="187">
        <v>5</v>
      </c>
      <c r="E758" s="187" t="s">
        <v>1182</v>
      </c>
      <c r="F758" s="188"/>
      <c r="G758" s="186"/>
      <c r="H758" s="202"/>
      <c r="I758" s="202"/>
      <c r="J758" s="445"/>
      <c r="K758" s="186"/>
      <c r="L758" s="430"/>
      <c r="M758" s="431"/>
      <c r="N758" s="167"/>
      <c r="O758" s="167"/>
      <c r="P758" s="167"/>
      <c r="Q758" s="167"/>
      <c r="R758" s="165"/>
      <c r="S758" s="165"/>
      <c r="T758" s="165"/>
      <c r="U758" s="165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BK758" s="120">
        <f t="shared" si="126"/>
        <v>1</v>
      </c>
      <c r="BL758" s="235" t="str">
        <f t="shared" si="125"/>
        <v>2515-00-003-00-06</v>
      </c>
      <c r="BM758" s="235">
        <v>756</v>
      </c>
      <c r="BN758" s="242" t="s">
        <v>2006</v>
      </c>
      <c r="BO758" s="241" t="s">
        <v>2005</v>
      </c>
      <c r="BP758" s="242" t="s">
        <v>1642</v>
      </c>
      <c r="BQ758" s="243"/>
      <c r="BR758" s="242" t="s">
        <v>1967</v>
      </c>
      <c r="BS758" s="246" t="s">
        <v>1966</v>
      </c>
      <c r="BT758" s="245" t="s">
        <v>1642</v>
      </c>
      <c r="BU758" s="244"/>
      <c r="BV758" s="242" t="s">
        <v>329</v>
      </c>
      <c r="BW758" s="241" t="s">
        <v>2017</v>
      </c>
      <c r="BX758" s="235"/>
      <c r="BY758"/>
      <c r="BZ758"/>
      <c r="CA758"/>
      <c r="CB758"/>
      <c r="CC758"/>
      <c r="CD758"/>
      <c r="CE758"/>
    </row>
    <row r="759" spans="1:83" s="166" customFormat="1" ht="15" hidden="1" customHeight="1">
      <c r="A759" s="185">
        <v>693</v>
      </c>
      <c r="B759" s="186">
        <v>14</v>
      </c>
      <c r="C759" s="187" t="s">
        <v>497</v>
      </c>
      <c r="D759" s="187">
        <v>6</v>
      </c>
      <c r="E759" s="187" t="s">
        <v>1183</v>
      </c>
      <c r="F759" s="188"/>
      <c r="G759" s="186"/>
      <c r="H759" s="202"/>
      <c r="I759" s="202"/>
      <c r="J759" s="445"/>
      <c r="K759" s="186"/>
      <c r="L759" s="430"/>
      <c r="M759" s="431"/>
      <c r="N759" s="167"/>
      <c r="O759" s="167"/>
      <c r="P759" s="167"/>
      <c r="Q759" s="167"/>
      <c r="R759" s="165"/>
      <c r="S759" s="165"/>
      <c r="T759" s="165"/>
      <c r="U759" s="165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BK759" s="120">
        <f t="shared" si="126"/>
        <v>1</v>
      </c>
      <c r="BL759" s="235" t="str">
        <f t="shared" si="125"/>
        <v>2515-00-101-00-04</v>
      </c>
      <c r="BM759" s="235">
        <v>757</v>
      </c>
      <c r="BN759" s="242" t="s">
        <v>2006</v>
      </c>
      <c r="BO759" s="241" t="s">
        <v>2005</v>
      </c>
      <c r="BP759" s="242" t="s">
        <v>1642</v>
      </c>
      <c r="BQ759" s="243"/>
      <c r="BR759" s="242" t="s">
        <v>1617</v>
      </c>
      <c r="BS759" s="246" t="s">
        <v>2014</v>
      </c>
      <c r="BT759" s="245" t="s">
        <v>1642</v>
      </c>
      <c r="BU759" s="244"/>
      <c r="BV759" s="242" t="s">
        <v>327</v>
      </c>
      <c r="BW759" s="241" t="s">
        <v>2016</v>
      </c>
      <c r="BX759" s="235"/>
      <c r="BY759"/>
      <c r="BZ759"/>
      <c r="CA759"/>
      <c r="CB759"/>
      <c r="CC759"/>
      <c r="CD759"/>
      <c r="CE759"/>
    </row>
    <row r="760" spans="1:83" s="166" customFormat="1" ht="15" hidden="1" customHeight="1">
      <c r="A760" s="185">
        <v>694</v>
      </c>
      <c r="B760" s="186">
        <v>14</v>
      </c>
      <c r="C760" s="187" t="s">
        <v>497</v>
      </c>
      <c r="D760" s="187">
        <v>7</v>
      </c>
      <c r="E760" s="187" t="s">
        <v>1184</v>
      </c>
      <c r="F760" s="188"/>
      <c r="G760" s="186"/>
      <c r="H760" s="202"/>
      <c r="I760" s="202"/>
      <c r="J760" s="445"/>
      <c r="K760" s="186"/>
      <c r="L760" s="430"/>
      <c r="M760" s="431"/>
      <c r="N760" s="167"/>
      <c r="O760" s="167"/>
      <c r="P760" s="167"/>
      <c r="Q760" s="167"/>
      <c r="R760" s="165"/>
      <c r="S760" s="165"/>
      <c r="T760" s="165"/>
      <c r="U760" s="165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BK760" s="120">
        <f t="shared" si="126"/>
        <v>1</v>
      </c>
      <c r="BL760" s="235" t="str">
        <f t="shared" si="125"/>
        <v>2515-00-101-00-07</v>
      </c>
      <c r="BM760" s="235">
        <v>758</v>
      </c>
      <c r="BN760" s="242" t="s">
        <v>2006</v>
      </c>
      <c r="BO760" s="241" t="s">
        <v>2005</v>
      </c>
      <c r="BP760" s="242" t="s">
        <v>1642</v>
      </c>
      <c r="BQ760" s="243"/>
      <c r="BR760" s="242" t="s">
        <v>1617</v>
      </c>
      <c r="BS760" s="246" t="s">
        <v>2014</v>
      </c>
      <c r="BT760" s="245" t="s">
        <v>1642</v>
      </c>
      <c r="BU760" s="244"/>
      <c r="BV760" s="242" t="s">
        <v>330</v>
      </c>
      <c r="BW760" s="241" t="s">
        <v>2015</v>
      </c>
      <c r="BX760" s="235"/>
      <c r="BY760"/>
      <c r="BZ760"/>
      <c r="CA760"/>
      <c r="CB760"/>
      <c r="CC760"/>
      <c r="CD760"/>
      <c r="CE760"/>
    </row>
    <row r="761" spans="1:83" s="166" customFormat="1" ht="15" hidden="1" customHeight="1">
      <c r="A761" s="185">
        <v>695</v>
      </c>
      <c r="B761" s="186">
        <v>14</v>
      </c>
      <c r="C761" s="187" t="s">
        <v>497</v>
      </c>
      <c r="D761" s="187">
        <v>8</v>
      </c>
      <c r="E761" s="187" t="s">
        <v>1185</v>
      </c>
      <c r="F761" s="188"/>
      <c r="G761" s="186"/>
      <c r="H761" s="202"/>
      <c r="I761" s="202"/>
      <c r="J761" s="445"/>
      <c r="K761" s="186"/>
      <c r="L761" s="430"/>
      <c r="M761" s="431"/>
      <c r="N761" s="167"/>
      <c r="O761" s="167"/>
      <c r="P761" s="167"/>
      <c r="Q761" s="167"/>
      <c r="R761" s="165"/>
      <c r="S761" s="165"/>
      <c r="T761" s="165"/>
      <c r="U761" s="165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BK761" s="120">
        <f t="shared" si="126"/>
        <v>1</v>
      </c>
      <c r="BL761" s="235" t="str">
        <f t="shared" si="125"/>
        <v>2515-00-101-00-08</v>
      </c>
      <c r="BM761" s="235">
        <v>759</v>
      </c>
      <c r="BN761" s="242" t="s">
        <v>2006</v>
      </c>
      <c r="BO761" s="241" t="s">
        <v>2005</v>
      </c>
      <c r="BP761" s="242" t="s">
        <v>1642</v>
      </c>
      <c r="BQ761" s="243"/>
      <c r="BR761" s="242" t="s">
        <v>1617</v>
      </c>
      <c r="BS761" s="246" t="s">
        <v>2014</v>
      </c>
      <c r="BT761" s="245" t="s">
        <v>1642</v>
      </c>
      <c r="BU761" s="244"/>
      <c r="BV761" s="242" t="s">
        <v>331</v>
      </c>
      <c r="BW761" s="241" t="s">
        <v>2003</v>
      </c>
      <c r="BX761" s="235"/>
      <c r="BY761"/>
      <c r="BZ761"/>
      <c r="CA761"/>
      <c r="CB761"/>
      <c r="CC761"/>
      <c r="CD761"/>
      <c r="CE761"/>
    </row>
    <row r="762" spans="1:83" s="166" customFormat="1" ht="15" hidden="1" customHeight="1">
      <c r="A762" s="185">
        <v>696</v>
      </c>
      <c r="B762" s="186">
        <v>14</v>
      </c>
      <c r="C762" s="187" t="s">
        <v>497</v>
      </c>
      <c r="D762" s="187">
        <v>9</v>
      </c>
      <c r="E762" s="187" t="s">
        <v>1186</v>
      </c>
      <c r="F762" s="188"/>
      <c r="G762" s="186"/>
      <c r="H762" s="202"/>
      <c r="I762" s="202"/>
      <c r="J762" s="445"/>
      <c r="K762" s="186"/>
      <c r="L762" s="430"/>
      <c r="M762" s="431"/>
      <c r="N762" s="167"/>
      <c r="O762" s="167"/>
      <c r="P762" s="167"/>
      <c r="Q762" s="167"/>
      <c r="R762" s="165"/>
      <c r="S762" s="165"/>
      <c r="T762" s="165"/>
      <c r="U762" s="165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BK762" s="120">
        <f t="shared" si="126"/>
        <v>1</v>
      </c>
      <c r="BL762" s="235" t="str">
        <f t="shared" si="125"/>
        <v>2515-00-101-00-21</v>
      </c>
      <c r="BM762" s="235">
        <v>760</v>
      </c>
      <c r="BN762" s="242" t="s">
        <v>2006</v>
      </c>
      <c r="BO762" s="241" t="s">
        <v>2005</v>
      </c>
      <c r="BP762" s="242" t="s">
        <v>1642</v>
      </c>
      <c r="BQ762" s="243"/>
      <c r="BR762" s="242" t="s">
        <v>1617</v>
      </c>
      <c r="BS762" s="246" t="s">
        <v>2014</v>
      </c>
      <c r="BT762" s="245" t="s">
        <v>1642</v>
      </c>
      <c r="BU762" s="244"/>
      <c r="BV762" s="242" t="s">
        <v>1665</v>
      </c>
      <c r="BW762" s="241" t="s">
        <v>2013</v>
      </c>
      <c r="BX762" s="235"/>
      <c r="BY762"/>
      <c r="BZ762"/>
      <c r="CA762"/>
      <c r="CB762"/>
      <c r="CC762"/>
      <c r="CD762"/>
      <c r="CE762"/>
    </row>
    <row r="763" spans="1:83" s="166" customFormat="1" ht="15" hidden="1" customHeight="1">
      <c r="A763" s="185">
        <v>697</v>
      </c>
      <c r="B763" s="186">
        <v>14</v>
      </c>
      <c r="C763" s="187" t="s">
        <v>497</v>
      </c>
      <c r="D763" s="187">
        <v>10</v>
      </c>
      <c r="E763" s="187" t="s">
        <v>1187</v>
      </c>
      <c r="F763" s="188"/>
      <c r="G763" s="186"/>
      <c r="H763" s="202"/>
      <c r="I763" s="202"/>
      <c r="J763" s="445"/>
      <c r="K763" s="186"/>
      <c r="L763" s="430"/>
      <c r="M763" s="431"/>
      <c r="N763" s="167"/>
      <c r="O763" s="167"/>
      <c r="P763" s="167"/>
      <c r="Q763" s="167"/>
      <c r="R763" s="165"/>
      <c r="S763" s="165"/>
      <c r="T763" s="165"/>
      <c r="U763" s="165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BK763" s="120">
        <f t="shared" si="126"/>
        <v>1</v>
      </c>
      <c r="BL763" s="235" t="str">
        <f t="shared" si="125"/>
        <v>2515-00-196-00-07</v>
      </c>
      <c r="BM763" s="235">
        <v>761</v>
      </c>
      <c r="BN763" s="242" t="s">
        <v>2006</v>
      </c>
      <c r="BO763" s="241" t="s">
        <v>2005</v>
      </c>
      <c r="BP763" s="242" t="s">
        <v>1642</v>
      </c>
      <c r="BQ763" s="243"/>
      <c r="BR763" s="242" t="s">
        <v>2012</v>
      </c>
      <c r="BS763" s="246" t="s">
        <v>2011</v>
      </c>
      <c r="BT763" s="245" t="s">
        <v>1642</v>
      </c>
      <c r="BU763" s="244"/>
      <c r="BV763" s="242" t="s">
        <v>330</v>
      </c>
      <c r="BW763" s="241" t="s">
        <v>2010</v>
      </c>
      <c r="BX763" s="235"/>
      <c r="BY763"/>
      <c r="BZ763"/>
      <c r="CA763"/>
      <c r="CB763"/>
      <c r="CC763"/>
      <c r="CD763"/>
      <c r="CE763"/>
    </row>
    <row r="764" spans="1:83" s="166" customFormat="1" ht="15" hidden="1" customHeight="1">
      <c r="A764" s="185">
        <v>698</v>
      </c>
      <c r="B764" s="186">
        <v>14</v>
      </c>
      <c r="C764" s="187" t="s">
        <v>497</v>
      </c>
      <c r="D764" s="187">
        <v>11</v>
      </c>
      <c r="E764" s="187" t="s">
        <v>1188</v>
      </c>
      <c r="F764" s="188"/>
      <c r="G764" s="186"/>
      <c r="H764" s="202"/>
      <c r="I764" s="202"/>
      <c r="J764" s="445"/>
      <c r="K764" s="186"/>
      <c r="L764" s="430"/>
      <c r="M764" s="431"/>
      <c r="N764" s="167"/>
      <c r="O764" s="167"/>
      <c r="P764" s="167"/>
      <c r="Q764" s="167"/>
      <c r="R764" s="165"/>
      <c r="S764" s="165"/>
      <c r="T764" s="165"/>
      <c r="U764" s="165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BK764" s="120">
        <f t="shared" si="126"/>
        <v>1</v>
      </c>
      <c r="BL764" s="235" t="str">
        <f t="shared" si="125"/>
        <v>2515-00-197-00-04</v>
      </c>
      <c r="BM764" s="235">
        <v>762</v>
      </c>
      <c r="BN764" s="242" t="s">
        <v>2006</v>
      </c>
      <c r="BO764" s="241" t="s">
        <v>2005</v>
      </c>
      <c r="BP764" s="242" t="s">
        <v>1642</v>
      </c>
      <c r="BQ764" s="243"/>
      <c r="BR764" s="242" t="s">
        <v>2009</v>
      </c>
      <c r="BS764" s="246" t="s">
        <v>2008</v>
      </c>
      <c r="BT764" s="245" t="s">
        <v>1642</v>
      </c>
      <c r="BU764" s="244"/>
      <c r="BV764" s="242" t="s">
        <v>327</v>
      </c>
      <c r="BW764" s="241" t="s">
        <v>2007</v>
      </c>
      <c r="BX764" s="235"/>
      <c r="BY764"/>
      <c r="BZ764"/>
      <c r="CA764"/>
      <c r="CB764"/>
      <c r="CC764"/>
      <c r="CD764"/>
      <c r="CE764"/>
    </row>
    <row r="765" spans="1:83" s="166" customFormat="1" ht="15" hidden="1" customHeight="1">
      <c r="A765" s="185">
        <v>699</v>
      </c>
      <c r="B765" s="186">
        <v>14</v>
      </c>
      <c r="C765" s="187" t="s">
        <v>497</v>
      </c>
      <c r="D765" s="187">
        <v>12</v>
      </c>
      <c r="E765" s="187" t="s">
        <v>1189</v>
      </c>
      <c r="F765" s="188"/>
      <c r="G765" s="186"/>
      <c r="H765" s="202"/>
      <c r="I765" s="202"/>
      <c r="J765" s="445"/>
      <c r="K765" s="186"/>
      <c r="L765" s="430"/>
      <c r="M765" s="431"/>
      <c r="N765" s="167"/>
      <c r="O765" s="167"/>
      <c r="P765" s="167"/>
      <c r="Q765" s="167"/>
      <c r="R765" s="165"/>
      <c r="S765" s="165"/>
      <c r="T765" s="165"/>
      <c r="U765" s="165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BK765" s="120">
        <f t="shared" si="126"/>
        <v>1</v>
      </c>
      <c r="BL765" s="235" t="str">
        <f t="shared" si="125"/>
        <v>2515-00-198-00-08</v>
      </c>
      <c r="BM765" s="235">
        <v>763</v>
      </c>
      <c r="BN765" s="242" t="s">
        <v>2006</v>
      </c>
      <c r="BO765" s="241" t="s">
        <v>2005</v>
      </c>
      <c r="BP765" s="242" t="s">
        <v>1642</v>
      </c>
      <c r="BQ765" s="243"/>
      <c r="BR765" s="242" t="s">
        <v>2004</v>
      </c>
      <c r="BS765" s="246" t="s">
        <v>2003</v>
      </c>
      <c r="BT765" s="245" t="s">
        <v>1642</v>
      </c>
      <c r="BU765" s="244"/>
      <c r="BV765" s="242" t="s">
        <v>331</v>
      </c>
      <c r="BW765" s="241" t="s">
        <v>2003</v>
      </c>
      <c r="BX765" s="235"/>
      <c r="BY765"/>
      <c r="BZ765"/>
      <c r="CA765"/>
      <c r="CB765"/>
      <c r="CC765"/>
      <c r="CD765"/>
      <c r="CE765"/>
    </row>
    <row r="766" spans="1:83" s="166" customFormat="1" ht="15" hidden="1" customHeight="1">
      <c r="A766" s="185">
        <v>700</v>
      </c>
      <c r="B766" s="186">
        <v>14</v>
      </c>
      <c r="C766" s="187" t="s">
        <v>497</v>
      </c>
      <c r="D766" s="187">
        <v>13</v>
      </c>
      <c r="E766" s="187" t="s">
        <v>1190</v>
      </c>
      <c r="F766" s="188"/>
      <c r="G766" s="186"/>
      <c r="H766" s="202"/>
      <c r="I766" s="202"/>
      <c r="J766" s="445"/>
      <c r="K766" s="186"/>
      <c r="L766" s="430"/>
      <c r="M766" s="431"/>
      <c r="N766" s="167"/>
      <c r="O766" s="167"/>
      <c r="P766" s="167"/>
      <c r="Q766" s="167"/>
      <c r="R766" s="165"/>
      <c r="S766" s="165"/>
      <c r="T766" s="165"/>
      <c r="U766" s="165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BK766" s="120">
        <f t="shared" si="126"/>
        <v>1</v>
      </c>
      <c r="BL766" s="235" t="str">
        <f t="shared" si="125"/>
        <v>2700-01-101-00-25</v>
      </c>
      <c r="BM766" s="235">
        <v>764</v>
      </c>
      <c r="BN766" s="242" t="s">
        <v>1960</v>
      </c>
      <c r="BO766" s="241" t="s">
        <v>1959</v>
      </c>
      <c r="BP766" s="242" t="s">
        <v>1604</v>
      </c>
      <c r="BQ766" s="243" t="s">
        <v>1982</v>
      </c>
      <c r="BR766" s="242" t="s">
        <v>1617</v>
      </c>
      <c r="BS766" s="246" t="s">
        <v>2002</v>
      </c>
      <c r="BT766" s="245" t="s">
        <v>1642</v>
      </c>
      <c r="BU766" s="244"/>
      <c r="BV766" s="242" t="s">
        <v>1636</v>
      </c>
      <c r="BW766" s="241" t="s">
        <v>1635</v>
      </c>
      <c r="BX766" s="235"/>
      <c r="BY766"/>
      <c r="BZ766"/>
      <c r="CA766"/>
      <c r="CB766"/>
      <c r="CC766"/>
      <c r="CD766"/>
      <c r="CE766"/>
    </row>
    <row r="767" spans="1:83" s="166" customFormat="1" ht="15" hidden="1" customHeight="1">
      <c r="A767" s="185">
        <v>701</v>
      </c>
      <c r="B767" s="186">
        <v>14</v>
      </c>
      <c r="C767" s="187" t="s">
        <v>497</v>
      </c>
      <c r="D767" s="187">
        <v>14</v>
      </c>
      <c r="E767" s="187" t="s">
        <v>1191</v>
      </c>
      <c r="F767" s="188"/>
      <c r="G767" s="186"/>
      <c r="H767" s="202"/>
      <c r="I767" s="202"/>
      <c r="J767" s="445"/>
      <c r="K767" s="186"/>
      <c r="L767" s="430"/>
      <c r="M767" s="431"/>
      <c r="N767" s="167"/>
      <c r="O767" s="167"/>
      <c r="P767" s="167"/>
      <c r="Q767" s="167"/>
      <c r="R767" s="165"/>
      <c r="S767" s="165"/>
      <c r="T767" s="165"/>
      <c r="U767" s="165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BK767" s="120">
        <f t="shared" si="126"/>
        <v>1</v>
      </c>
      <c r="BL767" s="235" t="str">
        <f t="shared" si="125"/>
        <v>2700-01-101-00-26</v>
      </c>
      <c r="BM767" s="235">
        <v>765</v>
      </c>
      <c r="BN767" s="242" t="s">
        <v>1960</v>
      </c>
      <c r="BO767" s="241" t="s">
        <v>1959</v>
      </c>
      <c r="BP767" s="242" t="s">
        <v>1604</v>
      </c>
      <c r="BQ767" s="243" t="s">
        <v>1982</v>
      </c>
      <c r="BR767" s="242" t="s">
        <v>1617</v>
      </c>
      <c r="BS767" s="246" t="s">
        <v>2002</v>
      </c>
      <c r="BT767" s="245" t="s">
        <v>1642</v>
      </c>
      <c r="BU767" s="244"/>
      <c r="BV767" s="242" t="s">
        <v>1622</v>
      </c>
      <c r="BW767" s="241" t="s">
        <v>1621</v>
      </c>
      <c r="BX767" s="235"/>
      <c r="BY767"/>
      <c r="BZ767"/>
      <c r="CA767"/>
      <c r="CB767"/>
      <c r="CC767"/>
      <c r="CD767"/>
      <c r="CE767"/>
    </row>
    <row r="768" spans="1:83" s="166" customFormat="1" ht="15" hidden="1" customHeight="1">
      <c r="A768" s="185">
        <v>702</v>
      </c>
      <c r="B768" s="186">
        <v>14</v>
      </c>
      <c r="C768" s="187" t="s">
        <v>497</v>
      </c>
      <c r="D768" s="187">
        <v>15</v>
      </c>
      <c r="E768" s="187" t="s">
        <v>1192</v>
      </c>
      <c r="F768" s="188"/>
      <c r="G768" s="186"/>
      <c r="H768" s="202"/>
      <c r="I768" s="202"/>
      <c r="J768" s="445"/>
      <c r="K768" s="186"/>
      <c r="L768" s="430"/>
      <c r="M768" s="431"/>
      <c r="N768" s="167"/>
      <c r="O768" s="167"/>
      <c r="P768" s="167"/>
      <c r="Q768" s="167"/>
      <c r="R768" s="165"/>
      <c r="S768" s="165"/>
      <c r="T768" s="165"/>
      <c r="U768" s="165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BK768" s="120">
        <f t="shared" si="126"/>
        <v>1</v>
      </c>
      <c r="BL768" s="235" t="str">
        <f t="shared" si="125"/>
        <v>2700-01-101-00-27</v>
      </c>
      <c r="BM768" s="235">
        <v>766</v>
      </c>
      <c r="BN768" s="242" t="s">
        <v>1960</v>
      </c>
      <c r="BO768" s="241" t="s">
        <v>1959</v>
      </c>
      <c r="BP768" s="242" t="s">
        <v>1604</v>
      </c>
      <c r="BQ768" s="243" t="s">
        <v>1982</v>
      </c>
      <c r="BR768" s="242" t="s">
        <v>1617</v>
      </c>
      <c r="BS768" s="246" t="s">
        <v>2002</v>
      </c>
      <c r="BT768" s="245" t="s">
        <v>1642</v>
      </c>
      <c r="BU768" s="244"/>
      <c r="BV768" s="242" t="s">
        <v>1654</v>
      </c>
      <c r="BW768" s="241" t="s">
        <v>1653</v>
      </c>
      <c r="BX768" s="235"/>
      <c r="BY768"/>
      <c r="BZ768"/>
      <c r="CA768"/>
      <c r="CB768"/>
      <c r="CC768"/>
      <c r="CD768"/>
      <c r="CE768"/>
    </row>
    <row r="769" spans="1:83" s="166" customFormat="1" ht="15" hidden="1" customHeight="1">
      <c r="A769" s="185">
        <v>703</v>
      </c>
      <c r="B769" s="186">
        <v>14</v>
      </c>
      <c r="C769" s="187" t="s">
        <v>497</v>
      </c>
      <c r="D769" s="187">
        <v>16</v>
      </c>
      <c r="E769" s="187" t="s">
        <v>1193</v>
      </c>
      <c r="F769" s="188"/>
      <c r="G769" s="186"/>
      <c r="H769" s="202"/>
      <c r="I769" s="202"/>
      <c r="J769" s="445"/>
      <c r="K769" s="186"/>
      <c r="L769" s="430"/>
      <c r="M769" s="431"/>
      <c r="N769" s="167"/>
      <c r="O769" s="167"/>
      <c r="P769" s="167"/>
      <c r="Q769" s="167"/>
      <c r="R769" s="165"/>
      <c r="S769" s="165"/>
      <c r="T769" s="165"/>
      <c r="U769" s="165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BK769" s="120">
        <f t="shared" si="126"/>
        <v>1</v>
      </c>
      <c r="BL769" s="235" t="str">
        <f t="shared" si="125"/>
        <v>2700-01-101-11-25</v>
      </c>
      <c r="BM769" s="235">
        <v>767</v>
      </c>
      <c r="BN769" s="242" t="s">
        <v>1960</v>
      </c>
      <c r="BO769" s="241" t="s">
        <v>1959</v>
      </c>
      <c r="BP769" s="242" t="s">
        <v>1604</v>
      </c>
      <c r="BQ769" s="243" t="s">
        <v>1982</v>
      </c>
      <c r="BR769" s="242" t="s">
        <v>1617</v>
      </c>
      <c r="BS769" s="241" t="s">
        <v>2002</v>
      </c>
      <c r="BT769" s="242" t="s">
        <v>1608</v>
      </c>
      <c r="BU769" s="243" t="s">
        <v>1607</v>
      </c>
      <c r="BV769" s="242" t="s">
        <v>1636</v>
      </c>
      <c r="BW769" s="241" t="s">
        <v>1635</v>
      </c>
      <c r="BX769" s="235"/>
      <c r="BY769"/>
      <c r="BZ769"/>
      <c r="CA769"/>
      <c r="CB769"/>
      <c r="CC769"/>
      <c r="CD769"/>
      <c r="CE769"/>
    </row>
    <row r="770" spans="1:83" s="166" customFormat="1" ht="15" hidden="1" customHeight="1">
      <c r="A770" s="185">
        <v>704</v>
      </c>
      <c r="B770" s="186">
        <v>14</v>
      </c>
      <c r="C770" s="187" t="s">
        <v>497</v>
      </c>
      <c r="D770" s="187">
        <v>17</v>
      </c>
      <c r="E770" s="187" t="s">
        <v>1194</v>
      </c>
      <c r="F770" s="188"/>
      <c r="G770" s="186"/>
      <c r="H770" s="202"/>
      <c r="I770" s="202"/>
      <c r="J770" s="445"/>
      <c r="K770" s="186"/>
      <c r="L770" s="430"/>
      <c r="M770" s="431"/>
      <c r="N770" s="167"/>
      <c r="O770" s="167"/>
      <c r="P770" s="167"/>
      <c r="Q770" s="167"/>
      <c r="R770" s="165"/>
      <c r="S770" s="165"/>
      <c r="T770" s="165"/>
      <c r="U770" s="165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BK770" s="120">
        <f t="shared" si="126"/>
        <v>1</v>
      </c>
      <c r="BL770" s="235" t="str">
        <f t="shared" si="125"/>
        <v>2700-01-102-00-26</v>
      </c>
      <c r="BM770" s="235">
        <v>768</v>
      </c>
      <c r="BN770" s="242" t="s">
        <v>1960</v>
      </c>
      <c r="BO770" s="241" t="s">
        <v>1959</v>
      </c>
      <c r="BP770" s="242" t="s">
        <v>1604</v>
      </c>
      <c r="BQ770" s="243" t="s">
        <v>1982</v>
      </c>
      <c r="BR770" s="242" t="s">
        <v>1795</v>
      </c>
      <c r="BS770" s="246" t="s">
        <v>1851</v>
      </c>
      <c r="BT770" s="245" t="s">
        <v>1642</v>
      </c>
      <c r="BU770" s="244"/>
      <c r="BV770" s="242" t="s">
        <v>1622</v>
      </c>
      <c r="BW770" s="241" t="s">
        <v>1621</v>
      </c>
      <c r="BX770" s="235"/>
      <c r="BY770"/>
      <c r="BZ770"/>
      <c r="CA770"/>
      <c r="CB770"/>
      <c r="CC770"/>
      <c r="CD770"/>
      <c r="CE770"/>
    </row>
    <row r="771" spans="1:83" s="166" customFormat="1" ht="15" hidden="1" customHeight="1">
      <c r="A771" s="185">
        <v>705</v>
      </c>
      <c r="B771" s="186">
        <v>14</v>
      </c>
      <c r="C771" s="187" t="s">
        <v>497</v>
      </c>
      <c r="D771" s="187">
        <v>18</v>
      </c>
      <c r="E771" s="187" t="s">
        <v>1195</v>
      </c>
      <c r="F771" s="188"/>
      <c r="G771" s="186"/>
      <c r="H771" s="202"/>
      <c r="I771" s="202"/>
      <c r="J771" s="445"/>
      <c r="K771" s="186"/>
      <c r="L771" s="430"/>
      <c r="M771" s="431"/>
      <c r="N771" s="167"/>
      <c r="O771" s="167"/>
      <c r="P771" s="167"/>
      <c r="Q771" s="167"/>
      <c r="R771" s="165"/>
      <c r="S771" s="165"/>
      <c r="T771" s="165"/>
      <c r="U771" s="165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BK771" s="120">
        <f t="shared" si="126"/>
        <v>1</v>
      </c>
      <c r="BL771" s="235" t="str">
        <f t="shared" ref="BL771:BL834" si="127">CONCATENATE(BN771,"-",BP771,"-",BR771,"-",BT771,"-",BV771)</f>
        <v>2700-01-102-00-27</v>
      </c>
      <c r="BM771" s="235">
        <v>769</v>
      </c>
      <c r="BN771" s="242" t="s">
        <v>1960</v>
      </c>
      <c r="BO771" s="241" t="s">
        <v>1959</v>
      </c>
      <c r="BP771" s="242" t="s">
        <v>1604</v>
      </c>
      <c r="BQ771" s="243" t="s">
        <v>1982</v>
      </c>
      <c r="BR771" s="242" t="s">
        <v>1795</v>
      </c>
      <c r="BS771" s="246" t="s">
        <v>1851</v>
      </c>
      <c r="BT771" s="245" t="s">
        <v>1642</v>
      </c>
      <c r="BU771" s="244"/>
      <c r="BV771" s="242" t="s">
        <v>1654</v>
      </c>
      <c r="BW771" s="241" t="s">
        <v>1653</v>
      </c>
      <c r="BX771" s="235"/>
      <c r="BY771"/>
      <c r="BZ771"/>
      <c r="CA771"/>
      <c r="CB771"/>
      <c r="CC771"/>
      <c r="CD771"/>
      <c r="CE771"/>
    </row>
    <row r="772" spans="1:83" s="166" customFormat="1" ht="15" hidden="1" customHeight="1">
      <c r="A772" s="185">
        <v>706</v>
      </c>
      <c r="B772" s="186">
        <v>14</v>
      </c>
      <c r="C772" s="187" t="s">
        <v>497</v>
      </c>
      <c r="D772" s="187">
        <v>19</v>
      </c>
      <c r="E772" s="187" t="s">
        <v>1196</v>
      </c>
      <c r="F772" s="188"/>
      <c r="G772" s="186"/>
      <c r="H772" s="202"/>
      <c r="I772" s="202"/>
      <c r="J772" s="445"/>
      <c r="K772" s="186"/>
      <c r="L772" s="430"/>
      <c r="M772" s="431"/>
      <c r="N772" s="167"/>
      <c r="O772" s="167"/>
      <c r="P772" s="167"/>
      <c r="Q772" s="167"/>
      <c r="R772" s="165"/>
      <c r="S772" s="165"/>
      <c r="T772" s="165"/>
      <c r="U772" s="165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BK772" s="120">
        <f t="shared" ref="BK772:BK835" si="128">IF(EXACT($E$25,BN772),BK771+1,1)</f>
        <v>1</v>
      </c>
      <c r="BL772" s="235" t="str">
        <f t="shared" si="127"/>
        <v>2700-01-104-00-26</v>
      </c>
      <c r="BM772" s="235">
        <v>770</v>
      </c>
      <c r="BN772" s="242" t="s">
        <v>1960</v>
      </c>
      <c r="BO772" s="241" t="s">
        <v>1959</v>
      </c>
      <c r="BP772" s="242" t="s">
        <v>1604</v>
      </c>
      <c r="BQ772" s="243" t="s">
        <v>1982</v>
      </c>
      <c r="BR772" s="242" t="s">
        <v>1731</v>
      </c>
      <c r="BS772" s="246" t="s">
        <v>2001</v>
      </c>
      <c r="BT772" s="245" t="s">
        <v>1642</v>
      </c>
      <c r="BU772" s="244"/>
      <c r="BV772" s="242" t="s">
        <v>1622</v>
      </c>
      <c r="BW772" s="241" t="s">
        <v>1621</v>
      </c>
      <c r="BX772" s="235"/>
      <c r="BY772"/>
      <c r="BZ772"/>
      <c r="CA772"/>
      <c r="CB772"/>
      <c r="CC772"/>
      <c r="CD772"/>
      <c r="CE772"/>
    </row>
    <row r="773" spans="1:83" s="166" customFormat="1" ht="15" hidden="1" customHeight="1">
      <c r="A773" s="185">
        <v>707</v>
      </c>
      <c r="B773" s="186">
        <v>14</v>
      </c>
      <c r="C773" s="187" t="s">
        <v>497</v>
      </c>
      <c r="D773" s="187">
        <v>20</v>
      </c>
      <c r="E773" s="187" t="s">
        <v>1197</v>
      </c>
      <c r="F773" s="188"/>
      <c r="G773" s="186"/>
      <c r="H773" s="202"/>
      <c r="I773" s="202"/>
      <c r="J773" s="445"/>
      <c r="K773" s="186"/>
      <c r="L773" s="430"/>
      <c r="M773" s="431"/>
      <c r="N773" s="167"/>
      <c r="O773" s="167"/>
      <c r="P773" s="167"/>
      <c r="Q773" s="167"/>
      <c r="R773" s="165"/>
      <c r="S773" s="165"/>
      <c r="T773" s="165"/>
      <c r="U773" s="165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BK773" s="120">
        <f t="shared" si="128"/>
        <v>1</v>
      </c>
      <c r="BL773" s="235" t="str">
        <f t="shared" si="127"/>
        <v>2700-01-105-00-26</v>
      </c>
      <c r="BM773" s="235">
        <v>771</v>
      </c>
      <c r="BN773" s="242" t="s">
        <v>1960</v>
      </c>
      <c r="BO773" s="241" t="s">
        <v>1959</v>
      </c>
      <c r="BP773" s="242" t="s">
        <v>1604</v>
      </c>
      <c r="BQ773" s="243" t="s">
        <v>1982</v>
      </c>
      <c r="BR773" s="242" t="s">
        <v>1891</v>
      </c>
      <c r="BS773" s="246" t="s">
        <v>2000</v>
      </c>
      <c r="BT773" s="245" t="s">
        <v>1642</v>
      </c>
      <c r="BU773" s="244"/>
      <c r="BV773" s="242" t="s">
        <v>1622</v>
      </c>
      <c r="BW773" s="241" t="s">
        <v>1621</v>
      </c>
      <c r="BX773" s="235"/>
      <c r="BY773"/>
      <c r="BZ773"/>
      <c r="CA773"/>
      <c r="CB773"/>
      <c r="CC773"/>
      <c r="CD773"/>
      <c r="CE773"/>
    </row>
    <row r="774" spans="1:83" s="166" customFormat="1" ht="15" hidden="1" customHeight="1">
      <c r="A774" s="185">
        <v>708</v>
      </c>
      <c r="B774" s="186">
        <v>14</v>
      </c>
      <c r="C774" s="187" t="s">
        <v>497</v>
      </c>
      <c r="D774" s="187">
        <v>21</v>
      </c>
      <c r="E774" s="187" t="s">
        <v>1198</v>
      </c>
      <c r="F774" s="188"/>
      <c r="G774" s="186"/>
      <c r="H774" s="202"/>
      <c r="I774" s="202"/>
      <c r="J774" s="445"/>
      <c r="K774" s="186"/>
      <c r="L774" s="430"/>
      <c r="M774" s="431"/>
      <c r="N774" s="167"/>
      <c r="O774" s="167"/>
      <c r="P774" s="167"/>
      <c r="Q774" s="167"/>
      <c r="R774" s="165"/>
      <c r="S774" s="165"/>
      <c r="T774" s="165"/>
      <c r="U774" s="165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BK774" s="120">
        <f t="shared" si="128"/>
        <v>1</v>
      </c>
      <c r="BL774" s="235" t="str">
        <f t="shared" si="127"/>
        <v>2700-01-105-00-27</v>
      </c>
      <c r="BM774" s="235">
        <v>772</v>
      </c>
      <c r="BN774" s="242" t="s">
        <v>1960</v>
      </c>
      <c r="BO774" s="241" t="s">
        <v>1959</v>
      </c>
      <c r="BP774" s="242" t="s">
        <v>1604</v>
      </c>
      <c r="BQ774" s="243" t="s">
        <v>1982</v>
      </c>
      <c r="BR774" s="242" t="s">
        <v>1891</v>
      </c>
      <c r="BS774" s="246" t="s">
        <v>2000</v>
      </c>
      <c r="BT774" s="245" t="s">
        <v>1642</v>
      </c>
      <c r="BU774" s="244"/>
      <c r="BV774" s="242" t="s">
        <v>1654</v>
      </c>
      <c r="BW774" s="241" t="s">
        <v>1653</v>
      </c>
      <c r="BX774" s="235"/>
      <c r="BY774"/>
      <c r="BZ774"/>
      <c r="CA774"/>
      <c r="CB774"/>
      <c r="CC774"/>
      <c r="CD774"/>
      <c r="CE774"/>
    </row>
    <row r="775" spans="1:83" s="166" customFormat="1" ht="15" hidden="1" customHeight="1">
      <c r="A775" s="185">
        <v>709</v>
      </c>
      <c r="B775" s="186">
        <v>14</v>
      </c>
      <c r="C775" s="187" t="s">
        <v>497</v>
      </c>
      <c r="D775" s="187">
        <v>22</v>
      </c>
      <c r="E775" s="187" t="s">
        <v>1199</v>
      </c>
      <c r="F775" s="188"/>
      <c r="G775" s="186"/>
      <c r="H775" s="202"/>
      <c r="I775" s="202"/>
      <c r="J775" s="445"/>
      <c r="K775" s="186"/>
      <c r="L775" s="430"/>
      <c r="M775" s="431"/>
      <c r="N775" s="167"/>
      <c r="O775" s="167"/>
      <c r="P775" s="167"/>
      <c r="Q775" s="167"/>
      <c r="R775" s="165"/>
      <c r="S775" s="165"/>
      <c r="T775" s="165"/>
      <c r="U775" s="165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BK775" s="120">
        <f t="shared" si="128"/>
        <v>1</v>
      </c>
      <c r="BL775" s="235" t="str">
        <f t="shared" si="127"/>
        <v>2700-01-106-00-26</v>
      </c>
      <c r="BM775" s="235">
        <v>773</v>
      </c>
      <c r="BN775" s="242" t="s">
        <v>1960</v>
      </c>
      <c r="BO775" s="241" t="s">
        <v>1959</v>
      </c>
      <c r="BP775" s="242" t="s">
        <v>1604</v>
      </c>
      <c r="BQ775" s="243" t="s">
        <v>1982</v>
      </c>
      <c r="BR775" s="242" t="s">
        <v>1759</v>
      </c>
      <c r="BS775" s="246" t="s">
        <v>1999</v>
      </c>
      <c r="BT775" s="245" t="s">
        <v>1642</v>
      </c>
      <c r="BU775" s="244"/>
      <c r="BV775" s="242" t="s">
        <v>1622</v>
      </c>
      <c r="BW775" s="241" t="s">
        <v>1621</v>
      </c>
      <c r="BX775" s="235"/>
      <c r="BY775"/>
      <c r="BZ775"/>
      <c r="CA775"/>
      <c r="CB775"/>
      <c r="CC775"/>
      <c r="CD775"/>
      <c r="CE775"/>
    </row>
    <row r="776" spans="1:83" s="166" customFormat="1" ht="15" hidden="1" customHeight="1">
      <c r="A776" s="185">
        <v>710</v>
      </c>
      <c r="B776" s="186">
        <v>14</v>
      </c>
      <c r="C776" s="187" t="s">
        <v>497</v>
      </c>
      <c r="D776" s="187">
        <v>23</v>
      </c>
      <c r="E776" s="187" t="s">
        <v>1200</v>
      </c>
      <c r="F776" s="188"/>
      <c r="G776" s="186"/>
      <c r="H776" s="202"/>
      <c r="I776" s="202"/>
      <c r="J776" s="445"/>
      <c r="K776" s="186"/>
      <c r="L776" s="430"/>
      <c r="M776" s="431"/>
      <c r="N776" s="167"/>
      <c r="O776" s="167"/>
      <c r="P776" s="167"/>
      <c r="Q776" s="167"/>
      <c r="R776" s="165"/>
      <c r="S776" s="165"/>
      <c r="T776" s="165"/>
      <c r="U776" s="165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BK776" s="120">
        <f t="shared" si="128"/>
        <v>1</v>
      </c>
      <c r="BL776" s="235" t="str">
        <f t="shared" si="127"/>
        <v>2700-01-106-00-27</v>
      </c>
      <c r="BM776" s="235">
        <v>774</v>
      </c>
      <c r="BN776" s="242" t="s">
        <v>1960</v>
      </c>
      <c r="BO776" s="241" t="s">
        <v>1959</v>
      </c>
      <c r="BP776" s="242" t="s">
        <v>1604</v>
      </c>
      <c r="BQ776" s="243" t="s">
        <v>1982</v>
      </c>
      <c r="BR776" s="242" t="s">
        <v>1759</v>
      </c>
      <c r="BS776" s="246" t="s">
        <v>1999</v>
      </c>
      <c r="BT776" s="245" t="s">
        <v>1642</v>
      </c>
      <c r="BU776" s="244"/>
      <c r="BV776" s="242" t="s">
        <v>1654</v>
      </c>
      <c r="BW776" s="241" t="s">
        <v>1653</v>
      </c>
      <c r="BX776" s="235"/>
      <c r="BY776"/>
      <c r="BZ776"/>
      <c r="CA776"/>
      <c r="CB776"/>
      <c r="CC776"/>
      <c r="CD776"/>
      <c r="CE776"/>
    </row>
    <row r="777" spans="1:83" s="166" customFormat="1" ht="15" hidden="1" customHeight="1">
      <c r="A777" s="185">
        <v>711</v>
      </c>
      <c r="B777" s="186">
        <v>14</v>
      </c>
      <c r="C777" s="187" t="s">
        <v>497</v>
      </c>
      <c r="D777" s="187">
        <v>24</v>
      </c>
      <c r="E777" s="187" t="s">
        <v>1201</v>
      </c>
      <c r="F777" s="188"/>
      <c r="G777" s="186"/>
      <c r="H777" s="202"/>
      <c r="I777" s="202"/>
      <c r="J777" s="445"/>
      <c r="K777" s="186"/>
      <c r="L777" s="430"/>
      <c r="M777" s="431"/>
      <c r="N777" s="167"/>
      <c r="O777" s="167"/>
      <c r="P777" s="167"/>
      <c r="Q777" s="167"/>
      <c r="R777" s="165"/>
      <c r="S777" s="165"/>
      <c r="T777" s="165"/>
      <c r="U777" s="165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BK777" s="120">
        <f t="shared" si="128"/>
        <v>1</v>
      </c>
      <c r="BL777" s="235" t="str">
        <f t="shared" si="127"/>
        <v>2700-01-107-00-26</v>
      </c>
      <c r="BM777" s="235">
        <v>775</v>
      </c>
      <c r="BN777" s="242" t="s">
        <v>1960</v>
      </c>
      <c r="BO777" s="241" t="s">
        <v>1959</v>
      </c>
      <c r="BP777" s="242" t="s">
        <v>1604</v>
      </c>
      <c r="BQ777" s="243" t="s">
        <v>1982</v>
      </c>
      <c r="BR777" s="242" t="s">
        <v>1886</v>
      </c>
      <c r="BS777" s="246" t="s">
        <v>1998</v>
      </c>
      <c r="BT777" s="245" t="s">
        <v>1642</v>
      </c>
      <c r="BU777" s="244"/>
      <c r="BV777" s="242" t="s">
        <v>1622</v>
      </c>
      <c r="BW777" s="241" t="s">
        <v>1621</v>
      </c>
      <c r="BX777" s="235"/>
      <c r="BY777"/>
      <c r="BZ777"/>
      <c r="CA777"/>
      <c r="CB777"/>
      <c r="CC777"/>
      <c r="CD777"/>
      <c r="CE777"/>
    </row>
    <row r="778" spans="1:83" s="166" customFormat="1" ht="15" hidden="1" customHeight="1">
      <c r="A778" s="185">
        <v>712</v>
      </c>
      <c r="B778" s="186">
        <v>14</v>
      </c>
      <c r="C778" s="187" t="s">
        <v>497</v>
      </c>
      <c r="D778" s="187">
        <v>25</v>
      </c>
      <c r="E778" s="187" t="s">
        <v>1202</v>
      </c>
      <c r="F778" s="188"/>
      <c r="G778" s="186"/>
      <c r="H778" s="202"/>
      <c r="I778" s="202"/>
      <c r="J778" s="445"/>
      <c r="K778" s="186"/>
      <c r="L778" s="430"/>
      <c r="M778" s="431"/>
      <c r="N778" s="167"/>
      <c r="O778" s="167"/>
      <c r="P778" s="167"/>
      <c r="Q778" s="167"/>
      <c r="R778" s="165"/>
      <c r="S778" s="165"/>
      <c r="T778" s="165"/>
      <c r="U778" s="165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BK778" s="120">
        <f t="shared" si="128"/>
        <v>1</v>
      </c>
      <c r="BL778" s="235" t="str">
        <f t="shared" si="127"/>
        <v>2700-01-107-00-27</v>
      </c>
      <c r="BM778" s="235">
        <v>776</v>
      </c>
      <c r="BN778" s="242" t="s">
        <v>1960</v>
      </c>
      <c r="BO778" s="241" t="s">
        <v>1959</v>
      </c>
      <c r="BP778" s="242" t="s">
        <v>1604</v>
      </c>
      <c r="BQ778" s="243" t="s">
        <v>1982</v>
      </c>
      <c r="BR778" s="242" t="s">
        <v>1886</v>
      </c>
      <c r="BS778" s="246" t="s">
        <v>1998</v>
      </c>
      <c r="BT778" s="245" t="s">
        <v>1642</v>
      </c>
      <c r="BU778" s="244"/>
      <c r="BV778" s="242" t="s">
        <v>1654</v>
      </c>
      <c r="BW778" s="241" t="s">
        <v>1653</v>
      </c>
      <c r="BX778" s="235"/>
      <c r="BY778"/>
      <c r="BZ778"/>
      <c r="CA778"/>
      <c r="CB778"/>
      <c r="CC778"/>
      <c r="CD778"/>
      <c r="CE778"/>
    </row>
    <row r="779" spans="1:83" s="166" customFormat="1" ht="15" hidden="1" customHeight="1">
      <c r="A779" s="185">
        <v>713</v>
      </c>
      <c r="B779" s="186">
        <v>14</v>
      </c>
      <c r="C779" s="187" t="s">
        <v>497</v>
      </c>
      <c r="D779" s="187">
        <v>26</v>
      </c>
      <c r="E779" s="187" t="s">
        <v>1203</v>
      </c>
      <c r="F779" s="188"/>
      <c r="G779" s="186"/>
      <c r="H779" s="202"/>
      <c r="I779" s="202"/>
      <c r="J779" s="445"/>
      <c r="K779" s="186"/>
      <c r="L779" s="430"/>
      <c r="M779" s="431"/>
      <c r="N779" s="167"/>
      <c r="O779" s="167"/>
      <c r="P779" s="167"/>
      <c r="Q779" s="167"/>
      <c r="R779" s="165"/>
      <c r="S779" s="165"/>
      <c r="T779" s="165"/>
      <c r="U779" s="165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BK779" s="120">
        <f t="shared" si="128"/>
        <v>1</v>
      </c>
      <c r="BL779" s="235" t="str">
        <f t="shared" si="127"/>
        <v>2700-01-108-00-26</v>
      </c>
      <c r="BM779" s="235">
        <v>777</v>
      </c>
      <c r="BN779" s="242" t="s">
        <v>1960</v>
      </c>
      <c r="BO779" s="241" t="s">
        <v>1959</v>
      </c>
      <c r="BP779" s="242" t="s">
        <v>1604</v>
      </c>
      <c r="BQ779" s="243" t="s">
        <v>1982</v>
      </c>
      <c r="BR779" s="242" t="s">
        <v>1997</v>
      </c>
      <c r="BS779" s="246" t="s">
        <v>1996</v>
      </c>
      <c r="BT779" s="245" t="s">
        <v>1642</v>
      </c>
      <c r="BU779" s="244"/>
      <c r="BV779" s="242" t="s">
        <v>1622</v>
      </c>
      <c r="BW779" s="241" t="s">
        <v>1621</v>
      </c>
      <c r="BX779" s="235"/>
      <c r="BY779"/>
      <c r="BZ779"/>
      <c r="CA779"/>
      <c r="CB779"/>
      <c r="CC779"/>
      <c r="CD779"/>
      <c r="CE779"/>
    </row>
    <row r="780" spans="1:83" s="166" customFormat="1" ht="15" hidden="1" customHeight="1">
      <c r="A780" s="185">
        <v>714</v>
      </c>
      <c r="B780" s="186">
        <v>14</v>
      </c>
      <c r="C780" s="187" t="s">
        <v>497</v>
      </c>
      <c r="D780" s="187">
        <v>27</v>
      </c>
      <c r="E780" s="187" t="s">
        <v>1204</v>
      </c>
      <c r="F780" s="188"/>
      <c r="G780" s="186"/>
      <c r="H780" s="202"/>
      <c r="I780" s="202"/>
      <c r="J780" s="445"/>
      <c r="K780" s="186"/>
      <c r="L780" s="430"/>
      <c r="M780" s="431"/>
      <c r="N780" s="167"/>
      <c r="O780" s="167"/>
      <c r="P780" s="167"/>
      <c r="Q780" s="167"/>
      <c r="R780" s="165"/>
      <c r="S780" s="165"/>
      <c r="T780" s="165"/>
      <c r="U780" s="165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BK780" s="120">
        <f t="shared" si="128"/>
        <v>1</v>
      </c>
      <c r="BL780" s="235" t="str">
        <f t="shared" si="127"/>
        <v>2700-01-108-00-27</v>
      </c>
      <c r="BM780" s="235">
        <v>778</v>
      </c>
      <c r="BN780" s="242" t="s">
        <v>1960</v>
      </c>
      <c r="BO780" s="241" t="s">
        <v>1959</v>
      </c>
      <c r="BP780" s="242" t="s">
        <v>1604</v>
      </c>
      <c r="BQ780" s="243" t="s">
        <v>1982</v>
      </c>
      <c r="BR780" s="242" t="s">
        <v>1997</v>
      </c>
      <c r="BS780" s="246" t="s">
        <v>1996</v>
      </c>
      <c r="BT780" s="245" t="s">
        <v>1642</v>
      </c>
      <c r="BU780" s="244"/>
      <c r="BV780" s="242" t="s">
        <v>1654</v>
      </c>
      <c r="BW780" s="241" t="s">
        <v>1653</v>
      </c>
      <c r="BX780" s="235"/>
      <c r="BY780"/>
      <c r="BZ780"/>
      <c r="CA780"/>
      <c r="CB780"/>
      <c r="CC780"/>
      <c r="CD780"/>
      <c r="CE780"/>
    </row>
    <row r="781" spans="1:83" s="166" customFormat="1" ht="15" hidden="1" customHeight="1">
      <c r="A781" s="185">
        <v>715</v>
      </c>
      <c r="B781" s="186">
        <v>14</v>
      </c>
      <c r="C781" s="187" t="s">
        <v>497</v>
      </c>
      <c r="D781" s="187">
        <v>28</v>
      </c>
      <c r="E781" s="187" t="s">
        <v>1205</v>
      </c>
      <c r="F781" s="188"/>
      <c r="G781" s="186"/>
      <c r="H781" s="202"/>
      <c r="I781" s="202"/>
      <c r="J781" s="445"/>
      <c r="K781" s="186"/>
      <c r="L781" s="430"/>
      <c r="M781" s="431"/>
      <c r="N781" s="167"/>
      <c r="O781" s="167"/>
      <c r="P781" s="167"/>
      <c r="Q781" s="167"/>
      <c r="R781" s="165"/>
      <c r="S781" s="165"/>
      <c r="T781" s="165"/>
      <c r="U781" s="165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BK781" s="120">
        <f t="shared" si="128"/>
        <v>1</v>
      </c>
      <c r="BL781" s="235" t="str">
        <f t="shared" si="127"/>
        <v>2700-01-110-00-27</v>
      </c>
      <c r="BM781" s="235">
        <v>779</v>
      </c>
      <c r="BN781" s="242" t="s">
        <v>1960</v>
      </c>
      <c r="BO781" s="241" t="s">
        <v>1959</v>
      </c>
      <c r="BP781" s="242" t="s">
        <v>1604</v>
      </c>
      <c r="BQ781" s="243" t="s">
        <v>1982</v>
      </c>
      <c r="BR781" s="242" t="s">
        <v>1729</v>
      </c>
      <c r="BS781" s="246" t="s">
        <v>1995</v>
      </c>
      <c r="BT781" s="245" t="s">
        <v>1642</v>
      </c>
      <c r="BU781" s="244"/>
      <c r="BV781" s="242" t="s">
        <v>1654</v>
      </c>
      <c r="BW781" s="241" t="s">
        <v>1653</v>
      </c>
      <c r="BX781" s="235"/>
      <c r="BY781"/>
      <c r="BZ781"/>
      <c r="CA781"/>
      <c r="CB781"/>
      <c r="CC781"/>
      <c r="CD781"/>
      <c r="CE781"/>
    </row>
    <row r="782" spans="1:83" s="166" customFormat="1" ht="15" hidden="1" customHeight="1">
      <c r="A782" s="185">
        <v>716</v>
      </c>
      <c r="B782" s="186">
        <v>14</v>
      </c>
      <c r="C782" s="187" t="s">
        <v>497</v>
      </c>
      <c r="D782" s="187">
        <v>29</v>
      </c>
      <c r="E782" s="187" t="s">
        <v>1206</v>
      </c>
      <c r="F782" s="188"/>
      <c r="G782" s="186"/>
      <c r="H782" s="202"/>
      <c r="I782" s="202"/>
      <c r="J782" s="445"/>
      <c r="K782" s="186"/>
      <c r="L782" s="430"/>
      <c r="M782" s="431"/>
      <c r="N782" s="167"/>
      <c r="O782" s="167"/>
      <c r="P782" s="167"/>
      <c r="Q782" s="167"/>
      <c r="R782" s="165"/>
      <c r="S782" s="165"/>
      <c r="T782" s="165"/>
      <c r="U782" s="165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BK782" s="120">
        <f t="shared" si="128"/>
        <v>1</v>
      </c>
      <c r="BL782" s="235" t="str">
        <f t="shared" si="127"/>
        <v>2700-01-111-00-26</v>
      </c>
      <c r="BM782" s="235">
        <v>780</v>
      </c>
      <c r="BN782" s="242" t="s">
        <v>1960</v>
      </c>
      <c r="BO782" s="241" t="s">
        <v>1959</v>
      </c>
      <c r="BP782" s="242" t="s">
        <v>1604</v>
      </c>
      <c r="BQ782" s="243" t="s">
        <v>1982</v>
      </c>
      <c r="BR782" s="242" t="s">
        <v>1780</v>
      </c>
      <c r="BS782" s="246" t="s">
        <v>1994</v>
      </c>
      <c r="BT782" s="245" t="s">
        <v>1642</v>
      </c>
      <c r="BU782" s="244"/>
      <c r="BV782" s="242" t="s">
        <v>1622</v>
      </c>
      <c r="BW782" s="241" t="s">
        <v>1621</v>
      </c>
      <c r="BX782" s="235"/>
      <c r="BY782"/>
      <c r="BZ782"/>
      <c r="CA782"/>
      <c r="CB782"/>
      <c r="CC782"/>
      <c r="CD782"/>
      <c r="CE782"/>
    </row>
    <row r="783" spans="1:83" s="166" customFormat="1" ht="15" hidden="1" customHeight="1">
      <c r="A783" s="185">
        <v>717</v>
      </c>
      <c r="B783" s="186">
        <v>14</v>
      </c>
      <c r="C783" s="187" t="s">
        <v>497</v>
      </c>
      <c r="D783" s="187">
        <v>30</v>
      </c>
      <c r="E783" s="187" t="s">
        <v>1207</v>
      </c>
      <c r="F783" s="188"/>
      <c r="G783" s="186"/>
      <c r="H783" s="202"/>
      <c r="I783" s="202"/>
      <c r="J783" s="445"/>
      <c r="K783" s="186"/>
      <c r="L783" s="430"/>
      <c r="M783" s="431"/>
      <c r="N783" s="167"/>
      <c r="O783" s="167"/>
      <c r="P783" s="167"/>
      <c r="Q783" s="167"/>
      <c r="R783" s="165"/>
      <c r="S783" s="165"/>
      <c r="T783" s="165"/>
      <c r="U783" s="165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BK783" s="120">
        <f t="shared" si="128"/>
        <v>1</v>
      </c>
      <c r="BL783" s="235" t="str">
        <f t="shared" si="127"/>
        <v>2700-01-111-00-27</v>
      </c>
      <c r="BM783" s="235">
        <v>781</v>
      </c>
      <c r="BN783" s="242" t="s">
        <v>1960</v>
      </c>
      <c r="BO783" s="241" t="s">
        <v>1959</v>
      </c>
      <c r="BP783" s="242" t="s">
        <v>1604</v>
      </c>
      <c r="BQ783" s="243" t="s">
        <v>1982</v>
      </c>
      <c r="BR783" s="242" t="s">
        <v>1780</v>
      </c>
      <c r="BS783" s="246" t="s">
        <v>1994</v>
      </c>
      <c r="BT783" s="245" t="s">
        <v>1642</v>
      </c>
      <c r="BU783" s="244"/>
      <c r="BV783" s="242" t="s">
        <v>1654</v>
      </c>
      <c r="BW783" s="241" t="s">
        <v>1653</v>
      </c>
      <c r="BX783" s="235"/>
      <c r="BY783"/>
      <c r="BZ783"/>
      <c r="CA783"/>
      <c r="CB783"/>
      <c r="CC783"/>
      <c r="CD783"/>
      <c r="CE783"/>
    </row>
    <row r="784" spans="1:83" s="166" customFormat="1" ht="15" hidden="1" customHeight="1">
      <c r="A784" s="185">
        <v>718</v>
      </c>
      <c r="B784" s="186">
        <v>14</v>
      </c>
      <c r="C784" s="187" t="s">
        <v>497</v>
      </c>
      <c r="D784" s="187">
        <v>31</v>
      </c>
      <c r="E784" s="187" t="s">
        <v>1208</v>
      </c>
      <c r="F784" s="188"/>
      <c r="G784" s="186"/>
      <c r="H784" s="202"/>
      <c r="I784" s="202"/>
      <c r="J784" s="445"/>
      <c r="K784" s="186"/>
      <c r="L784" s="430"/>
      <c r="M784" s="431"/>
      <c r="N784" s="167"/>
      <c r="O784" s="167"/>
      <c r="P784" s="167"/>
      <c r="Q784" s="167"/>
      <c r="R784" s="165"/>
      <c r="S784" s="165"/>
      <c r="T784" s="165"/>
      <c r="U784" s="165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BK784" s="120">
        <f t="shared" si="128"/>
        <v>1</v>
      </c>
      <c r="BL784" s="235" t="str">
        <f t="shared" si="127"/>
        <v>2700-01-112-00-25</v>
      </c>
      <c r="BM784" s="235">
        <v>782</v>
      </c>
      <c r="BN784" s="242" t="s">
        <v>1960</v>
      </c>
      <c r="BO784" s="241" t="s">
        <v>1959</v>
      </c>
      <c r="BP784" s="242" t="s">
        <v>1604</v>
      </c>
      <c r="BQ784" s="243" t="s">
        <v>1982</v>
      </c>
      <c r="BR784" s="242" t="s">
        <v>1727</v>
      </c>
      <c r="BS784" s="246" t="s">
        <v>1993</v>
      </c>
      <c r="BT784" s="245" t="s">
        <v>1642</v>
      </c>
      <c r="BU784" s="244"/>
      <c r="BV784" s="242" t="s">
        <v>1636</v>
      </c>
      <c r="BW784" s="241" t="s">
        <v>1635</v>
      </c>
      <c r="BX784" s="235"/>
      <c r="BY784"/>
      <c r="BZ784"/>
      <c r="CA784"/>
      <c r="CB784"/>
      <c r="CC784"/>
      <c r="CD784"/>
      <c r="CE784"/>
    </row>
    <row r="785" spans="1:83" s="166" customFormat="1" ht="15" hidden="1" customHeight="1">
      <c r="A785" s="185">
        <v>719</v>
      </c>
      <c r="B785" s="186">
        <v>14</v>
      </c>
      <c r="C785" s="187" t="s">
        <v>497</v>
      </c>
      <c r="D785" s="187">
        <v>32</v>
      </c>
      <c r="E785" s="187" t="s">
        <v>1209</v>
      </c>
      <c r="F785" s="188"/>
      <c r="G785" s="186"/>
      <c r="H785" s="202"/>
      <c r="I785" s="202"/>
      <c r="J785" s="445"/>
      <c r="K785" s="186"/>
      <c r="L785" s="430"/>
      <c r="M785" s="431"/>
      <c r="N785" s="167"/>
      <c r="O785" s="167"/>
      <c r="P785" s="167"/>
      <c r="Q785" s="167"/>
      <c r="R785" s="165"/>
      <c r="S785" s="165"/>
      <c r="T785" s="165"/>
      <c r="U785" s="165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BK785" s="120">
        <f t="shared" si="128"/>
        <v>1</v>
      </c>
      <c r="BL785" s="235" t="str">
        <f t="shared" si="127"/>
        <v>2700-01-112-00-26</v>
      </c>
      <c r="BM785" s="235">
        <v>783</v>
      </c>
      <c r="BN785" s="242" t="s">
        <v>1960</v>
      </c>
      <c r="BO785" s="241" t="s">
        <v>1959</v>
      </c>
      <c r="BP785" s="242" t="s">
        <v>1604</v>
      </c>
      <c r="BQ785" s="243" t="s">
        <v>1982</v>
      </c>
      <c r="BR785" s="242" t="s">
        <v>1727</v>
      </c>
      <c r="BS785" s="246" t="s">
        <v>1993</v>
      </c>
      <c r="BT785" s="245" t="s">
        <v>1642</v>
      </c>
      <c r="BU785" s="244"/>
      <c r="BV785" s="242" t="s">
        <v>1622</v>
      </c>
      <c r="BW785" s="241" t="s">
        <v>1992</v>
      </c>
      <c r="BX785" s="235"/>
      <c r="BY785"/>
      <c r="BZ785"/>
      <c r="CA785"/>
      <c r="CB785"/>
      <c r="CC785"/>
      <c r="CD785"/>
      <c r="CE785"/>
    </row>
    <row r="786" spans="1:83" s="166" customFormat="1" ht="15" hidden="1" customHeight="1">
      <c r="A786" s="185">
        <v>720</v>
      </c>
      <c r="B786" s="186">
        <v>14</v>
      </c>
      <c r="C786" s="187" t="s">
        <v>497</v>
      </c>
      <c r="D786" s="187">
        <v>33</v>
      </c>
      <c r="E786" s="187" t="s">
        <v>1210</v>
      </c>
      <c r="F786" s="188"/>
      <c r="G786" s="186"/>
      <c r="H786" s="202"/>
      <c r="I786" s="202"/>
      <c r="J786" s="445"/>
      <c r="K786" s="186"/>
      <c r="L786" s="430"/>
      <c r="M786" s="431"/>
      <c r="N786" s="167"/>
      <c r="O786" s="167"/>
      <c r="P786" s="167"/>
      <c r="Q786" s="167"/>
      <c r="R786" s="165"/>
      <c r="S786" s="165"/>
      <c r="T786" s="165"/>
      <c r="U786" s="165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BK786" s="120">
        <f t="shared" si="128"/>
        <v>1</v>
      </c>
      <c r="BL786" s="235" t="str">
        <f t="shared" si="127"/>
        <v>2700-01-113-00-27</v>
      </c>
      <c r="BM786" s="235">
        <v>784</v>
      </c>
      <c r="BN786" s="242" t="s">
        <v>1960</v>
      </c>
      <c r="BO786" s="241" t="s">
        <v>1959</v>
      </c>
      <c r="BP786" s="242" t="s">
        <v>1604</v>
      </c>
      <c r="BQ786" s="243" t="s">
        <v>1982</v>
      </c>
      <c r="BR786" s="242" t="s">
        <v>1991</v>
      </c>
      <c r="BS786" s="246" t="s">
        <v>1990</v>
      </c>
      <c r="BT786" s="245" t="s">
        <v>1642</v>
      </c>
      <c r="BU786" s="244"/>
      <c r="BV786" s="242" t="s">
        <v>1654</v>
      </c>
      <c r="BW786" s="241" t="s">
        <v>1653</v>
      </c>
      <c r="BX786" s="235"/>
      <c r="BY786"/>
      <c r="BZ786"/>
      <c r="CA786"/>
      <c r="CB786"/>
      <c r="CC786"/>
      <c r="CD786"/>
      <c r="CE786"/>
    </row>
    <row r="787" spans="1:83" s="166" customFormat="1" ht="15" hidden="1" customHeight="1">
      <c r="A787" s="185">
        <v>721</v>
      </c>
      <c r="B787" s="186">
        <v>14</v>
      </c>
      <c r="C787" s="187" t="s">
        <v>497</v>
      </c>
      <c r="D787" s="187">
        <v>34</v>
      </c>
      <c r="E787" s="187" t="s">
        <v>1211</v>
      </c>
      <c r="F787" s="188"/>
      <c r="G787" s="186"/>
      <c r="H787" s="202"/>
      <c r="I787" s="202"/>
      <c r="J787" s="445"/>
      <c r="K787" s="186"/>
      <c r="L787" s="430"/>
      <c r="M787" s="431"/>
      <c r="N787" s="167"/>
      <c r="O787" s="167"/>
      <c r="P787" s="167"/>
      <c r="Q787" s="167"/>
      <c r="R787" s="165"/>
      <c r="S787" s="165"/>
      <c r="T787" s="165"/>
      <c r="U787" s="165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BK787" s="120">
        <f t="shared" si="128"/>
        <v>1</v>
      </c>
      <c r="BL787" s="235" t="str">
        <f t="shared" si="127"/>
        <v>2700-01-116-11-25</v>
      </c>
      <c r="BM787" s="235">
        <v>785</v>
      </c>
      <c r="BN787" s="242" t="s">
        <v>1960</v>
      </c>
      <c r="BO787" s="241" t="s">
        <v>1959</v>
      </c>
      <c r="BP787" s="242" t="s">
        <v>1604</v>
      </c>
      <c r="BQ787" s="243" t="s">
        <v>1982</v>
      </c>
      <c r="BR787" s="242" t="s">
        <v>1725</v>
      </c>
      <c r="BS787" s="241" t="s">
        <v>1989</v>
      </c>
      <c r="BT787" s="242" t="s">
        <v>1608</v>
      </c>
      <c r="BU787" s="243" t="s">
        <v>1607</v>
      </c>
      <c r="BV787" s="242" t="s">
        <v>1636</v>
      </c>
      <c r="BW787" s="241" t="s">
        <v>1635</v>
      </c>
      <c r="BX787" s="235"/>
      <c r="BY787"/>
      <c r="BZ787"/>
      <c r="CA787"/>
      <c r="CB787"/>
      <c r="CC787"/>
      <c r="CD787"/>
      <c r="CE787"/>
    </row>
    <row r="788" spans="1:83" s="166" customFormat="1" ht="15" hidden="1" customHeight="1">
      <c r="A788" s="185">
        <v>722</v>
      </c>
      <c r="B788" s="186">
        <v>14</v>
      </c>
      <c r="C788" s="187" t="s">
        <v>497</v>
      </c>
      <c r="D788" s="187">
        <v>35</v>
      </c>
      <c r="E788" s="187" t="s">
        <v>1212</v>
      </c>
      <c r="F788" s="188"/>
      <c r="G788" s="186"/>
      <c r="H788" s="202"/>
      <c r="I788" s="202"/>
      <c r="J788" s="445"/>
      <c r="K788" s="186"/>
      <c r="L788" s="430"/>
      <c r="M788" s="431"/>
      <c r="N788" s="167"/>
      <c r="O788" s="167"/>
      <c r="P788" s="167"/>
      <c r="Q788" s="167"/>
      <c r="R788" s="165"/>
      <c r="S788" s="165"/>
      <c r="T788" s="165"/>
      <c r="U788" s="165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BK788" s="120">
        <f t="shared" si="128"/>
        <v>1</v>
      </c>
      <c r="BL788" s="235" t="str">
        <f t="shared" si="127"/>
        <v>2700-01-127-11-26</v>
      </c>
      <c r="BM788" s="235">
        <v>786</v>
      </c>
      <c r="BN788" s="242" t="s">
        <v>1960</v>
      </c>
      <c r="BO788" s="241" t="s">
        <v>1959</v>
      </c>
      <c r="BP788" s="242" t="s">
        <v>1604</v>
      </c>
      <c r="BQ788" s="243" t="s">
        <v>1982</v>
      </c>
      <c r="BR788" s="242" t="s">
        <v>1656</v>
      </c>
      <c r="BS788" s="241" t="s">
        <v>1988</v>
      </c>
      <c r="BT788" s="242" t="s">
        <v>1608</v>
      </c>
      <c r="BU788" s="243" t="s">
        <v>1607</v>
      </c>
      <c r="BV788" s="242" t="s">
        <v>1622</v>
      </c>
      <c r="BW788" s="241" t="s">
        <v>1621</v>
      </c>
      <c r="BX788" s="235"/>
      <c r="BY788"/>
      <c r="BZ788"/>
      <c r="CA788"/>
      <c r="CB788"/>
      <c r="CC788"/>
      <c r="CD788"/>
      <c r="CE788"/>
    </row>
    <row r="789" spans="1:83" s="166" customFormat="1" ht="15" hidden="1" customHeight="1">
      <c r="A789" s="185">
        <v>723</v>
      </c>
      <c r="B789" s="186">
        <v>14</v>
      </c>
      <c r="C789" s="187" t="s">
        <v>497</v>
      </c>
      <c r="D789" s="187">
        <v>36</v>
      </c>
      <c r="E789" s="187" t="s">
        <v>1213</v>
      </c>
      <c r="F789" s="188"/>
      <c r="G789" s="186"/>
      <c r="H789" s="202"/>
      <c r="I789" s="202"/>
      <c r="J789" s="445"/>
      <c r="K789" s="186"/>
      <c r="L789" s="430"/>
      <c r="M789" s="431"/>
      <c r="N789" s="167"/>
      <c r="O789" s="167"/>
      <c r="P789" s="167"/>
      <c r="Q789" s="167"/>
      <c r="R789" s="165"/>
      <c r="S789" s="165"/>
      <c r="T789" s="165"/>
      <c r="U789" s="165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BK789" s="120">
        <f t="shared" si="128"/>
        <v>1</v>
      </c>
      <c r="BL789" s="235" t="str">
        <f t="shared" si="127"/>
        <v>2700-01-155-00-25</v>
      </c>
      <c r="BM789" s="235">
        <v>787</v>
      </c>
      <c r="BN789" s="242" t="s">
        <v>1960</v>
      </c>
      <c r="BO789" s="241" t="s">
        <v>1959</v>
      </c>
      <c r="BP789" s="242" t="s">
        <v>1604</v>
      </c>
      <c r="BQ789" s="243" t="s">
        <v>1982</v>
      </c>
      <c r="BR789" s="242" t="s">
        <v>1987</v>
      </c>
      <c r="BS789" s="246" t="s">
        <v>1986</v>
      </c>
      <c r="BT789" s="245" t="s">
        <v>1642</v>
      </c>
      <c r="BU789" s="244"/>
      <c r="BV789" s="242" t="s">
        <v>1636</v>
      </c>
      <c r="BW789" s="241" t="s">
        <v>1635</v>
      </c>
      <c r="BX789" s="235"/>
      <c r="BY789"/>
      <c r="BZ789"/>
      <c r="CA789"/>
      <c r="CB789"/>
      <c r="CC789"/>
      <c r="CD789"/>
      <c r="CE789"/>
    </row>
    <row r="790" spans="1:83" s="166" customFormat="1" ht="15" hidden="1" customHeight="1">
      <c r="A790" s="185">
        <v>724</v>
      </c>
      <c r="B790" s="186">
        <v>15</v>
      </c>
      <c r="C790" s="187" t="s">
        <v>499</v>
      </c>
      <c r="D790" s="187">
        <v>1</v>
      </c>
      <c r="E790" s="187" t="s">
        <v>1214</v>
      </c>
      <c r="F790" s="188"/>
      <c r="G790" s="186"/>
      <c r="H790" s="202"/>
      <c r="I790" s="202"/>
      <c r="J790" s="445"/>
      <c r="K790" s="186"/>
      <c r="L790" s="430"/>
      <c r="M790" s="431"/>
      <c r="N790" s="167"/>
      <c r="O790" s="167"/>
      <c r="P790" s="167"/>
      <c r="Q790" s="167"/>
      <c r="R790" s="165"/>
      <c r="S790" s="165"/>
      <c r="T790" s="165"/>
      <c r="U790" s="165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BK790" s="120">
        <f t="shared" si="128"/>
        <v>1</v>
      </c>
      <c r="BL790" s="235" t="str">
        <f t="shared" si="127"/>
        <v>2700-01-155-00-27</v>
      </c>
      <c r="BM790" s="235">
        <v>788</v>
      </c>
      <c r="BN790" s="242" t="s">
        <v>1960</v>
      </c>
      <c r="BO790" s="241" t="s">
        <v>1959</v>
      </c>
      <c r="BP790" s="242" t="s">
        <v>1604</v>
      </c>
      <c r="BQ790" s="243" t="s">
        <v>1982</v>
      </c>
      <c r="BR790" s="242" t="s">
        <v>1987</v>
      </c>
      <c r="BS790" s="246" t="s">
        <v>1986</v>
      </c>
      <c r="BT790" s="245" t="s">
        <v>1642</v>
      </c>
      <c r="BU790" s="244"/>
      <c r="BV790" s="242" t="s">
        <v>1654</v>
      </c>
      <c r="BW790" s="241" t="s">
        <v>1653</v>
      </c>
      <c r="BX790" s="235"/>
      <c r="BY790"/>
      <c r="BZ790"/>
      <c r="CA790"/>
      <c r="CB790"/>
      <c r="CC790"/>
      <c r="CD790"/>
      <c r="CE790"/>
    </row>
    <row r="791" spans="1:83" s="166" customFormat="1" ht="15" hidden="1" customHeight="1">
      <c r="A791" s="185">
        <v>725</v>
      </c>
      <c r="B791" s="186">
        <v>15</v>
      </c>
      <c r="C791" s="187" t="s">
        <v>499</v>
      </c>
      <c r="D791" s="187">
        <v>2</v>
      </c>
      <c r="E791" s="187" t="s">
        <v>1215</v>
      </c>
      <c r="F791" s="188"/>
      <c r="G791" s="186"/>
      <c r="H791" s="202"/>
      <c r="I791" s="202"/>
      <c r="J791" s="445"/>
      <c r="K791" s="186"/>
      <c r="L791" s="430"/>
      <c r="M791" s="431"/>
      <c r="N791" s="167"/>
      <c r="O791" s="167"/>
      <c r="P791" s="167"/>
      <c r="Q791" s="167"/>
      <c r="R791" s="165"/>
      <c r="S791" s="165"/>
      <c r="T791" s="165"/>
      <c r="U791" s="165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BK791" s="120">
        <f t="shared" si="128"/>
        <v>1</v>
      </c>
      <c r="BL791" s="235" t="str">
        <f t="shared" si="127"/>
        <v>2700-01-156-00-25</v>
      </c>
      <c r="BM791" s="235">
        <v>789</v>
      </c>
      <c r="BN791" s="242" t="s">
        <v>1960</v>
      </c>
      <c r="BO791" s="241" t="s">
        <v>1959</v>
      </c>
      <c r="BP791" s="242" t="s">
        <v>1604</v>
      </c>
      <c r="BQ791" s="243" t="s">
        <v>1982</v>
      </c>
      <c r="BR791" s="242" t="s">
        <v>1985</v>
      </c>
      <c r="BS791" s="246" t="s">
        <v>1984</v>
      </c>
      <c r="BT791" s="245" t="s">
        <v>1642</v>
      </c>
      <c r="BU791" s="244"/>
      <c r="BV791" s="242" t="s">
        <v>1636</v>
      </c>
      <c r="BW791" s="241" t="s">
        <v>1635</v>
      </c>
      <c r="BX791" s="235"/>
      <c r="BY791"/>
      <c r="BZ791"/>
      <c r="CA791"/>
      <c r="CB791"/>
      <c r="CC791"/>
      <c r="CD791"/>
      <c r="CE791"/>
    </row>
    <row r="792" spans="1:83" s="166" customFormat="1" ht="15" hidden="1" customHeight="1">
      <c r="A792" s="185">
        <v>726</v>
      </c>
      <c r="B792" s="186">
        <v>15</v>
      </c>
      <c r="C792" s="187" t="s">
        <v>499</v>
      </c>
      <c r="D792" s="187">
        <v>3</v>
      </c>
      <c r="E792" s="187" t="s">
        <v>1216</v>
      </c>
      <c r="F792" s="188"/>
      <c r="G792" s="186"/>
      <c r="H792" s="202"/>
      <c r="I792" s="202"/>
      <c r="J792" s="445"/>
      <c r="K792" s="186"/>
      <c r="L792" s="430"/>
      <c r="M792" s="431"/>
      <c r="N792" s="167"/>
      <c r="O792" s="167"/>
      <c r="P792" s="167"/>
      <c r="Q792" s="167"/>
      <c r="R792" s="165"/>
      <c r="S792" s="165"/>
      <c r="T792" s="165"/>
      <c r="U792" s="165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BK792" s="120">
        <f t="shared" si="128"/>
        <v>1</v>
      </c>
      <c r="BL792" s="235" t="str">
        <f t="shared" si="127"/>
        <v>2700-01-156-00-26</v>
      </c>
      <c r="BM792" s="235">
        <v>790</v>
      </c>
      <c r="BN792" s="242" t="s">
        <v>1960</v>
      </c>
      <c r="BO792" s="241" t="s">
        <v>1959</v>
      </c>
      <c r="BP792" s="242" t="s">
        <v>1604</v>
      </c>
      <c r="BQ792" s="243" t="s">
        <v>1982</v>
      </c>
      <c r="BR792" s="242" t="s">
        <v>1985</v>
      </c>
      <c r="BS792" s="246" t="s">
        <v>1984</v>
      </c>
      <c r="BT792" s="245" t="s">
        <v>1642</v>
      </c>
      <c r="BU792" s="244"/>
      <c r="BV792" s="242" t="s">
        <v>1622</v>
      </c>
      <c r="BW792" s="241" t="s">
        <v>1621</v>
      </c>
      <c r="BX792" s="235"/>
      <c r="BY792"/>
      <c r="BZ792"/>
      <c r="CA792"/>
      <c r="CB792"/>
      <c r="CC792"/>
      <c r="CD792"/>
      <c r="CE792"/>
    </row>
    <row r="793" spans="1:83" s="166" customFormat="1" ht="15" hidden="1" customHeight="1">
      <c r="A793" s="185">
        <v>727</v>
      </c>
      <c r="B793" s="186">
        <v>15</v>
      </c>
      <c r="C793" s="187" t="s">
        <v>499</v>
      </c>
      <c r="D793" s="187">
        <v>4</v>
      </c>
      <c r="E793" s="187" t="s">
        <v>1217</v>
      </c>
      <c r="F793" s="188"/>
      <c r="G793" s="186"/>
      <c r="H793" s="202"/>
      <c r="I793" s="202"/>
      <c r="J793" s="445"/>
      <c r="K793" s="186"/>
      <c r="L793" s="430"/>
      <c r="M793" s="431"/>
      <c r="N793" s="167"/>
      <c r="O793" s="167"/>
      <c r="P793" s="167"/>
      <c r="Q793" s="167"/>
      <c r="R793" s="165"/>
      <c r="S793" s="165"/>
      <c r="T793" s="165"/>
      <c r="U793" s="165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BK793" s="120">
        <f t="shared" si="128"/>
        <v>1</v>
      </c>
      <c r="BL793" s="235" t="str">
        <f t="shared" si="127"/>
        <v>2700-01-156-00-27</v>
      </c>
      <c r="BM793" s="235">
        <v>791</v>
      </c>
      <c r="BN793" s="242" t="s">
        <v>1960</v>
      </c>
      <c r="BO793" s="241" t="s">
        <v>1959</v>
      </c>
      <c r="BP793" s="242" t="s">
        <v>1604</v>
      </c>
      <c r="BQ793" s="243" t="s">
        <v>1982</v>
      </c>
      <c r="BR793" s="242" t="s">
        <v>1985</v>
      </c>
      <c r="BS793" s="246" t="s">
        <v>1984</v>
      </c>
      <c r="BT793" s="245" t="s">
        <v>1642</v>
      </c>
      <c r="BU793" s="244"/>
      <c r="BV793" s="242" t="s">
        <v>1654</v>
      </c>
      <c r="BW793" s="241" t="s">
        <v>1653</v>
      </c>
      <c r="BX793" s="235"/>
      <c r="BY793"/>
      <c r="BZ793"/>
      <c r="CA793"/>
      <c r="CB793"/>
      <c r="CC793"/>
      <c r="CD793"/>
      <c r="CE793"/>
    </row>
    <row r="794" spans="1:83" s="166" customFormat="1" ht="15" hidden="1" customHeight="1">
      <c r="A794" s="185">
        <v>728</v>
      </c>
      <c r="B794" s="186">
        <v>15</v>
      </c>
      <c r="C794" s="187" t="s">
        <v>499</v>
      </c>
      <c r="D794" s="187">
        <v>5</v>
      </c>
      <c r="E794" s="187" t="s">
        <v>1218</v>
      </c>
      <c r="F794" s="188"/>
      <c r="G794" s="186"/>
      <c r="H794" s="202"/>
      <c r="I794" s="202"/>
      <c r="J794" s="445"/>
      <c r="K794" s="186"/>
      <c r="L794" s="430"/>
      <c r="M794" s="431"/>
      <c r="N794" s="167"/>
      <c r="O794" s="167"/>
      <c r="P794" s="167"/>
      <c r="Q794" s="167"/>
      <c r="R794" s="165"/>
      <c r="S794" s="165"/>
      <c r="T794" s="165"/>
      <c r="U794" s="165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BK794" s="120">
        <f t="shared" si="128"/>
        <v>1</v>
      </c>
      <c r="BL794" s="235" t="str">
        <f t="shared" si="127"/>
        <v>2700-01-800-00-04</v>
      </c>
      <c r="BM794" s="235">
        <v>792</v>
      </c>
      <c r="BN794" s="242" t="s">
        <v>1960</v>
      </c>
      <c r="BO794" s="241" t="s">
        <v>1959</v>
      </c>
      <c r="BP794" s="242" t="s">
        <v>1604</v>
      </c>
      <c r="BQ794" s="243" t="s">
        <v>1982</v>
      </c>
      <c r="BR794" s="242" t="s">
        <v>1649</v>
      </c>
      <c r="BS794" s="246" t="s">
        <v>1981</v>
      </c>
      <c r="BT794" s="245" t="s">
        <v>1642</v>
      </c>
      <c r="BU794" s="244"/>
      <c r="BV794" s="242" t="s">
        <v>327</v>
      </c>
      <c r="BW794" s="241" t="s">
        <v>1686</v>
      </c>
      <c r="BX794" s="235"/>
      <c r="BY794"/>
      <c r="BZ794"/>
      <c r="CA794"/>
      <c r="CB794"/>
      <c r="CC794"/>
      <c r="CD794"/>
      <c r="CE794"/>
    </row>
    <row r="795" spans="1:83" s="166" customFormat="1" ht="15" hidden="1" customHeight="1">
      <c r="A795" s="185">
        <v>729</v>
      </c>
      <c r="B795" s="186">
        <v>15</v>
      </c>
      <c r="C795" s="187" t="s">
        <v>499</v>
      </c>
      <c r="D795" s="187">
        <v>6</v>
      </c>
      <c r="E795" s="187" t="s">
        <v>1219</v>
      </c>
      <c r="F795" s="188"/>
      <c r="G795" s="186"/>
      <c r="H795" s="202"/>
      <c r="I795" s="202"/>
      <c r="J795" s="445"/>
      <c r="K795" s="186"/>
      <c r="L795" s="430"/>
      <c r="M795" s="431"/>
      <c r="N795" s="167"/>
      <c r="O795" s="167"/>
      <c r="P795" s="167"/>
      <c r="Q795" s="167"/>
      <c r="R795" s="165"/>
      <c r="S795" s="165"/>
      <c r="T795" s="165"/>
      <c r="U795" s="165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BK795" s="120">
        <f t="shared" si="128"/>
        <v>1</v>
      </c>
      <c r="BL795" s="235" t="str">
        <f t="shared" si="127"/>
        <v>2700-01-800-03-25</v>
      </c>
      <c r="BM795" s="235">
        <v>793</v>
      </c>
      <c r="BN795" s="242" t="s">
        <v>1960</v>
      </c>
      <c r="BO795" s="241" t="s">
        <v>1959</v>
      </c>
      <c r="BP795" s="242" t="s">
        <v>1604</v>
      </c>
      <c r="BQ795" s="243" t="s">
        <v>1982</v>
      </c>
      <c r="BR795" s="242" t="s">
        <v>1649</v>
      </c>
      <c r="BS795" s="241" t="s">
        <v>1981</v>
      </c>
      <c r="BT795" s="242" t="s">
        <v>326</v>
      </c>
      <c r="BU795" s="243" t="s">
        <v>1697</v>
      </c>
      <c r="BV795" s="242" t="s">
        <v>1636</v>
      </c>
      <c r="BW795" s="241" t="s">
        <v>1983</v>
      </c>
      <c r="BX795" s="235"/>
      <c r="BY795"/>
      <c r="BZ795"/>
      <c r="CA795"/>
      <c r="CB795"/>
      <c r="CC795"/>
      <c r="CD795"/>
      <c r="CE795"/>
    </row>
    <row r="796" spans="1:83" s="166" customFormat="1" ht="15" hidden="1" customHeight="1">
      <c r="A796" s="185">
        <v>730</v>
      </c>
      <c r="B796" s="186">
        <v>15</v>
      </c>
      <c r="C796" s="187" t="s">
        <v>499</v>
      </c>
      <c r="D796" s="187">
        <v>7</v>
      </c>
      <c r="E796" s="187" t="s">
        <v>1220</v>
      </c>
      <c r="F796" s="188"/>
      <c r="G796" s="186"/>
      <c r="H796" s="202"/>
      <c r="I796" s="202"/>
      <c r="J796" s="445"/>
      <c r="K796" s="186"/>
      <c r="L796" s="430"/>
      <c r="M796" s="431"/>
      <c r="N796" s="167"/>
      <c r="O796" s="167"/>
      <c r="P796" s="167"/>
      <c r="Q796" s="167"/>
      <c r="R796" s="165"/>
      <c r="S796" s="165"/>
      <c r="T796" s="165"/>
      <c r="U796" s="165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BK796" s="120">
        <f t="shared" si="128"/>
        <v>1</v>
      </c>
      <c r="BL796" s="235" t="str">
        <f t="shared" si="127"/>
        <v>2700-01-800-11-05</v>
      </c>
      <c r="BM796" s="235">
        <v>794</v>
      </c>
      <c r="BN796" s="242" t="s">
        <v>1960</v>
      </c>
      <c r="BO796" s="241" t="s">
        <v>1959</v>
      </c>
      <c r="BP796" s="242" t="s">
        <v>1604</v>
      </c>
      <c r="BQ796" s="243" t="s">
        <v>1982</v>
      </c>
      <c r="BR796" s="242" t="s">
        <v>1649</v>
      </c>
      <c r="BS796" s="241" t="s">
        <v>1981</v>
      </c>
      <c r="BT796" s="242" t="s">
        <v>1608</v>
      </c>
      <c r="BU796" s="243" t="s">
        <v>1607</v>
      </c>
      <c r="BV796" s="242" t="s">
        <v>328</v>
      </c>
      <c r="BW796" s="241" t="s">
        <v>1980</v>
      </c>
      <c r="BX796" s="235"/>
      <c r="BY796"/>
      <c r="BZ796"/>
      <c r="CA796"/>
      <c r="CB796"/>
      <c r="CC796"/>
      <c r="CD796"/>
      <c r="CE796"/>
    </row>
    <row r="797" spans="1:83" s="166" customFormat="1" ht="15" hidden="1" customHeight="1">
      <c r="A797" s="185">
        <v>731</v>
      </c>
      <c r="B797" s="186">
        <v>15</v>
      </c>
      <c r="C797" s="187" t="s">
        <v>499</v>
      </c>
      <c r="D797" s="187">
        <v>8</v>
      </c>
      <c r="E797" s="187" t="s">
        <v>1221</v>
      </c>
      <c r="F797" s="188"/>
      <c r="G797" s="186"/>
      <c r="H797" s="202"/>
      <c r="I797" s="202"/>
      <c r="J797" s="445"/>
      <c r="K797" s="186"/>
      <c r="L797" s="430"/>
      <c r="M797" s="431"/>
      <c r="N797" s="167"/>
      <c r="O797" s="167"/>
      <c r="P797" s="167"/>
      <c r="Q797" s="167"/>
      <c r="R797" s="165"/>
      <c r="S797" s="165"/>
      <c r="T797" s="165"/>
      <c r="U797" s="165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BK797" s="120">
        <f t="shared" si="128"/>
        <v>1</v>
      </c>
      <c r="BL797" s="235" t="str">
        <f t="shared" si="127"/>
        <v>2700-80-001-00-01</v>
      </c>
      <c r="BM797" s="235">
        <v>795</v>
      </c>
      <c r="BN797" s="242" t="s">
        <v>1960</v>
      </c>
      <c r="BO797" s="241" t="s">
        <v>1959</v>
      </c>
      <c r="BP797" s="242" t="s">
        <v>1611</v>
      </c>
      <c r="BQ797" s="243" t="s">
        <v>1568</v>
      </c>
      <c r="BR797" s="242" t="s">
        <v>1610</v>
      </c>
      <c r="BS797" s="246" t="s">
        <v>1634</v>
      </c>
      <c r="BT797" s="245" t="s">
        <v>1642</v>
      </c>
      <c r="BU797" s="244"/>
      <c r="BV797" s="242" t="s">
        <v>1604</v>
      </c>
      <c r="BW797" s="241" t="s">
        <v>1979</v>
      </c>
      <c r="BX797" s="235"/>
      <c r="BY797"/>
      <c r="BZ797"/>
      <c r="CA797"/>
      <c r="CB797"/>
      <c r="CC797"/>
      <c r="CD797"/>
      <c r="CE797"/>
    </row>
    <row r="798" spans="1:83" s="166" customFormat="1" ht="15" hidden="1" customHeight="1">
      <c r="A798" s="185">
        <v>732</v>
      </c>
      <c r="B798" s="186">
        <v>15</v>
      </c>
      <c r="C798" s="187" t="s">
        <v>499</v>
      </c>
      <c r="D798" s="187">
        <v>9</v>
      </c>
      <c r="E798" s="187" t="s">
        <v>1222</v>
      </c>
      <c r="F798" s="188"/>
      <c r="G798" s="186"/>
      <c r="H798" s="202"/>
      <c r="I798" s="202"/>
      <c r="J798" s="445"/>
      <c r="K798" s="186"/>
      <c r="L798" s="430"/>
      <c r="M798" s="431"/>
      <c r="N798" s="167"/>
      <c r="O798" s="167"/>
      <c r="P798" s="167"/>
      <c r="Q798" s="167"/>
      <c r="R798" s="165"/>
      <c r="S798" s="165"/>
      <c r="T798" s="165"/>
      <c r="U798" s="165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BK798" s="120">
        <f t="shared" si="128"/>
        <v>1</v>
      </c>
      <c r="BL798" s="235" t="str">
        <f t="shared" si="127"/>
        <v>2700-80-001-00-02</v>
      </c>
      <c r="BM798" s="235">
        <v>796</v>
      </c>
      <c r="BN798" s="242" t="s">
        <v>1960</v>
      </c>
      <c r="BO798" s="241" t="s">
        <v>1959</v>
      </c>
      <c r="BP798" s="242" t="s">
        <v>1611</v>
      </c>
      <c r="BQ798" s="243" t="s">
        <v>1568</v>
      </c>
      <c r="BR798" s="242" t="s">
        <v>1610</v>
      </c>
      <c r="BS798" s="246" t="s">
        <v>1634</v>
      </c>
      <c r="BT798" s="245" t="s">
        <v>1642</v>
      </c>
      <c r="BU798" s="244"/>
      <c r="BV798" s="242" t="s">
        <v>29</v>
      </c>
      <c r="BW798" s="241" t="s">
        <v>1978</v>
      </c>
      <c r="BX798" s="235"/>
      <c r="BY798"/>
      <c r="BZ798"/>
      <c r="CA798"/>
      <c r="CB798"/>
      <c r="CC798"/>
      <c r="CD798"/>
      <c r="CE798"/>
    </row>
    <row r="799" spans="1:83" s="166" customFormat="1" ht="15" hidden="1" customHeight="1">
      <c r="A799" s="185">
        <v>733</v>
      </c>
      <c r="B799" s="186">
        <v>15</v>
      </c>
      <c r="C799" s="187" t="s">
        <v>499</v>
      </c>
      <c r="D799" s="187">
        <v>10</v>
      </c>
      <c r="E799" s="187" t="s">
        <v>1223</v>
      </c>
      <c r="F799" s="188"/>
      <c r="G799" s="186"/>
      <c r="H799" s="202"/>
      <c r="I799" s="202"/>
      <c r="J799" s="445"/>
      <c r="K799" s="186"/>
      <c r="L799" s="430"/>
      <c r="M799" s="431"/>
      <c r="N799" s="167"/>
      <c r="O799" s="167"/>
      <c r="P799" s="167"/>
      <c r="Q799" s="167"/>
      <c r="R799" s="165"/>
      <c r="S799" s="165"/>
      <c r="T799" s="165"/>
      <c r="U799" s="165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BK799" s="120">
        <f t="shared" si="128"/>
        <v>1</v>
      </c>
      <c r="BL799" s="235" t="str">
        <f t="shared" si="127"/>
        <v>2700-80-001-00-04</v>
      </c>
      <c r="BM799" s="235">
        <v>797</v>
      </c>
      <c r="BN799" s="242" t="s">
        <v>1960</v>
      </c>
      <c r="BO799" s="241" t="s">
        <v>1959</v>
      </c>
      <c r="BP799" s="242" t="s">
        <v>1611</v>
      </c>
      <c r="BQ799" s="243" t="s">
        <v>1568</v>
      </c>
      <c r="BR799" s="242" t="s">
        <v>1610</v>
      </c>
      <c r="BS799" s="246" t="s">
        <v>1634</v>
      </c>
      <c r="BT799" s="245" t="s">
        <v>1642</v>
      </c>
      <c r="BU799" s="244"/>
      <c r="BV799" s="242" t="s">
        <v>327</v>
      </c>
      <c r="BW799" s="241" t="s">
        <v>1977</v>
      </c>
      <c r="BX799" s="235"/>
      <c r="BY799"/>
      <c r="BZ799"/>
      <c r="CA799"/>
      <c r="CB799"/>
      <c r="CC799"/>
      <c r="CD799"/>
      <c r="CE799"/>
    </row>
    <row r="800" spans="1:83" s="166" customFormat="1" ht="15" hidden="1" customHeight="1">
      <c r="A800" s="185">
        <v>734</v>
      </c>
      <c r="B800" s="186">
        <v>15</v>
      </c>
      <c r="C800" s="187" t="s">
        <v>499</v>
      </c>
      <c r="D800" s="187">
        <v>11</v>
      </c>
      <c r="E800" s="187" t="s">
        <v>1224</v>
      </c>
      <c r="F800" s="188"/>
      <c r="G800" s="186"/>
      <c r="H800" s="202"/>
      <c r="I800" s="202"/>
      <c r="J800" s="445"/>
      <c r="K800" s="186"/>
      <c r="L800" s="430"/>
      <c r="M800" s="431"/>
      <c r="N800" s="167"/>
      <c r="O800" s="167"/>
      <c r="P800" s="167"/>
      <c r="Q800" s="167"/>
      <c r="R800" s="165"/>
      <c r="S800" s="165"/>
      <c r="T800" s="165"/>
      <c r="U800" s="165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BK800" s="120">
        <f t="shared" si="128"/>
        <v>1</v>
      </c>
      <c r="BL800" s="235" t="str">
        <f t="shared" si="127"/>
        <v>2700-80-001-00-05</v>
      </c>
      <c r="BM800" s="235">
        <v>798</v>
      </c>
      <c r="BN800" s="242" t="s">
        <v>1960</v>
      </c>
      <c r="BO800" s="241" t="s">
        <v>1959</v>
      </c>
      <c r="BP800" s="242" t="s">
        <v>1611</v>
      </c>
      <c r="BQ800" s="243" t="s">
        <v>1568</v>
      </c>
      <c r="BR800" s="242" t="s">
        <v>1610</v>
      </c>
      <c r="BS800" s="246" t="s">
        <v>1634</v>
      </c>
      <c r="BT800" s="245" t="s">
        <v>1642</v>
      </c>
      <c r="BU800" s="244"/>
      <c r="BV800" s="242" t="s">
        <v>328</v>
      </c>
      <c r="BW800" s="241" t="s">
        <v>1976</v>
      </c>
      <c r="BX800" s="235"/>
      <c r="BY800"/>
      <c r="BZ800"/>
      <c r="CA800"/>
      <c r="CB800"/>
      <c r="CC800"/>
      <c r="CD800"/>
      <c r="CE800"/>
    </row>
    <row r="801" spans="1:83" s="166" customFormat="1" ht="15" hidden="1" customHeight="1">
      <c r="A801" s="185">
        <v>735</v>
      </c>
      <c r="B801" s="186">
        <v>15</v>
      </c>
      <c r="C801" s="187" t="s">
        <v>499</v>
      </c>
      <c r="D801" s="187">
        <v>12</v>
      </c>
      <c r="E801" s="187" t="s">
        <v>1225</v>
      </c>
      <c r="F801" s="188"/>
      <c r="G801" s="186"/>
      <c r="H801" s="202"/>
      <c r="I801" s="202"/>
      <c r="J801" s="445"/>
      <c r="K801" s="186"/>
      <c r="L801" s="430"/>
      <c r="M801" s="431"/>
      <c r="N801" s="167"/>
      <c r="O801" s="167"/>
      <c r="P801" s="167"/>
      <c r="Q801" s="167"/>
      <c r="R801" s="165"/>
      <c r="S801" s="165"/>
      <c r="T801" s="165"/>
      <c r="U801" s="165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BK801" s="120">
        <f t="shared" si="128"/>
        <v>1</v>
      </c>
      <c r="BL801" s="235" t="str">
        <f t="shared" si="127"/>
        <v>2700-80-001-00-06</v>
      </c>
      <c r="BM801" s="235">
        <v>799</v>
      </c>
      <c r="BN801" s="242" t="s">
        <v>1960</v>
      </c>
      <c r="BO801" s="241" t="s">
        <v>1959</v>
      </c>
      <c r="BP801" s="242" t="s">
        <v>1611</v>
      </c>
      <c r="BQ801" s="243" t="s">
        <v>1568</v>
      </c>
      <c r="BR801" s="242" t="s">
        <v>1610</v>
      </c>
      <c r="BS801" s="246" t="s">
        <v>1634</v>
      </c>
      <c r="BT801" s="245" t="s">
        <v>1642</v>
      </c>
      <c r="BU801" s="244"/>
      <c r="BV801" s="242" t="s">
        <v>329</v>
      </c>
      <c r="BW801" s="241" t="s">
        <v>1975</v>
      </c>
      <c r="BX801" s="235"/>
      <c r="BY801"/>
      <c r="BZ801"/>
      <c r="CA801"/>
      <c r="CB801"/>
      <c r="CC801"/>
      <c r="CD801"/>
      <c r="CE801"/>
    </row>
    <row r="802" spans="1:83" s="166" customFormat="1" ht="15" hidden="1" customHeight="1">
      <c r="A802" s="185">
        <v>736</v>
      </c>
      <c r="B802" s="186">
        <v>15</v>
      </c>
      <c r="C802" s="187" t="s">
        <v>499</v>
      </c>
      <c r="D802" s="187">
        <v>13</v>
      </c>
      <c r="E802" s="187" t="s">
        <v>1226</v>
      </c>
      <c r="F802" s="188"/>
      <c r="G802" s="186"/>
      <c r="H802" s="202"/>
      <c r="I802" s="202"/>
      <c r="J802" s="445"/>
      <c r="K802" s="186"/>
      <c r="L802" s="430"/>
      <c r="M802" s="431"/>
      <c r="N802" s="167"/>
      <c r="O802" s="167"/>
      <c r="P802" s="167"/>
      <c r="Q802" s="167"/>
      <c r="R802" s="165"/>
      <c r="S802" s="165"/>
      <c r="T802" s="165"/>
      <c r="U802" s="165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BK802" s="120">
        <f t="shared" si="128"/>
        <v>1</v>
      </c>
      <c r="BL802" s="235" t="str">
        <f t="shared" si="127"/>
        <v>2700-80-001-00-07</v>
      </c>
      <c r="BM802" s="235">
        <v>800</v>
      </c>
      <c r="BN802" s="242" t="s">
        <v>1960</v>
      </c>
      <c r="BO802" s="241" t="s">
        <v>1959</v>
      </c>
      <c r="BP802" s="242" t="s">
        <v>1611</v>
      </c>
      <c r="BQ802" s="243" t="s">
        <v>1568</v>
      </c>
      <c r="BR802" s="242" t="s">
        <v>1610</v>
      </c>
      <c r="BS802" s="246" t="s">
        <v>1634</v>
      </c>
      <c r="BT802" s="245" t="s">
        <v>1642</v>
      </c>
      <c r="BU802" s="244"/>
      <c r="BV802" s="242" t="s">
        <v>330</v>
      </c>
      <c r="BW802" s="241" t="s">
        <v>1974</v>
      </c>
      <c r="BX802" s="235"/>
      <c r="BY802"/>
      <c r="BZ802"/>
      <c r="CA802"/>
      <c r="CB802"/>
      <c r="CC802"/>
      <c r="CD802"/>
      <c r="CE802"/>
    </row>
    <row r="803" spans="1:83" s="166" customFormat="1" ht="15" hidden="1" customHeight="1">
      <c r="A803" s="185">
        <v>737</v>
      </c>
      <c r="B803" s="186">
        <v>15</v>
      </c>
      <c r="C803" s="187" t="s">
        <v>499</v>
      </c>
      <c r="D803" s="187">
        <v>14</v>
      </c>
      <c r="E803" s="187" t="s">
        <v>1227</v>
      </c>
      <c r="F803" s="188"/>
      <c r="G803" s="186"/>
      <c r="H803" s="202"/>
      <c r="I803" s="202"/>
      <c r="J803" s="445"/>
      <c r="K803" s="186"/>
      <c r="L803" s="430"/>
      <c r="M803" s="431"/>
      <c r="N803" s="167"/>
      <c r="O803" s="167"/>
      <c r="P803" s="167"/>
      <c r="Q803" s="167"/>
      <c r="R803" s="165"/>
      <c r="S803" s="165"/>
      <c r="T803" s="165"/>
      <c r="U803" s="165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BK803" s="120">
        <f t="shared" si="128"/>
        <v>1</v>
      </c>
      <c r="BL803" s="235" t="str">
        <f t="shared" si="127"/>
        <v>2700-80-001-00-08</v>
      </c>
      <c r="BM803" s="235">
        <v>801</v>
      </c>
      <c r="BN803" s="242" t="s">
        <v>1960</v>
      </c>
      <c r="BO803" s="241" t="s">
        <v>1959</v>
      </c>
      <c r="BP803" s="242" t="s">
        <v>1611</v>
      </c>
      <c r="BQ803" s="243" t="s">
        <v>1568</v>
      </c>
      <c r="BR803" s="242" t="s">
        <v>1610</v>
      </c>
      <c r="BS803" s="246" t="s">
        <v>1634</v>
      </c>
      <c r="BT803" s="245" t="s">
        <v>1642</v>
      </c>
      <c r="BU803" s="244"/>
      <c r="BV803" s="242" t="s">
        <v>331</v>
      </c>
      <c r="BW803" s="241" t="s">
        <v>1973</v>
      </c>
      <c r="BX803" s="235"/>
      <c r="BY803"/>
      <c r="BZ803"/>
      <c r="CA803"/>
      <c r="CB803"/>
      <c r="CC803"/>
      <c r="CD803"/>
      <c r="CE803"/>
    </row>
    <row r="804" spans="1:83" s="166" customFormat="1" ht="15" hidden="1" customHeight="1">
      <c r="A804" s="185">
        <v>738</v>
      </c>
      <c r="B804" s="186">
        <v>15</v>
      </c>
      <c r="C804" s="187" t="s">
        <v>499</v>
      </c>
      <c r="D804" s="187">
        <v>15</v>
      </c>
      <c r="E804" s="187" t="s">
        <v>1228</v>
      </c>
      <c r="F804" s="188"/>
      <c r="G804" s="186"/>
      <c r="H804" s="202"/>
      <c r="I804" s="202"/>
      <c r="J804" s="445"/>
      <c r="K804" s="186"/>
      <c r="L804" s="430"/>
      <c r="M804" s="431"/>
      <c r="N804" s="167"/>
      <c r="O804" s="167"/>
      <c r="P804" s="167"/>
      <c r="Q804" s="167"/>
      <c r="R804" s="165"/>
      <c r="S804" s="165"/>
      <c r="T804" s="165"/>
      <c r="U804" s="165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BK804" s="120">
        <f t="shared" si="128"/>
        <v>1</v>
      </c>
      <c r="BL804" s="235" t="str">
        <f t="shared" si="127"/>
        <v>2700-80-001-11-01</v>
      </c>
      <c r="BM804" s="235">
        <v>802</v>
      </c>
      <c r="BN804" s="242" t="s">
        <v>1960</v>
      </c>
      <c r="BO804" s="241" t="s">
        <v>1959</v>
      </c>
      <c r="BP804" s="242" t="s">
        <v>1611</v>
      </c>
      <c r="BQ804" s="243" t="s">
        <v>1568</v>
      </c>
      <c r="BR804" s="242" t="s">
        <v>1610</v>
      </c>
      <c r="BS804" s="241" t="s">
        <v>1634</v>
      </c>
      <c r="BT804" s="242" t="s">
        <v>1608</v>
      </c>
      <c r="BU804" s="243" t="s">
        <v>1607</v>
      </c>
      <c r="BV804" s="242" t="s">
        <v>1604</v>
      </c>
      <c r="BW804" s="241" t="s">
        <v>1972</v>
      </c>
      <c r="BX804" s="235"/>
      <c r="BY804"/>
      <c r="BZ804"/>
      <c r="CA804"/>
      <c r="CB804"/>
      <c r="CC804"/>
      <c r="CD804"/>
      <c r="CE804"/>
    </row>
    <row r="805" spans="1:83" s="166" customFormat="1" ht="15" hidden="1" customHeight="1">
      <c r="A805" s="185">
        <v>739</v>
      </c>
      <c r="B805" s="186">
        <v>15</v>
      </c>
      <c r="C805" s="187" t="s">
        <v>499</v>
      </c>
      <c r="D805" s="187">
        <v>16</v>
      </c>
      <c r="E805" s="187" t="s">
        <v>1229</v>
      </c>
      <c r="F805" s="188"/>
      <c r="G805" s="186"/>
      <c r="H805" s="202"/>
      <c r="I805" s="202"/>
      <c r="J805" s="445"/>
      <c r="K805" s="186"/>
      <c r="L805" s="430"/>
      <c r="M805" s="431"/>
      <c r="N805" s="167"/>
      <c r="O805" s="167"/>
      <c r="P805" s="167"/>
      <c r="Q805" s="167"/>
      <c r="R805" s="165"/>
      <c r="S805" s="165"/>
      <c r="T805" s="165"/>
      <c r="U805" s="165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BK805" s="120">
        <f t="shared" si="128"/>
        <v>1</v>
      </c>
      <c r="BL805" s="235" t="str">
        <f t="shared" si="127"/>
        <v>2700-80-001-11-02</v>
      </c>
      <c r="BM805" s="235">
        <v>803</v>
      </c>
      <c r="BN805" s="242" t="s">
        <v>1960</v>
      </c>
      <c r="BO805" s="241" t="s">
        <v>1959</v>
      </c>
      <c r="BP805" s="242" t="s">
        <v>1611</v>
      </c>
      <c r="BQ805" s="243" t="s">
        <v>1568</v>
      </c>
      <c r="BR805" s="242" t="s">
        <v>1610</v>
      </c>
      <c r="BS805" s="241" t="s">
        <v>1634</v>
      </c>
      <c r="BT805" s="242" t="s">
        <v>1608</v>
      </c>
      <c r="BU805" s="243" t="s">
        <v>1607</v>
      </c>
      <c r="BV805" s="242" t="s">
        <v>29</v>
      </c>
      <c r="BW805" s="241" t="s">
        <v>1971</v>
      </c>
      <c r="BX805" s="235"/>
      <c r="BY805"/>
      <c r="BZ805"/>
      <c r="CA805"/>
      <c r="CB805"/>
      <c r="CC805"/>
      <c r="CD805"/>
      <c r="CE805"/>
    </row>
    <row r="806" spans="1:83" s="166" customFormat="1" ht="15" hidden="1" customHeight="1">
      <c r="A806" s="185">
        <v>740</v>
      </c>
      <c r="B806" s="186">
        <v>15</v>
      </c>
      <c r="C806" s="187" t="s">
        <v>499</v>
      </c>
      <c r="D806" s="187">
        <v>17</v>
      </c>
      <c r="E806" s="187" t="s">
        <v>1230</v>
      </c>
      <c r="F806" s="188"/>
      <c r="G806" s="186"/>
      <c r="H806" s="202"/>
      <c r="I806" s="202"/>
      <c r="J806" s="445"/>
      <c r="K806" s="186"/>
      <c r="L806" s="430"/>
      <c r="M806" s="431"/>
      <c r="N806" s="167"/>
      <c r="O806" s="167"/>
      <c r="P806" s="167"/>
      <c r="Q806" s="167"/>
      <c r="R806" s="165"/>
      <c r="S806" s="165"/>
      <c r="T806" s="165"/>
      <c r="U806" s="165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BK806" s="120">
        <f t="shared" si="128"/>
        <v>1</v>
      </c>
      <c r="BL806" s="235" t="str">
        <f t="shared" si="127"/>
        <v>2700-80-001-11-03</v>
      </c>
      <c r="BM806" s="235">
        <v>804</v>
      </c>
      <c r="BN806" s="242" t="s">
        <v>1960</v>
      </c>
      <c r="BO806" s="241" t="s">
        <v>1959</v>
      </c>
      <c r="BP806" s="242" t="s">
        <v>1611</v>
      </c>
      <c r="BQ806" s="243" t="s">
        <v>1568</v>
      </c>
      <c r="BR806" s="242" t="s">
        <v>1610</v>
      </c>
      <c r="BS806" s="241" t="s">
        <v>1634</v>
      </c>
      <c r="BT806" s="242" t="s">
        <v>1608</v>
      </c>
      <c r="BU806" s="243" t="s">
        <v>1607</v>
      </c>
      <c r="BV806" s="242" t="s">
        <v>326</v>
      </c>
      <c r="BW806" s="241" t="s">
        <v>1970</v>
      </c>
      <c r="BX806" s="235"/>
      <c r="BY806"/>
      <c r="BZ806"/>
      <c r="CA806"/>
      <c r="CB806"/>
      <c r="CC806"/>
      <c r="CD806"/>
      <c r="CE806"/>
    </row>
    <row r="807" spans="1:83" s="166" customFormat="1" ht="15" hidden="1" customHeight="1">
      <c r="A807" s="185">
        <v>741</v>
      </c>
      <c r="B807" s="186">
        <v>15</v>
      </c>
      <c r="C807" s="187" t="s">
        <v>499</v>
      </c>
      <c r="D807" s="187">
        <v>18</v>
      </c>
      <c r="E807" s="187" t="s">
        <v>1231</v>
      </c>
      <c r="F807" s="188"/>
      <c r="G807" s="186"/>
      <c r="H807" s="202"/>
      <c r="I807" s="202"/>
      <c r="J807" s="445"/>
      <c r="K807" s="186"/>
      <c r="L807" s="430"/>
      <c r="M807" s="431"/>
      <c r="N807" s="167"/>
      <c r="O807" s="167"/>
      <c r="P807" s="167"/>
      <c r="Q807" s="167"/>
      <c r="R807" s="165"/>
      <c r="S807" s="165"/>
      <c r="T807" s="165"/>
      <c r="U807" s="165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BK807" s="120">
        <f t="shared" si="128"/>
        <v>1</v>
      </c>
      <c r="BL807" s="235" t="str">
        <f t="shared" si="127"/>
        <v>2700-80-001-11-04</v>
      </c>
      <c r="BM807" s="235">
        <v>805</v>
      </c>
      <c r="BN807" s="242" t="s">
        <v>1960</v>
      </c>
      <c r="BO807" s="241" t="s">
        <v>1959</v>
      </c>
      <c r="BP807" s="242" t="s">
        <v>1611</v>
      </c>
      <c r="BQ807" s="243" t="s">
        <v>1568</v>
      </c>
      <c r="BR807" s="242" t="s">
        <v>1610</v>
      </c>
      <c r="BS807" s="241" t="s">
        <v>1634</v>
      </c>
      <c r="BT807" s="242" t="s">
        <v>1608</v>
      </c>
      <c r="BU807" s="243" t="s">
        <v>1607</v>
      </c>
      <c r="BV807" s="242" t="s">
        <v>327</v>
      </c>
      <c r="BW807" s="241" t="s">
        <v>1969</v>
      </c>
      <c r="BX807" s="235"/>
      <c r="BY807"/>
      <c r="BZ807"/>
      <c r="CA807"/>
      <c r="CB807"/>
      <c r="CC807"/>
      <c r="CD807"/>
      <c r="CE807"/>
    </row>
    <row r="808" spans="1:83" s="166" customFormat="1" ht="15" hidden="1" customHeight="1">
      <c r="A808" s="185">
        <v>742</v>
      </c>
      <c r="B808" s="186">
        <v>15</v>
      </c>
      <c r="C808" s="187" t="s">
        <v>499</v>
      </c>
      <c r="D808" s="187">
        <v>19</v>
      </c>
      <c r="E808" s="187" t="s">
        <v>1232</v>
      </c>
      <c r="F808" s="188"/>
      <c r="G808" s="186"/>
      <c r="H808" s="202"/>
      <c r="I808" s="202"/>
      <c r="J808" s="445"/>
      <c r="K808" s="186"/>
      <c r="L808" s="430"/>
      <c r="M808" s="431"/>
      <c r="N808" s="167"/>
      <c r="O808" s="167"/>
      <c r="P808" s="167"/>
      <c r="Q808" s="167"/>
      <c r="R808" s="165"/>
      <c r="S808" s="165"/>
      <c r="T808" s="165"/>
      <c r="U808" s="165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BK808" s="120">
        <f t="shared" si="128"/>
        <v>1</v>
      </c>
      <c r="BL808" s="235" t="str">
        <f t="shared" si="127"/>
        <v>2700-80-001-11-06</v>
      </c>
      <c r="BM808" s="235">
        <v>806</v>
      </c>
      <c r="BN808" s="242" t="s">
        <v>1960</v>
      </c>
      <c r="BO808" s="241" t="s">
        <v>1959</v>
      </c>
      <c r="BP808" s="242" t="s">
        <v>1611</v>
      </c>
      <c r="BQ808" s="243" t="s">
        <v>1568</v>
      </c>
      <c r="BR808" s="242" t="s">
        <v>1610</v>
      </c>
      <c r="BS808" s="241" t="s">
        <v>1634</v>
      </c>
      <c r="BT808" s="242" t="s">
        <v>1608</v>
      </c>
      <c r="BU808" s="243" t="s">
        <v>1607</v>
      </c>
      <c r="BV808" s="242" t="s">
        <v>329</v>
      </c>
      <c r="BW808" s="241" t="s">
        <v>1968</v>
      </c>
      <c r="BX808" s="235"/>
      <c r="BY808"/>
      <c r="BZ808"/>
      <c r="CA808"/>
      <c r="CB808"/>
      <c r="CC808"/>
      <c r="CD808"/>
      <c r="CE808"/>
    </row>
    <row r="809" spans="1:83" s="166" customFormat="1" ht="15" hidden="1" customHeight="1">
      <c r="A809" s="185">
        <v>743</v>
      </c>
      <c r="B809" s="186">
        <v>15</v>
      </c>
      <c r="C809" s="187" t="s">
        <v>499</v>
      </c>
      <c r="D809" s="187">
        <v>20</v>
      </c>
      <c r="E809" s="187" t="s">
        <v>1233</v>
      </c>
      <c r="F809" s="188"/>
      <c r="G809" s="186"/>
      <c r="H809" s="202"/>
      <c r="I809" s="202"/>
      <c r="J809" s="445"/>
      <c r="K809" s="186"/>
      <c r="L809" s="430"/>
      <c r="M809" s="431"/>
      <c r="N809" s="167"/>
      <c r="O809" s="167"/>
      <c r="P809" s="167"/>
      <c r="Q809" s="167"/>
      <c r="R809" s="165"/>
      <c r="S809" s="165"/>
      <c r="T809" s="165"/>
      <c r="U809" s="165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BK809" s="120">
        <f t="shared" si="128"/>
        <v>1</v>
      </c>
      <c r="BL809" s="235" t="str">
        <f t="shared" si="127"/>
        <v>2700-80-003-11-09</v>
      </c>
      <c r="BM809" s="235">
        <v>807</v>
      </c>
      <c r="BN809" s="242" t="s">
        <v>1960</v>
      </c>
      <c r="BO809" s="241" t="s">
        <v>1959</v>
      </c>
      <c r="BP809" s="242" t="s">
        <v>1611</v>
      </c>
      <c r="BQ809" s="243" t="s">
        <v>1568</v>
      </c>
      <c r="BR809" s="242" t="s">
        <v>1967</v>
      </c>
      <c r="BS809" s="241" t="s">
        <v>1966</v>
      </c>
      <c r="BT809" s="242" t="s">
        <v>1608</v>
      </c>
      <c r="BU809" s="243" t="s">
        <v>1607</v>
      </c>
      <c r="BV809" s="242" t="s">
        <v>1681</v>
      </c>
      <c r="BW809" s="241" t="s">
        <v>1965</v>
      </c>
      <c r="BX809" s="235"/>
      <c r="BY809"/>
      <c r="BZ809"/>
      <c r="CA809"/>
      <c r="CB809"/>
      <c r="CC809"/>
      <c r="CD809"/>
      <c r="CE809"/>
    </row>
    <row r="810" spans="1:83" s="166" customFormat="1" ht="15" hidden="1" customHeight="1">
      <c r="A810" s="185">
        <v>744</v>
      </c>
      <c r="B810" s="186">
        <v>15</v>
      </c>
      <c r="C810" s="187" t="s">
        <v>499</v>
      </c>
      <c r="D810" s="187">
        <v>21</v>
      </c>
      <c r="E810" s="187" t="s">
        <v>1234</v>
      </c>
      <c r="F810" s="188"/>
      <c r="G810" s="186"/>
      <c r="H810" s="202"/>
      <c r="I810" s="202"/>
      <c r="J810" s="445"/>
      <c r="K810" s="186"/>
      <c r="L810" s="430"/>
      <c r="M810" s="431"/>
      <c r="N810" s="167"/>
      <c r="O810" s="167"/>
      <c r="P810" s="167"/>
      <c r="Q810" s="167"/>
      <c r="R810" s="165"/>
      <c r="S810" s="165"/>
      <c r="T810" s="165"/>
      <c r="U810" s="165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BK810" s="120">
        <f t="shared" si="128"/>
        <v>1</v>
      </c>
      <c r="BL810" s="235" t="str">
        <f t="shared" si="127"/>
        <v>2700-80-800-00-05</v>
      </c>
      <c r="BM810" s="235">
        <v>808</v>
      </c>
      <c r="BN810" s="242" t="s">
        <v>1960</v>
      </c>
      <c r="BO810" s="241" t="s">
        <v>1959</v>
      </c>
      <c r="BP810" s="242" t="s">
        <v>1611</v>
      </c>
      <c r="BQ810" s="243" t="s">
        <v>1568</v>
      </c>
      <c r="BR810" s="242" t="s">
        <v>1649</v>
      </c>
      <c r="BS810" s="246" t="s">
        <v>1648</v>
      </c>
      <c r="BT810" s="245" t="s">
        <v>1642</v>
      </c>
      <c r="BU810" s="244"/>
      <c r="BV810" s="242" t="s">
        <v>328</v>
      </c>
      <c r="BW810" s="241" t="s">
        <v>1964</v>
      </c>
      <c r="BX810" s="235"/>
      <c r="BY810"/>
      <c r="BZ810"/>
      <c r="CA810"/>
      <c r="CB810"/>
      <c r="CC810"/>
      <c r="CD810"/>
      <c r="CE810"/>
    </row>
    <row r="811" spans="1:83" s="166" customFormat="1" ht="15" hidden="1" customHeight="1">
      <c r="A811" s="185">
        <v>745</v>
      </c>
      <c r="B811" s="186">
        <v>15</v>
      </c>
      <c r="C811" s="187" t="s">
        <v>499</v>
      </c>
      <c r="D811" s="187">
        <v>22</v>
      </c>
      <c r="E811" s="187" t="s">
        <v>1235</v>
      </c>
      <c r="F811" s="188"/>
      <c r="G811" s="186"/>
      <c r="H811" s="202"/>
      <c r="I811" s="202"/>
      <c r="J811" s="445"/>
      <c r="K811" s="186"/>
      <c r="L811" s="430"/>
      <c r="M811" s="431"/>
      <c r="N811" s="167"/>
      <c r="O811" s="167"/>
      <c r="P811" s="167"/>
      <c r="Q811" s="167"/>
      <c r="R811" s="165"/>
      <c r="S811" s="165"/>
      <c r="T811" s="165"/>
      <c r="U811" s="165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BK811" s="120">
        <f t="shared" si="128"/>
        <v>1</v>
      </c>
      <c r="BL811" s="235" t="str">
        <f t="shared" si="127"/>
        <v>2700-80-800-00-06</v>
      </c>
      <c r="BM811" s="235">
        <v>809</v>
      </c>
      <c r="BN811" s="242" t="s">
        <v>1960</v>
      </c>
      <c r="BO811" s="241" t="s">
        <v>1959</v>
      </c>
      <c r="BP811" s="242" t="s">
        <v>1611</v>
      </c>
      <c r="BQ811" s="243" t="s">
        <v>1568</v>
      </c>
      <c r="BR811" s="242" t="s">
        <v>1649</v>
      </c>
      <c r="BS811" s="246" t="s">
        <v>1648</v>
      </c>
      <c r="BT811" s="245" t="s">
        <v>1642</v>
      </c>
      <c r="BU811" s="244"/>
      <c r="BV811" s="242" t="s">
        <v>329</v>
      </c>
      <c r="BW811" s="241" t="s">
        <v>1963</v>
      </c>
      <c r="BX811" s="235"/>
      <c r="BY811"/>
      <c r="BZ811"/>
      <c r="CA811"/>
      <c r="CB811"/>
      <c r="CC811"/>
      <c r="CD811"/>
      <c r="CE811"/>
    </row>
    <row r="812" spans="1:83" s="166" customFormat="1" ht="15" hidden="1" customHeight="1">
      <c r="A812" s="185">
        <v>746</v>
      </c>
      <c r="B812" s="186">
        <v>15</v>
      </c>
      <c r="C812" s="187" t="s">
        <v>499</v>
      </c>
      <c r="D812" s="187">
        <v>23</v>
      </c>
      <c r="E812" s="187" t="s">
        <v>1236</v>
      </c>
      <c r="F812" s="188"/>
      <c r="G812" s="186"/>
      <c r="H812" s="202"/>
      <c r="I812" s="202"/>
      <c r="J812" s="445"/>
      <c r="K812" s="186"/>
      <c r="L812" s="430"/>
      <c r="M812" s="431"/>
      <c r="N812" s="167"/>
      <c r="O812" s="167"/>
      <c r="P812" s="167"/>
      <c r="Q812" s="167"/>
      <c r="R812" s="165"/>
      <c r="S812" s="165"/>
      <c r="T812" s="165"/>
      <c r="U812" s="165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BK812" s="120">
        <f t="shared" si="128"/>
        <v>1</v>
      </c>
      <c r="BL812" s="235" t="str">
        <f t="shared" si="127"/>
        <v>2700-80-800-03-12</v>
      </c>
      <c r="BM812" s="235">
        <v>810</v>
      </c>
      <c r="BN812" s="242" t="s">
        <v>1960</v>
      </c>
      <c r="BO812" s="241" t="s">
        <v>1959</v>
      </c>
      <c r="BP812" s="242" t="s">
        <v>1611</v>
      </c>
      <c r="BQ812" s="243" t="s">
        <v>1568</v>
      </c>
      <c r="BR812" s="242" t="s">
        <v>1649</v>
      </c>
      <c r="BS812" s="241" t="s">
        <v>1648</v>
      </c>
      <c r="BT812" s="242" t="s">
        <v>326</v>
      </c>
      <c r="BU812" s="243" t="s">
        <v>1697</v>
      </c>
      <c r="BV812" s="242" t="s">
        <v>1639</v>
      </c>
      <c r="BW812" s="241" t="s">
        <v>1962</v>
      </c>
      <c r="BX812" s="235"/>
      <c r="BY812"/>
      <c r="BZ812"/>
      <c r="CA812"/>
      <c r="CB812"/>
      <c r="CC812"/>
      <c r="CD812"/>
      <c r="CE812"/>
    </row>
    <row r="813" spans="1:83" s="166" customFormat="1" ht="15" hidden="1" customHeight="1">
      <c r="A813" s="185">
        <v>747</v>
      </c>
      <c r="B813" s="186">
        <v>15</v>
      </c>
      <c r="C813" s="187" t="s">
        <v>499</v>
      </c>
      <c r="D813" s="187">
        <v>24</v>
      </c>
      <c r="E813" s="187" t="s">
        <v>1237</v>
      </c>
      <c r="F813" s="188"/>
      <c r="G813" s="186"/>
      <c r="H813" s="202"/>
      <c r="I813" s="202"/>
      <c r="J813" s="445"/>
      <c r="K813" s="186"/>
      <c r="L813" s="430"/>
      <c r="M813" s="431"/>
      <c r="N813" s="167"/>
      <c r="O813" s="167"/>
      <c r="P813" s="167"/>
      <c r="Q813" s="167"/>
      <c r="R813" s="165"/>
      <c r="S813" s="165"/>
      <c r="T813" s="165"/>
      <c r="U813" s="165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BK813" s="120">
        <f t="shared" si="128"/>
        <v>1</v>
      </c>
      <c r="BL813" s="235" t="str">
        <f t="shared" si="127"/>
        <v>2700-80-800-03-25</v>
      </c>
      <c r="BM813" s="235">
        <v>811</v>
      </c>
      <c r="BN813" s="242" t="s">
        <v>1960</v>
      </c>
      <c r="BO813" s="241" t="s">
        <v>1959</v>
      </c>
      <c r="BP813" s="242" t="s">
        <v>1611</v>
      </c>
      <c r="BQ813" s="243" t="s">
        <v>1568</v>
      </c>
      <c r="BR813" s="242" t="s">
        <v>1649</v>
      </c>
      <c r="BS813" s="241" t="s">
        <v>1648</v>
      </c>
      <c r="BT813" s="242" t="s">
        <v>326</v>
      </c>
      <c r="BU813" s="243" t="s">
        <v>1697</v>
      </c>
      <c r="BV813" s="242" t="s">
        <v>1636</v>
      </c>
      <c r="BW813" s="241" t="s">
        <v>1961</v>
      </c>
      <c r="BX813" s="235"/>
      <c r="BY813"/>
      <c r="BZ813"/>
      <c r="CA813"/>
      <c r="CB813"/>
      <c r="CC813"/>
      <c r="CD813"/>
      <c r="CE813"/>
    </row>
    <row r="814" spans="1:83" s="166" customFormat="1" ht="15" hidden="1" customHeight="1">
      <c r="A814" s="185">
        <v>748</v>
      </c>
      <c r="B814" s="186">
        <v>15</v>
      </c>
      <c r="C814" s="187" t="s">
        <v>499</v>
      </c>
      <c r="D814" s="187">
        <v>25</v>
      </c>
      <c r="E814" s="187" t="s">
        <v>1238</v>
      </c>
      <c r="F814" s="188"/>
      <c r="G814" s="186"/>
      <c r="H814" s="202"/>
      <c r="I814" s="202"/>
      <c r="J814" s="445"/>
      <c r="K814" s="186"/>
      <c r="L814" s="430"/>
      <c r="M814" s="431"/>
      <c r="N814" s="167"/>
      <c r="O814" s="167"/>
      <c r="P814" s="167"/>
      <c r="Q814" s="167"/>
      <c r="R814" s="165"/>
      <c r="S814" s="165"/>
      <c r="T814" s="165"/>
      <c r="U814" s="165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BK814" s="120">
        <f t="shared" si="128"/>
        <v>1</v>
      </c>
      <c r="BL814" s="235" t="str">
        <f t="shared" si="127"/>
        <v>2700-80-800-11-11</v>
      </c>
      <c r="BM814" s="235">
        <v>812</v>
      </c>
      <c r="BN814" s="242" t="s">
        <v>1960</v>
      </c>
      <c r="BO814" s="241" t="s">
        <v>1959</v>
      </c>
      <c r="BP814" s="242" t="s">
        <v>1611</v>
      </c>
      <c r="BQ814" s="243" t="s">
        <v>1568</v>
      </c>
      <c r="BR814" s="242" t="s">
        <v>1649</v>
      </c>
      <c r="BS814" s="241" t="s">
        <v>1648</v>
      </c>
      <c r="BT814" s="242" t="s">
        <v>1608</v>
      </c>
      <c r="BU814" s="243" t="s">
        <v>1607</v>
      </c>
      <c r="BV814" s="242" t="s">
        <v>1608</v>
      </c>
      <c r="BW814" s="241" t="s">
        <v>1958</v>
      </c>
      <c r="BX814" s="235"/>
      <c r="BY814"/>
      <c r="BZ814"/>
      <c r="CA814"/>
      <c r="CB814"/>
      <c r="CC814"/>
      <c r="CD814"/>
      <c r="CE814"/>
    </row>
    <row r="815" spans="1:83" s="166" customFormat="1" ht="15" hidden="1" customHeight="1">
      <c r="A815" s="185">
        <v>749</v>
      </c>
      <c r="B815" s="186">
        <v>15</v>
      </c>
      <c r="C815" s="187" t="s">
        <v>499</v>
      </c>
      <c r="D815" s="187">
        <v>26</v>
      </c>
      <c r="E815" s="187" t="s">
        <v>1239</v>
      </c>
      <c r="F815" s="188"/>
      <c r="G815" s="186"/>
      <c r="H815" s="202"/>
      <c r="I815" s="202"/>
      <c r="J815" s="445"/>
      <c r="K815" s="186"/>
      <c r="L815" s="430"/>
      <c r="M815" s="431"/>
      <c r="N815" s="167"/>
      <c r="O815" s="167"/>
      <c r="P815" s="167"/>
      <c r="Q815" s="167"/>
      <c r="R815" s="165"/>
      <c r="S815" s="165"/>
      <c r="T815" s="165"/>
      <c r="U815" s="165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BK815" s="120">
        <f t="shared" si="128"/>
        <v>1</v>
      </c>
      <c r="BL815" s="235" t="str">
        <f t="shared" si="127"/>
        <v>2701-03-105-00-27</v>
      </c>
      <c r="BM815" s="235">
        <v>813</v>
      </c>
      <c r="BN815" s="242" t="s">
        <v>1950</v>
      </c>
      <c r="BO815" s="241" t="s">
        <v>1949</v>
      </c>
      <c r="BP815" s="242" t="s">
        <v>326</v>
      </c>
      <c r="BQ815" s="243" t="s">
        <v>1948</v>
      </c>
      <c r="BR815" s="242" t="s">
        <v>1891</v>
      </c>
      <c r="BS815" s="246" t="s">
        <v>1957</v>
      </c>
      <c r="BT815" s="245" t="s">
        <v>1642</v>
      </c>
      <c r="BU815" s="244"/>
      <c r="BV815" s="242" t="s">
        <v>1654</v>
      </c>
      <c r="BW815" s="241" t="s">
        <v>1653</v>
      </c>
      <c r="BX815" s="235"/>
      <c r="BY815"/>
      <c r="BZ815"/>
      <c r="CA815"/>
      <c r="CB815"/>
      <c r="CC815"/>
      <c r="CD815"/>
      <c r="CE815"/>
    </row>
    <row r="816" spans="1:83" s="166" customFormat="1" ht="15" hidden="1" customHeight="1">
      <c r="A816" s="185">
        <v>750</v>
      </c>
      <c r="B816" s="186">
        <v>15</v>
      </c>
      <c r="C816" s="187" t="s">
        <v>499</v>
      </c>
      <c r="D816" s="187">
        <v>27</v>
      </c>
      <c r="E816" s="187" t="s">
        <v>1240</v>
      </c>
      <c r="F816" s="188"/>
      <c r="G816" s="186"/>
      <c r="H816" s="202"/>
      <c r="I816" s="202"/>
      <c r="J816" s="445"/>
      <c r="K816" s="186"/>
      <c r="L816" s="430"/>
      <c r="M816" s="431"/>
      <c r="N816" s="167"/>
      <c r="O816" s="167"/>
      <c r="P816" s="167"/>
      <c r="Q816" s="167"/>
      <c r="R816" s="165"/>
      <c r="S816" s="165"/>
      <c r="T816" s="165"/>
      <c r="U816" s="165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BK816" s="120">
        <f t="shared" si="128"/>
        <v>1</v>
      </c>
      <c r="BL816" s="235" t="str">
        <f t="shared" si="127"/>
        <v>2701-03-133-00-26</v>
      </c>
      <c r="BM816" s="235">
        <v>814</v>
      </c>
      <c r="BN816" s="242" t="s">
        <v>1950</v>
      </c>
      <c r="BO816" s="241" t="s">
        <v>1949</v>
      </c>
      <c r="BP816" s="242" t="s">
        <v>326</v>
      </c>
      <c r="BQ816" s="243" t="s">
        <v>1948</v>
      </c>
      <c r="BR816" s="242" t="s">
        <v>1694</v>
      </c>
      <c r="BS816" s="246" t="s">
        <v>1956</v>
      </c>
      <c r="BT816" s="245" t="s">
        <v>1642</v>
      </c>
      <c r="BU816" s="244"/>
      <c r="BV816" s="242" t="s">
        <v>1622</v>
      </c>
      <c r="BW816" s="241" t="s">
        <v>1621</v>
      </c>
      <c r="BX816" s="235"/>
      <c r="BY816"/>
      <c r="BZ816"/>
      <c r="CA816"/>
      <c r="CB816"/>
      <c r="CC816"/>
      <c r="CD816"/>
      <c r="CE816"/>
    </row>
    <row r="817" spans="1:83" s="166" customFormat="1" ht="15" hidden="1" customHeight="1">
      <c r="A817" s="185">
        <v>751</v>
      </c>
      <c r="B817" s="186">
        <v>15</v>
      </c>
      <c r="C817" s="187" t="s">
        <v>499</v>
      </c>
      <c r="D817" s="187">
        <v>28</v>
      </c>
      <c r="E817" s="187" t="s">
        <v>1241</v>
      </c>
      <c r="F817" s="188"/>
      <c r="G817" s="186"/>
      <c r="H817" s="202"/>
      <c r="I817" s="202"/>
      <c r="J817" s="445"/>
      <c r="K817" s="186"/>
      <c r="L817" s="430"/>
      <c r="M817" s="431"/>
      <c r="N817" s="167"/>
      <c r="O817" s="167"/>
      <c r="P817" s="167"/>
      <c r="Q817" s="167"/>
      <c r="R817" s="165"/>
      <c r="S817" s="165"/>
      <c r="T817" s="165"/>
      <c r="U817" s="165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BK817" s="120">
        <f t="shared" si="128"/>
        <v>1</v>
      </c>
      <c r="BL817" s="235" t="str">
        <f t="shared" si="127"/>
        <v>2701-03-134-00-26</v>
      </c>
      <c r="BM817" s="235">
        <v>815</v>
      </c>
      <c r="BN817" s="242" t="s">
        <v>1950</v>
      </c>
      <c r="BO817" s="241" t="s">
        <v>1949</v>
      </c>
      <c r="BP817" s="242" t="s">
        <v>326</v>
      </c>
      <c r="BQ817" s="243" t="s">
        <v>1948</v>
      </c>
      <c r="BR817" s="242" t="s">
        <v>1955</v>
      </c>
      <c r="BS817" s="246" t="s">
        <v>1954</v>
      </c>
      <c r="BT817" s="245" t="s">
        <v>1642</v>
      </c>
      <c r="BU817" s="244"/>
      <c r="BV817" s="242" t="s">
        <v>1622</v>
      </c>
      <c r="BW817" s="241" t="s">
        <v>1621</v>
      </c>
      <c r="BX817" s="235"/>
      <c r="BY817"/>
      <c r="BZ817"/>
      <c r="CA817"/>
      <c r="CB817"/>
      <c r="CC817"/>
      <c r="CD817"/>
      <c r="CE817"/>
    </row>
    <row r="818" spans="1:83" s="166" customFormat="1" ht="15" hidden="1" customHeight="1">
      <c r="A818" s="185">
        <v>752</v>
      </c>
      <c r="B818" s="186">
        <v>15</v>
      </c>
      <c r="C818" s="187" t="s">
        <v>499</v>
      </c>
      <c r="D818" s="187">
        <v>29</v>
      </c>
      <c r="E818" s="187" t="s">
        <v>1242</v>
      </c>
      <c r="F818" s="188"/>
      <c r="G818" s="186"/>
      <c r="H818" s="202"/>
      <c r="I818" s="202"/>
      <c r="J818" s="445"/>
      <c r="K818" s="186"/>
      <c r="L818" s="430"/>
      <c r="M818" s="431"/>
      <c r="N818" s="167"/>
      <c r="O818" s="167"/>
      <c r="P818" s="167"/>
      <c r="Q818" s="167"/>
      <c r="R818" s="165"/>
      <c r="S818" s="165"/>
      <c r="T818" s="165"/>
      <c r="U818" s="165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BK818" s="120">
        <f t="shared" si="128"/>
        <v>1</v>
      </c>
      <c r="BL818" s="235" t="str">
        <f t="shared" si="127"/>
        <v>2701-03-134-00-27</v>
      </c>
      <c r="BM818" s="235">
        <v>816</v>
      </c>
      <c r="BN818" s="242" t="s">
        <v>1950</v>
      </c>
      <c r="BO818" s="241" t="s">
        <v>1949</v>
      </c>
      <c r="BP818" s="242" t="s">
        <v>326</v>
      </c>
      <c r="BQ818" s="243" t="s">
        <v>1948</v>
      </c>
      <c r="BR818" s="242" t="s">
        <v>1955</v>
      </c>
      <c r="BS818" s="246" t="s">
        <v>1954</v>
      </c>
      <c r="BT818" s="245" t="s">
        <v>1642</v>
      </c>
      <c r="BU818" s="244"/>
      <c r="BV818" s="242" t="s">
        <v>1654</v>
      </c>
      <c r="BW818" s="241" t="s">
        <v>1653</v>
      </c>
      <c r="BX818" s="235"/>
      <c r="BY818"/>
      <c r="BZ818"/>
      <c r="CA818"/>
      <c r="CB818"/>
      <c r="CC818"/>
      <c r="CD818"/>
      <c r="CE818"/>
    </row>
    <row r="819" spans="1:83" s="166" customFormat="1" ht="15" hidden="1" customHeight="1">
      <c r="A819" s="185">
        <v>753</v>
      </c>
      <c r="B819" s="186">
        <v>15</v>
      </c>
      <c r="C819" s="187" t="s">
        <v>499</v>
      </c>
      <c r="D819" s="187">
        <v>30</v>
      </c>
      <c r="E819" s="187" t="s">
        <v>1243</v>
      </c>
      <c r="F819" s="188"/>
      <c r="G819" s="186"/>
      <c r="H819" s="202"/>
      <c r="I819" s="202"/>
      <c r="J819" s="445"/>
      <c r="K819" s="186"/>
      <c r="L819" s="430"/>
      <c r="M819" s="431"/>
      <c r="N819" s="167"/>
      <c r="O819" s="167"/>
      <c r="P819" s="167"/>
      <c r="Q819" s="167"/>
      <c r="R819" s="165"/>
      <c r="S819" s="165"/>
      <c r="T819" s="165"/>
      <c r="U819" s="165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BK819" s="120">
        <f t="shared" si="128"/>
        <v>1</v>
      </c>
      <c r="BL819" s="235" t="str">
        <f t="shared" si="127"/>
        <v>2701-03-135-00-27</v>
      </c>
      <c r="BM819" s="235">
        <v>817</v>
      </c>
      <c r="BN819" s="242" t="s">
        <v>1950</v>
      </c>
      <c r="BO819" s="241" t="s">
        <v>1949</v>
      </c>
      <c r="BP819" s="242" t="s">
        <v>326</v>
      </c>
      <c r="BQ819" s="243" t="s">
        <v>1948</v>
      </c>
      <c r="BR819" s="242" t="s">
        <v>1692</v>
      </c>
      <c r="BS819" s="246" t="s">
        <v>1953</v>
      </c>
      <c r="BT819" s="245" t="s">
        <v>1642</v>
      </c>
      <c r="BU819" s="244"/>
      <c r="BV819" s="242" t="s">
        <v>1654</v>
      </c>
      <c r="BW819" s="241" t="s">
        <v>1653</v>
      </c>
      <c r="BX819" s="235"/>
      <c r="BY819"/>
      <c r="BZ819"/>
      <c r="CA819"/>
      <c r="CB819"/>
      <c r="CC819"/>
      <c r="CD819"/>
      <c r="CE819"/>
    </row>
    <row r="820" spans="1:83" s="166" customFormat="1" ht="15" hidden="1" customHeight="1">
      <c r="A820" s="185">
        <v>754</v>
      </c>
      <c r="B820" s="186">
        <v>15</v>
      </c>
      <c r="C820" s="187" t="s">
        <v>499</v>
      </c>
      <c r="D820" s="187">
        <v>31</v>
      </c>
      <c r="E820" s="187" t="s">
        <v>1244</v>
      </c>
      <c r="F820" s="188"/>
      <c r="G820" s="186"/>
      <c r="H820" s="202"/>
      <c r="I820" s="202"/>
      <c r="J820" s="445"/>
      <c r="K820" s="186"/>
      <c r="L820" s="430"/>
      <c r="M820" s="431"/>
      <c r="N820" s="167"/>
      <c r="O820" s="167"/>
      <c r="P820" s="167"/>
      <c r="Q820" s="167"/>
      <c r="R820" s="165"/>
      <c r="S820" s="165"/>
      <c r="T820" s="165"/>
      <c r="U820" s="165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BK820" s="120">
        <f t="shared" si="128"/>
        <v>1</v>
      </c>
      <c r="BL820" s="235" t="str">
        <f t="shared" si="127"/>
        <v>2701-03-138-00-26</v>
      </c>
      <c r="BM820" s="235">
        <v>818</v>
      </c>
      <c r="BN820" s="242" t="s">
        <v>1950</v>
      </c>
      <c r="BO820" s="241" t="s">
        <v>1949</v>
      </c>
      <c r="BP820" s="242" t="s">
        <v>326</v>
      </c>
      <c r="BQ820" s="243" t="s">
        <v>1948</v>
      </c>
      <c r="BR820" s="242" t="s">
        <v>1952</v>
      </c>
      <c r="BS820" s="246" t="s">
        <v>1951</v>
      </c>
      <c r="BT820" s="245" t="s">
        <v>1642</v>
      </c>
      <c r="BU820" s="244"/>
      <c r="BV820" s="242" t="s">
        <v>1622</v>
      </c>
      <c r="BW820" s="241" t="s">
        <v>1621</v>
      </c>
      <c r="BX820" s="235"/>
      <c r="BY820"/>
      <c r="BZ820"/>
      <c r="CA820"/>
      <c r="CB820"/>
      <c r="CC820"/>
      <c r="CD820"/>
      <c r="CE820"/>
    </row>
    <row r="821" spans="1:83" s="166" customFormat="1" ht="15" hidden="1" customHeight="1">
      <c r="A821" s="185">
        <v>755</v>
      </c>
      <c r="B821" s="186">
        <v>15</v>
      </c>
      <c r="C821" s="187" t="s">
        <v>499</v>
      </c>
      <c r="D821" s="187">
        <v>32</v>
      </c>
      <c r="E821" s="187" t="s">
        <v>1245</v>
      </c>
      <c r="F821" s="188"/>
      <c r="G821" s="186"/>
      <c r="H821" s="202"/>
      <c r="I821" s="202"/>
      <c r="J821" s="445"/>
      <c r="K821" s="186"/>
      <c r="L821" s="430"/>
      <c r="M821" s="431"/>
      <c r="N821" s="167"/>
      <c r="O821" s="167"/>
      <c r="P821" s="167"/>
      <c r="Q821" s="167"/>
      <c r="R821" s="165"/>
      <c r="S821" s="165"/>
      <c r="T821" s="165"/>
      <c r="U821" s="165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BK821" s="120">
        <f t="shared" si="128"/>
        <v>1</v>
      </c>
      <c r="BL821" s="235" t="str">
        <f t="shared" si="127"/>
        <v>2701-03-800-00-04</v>
      </c>
      <c r="BM821" s="235">
        <v>819</v>
      </c>
      <c r="BN821" s="242" t="s">
        <v>1950</v>
      </c>
      <c r="BO821" s="241" t="s">
        <v>1949</v>
      </c>
      <c r="BP821" s="242" t="s">
        <v>326</v>
      </c>
      <c r="BQ821" s="243" t="s">
        <v>1948</v>
      </c>
      <c r="BR821" s="242" t="s">
        <v>1649</v>
      </c>
      <c r="BS821" s="246" t="s">
        <v>1648</v>
      </c>
      <c r="BT821" s="245" t="s">
        <v>1642</v>
      </c>
      <c r="BU821" s="244"/>
      <c r="BV821" s="242" t="s">
        <v>327</v>
      </c>
      <c r="BW821" s="241" t="s">
        <v>1647</v>
      </c>
      <c r="BX821" s="235"/>
      <c r="BY821"/>
      <c r="BZ821"/>
      <c r="CA821"/>
      <c r="CB821"/>
      <c r="CC821"/>
      <c r="CD821"/>
      <c r="CE821"/>
    </row>
    <row r="822" spans="1:83" s="166" customFormat="1" ht="15" hidden="1" customHeight="1">
      <c r="A822" s="185">
        <v>756</v>
      </c>
      <c r="B822" s="186">
        <v>15</v>
      </c>
      <c r="C822" s="187" t="s">
        <v>499</v>
      </c>
      <c r="D822" s="187">
        <v>33</v>
      </c>
      <c r="E822" s="187" t="s">
        <v>1246</v>
      </c>
      <c r="F822" s="188"/>
      <c r="G822" s="186"/>
      <c r="H822" s="202"/>
      <c r="I822" s="202"/>
      <c r="J822" s="445"/>
      <c r="K822" s="186"/>
      <c r="L822" s="430"/>
      <c r="M822" s="431"/>
      <c r="N822" s="167"/>
      <c r="O822" s="167"/>
      <c r="P822" s="167"/>
      <c r="Q822" s="167"/>
      <c r="R822" s="165"/>
      <c r="S822" s="165"/>
      <c r="T822" s="165"/>
      <c r="U822" s="165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BK822" s="120">
        <f t="shared" si="128"/>
        <v>1</v>
      </c>
      <c r="BL822" s="235" t="str">
        <f t="shared" si="127"/>
        <v>2702-02-001-00-01</v>
      </c>
      <c r="BM822" s="235">
        <v>820</v>
      </c>
      <c r="BN822" s="242" t="s">
        <v>1927</v>
      </c>
      <c r="BO822" s="241" t="s">
        <v>1926</v>
      </c>
      <c r="BP822" s="242" t="s">
        <v>29</v>
      </c>
      <c r="BQ822" s="243" t="s">
        <v>1940</v>
      </c>
      <c r="BR822" s="242" t="s">
        <v>1610</v>
      </c>
      <c r="BS822" s="246" t="s">
        <v>1634</v>
      </c>
      <c r="BT822" s="245" t="s">
        <v>1642</v>
      </c>
      <c r="BU822" s="244"/>
      <c r="BV822" s="242" t="s">
        <v>1604</v>
      </c>
      <c r="BW822" s="241" t="s">
        <v>1924</v>
      </c>
      <c r="BX822" s="235"/>
      <c r="BY822"/>
      <c r="BZ822"/>
      <c r="CA822"/>
      <c r="CB822"/>
      <c r="CC822"/>
      <c r="CD822"/>
      <c r="CE822"/>
    </row>
    <row r="823" spans="1:83" s="166" customFormat="1" ht="15" hidden="1" customHeight="1">
      <c r="A823" s="185">
        <v>757</v>
      </c>
      <c r="B823" s="186">
        <v>15</v>
      </c>
      <c r="C823" s="187" t="s">
        <v>499</v>
      </c>
      <c r="D823" s="187">
        <v>34</v>
      </c>
      <c r="E823" s="187" t="s">
        <v>1247</v>
      </c>
      <c r="F823" s="188"/>
      <c r="G823" s="186"/>
      <c r="H823" s="202"/>
      <c r="I823" s="202"/>
      <c r="J823" s="445"/>
      <c r="K823" s="186"/>
      <c r="L823" s="430"/>
      <c r="M823" s="431"/>
      <c r="N823" s="167"/>
      <c r="O823" s="167"/>
      <c r="P823" s="167"/>
      <c r="Q823" s="167"/>
      <c r="R823" s="165"/>
      <c r="S823" s="165"/>
      <c r="T823" s="165"/>
      <c r="U823" s="165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BK823" s="120">
        <f t="shared" si="128"/>
        <v>1</v>
      </c>
      <c r="BL823" s="235" t="str">
        <f t="shared" si="127"/>
        <v>2702-02-001-11-01</v>
      </c>
      <c r="BM823" s="235">
        <v>821</v>
      </c>
      <c r="BN823" s="242" t="s">
        <v>1927</v>
      </c>
      <c r="BO823" s="241" t="s">
        <v>1926</v>
      </c>
      <c r="BP823" s="242" t="s">
        <v>29</v>
      </c>
      <c r="BQ823" s="243" t="s">
        <v>1940</v>
      </c>
      <c r="BR823" s="242" t="s">
        <v>1610</v>
      </c>
      <c r="BS823" s="241" t="s">
        <v>1634</v>
      </c>
      <c r="BT823" s="242" t="s">
        <v>1608</v>
      </c>
      <c r="BU823" s="243" t="s">
        <v>1607</v>
      </c>
      <c r="BV823" s="242" t="s">
        <v>1604</v>
      </c>
      <c r="BW823" s="241" t="s">
        <v>1924</v>
      </c>
      <c r="BX823" s="235"/>
      <c r="BY823"/>
      <c r="BZ823"/>
      <c r="CA823"/>
      <c r="CB823"/>
      <c r="CC823"/>
      <c r="CD823"/>
      <c r="CE823"/>
    </row>
    <row r="824" spans="1:83" s="166" customFormat="1" ht="15" hidden="1" customHeight="1">
      <c r="A824" s="185">
        <v>758</v>
      </c>
      <c r="B824" s="186">
        <v>15</v>
      </c>
      <c r="C824" s="187" t="s">
        <v>499</v>
      </c>
      <c r="D824" s="187">
        <v>35</v>
      </c>
      <c r="E824" s="187" t="s">
        <v>1248</v>
      </c>
      <c r="F824" s="188"/>
      <c r="G824" s="186"/>
      <c r="H824" s="202"/>
      <c r="I824" s="202"/>
      <c r="J824" s="445"/>
      <c r="K824" s="186"/>
      <c r="L824" s="430"/>
      <c r="M824" s="431"/>
      <c r="N824" s="167"/>
      <c r="O824" s="167"/>
      <c r="P824" s="167"/>
      <c r="Q824" s="167"/>
      <c r="R824" s="165"/>
      <c r="S824" s="165"/>
      <c r="T824" s="165"/>
      <c r="U824" s="165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BK824" s="120">
        <f t="shared" si="128"/>
        <v>1</v>
      </c>
      <c r="BL824" s="235" t="str">
        <f t="shared" si="127"/>
        <v>2702-02-005-00-04</v>
      </c>
      <c r="BM824" s="235">
        <v>822</v>
      </c>
      <c r="BN824" s="242" t="s">
        <v>1927</v>
      </c>
      <c r="BO824" s="241" t="s">
        <v>1926</v>
      </c>
      <c r="BP824" s="242" t="s">
        <v>29</v>
      </c>
      <c r="BQ824" s="243" t="s">
        <v>1940</v>
      </c>
      <c r="BR824" s="242" t="s">
        <v>1946</v>
      </c>
      <c r="BS824" s="246" t="s">
        <v>1945</v>
      </c>
      <c r="BT824" s="245" t="s">
        <v>1642</v>
      </c>
      <c r="BU824" s="244"/>
      <c r="BV824" s="242" t="s">
        <v>327</v>
      </c>
      <c r="BW824" s="241" t="s">
        <v>1944</v>
      </c>
      <c r="BX824" s="235"/>
      <c r="BY824"/>
      <c r="BZ824"/>
      <c r="CA824"/>
      <c r="CB824"/>
      <c r="CC824"/>
      <c r="CD824"/>
      <c r="CE824"/>
    </row>
    <row r="825" spans="1:83" s="166" customFormat="1" ht="15" hidden="1" customHeight="1">
      <c r="A825" s="185">
        <v>759</v>
      </c>
      <c r="B825" s="186">
        <v>15</v>
      </c>
      <c r="C825" s="187" t="s">
        <v>499</v>
      </c>
      <c r="D825" s="187">
        <v>36</v>
      </c>
      <c r="E825" s="187" t="s">
        <v>1249</v>
      </c>
      <c r="F825" s="188"/>
      <c r="G825" s="186"/>
      <c r="H825" s="202"/>
      <c r="I825" s="202"/>
      <c r="J825" s="445"/>
      <c r="K825" s="186"/>
      <c r="L825" s="430"/>
      <c r="M825" s="431"/>
      <c r="N825" s="167"/>
      <c r="O825" s="167"/>
      <c r="P825" s="167"/>
      <c r="Q825" s="167"/>
      <c r="R825" s="165"/>
      <c r="S825" s="165"/>
      <c r="T825" s="165"/>
      <c r="U825" s="165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BK825" s="120">
        <f t="shared" si="128"/>
        <v>1</v>
      </c>
      <c r="BL825" s="235" t="str">
        <f t="shared" si="127"/>
        <v>2702-02-005-03-05</v>
      </c>
      <c r="BM825" s="235">
        <v>823</v>
      </c>
      <c r="BN825" s="242" t="s">
        <v>1927</v>
      </c>
      <c r="BO825" s="241" t="s">
        <v>1926</v>
      </c>
      <c r="BP825" s="242" t="s">
        <v>29</v>
      </c>
      <c r="BQ825" s="243" t="s">
        <v>1940</v>
      </c>
      <c r="BR825" s="242" t="s">
        <v>1946</v>
      </c>
      <c r="BS825" s="241" t="s">
        <v>1945</v>
      </c>
      <c r="BT825" s="242" t="s">
        <v>326</v>
      </c>
      <c r="BU825" s="243" t="s">
        <v>1697</v>
      </c>
      <c r="BV825" s="242" t="s">
        <v>328</v>
      </c>
      <c r="BW825" s="241" t="s">
        <v>1947</v>
      </c>
      <c r="BX825" s="235"/>
      <c r="BY825"/>
      <c r="BZ825"/>
      <c r="CA825"/>
      <c r="CB825"/>
      <c r="CC825"/>
      <c r="CD825"/>
      <c r="CE825"/>
    </row>
    <row r="826" spans="1:83" s="166" customFormat="1" ht="15" hidden="1" customHeight="1">
      <c r="A826" s="185">
        <v>760</v>
      </c>
      <c r="B826" s="186">
        <v>15</v>
      </c>
      <c r="C826" s="187" t="s">
        <v>499</v>
      </c>
      <c r="D826" s="187">
        <v>37</v>
      </c>
      <c r="E826" s="187" t="s">
        <v>1250</v>
      </c>
      <c r="F826" s="188"/>
      <c r="G826" s="186"/>
      <c r="H826" s="202"/>
      <c r="I826" s="202"/>
      <c r="J826" s="445"/>
      <c r="K826" s="186"/>
      <c r="L826" s="430"/>
      <c r="M826" s="431"/>
      <c r="N826" s="167"/>
      <c r="O826" s="167"/>
      <c r="P826" s="167"/>
      <c r="Q826" s="167"/>
      <c r="R826" s="165"/>
      <c r="S826" s="165"/>
      <c r="T826" s="165"/>
      <c r="U826" s="165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BK826" s="120">
        <f t="shared" si="128"/>
        <v>1</v>
      </c>
      <c r="BL826" s="235" t="str">
        <f t="shared" si="127"/>
        <v>2702-02-005-11-04</v>
      </c>
      <c r="BM826" s="235">
        <v>824</v>
      </c>
      <c r="BN826" s="242" t="s">
        <v>1927</v>
      </c>
      <c r="BO826" s="241" t="s">
        <v>1926</v>
      </c>
      <c r="BP826" s="242" t="s">
        <v>29</v>
      </c>
      <c r="BQ826" s="243" t="s">
        <v>1940</v>
      </c>
      <c r="BR826" s="242" t="s">
        <v>1946</v>
      </c>
      <c r="BS826" s="241" t="s">
        <v>1945</v>
      </c>
      <c r="BT826" s="242" t="s">
        <v>1608</v>
      </c>
      <c r="BU826" s="243" t="s">
        <v>1607</v>
      </c>
      <c r="BV826" s="242" t="s">
        <v>327</v>
      </c>
      <c r="BW826" s="241" t="s">
        <v>1944</v>
      </c>
      <c r="BX826" s="235"/>
      <c r="BY826"/>
      <c r="BZ826"/>
      <c r="CA826"/>
      <c r="CB826"/>
      <c r="CC826"/>
      <c r="CD826"/>
      <c r="CE826"/>
    </row>
    <row r="827" spans="1:83" s="166" customFormat="1" ht="15" hidden="1" customHeight="1">
      <c r="A827" s="185">
        <v>761</v>
      </c>
      <c r="B827" s="186">
        <v>15</v>
      </c>
      <c r="C827" s="187" t="s">
        <v>499</v>
      </c>
      <c r="D827" s="187">
        <v>38</v>
      </c>
      <c r="E827" s="187" t="s">
        <v>1251</v>
      </c>
      <c r="F827" s="188"/>
      <c r="G827" s="186"/>
      <c r="H827" s="202"/>
      <c r="I827" s="202"/>
      <c r="J827" s="445"/>
      <c r="K827" s="186"/>
      <c r="L827" s="430"/>
      <c r="M827" s="431"/>
      <c r="N827" s="167"/>
      <c r="O827" s="167"/>
      <c r="P827" s="167"/>
      <c r="Q827" s="167"/>
      <c r="R827" s="165"/>
      <c r="S827" s="165"/>
      <c r="T827" s="165"/>
      <c r="U827" s="165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BK827" s="120">
        <f t="shared" si="128"/>
        <v>1</v>
      </c>
      <c r="BL827" s="235" t="str">
        <f t="shared" si="127"/>
        <v>2702-02-789-11-04</v>
      </c>
      <c r="BM827" s="235">
        <v>825</v>
      </c>
      <c r="BN827" s="242" t="s">
        <v>1927</v>
      </c>
      <c r="BO827" s="241" t="s">
        <v>1926</v>
      </c>
      <c r="BP827" s="242" t="s">
        <v>29</v>
      </c>
      <c r="BQ827" s="243" t="s">
        <v>1940</v>
      </c>
      <c r="BR827" s="242" t="s">
        <v>1943</v>
      </c>
      <c r="BS827" s="241" t="s">
        <v>1942</v>
      </c>
      <c r="BT827" s="242" t="s">
        <v>1608</v>
      </c>
      <c r="BU827" s="243" t="s">
        <v>1607</v>
      </c>
      <c r="BV827" s="242" t="s">
        <v>327</v>
      </c>
      <c r="BW827" s="241" t="s">
        <v>1941</v>
      </c>
      <c r="BX827" s="235"/>
      <c r="BY827"/>
      <c r="BZ827"/>
      <c r="CA827"/>
      <c r="CB827"/>
      <c r="CC827"/>
      <c r="CD827"/>
      <c r="CE827"/>
    </row>
    <row r="828" spans="1:83" s="166" customFormat="1" ht="15" hidden="1" customHeight="1">
      <c r="A828" s="185">
        <v>762</v>
      </c>
      <c r="B828" s="186">
        <v>15</v>
      </c>
      <c r="C828" s="187" t="s">
        <v>499</v>
      </c>
      <c r="D828" s="187">
        <v>39</v>
      </c>
      <c r="E828" s="187" t="s">
        <v>1252</v>
      </c>
      <c r="F828" s="188"/>
      <c r="G828" s="186"/>
      <c r="H828" s="202"/>
      <c r="I828" s="202"/>
      <c r="J828" s="445"/>
      <c r="K828" s="186"/>
      <c r="L828" s="430"/>
      <c r="M828" s="431"/>
      <c r="N828" s="167"/>
      <c r="O828" s="167"/>
      <c r="P828" s="167"/>
      <c r="Q828" s="167"/>
      <c r="R828" s="165"/>
      <c r="S828" s="165"/>
      <c r="T828" s="165"/>
      <c r="U828" s="165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BK828" s="120">
        <f t="shared" si="128"/>
        <v>1</v>
      </c>
      <c r="BL828" s="235" t="str">
        <f t="shared" si="127"/>
        <v>2702-02-796-11-04</v>
      </c>
      <c r="BM828" s="235">
        <v>826</v>
      </c>
      <c r="BN828" s="242" t="s">
        <v>1927</v>
      </c>
      <c r="BO828" s="241" t="s">
        <v>1926</v>
      </c>
      <c r="BP828" s="242" t="s">
        <v>29</v>
      </c>
      <c r="BQ828" s="243" t="s">
        <v>1940</v>
      </c>
      <c r="BR828" s="242" t="s">
        <v>1641</v>
      </c>
      <c r="BS828" s="241" t="s">
        <v>1640</v>
      </c>
      <c r="BT828" s="242" t="s">
        <v>1608</v>
      </c>
      <c r="BU828" s="243" t="s">
        <v>1607</v>
      </c>
      <c r="BV828" s="242" t="s">
        <v>327</v>
      </c>
      <c r="BW828" s="241" t="s">
        <v>1939</v>
      </c>
      <c r="BX828" s="235"/>
      <c r="BY828"/>
      <c r="BZ828"/>
      <c r="CA828"/>
      <c r="CB828"/>
      <c r="CC828"/>
      <c r="CD828"/>
      <c r="CE828"/>
    </row>
    <row r="829" spans="1:83" s="166" customFormat="1" ht="15" hidden="1" customHeight="1">
      <c r="A829" s="185">
        <v>763</v>
      </c>
      <c r="B829" s="186">
        <v>15</v>
      </c>
      <c r="C829" s="187" t="s">
        <v>499</v>
      </c>
      <c r="D829" s="187">
        <v>40</v>
      </c>
      <c r="E829" s="187" t="s">
        <v>1253</v>
      </c>
      <c r="F829" s="188"/>
      <c r="G829" s="186"/>
      <c r="H829" s="202"/>
      <c r="I829" s="202"/>
      <c r="J829" s="445"/>
      <c r="K829" s="186"/>
      <c r="L829" s="430"/>
      <c r="M829" s="431"/>
      <c r="N829" s="167"/>
      <c r="O829" s="167"/>
      <c r="P829" s="167"/>
      <c r="Q829" s="167"/>
      <c r="R829" s="165"/>
      <c r="S829" s="165"/>
      <c r="T829" s="165"/>
      <c r="U829" s="165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BK829" s="120">
        <f t="shared" si="128"/>
        <v>1</v>
      </c>
      <c r="BL829" s="235" t="str">
        <f t="shared" si="127"/>
        <v>2702-03-101-00-05</v>
      </c>
      <c r="BM829" s="235">
        <v>827</v>
      </c>
      <c r="BN829" s="242" t="s">
        <v>1927</v>
      </c>
      <c r="BO829" s="241" t="s">
        <v>1926</v>
      </c>
      <c r="BP829" s="242" t="s">
        <v>326</v>
      </c>
      <c r="BQ829" s="243" t="s">
        <v>1931</v>
      </c>
      <c r="BR829" s="242" t="s">
        <v>1617</v>
      </c>
      <c r="BS829" s="246" t="s">
        <v>1933</v>
      </c>
      <c r="BT829" s="245" t="s">
        <v>1642</v>
      </c>
      <c r="BU829" s="244"/>
      <c r="BV829" s="242" t="s">
        <v>328</v>
      </c>
      <c r="BW829" s="241" t="s">
        <v>1938</v>
      </c>
      <c r="BX829" s="235"/>
      <c r="BY829"/>
      <c r="BZ829"/>
      <c r="CA829"/>
      <c r="CB829"/>
      <c r="CC829"/>
      <c r="CD829"/>
      <c r="CE829"/>
    </row>
    <row r="830" spans="1:83" s="166" customFormat="1" ht="15" hidden="1" customHeight="1">
      <c r="A830" s="185">
        <v>764</v>
      </c>
      <c r="B830" s="186">
        <v>15</v>
      </c>
      <c r="C830" s="187" t="s">
        <v>499</v>
      </c>
      <c r="D830" s="187">
        <v>41</v>
      </c>
      <c r="E830" s="187" t="s">
        <v>1254</v>
      </c>
      <c r="F830" s="188"/>
      <c r="G830" s="186"/>
      <c r="H830" s="202"/>
      <c r="I830" s="202"/>
      <c r="J830" s="445"/>
      <c r="K830" s="186"/>
      <c r="L830" s="430"/>
      <c r="M830" s="431"/>
      <c r="N830" s="167"/>
      <c r="O830" s="167"/>
      <c r="P830" s="167"/>
      <c r="Q830" s="167"/>
      <c r="R830" s="165"/>
      <c r="S830" s="165"/>
      <c r="T830" s="165"/>
      <c r="U830" s="165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BK830" s="120">
        <f t="shared" si="128"/>
        <v>1</v>
      </c>
      <c r="BL830" s="235" t="str">
        <f t="shared" si="127"/>
        <v>2702-03-101-03-06</v>
      </c>
      <c r="BM830" s="235">
        <v>828</v>
      </c>
      <c r="BN830" s="242" t="s">
        <v>1927</v>
      </c>
      <c r="BO830" s="241" t="s">
        <v>1926</v>
      </c>
      <c r="BP830" s="242" t="s">
        <v>326</v>
      </c>
      <c r="BQ830" s="243" t="s">
        <v>1931</v>
      </c>
      <c r="BR830" s="242" t="s">
        <v>1617</v>
      </c>
      <c r="BS830" s="241" t="s">
        <v>1933</v>
      </c>
      <c r="BT830" s="242" t="s">
        <v>326</v>
      </c>
      <c r="BU830" s="243" t="s">
        <v>1697</v>
      </c>
      <c r="BV830" s="242" t="s">
        <v>329</v>
      </c>
      <c r="BW830" s="241" t="s">
        <v>1937</v>
      </c>
      <c r="BX830" s="235"/>
      <c r="BY830"/>
      <c r="BZ830"/>
      <c r="CA830"/>
      <c r="CB830"/>
      <c r="CC830"/>
      <c r="CD830"/>
      <c r="CE830"/>
    </row>
    <row r="831" spans="1:83" s="166" customFormat="1" ht="15" hidden="1" customHeight="1">
      <c r="A831" s="185">
        <v>765</v>
      </c>
      <c r="B831" s="186">
        <v>15</v>
      </c>
      <c r="C831" s="187" t="s">
        <v>499</v>
      </c>
      <c r="D831" s="187">
        <v>42</v>
      </c>
      <c r="E831" s="187" t="s">
        <v>1255</v>
      </c>
      <c r="F831" s="188"/>
      <c r="G831" s="186"/>
      <c r="H831" s="202"/>
      <c r="I831" s="202"/>
      <c r="J831" s="445"/>
      <c r="K831" s="186"/>
      <c r="L831" s="430"/>
      <c r="M831" s="431"/>
      <c r="N831" s="167"/>
      <c r="O831" s="167"/>
      <c r="P831" s="167"/>
      <c r="Q831" s="167"/>
      <c r="R831" s="165"/>
      <c r="S831" s="165"/>
      <c r="T831" s="165"/>
      <c r="U831" s="165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BK831" s="120">
        <f t="shared" si="128"/>
        <v>1</v>
      </c>
      <c r="BL831" s="235" t="str">
        <f t="shared" si="127"/>
        <v>2702-03-101-03-08</v>
      </c>
      <c r="BM831" s="235">
        <v>829</v>
      </c>
      <c r="BN831" s="242" t="s">
        <v>1927</v>
      </c>
      <c r="BO831" s="241" t="s">
        <v>1926</v>
      </c>
      <c r="BP831" s="242" t="s">
        <v>326</v>
      </c>
      <c r="BQ831" s="243" t="s">
        <v>1931</v>
      </c>
      <c r="BR831" s="242" t="s">
        <v>1617</v>
      </c>
      <c r="BS831" s="241" t="s">
        <v>1933</v>
      </c>
      <c r="BT831" s="242" t="s">
        <v>326</v>
      </c>
      <c r="BU831" s="243" t="s">
        <v>1697</v>
      </c>
      <c r="BV831" s="242" t="s">
        <v>331</v>
      </c>
      <c r="BW831" s="241" t="s">
        <v>1936</v>
      </c>
      <c r="BX831" s="235"/>
      <c r="BY831"/>
      <c r="BZ831"/>
      <c r="CA831"/>
      <c r="CB831"/>
      <c r="CC831"/>
      <c r="CD831"/>
      <c r="CE831"/>
    </row>
    <row r="832" spans="1:83" s="166" customFormat="1" ht="15" hidden="1" customHeight="1">
      <c r="A832" s="185">
        <v>766</v>
      </c>
      <c r="B832" s="186">
        <v>15</v>
      </c>
      <c r="C832" s="187" t="s">
        <v>499</v>
      </c>
      <c r="D832" s="187">
        <v>43</v>
      </c>
      <c r="E832" s="187" t="s">
        <v>1256</v>
      </c>
      <c r="F832" s="188"/>
      <c r="G832" s="186"/>
      <c r="H832" s="202"/>
      <c r="I832" s="202"/>
      <c r="J832" s="445"/>
      <c r="K832" s="186"/>
      <c r="L832" s="430"/>
      <c r="M832" s="431"/>
      <c r="N832" s="167"/>
      <c r="O832" s="167"/>
      <c r="P832" s="167"/>
      <c r="Q832" s="167"/>
      <c r="R832" s="165"/>
      <c r="S832" s="165"/>
      <c r="T832" s="165"/>
      <c r="U832" s="165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BK832" s="120">
        <f t="shared" si="128"/>
        <v>1</v>
      </c>
      <c r="BL832" s="235" t="str">
        <f t="shared" si="127"/>
        <v>2702-03-101-03-09</v>
      </c>
      <c r="BM832" s="235">
        <v>830</v>
      </c>
      <c r="BN832" s="242" t="s">
        <v>1927</v>
      </c>
      <c r="BO832" s="241" t="s">
        <v>1926</v>
      </c>
      <c r="BP832" s="242" t="s">
        <v>326</v>
      </c>
      <c r="BQ832" s="243" t="s">
        <v>1931</v>
      </c>
      <c r="BR832" s="242" t="s">
        <v>1617</v>
      </c>
      <c r="BS832" s="241" t="s">
        <v>1933</v>
      </c>
      <c r="BT832" s="242" t="s">
        <v>326</v>
      </c>
      <c r="BU832" s="243" t="s">
        <v>1697</v>
      </c>
      <c r="BV832" s="242" t="s">
        <v>1681</v>
      </c>
      <c r="BW832" s="241" t="s">
        <v>1935</v>
      </c>
      <c r="BX832" s="235"/>
      <c r="BY832"/>
      <c r="BZ832"/>
      <c r="CA832"/>
      <c r="CB832"/>
      <c r="CC832"/>
      <c r="CD832"/>
      <c r="CE832"/>
    </row>
    <row r="833" spans="1:83" s="166" customFormat="1" ht="15" hidden="1" customHeight="1">
      <c r="A833" s="185">
        <v>767</v>
      </c>
      <c r="B833" s="186">
        <v>15</v>
      </c>
      <c r="C833" s="187" t="s">
        <v>499</v>
      </c>
      <c r="D833" s="187">
        <v>44</v>
      </c>
      <c r="E833" s="187" t="s">
        <v>1257</v>
      </c>
      <c r="F833" s="188"/>
      <c r="G833" s="186"/>
      <c r="H833" s="202"/>
      <c r="I833" s="202"/>
      <c r="J833" s="445"/>
      <c r="K833" s="186"/>
      <c r="L833" s="430"/>
      <c r="M833" s="431"/>
      <c r="N833" s="167"/>
      <c r="O833" s="167"/>
      <c r="P833" s="167"/>
      <c r="Q833" s="167"/>
      <c r="R833" s="165"/>
      <c r="S833" s="165"/>
      <c r="T833" s="165"/>
      <c r="U833" s="165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BK833" s="120">
        <f t="shared" si="128"/>
        <v>1</v>
      </c>
      <c r="BL833" s="235" t="str">
        <f t="shared" si="127"/>
        <v>2702-03-101-03-11</v>
      </c>
      <c r="BM833" s="235">
        <v>831</v>
      </c>
      <c r="BN833" s="242" t="s">
        <v>1927</v>
      </c>
      <c r="BO833" s="241" t="s">
        <v>1926</v>
      </c>
      <c r="BP833" s="242" t="s">
        <v>326</v>
      </c>
      <c r="BQ833" s="243" t="s">
        <v>1931</v>
      </c>
      <c r="BR833" s="242" t="s">
        <v>1617</v>
      </c>
      <c r="BS833" s="241" t="s">
        <v>1933</v>
      </c>
      <c r="BT833" s="242" t="s">
        <v>326</v>
      </c>
      <c r="BU833" s="243" t="s">
        <v>1697</v>
      </c>
      <c r="BV833" s="242" t="s">
        <v>1608</v>
      </c>
      <c r="BW833" s="241" t="s">
        <v>1934</v>
      </c>
      <c r="BX833" s="235"/>
      <c r="BY833"/>
      <c r="BZ833"/>
      <c r="CA833"/>
      <c r="CB833"/>
      <c r="CC833"/>
      <c r="CD833"/>
      <c r="CE833"/>
    </row>
    <row r="834" spans="1:83" s="166" customFormat="1" ht="15" hidden="1" customHeight="1">
      <c r="A834" s="185">
        <v>768</v>
      </c>
      <c r="B834" s="186">
        <v>15</v>
      </c>
      <c r="C834" s="187" t="s">
        <v>499</v>
      </c>
      <c r="D834" s="187">
        <v>45</v>
      </c>
      <c r="E834" s="187" t="s">
        <v>1258</v>
      </c>
      <c r="F834" s="188"/>
      <c r="G834" s="186"/>
      <c r="H834" s="202"/>
      <c r="I834" s="202"/>
      <c r="J834" s="445"/>
      <c r="K834" s="186"/>
      <c r="L834" s="430"/>
      <c r="M834" s="431"/>
      <c r="N834" s="167"/>
      <c r="O834" s="167"/>
      <c r="P834" s="167"/>
      <c r="Q834" s="167"/>
      <c r="R834" s="165"/>
      <c r="S834" s="165"/>
      <c r="T834" s="165"/>
      <c r="U834" s="165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BK834" s="120">
        <f t="shared" si="128"/>
        <v>1</v>
      </c>
      <c r="BL834" s="235" t="str">
        <f t="shared" si="127"/>
        <v>2702-03-101-03-14</v>
      </c>
      <c r="BM834" s="235">
        <v>832</v>
      </c>
      <c r="BN834" s="242" t="s">
        <v>1927</v>
      </c>
      <c r="BO834" s="241" t="s">
        <v>1926</v>
      </c>
      <c r="BP834" s="242" t="s">
        <v>326</v>
      </c>
      <c r="BQ834" s="243" t="s">
        <v>1931</v>
      </c>
      <c r="BR834" s="242" t="s">
        <v>1617</v>
      </c>
      <c r="BS834" s="241" t="s">
        <v>1933</v>
      </c>
      <c r="BT834" s="242" t="s">
        <v>326</v>
      </c>
      <c r="BU834" s="243" t="s">
        <v>1697</v>
      </c>
      <c r="BV834" s="242" t="s">
        <v>1919</v>
      </c>
      <c r="BW834" s="241" t="s">
        <v>1932</v>
      </c>
      <c r="BX834" s="235"/>
      <c r="BY834"/>
      <c r="BZ834"/>
      <c r="CA834"/>
      <c r="CB834"/>
      <c r="CC834"/>
      <c r="CD834"/>
      <c r="CE834"/>
    </row>
    <row r="835" spans="1:83" s="166" customFormat="1" ht="15" hidden="1" customHeight="1">
      <c r="A835" s="185">
        <v>769</v>
      </c>
      <c r="B835" s="186">
        <v>15</v>
      </c>
      <c r="C835" s="187" t="s">
        <v>499</v>
      </c>
      <c r="D835" s="187">
        <v>46</v>
      </c>
      <c r="E835" s="187" t="s">
        <v>1259</v>
      </c>
      <c r="F835" s="188"/>
      <c r="G835" s="186"/>
      <c r="H835" s="202"/>
      <c r="I835" s="202"/>
      <c r="J835" s="445"/>
      <c r="K835" s="186"/>
      <c r="L835" s="430"/>
      <c r="M835" s="431"/>
      <c r="N835" s="167"/>
      <c r="O835" s="167"/>
      <c r="P835" s="167"/>
      <c r="Q835" s="167"/>
      <c r="R835" s="165"/>
      <c r="S835" s="165"/>
      <c r="T835" s="165"/>
      <c r="U835" s="165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BK835" s="120">
        <f t="shared" si="128"/>
        <v>1</v>
      </c>
      <c r="BL835" s="235" t="str">
        <f t="shared" ref="BL835:BL898" si="129">CONCATENATE(BN835,"-",BP835,"-",BR835,"-",BT835,"-",BV835)</f>
        <v>2702-03-102-00-06</v>
      </c>
      <c r="BM835" s="235">
        <v>833</v>
      </c>
      <c r="BN835" s="242" t="s">
        <v>1927</v>
      </c>
      <c r="BO835" s="241" t="s">
        <v>1926</v>
      </c>
      <c r="BP835" s="242" t="s">
        <v>326</v>
      </c>
      <c r="BQ835" s="243" t="s">
        <v>1931</v>
      </c>
      <c r="BR835" s="242" t="s">
        <v>1795</v>
      </c>
      <c r="BS835" s="246" t="s">
        <v>1930</v>
      </c>
      <c r="BT835" s="245" t="s">
        <v>1642</v>
      </c>
      <c r="BU835" s="244"/>
      <c r="BV835" s="242" t="s">
        <v>329</v>
      </c>
      <c r="BW835" s="241" t="s">
        <v>1929</v>
      </c>
      <c r="BX835" s="235"/>
      <c r="BY835"/>
      <c r="BZ835"/>
      <c r="CA835"/>
      <c r="CB835"/>
      <c r="CC835"/>
      <c r="CD835"/>
      <c r="CE835"/>
    </row>
    <row r="836" spans="1:83" s="166" customFormat="1" ht="15" hidden="1" customHeight="1">
      <c r="A836" s="185">
        <v>770</v>
      </c>
      <c r="B836" s="186">
        <v>15</v>
      </c>
      <c r="C836" s="187" t="s">
        <v>499</v>
      </c>
      <c r="D836" s="187">
        <v>47</v>
      </c>
      <c r="E836" s="187" t="s">
        <v>1260</v>
      </c>
      <c r="F836" s="188"/>
      <c r="G836" s="186"/>
      <c r="H836" s="202"/>
      <c r="I836" s="202"/>
      <c r="J836" s="445"/>
      <c r="K836" s="186"/>
      <c r="L836" s="430"/>
      <c r="M836" s="431"/>
      <c r="N836" s="167"/>
      <c r="O836" s="167"/>
      <c r="P836" s="167"/>
      <c r="Q836" s="167"/>
      <c r="R836" s="165"/>
      <c r="S836" s="165"/>
      <c r="T836" s="165"/>
      <c r="U836" s="165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BK836" s="120">
        <f t="shared" ref="BK836:BK899" si="130">IF(EXACT($E$25,BN836),BK835+1,1)</f>
        <v>1</v>
      </c>
      <c r="BL836" s="235" t="str">
        <f t="shared" si="129"/>
        <v>2702-80-800-00-07</v>
      </c>
      <c r="BM836" s="235">
        <v>834</v>
      </c>
      <c r="BN836" s="242" t="s">
        <v>1927</v>
      </c>
      <c r="BO836" s="241" t="s">
        <v>1926</v>
      </c>
      <c r="BP836" s="242" t="s">
        <v>1611</v>
      </c>
      <c r="BQ836" s="243" t="s">
        <v>1568</v>
      </c>
      <c r="BR836" s="242" t="s">
        <v>1649</v>
      </c>
      <c r="BS836" s="246" t="s">
        <v>1648</v>
      </c>
      <c r="BT836" s="245" t="s">
        <v>1642</v>
      </c>
      <c r="BU836" s="244"/>
      <c r="BV836" s="242" t="s">
        <v>330</v>
      </c>
      <c r="BW836" s="241" t="s">
        <v>1928</v>
      </c>
      <c r="BX836" s="235"/>
      <c r="BY836"/>
      <c r="BZ836"/>
      <c r="CA836"/>
      <c r="CB836"/>
      <c r="CC836"/>
      <c r="CD836"/>
      <c r="CE836"/>
    </row>
    <row r="837" spans="1:83" s="166" customFormat="1" ht="15" hidden="1" customHeight="1">
      <c r="A837" s="185">
        <v>771</v>
      </c>
      <c r="B837" s="186">
        <v>15</v>
      </c>
      <c r="C837" s="187" t="s">
        <v>499</v>
      </c>
      <c r="D837" s="187">
        <v>48</v>
      </c>
      <c r="E837" s="187" t="s">
        <v>1261</v>
      </c>
      <c r="F837" s="188"/>
      <c r="G837" s="186"/>
      <c r="H837" s="202"/>
      <c r="I837" s="202"/>
      <c r="J837" s="445"/>
      <c r="K837" s="186"/>
      <c r="L837" s="430"/>
      <c r="M837" s="431"/>
      <c r="N837" s="167"/>
      <c r="O837" s="167"/>
      <c r="P837" s="167"/>
      <c r="Q837" s="167"/>
      <c r="R837" s="165"/>
      <c r="S837" s="165"/>
      <c r="T837" s="165"/>
      <c r="U837" s="165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BK837" s="120">
        <f t="shared" si="130"/>
        <v>1</v>
      </c>
      <c r="BL837" s="235" t="str">
        <f t="shared" si="129"/>
        <v>2702-80-800-11-09</v>
      </c>
      <c r="BM837" s="235">
        <v>835</v>
      </c>
      <c r="BN837" s="242" t="s">
        <v>1927</v>
      </c>
      <c r="BO837" s="241" t="s">
        <v>1926</v>
      </c>
      <c r="BP837" s="242" t="s">
        <v>1611</v>
      </c>
      <c r="BQ837" s="243" t="s">
        <v>1568</v>
      </c>
      <c r="BR837" s="242" t="s">
        <v>1649</v>
      </c>
      <c r="BS837" s="241" t="s">
        <v>1648</v>
      </c>
      <c r="BT837" s="242" t="s">
        <v>1608</v>
      </c>
      <c r="BU837" s="243" t="s">
        <v>1607</v>
      </c>
      <c r="BV837" s="242" t="s">
        <v>1681</v>
      </c>
      <c r="BW837" s="241" t="s">
        <v>1925</v>
      </c>
      <c r="BX837" s="235"/>
      <c r="BY837"/>
      <c r="BZ837"/>
      <c r="CA837"/>
      <c r="CB837"/>
      <c r="CC837"/>
      <c r="CD837"/>
      <c r="CE837"/>
    </row>
    <row r="838" spans="1:83" s="166" customFormat="1" ht="15" hidden="1" customHeight="1">
      <c r="A838" s="185">
        <v>772</v>
      </c>
      <c r="B838" s="186">
        <v>15</v>
      </c>
      <c r="C838" s="187" t="s">
        <v>499</v>
      </c>
      <c r="D838" s="187">
        <v>49</v>
      </c>
      <c r="E838" s="187" t="s">
        <v>1262</v>
      </c>
      <c r="F838" s="188"/>
      <c r="G838" s="186"/>
      <c r="H838" s="202"/>
      <c r="I838" s="202"/>
      <c r="J838" s="445"/>
      <c r="K838" s="186"/>
      <c r="L838" s="430"/>
      <c r="M838" s="431"/>
      <c r="N838" s="167"/>
      <c r="O838" s="167"/>
      <c r="P838" s="167"/>
      <c r="Q838" s="167"/>
      <c r="R838" s="165"/>
      <c r="S838" s="165"/>
      <c r="T838" s="165"/>
      <c r="U838" s="165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BK838" s="120">
        <f t="shared" si="130"/>
        <v>1</v>
      </c>
      <c r="BL838" s="235" t="str">
        <f t="shared" si="129"/>
        <v>2705-00-001-06-01</v>
      </c>
      <c r="BM838" s="235">
        <v>836</v>
      </c>
      <c r="BN838" s="242" t="s">
        <v>1915</v>
      </c>
      <c r="BO838" s="241" t="s">
        <v>1914</v>
      </c>
      <c r="BP838" s="242" t="s">
        <v>1642</v>
      </c>
      <c r="BQ838" s="243"/>
      <c r="BR838" s="242" t="s">
        <v>1610</v>
      </c>
      <c r="BS838" s="241" t="s">
        <v>1634</v>
      </c>
      <c r="BT838" s="242" t="s">
        <v>329</v>
      </c>
      <c r="BU838" s="243" t="s">
        <v>1917</v>
      </c>
      <c r="BV838" s="242" t="s">
        <v>1604</v>
      </c>
      <c r="BW838" s="241" t="s">
        <v>1924</v>
      </c>
      <c r="BX838" s="235"/>
      <c r="BY838"/>
      <c r="BZ838"/>
      <c r="CA838"/>
      <c r="CB838"/>
      <c r="CC838"/>
      <c r="CD838"/>
      <c r="CE838"/>
    </row>
    <row r="839" spans="1:83" s="166" customFormat="1" ht="15" hidden="1" customHeight="1">
      <c r="A839" s="185">
        <v>773</v>
      </c>
      <c r="B839" s="186">
        <v>15</v>
      </c>
      <c r="C839" s="187" t="s">
        <v>499</v>
      </c>
      <c r="D839" s="187">
        <v>50</v>
      </c>
      <c r="E839" s="187" t="s">
        <v>1263</v>
      </c>
      <c r="F839" s="188"/>
      <c r="G839" s="186"/>
      <c r="H839" s="202"/>
      <c r="I839" s="202"/>
      <c r="J839" s="445"/>
      <c r="K839" s="186"/>
      <c r="L839" s="430"/>
      <c r="M839" s="431"/>
      <c r="N839" s="167"/>
      <c r="O839" s="167"/>
      <c r="P839" s="167"/>
      <c r="Q839" s="167"/>
      <c r="R839" s="165"/>
      <c r="S839" s="165"/>
      <c r="T839" s="165"/>
      <c r="U839" s="165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BK839" s="120">
        <f t="shared" si="130"/>
        <v>1</v>
      </c>
      <c r="BL839" s="235" t="str">
        <f t="shared" si="129"/>
        <v>2705-00-001-10-01</v>
      </c>
      <c r="BM839" s="235">
        <v>837</v>
      </c>
      <c r="BN839" s="242" t="s">
        <v>1915</v>
      </c>
      <c r="BO839" s="241" t="s">
        <v>1914</v>
      </c>
      <c r="BP839" s="242" t="s">
        <v>1642</v>
      </c>
      <c r="BQ839" s="243"/>
      <c r="BR839" s="242" t="s">
        <v>1610</v>
      </c>
      <c r="BS839" s="241" t="s">
        <v>1634</v>
      </c>
      <c r="BT839" s="242" t="s">
        <v>1679</v>
      </c>
      <c r="BU839" s="243" t="s">
        <v>1738</v>
      </c>
      <c r="BV839" s="242" t="s">
        <v>1604</v>
      </c>
      <c r="BW839" s="241" t="s">
        <v>1614</v>
      </c>
      <c r="BX839" s="235"/>
      <c r="BY839"/>
      <c r="BZ839"/>
      <c r="CA839"/>
      <c r="CB839"/>
      <c r="CC839"/>
      <c r="CD839"/>
      <c r="CE839"/>
    </row>
    <row r="840" spans="1:83" s="166" customFormat="1" ht="15" hidden="1" customHeight="1">
      <c r="A840" s="185">
        <v>774</v>
      </c>
      <c r="B840" s="186">
        <v>15</v>
      </c>
      <c r="C840" s="187" t="s">
        <v>499</v>
      </c>
      <c r="D840" s="187">
        <v>51</v>
      </c>
      <c r="E840" s="187" t="s">
        <v>1264</v>
      </c>
      <c r="F840" s="188"/>
      <c r="G840" s="186"/>
      <c r="H840" s="202"/>
      <c r="I840" s="202"/>
      <c r="J840" s="445"/>
      <c r="K840" s="186"/>
      <c r="L840" s="430"/>
      <c r="M840" s="431"/>
      <c r="N840" s="167"/>
      <c r="O840" s="167"/>
      <c r="P840" s="167"/>
      <c r="Q840" s="167"/>
      <c r="R840" s="165"/>
      <c r="S840" s="165"/>
      <c r="T840" s="165"/>
      <c r="U840" s="165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BK840" s="120">
        <f t="shared" si="130"/>
        <v>1</v>
      </c>
      <c r="BL840" s="235" t="str">
        <f t="shared" si="129"/>
        <v>2705-00-103-06-04</v>
      </c>
      <c r="BM840" s="235">
        <v>838</v>
      </c>
      <c r="BN840" s="242" t="s">
        <v>1915</v>
      </c>
      <c r="BO840" s="241" t="s">
        <v>1914</v>
      </c>
      <c r="BP840" s="242" t="s">
        <v>1642</v>
      </c>
      <c r="BQ840" s="243"/>
      <c r="BR840" s="242" t="s">
        <v>1605</v>
      </c>
      <c r="BS840" s="241" t="s">
        <v>1920</v>
      </c>
      <c r="BT840" s="242" t="s">
        <v>329</v>
      </c>
      <c r="BU840" s="243" t="s">
        <v>1917</v>
      </c>
      <c r="BV840" s="242" t="s">
        <v>327</v>
      </c>
      <c r="BW840" s="241" t="s">
        <v>1923</v>
      </c>
      <c r="BX840" s="235"/>
      <c r="BY840"/>
      <c r="BZ840"/>
      <c r="CA840"/>
      <c r="CB840"/>
      <c r="CC840"/>
      <c r="CD840"/>
      <c r="CE840"/>
    </row>
    <row r="841" spans="1:83" s="166" customFormat="1" ht="15" hidden="1" customHeight="1">
      <c r="A841" s="185">
        <v>775</v>
      </c>
      <c r="B841" s="186">
        <v>15</v>
      </c>
      <c r="C841" s="187" t="s">
        <v>499</v>
      </c>
      <c r="D841" s="187">
        <v>52</v>
      </c>
      <c r="E841" s="187" t="s">
        <v>1265</v>
      </c>
      <c r="F841" s="188"/>
      <c r="G841" s="186"/>
      <c r="H841" s="202"/>
      <c r="I841" s="202"/>
      <c r="J841" s="445"/>
      <c r="K841" s="186"/>
      <c r="L841" s="430"/>
      <c r="M841" s="431"/>
      <c r="N841" s="167"/>
      <c r="O841" s="167"/>
      <c r="P841" s="167"/>
      <c r="Q841" s="167"/>
      <c r="R841" s="165"/>
      <c r="S841" s="165"/>
      <c r="T841" s="165"/>
      <c r="U841" s="165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BK841" s="120">
        <f t="shared" si="130"/>
        <v>1</v>
      </c>
      <c r="BL841" s="235" t="str">
        <f t="shared" si="129"/>
        <v>2705-00-103-06-09</v>
      </c>
      <c r="BM841" s="235">
        <v>839</v>
      </c>
      <c r="BN841" s="242" t="s">
        <v>1915</v>
      </c>
      <c r="BO841" s="241" t="s">
        <v>1914</v>
      </c>
      <c r="BP841" s="242" t="s">
        <v>1642</v>
      </c>
      <c r="BQ841" s="243"/>
      <c r="BR841" s="242" t="s">
        <v>1605</v>
      </c>
      <c r="BS841" s="241" t="s">
        <v>1920</v>
      </c>
      <c r="BT841" s="242" t="s">
        <v>329</v>
      </c>
      <c r="BU841" s="243" t="s">
        <v>1917</v>
      </c>
      <c r="BV841" s="242" t="s">
        <v>1681</v>
      </c>
      <c r="BW841" s="241" t="s">
        <v>1921</v>
      </c>
      <c r="BX841" s="235"/>
      <c r="BY841"/>
      <c r="BZ841"/>
      <c r="CA841"/>
      <c r="CB841"/>
      <c r="CC841"/>
      <c r="CD841"/>
      <c r="CE841"/>
    </row>
    <row r="842" spans="1:83" s="166" customFormat="1" ht="15" hidden="1" customHeight="1">
      <c r="A842" s="185">
        <v>776</v>
      </c>
      <c r="B842" s="186">
        <v>15</v>
      </c>
      <c r="C842" s="187" t="s">
        <v>499</v>
      </c>
      <c r="D842" s="187">
        <v>53</v>
      </c>
      <c r="E842" s="187" t="s">
        <v>1266</v>
      </c>
      <c r="F842" s="188"/>
      <c r="G842" s="186"/>
      <c r="H842" s="202"/>
      <c r="I842" s="202"/>
      <c r="J842" s="445"/>
      <c r="K842" s="186"/>
      <c r="L842" s="430"/>
      <c r="M842" s="431"/>
      <c r="N842" s="167"/>
      <c r="O842" s="167"/>
      <c r="P842" s="167"/>
      <c r="Q842" s="167"/>
      <c r="R842" s="165"/>
      <c r="S842" s="165"/>
      <c r="T842" s="165"/>
      <c r="U842" s="165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BK842" s="120">
        <f t="shared" si="130"/>
        <v>1</v>
      </c>
      <c r="BL842" s="235" t="str">
        <f t="shared" si="129"/>
        <v>2705-00-103-06-14</v>
      </c>
      <c r="BM842" s="235">
        <v>840</v>
      </c>
      <c r="BN842" s="242" t="s">
        <v>1915</v>
      </c>
      <c r="BO842" s="241" t="s">
        <v>1914</v>
      </c>
      <c r="BP842" s="242" t="s">
        <v>1642</v>
      </c>
      <c r="BQ842" s="243"/>
      <c r="BR842" s="242" t="s">
        <v>1605</v>
      </c>
      <c r="BS842" s="241" t="s">
        <v>1920</v>
      </c>
      <c r="BT842" s="242" t="s">
        <v>329</v>
      </c>
      <c r="BU842" s="243" t="s">
        <v>1917</v>
      </c>
      <c r="BV842" s="242" t="s">
        <v>1919</v>
      </c>
      <c r="BW842" s="241" t="s">
        <v>1918</v>
      </c>
      <c r="BX842" s="235"/>
      <c r="BY842"/>
      <c r="BZ842"/>
      <c r="CA842"/>
      <c r="CB842"/>
      <c r="CC842"/>
      <c r="CD842"/>
      <c r="CE842"/>
    </row>
    <row r="843" spans="1:83" s="166" customFormat="1" ht="15" hidden="1" customHeight="1">
      <c r="A843" s="185">
        <v>777</v>
      </c>
      <c r="B843" s="186">
        <v>15</v>
      </c>
      <c r="C843" s="187" t="s">
        <v>499</v>
      </c>
      <c r="D843" s="187">
        <v>54</v>
      </c>
      <c r="E843" s="187" t="s">
        <v>1267</v>
      </c>
      <c r="F843" s="188"/>
      <c r="G843" s="186"/>
      <c r="H843" s="202"/>
      <c r="I843" s="202"/>
      <c r="J843" s="445"/>
      <c r="K843" s="186"/>
      <c r="L843" s="430"/>
      <c r="M843" s="431"/>
      <c r="N843" s="167"/>
      <c r="O843" s="167"/>
      <c r="P843" s="167"/>
      <c r="Q843" s="167"/>
      <c r="R843" s="165"/>
      <c r="S843" s="165"/>
      <c r="T843" s="165"/>
      <c r="U843" s="165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BK843" s="120">
        <f t="shared" si="130"/>
        <v>1</v>
      </c>
      <c r="BL843" s="235" t="str">
        <f t="shared" si="129"/>
        <v>2705-00-103-10-04</v>
      </c>
      <c r="BM843" s="235">
        <v>841</v>
      </c>
      <c r="BN843" s="242" t="s">
        <v>1915</v>
      </c>
      <c r="BO843" s="241" t="s">
        <v>1914</v>
      </c>
      <c r="BP843" s="242" t="s">
        <v>1642</v>
      </c>
      <c r="BQ843" s="243"/>
      <c r="BR843" s="242" t="s">
        <v>1605</v>
      </c>
      <c r="BS843" s="241" t="s">
        <v>1920</v>
      </c>
      <c r="BT843" s="242" t="s">
        <v>1679</v>
      </c>
      <c r="BU843" s="243" t="s">
        <v>1738</v>
      </c>
      <c r="BV843" s="242" t="s">
        <v>327</v>
      </c>
      <c r="BW843" s="241" t="s">
        <v>1922</v>
      </c>
      <c r="BX843" s="235"/>
      <c r="BY843"/>
      <c r="BZ843"/>
      <c r="CA843"/>
      <c r="CB843"/>
      <c r="CC843"/>
      <c r="CD843"/>
      <c r="CE843"/>
    </row>
    <row r="844" spans="1:83" s="166" customFormat="1" ht="15" hidden="1" customHeight="1">
      <c r="A844" s="185">
        <v>778</v>
      </c>
      <c r="B844" s="186">
        <v>15</v>
      </c>
      <c r="C844" s="187" t="s">
        <v>499</v>
      </c>
      <c r="D844" s="187">
        <v>55</v>
      </c>
      <c r="E844" s="187" t="s">
        <v>1268</v>
      </c>
      <c r="F844" s="188"/>
      <c r="G844" s="186"/>
      <c r="H844" s="202"/>
      <c r="I844" s="202"/>
      <c r="J844" s="445"/>
      <c r="K844" s="186"/>
      <c r="L844" s="430"/>
      <c r="M844" s="431"/>
      <c r="N844" s="167"/>
      <c r="O844" s="167"/>
      <c r="P844" s="167"/>
      <c r="Q844" s="167"/>
      <c r="R844" s="165"/>
      <c r="S844" s="165"/>
      <c r="T844" s="165"/>
      <c r="U844" s="165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BK844" s="120">
        <f t="shared" si="130"/>
        <v>1</v>
      </c>
      <c r="BL844" s="235" t="str">
        <f t="shared" si="129"/>
        <v>2705-00-103-10-09</v>
      </c>
      <c r="BM844" s="235">
        <v>842</v>
      </c>
      <c r="BN844" s="242" t="s">
        <v>1915</v>
      </c>
      <c r="BO844" s="241" t="s">
        <v>1914</v>
      </c>
      <c r="BP844" s="242" t="s">
        <v>1642</v>
      </c>
      <c r="BQ844" s="243"/>
      <c r="BR844" s="242" t="s">
        <v>1605</v>
      </c>
      <c r="BS844" s="241" t="s">
        <v>1920</v>
      </c>
      <c r="BT844" s="242" t="s">
        <v>1679</v>
      </c>
      <c r="BU844" s="243" t="s">
        <v>1738</v>
      </c>
      <c r="BV844" s="242" t="s">
        <v>1681</v>
      </c>
      <c r="BW844" s="241" t="s">
        <v>1921</v>
      </c>
      <c r="BX844" s="235"/>
      <c r="BY844"/>
      <c r="BZ844"/>
      <c r="CA844"/>
      <c r="CB844"/>
      <c r="CC844"/>
      <c r="CD844"/>
      <c r="CE844"/>
    </row>
    <row r="845" spans="1:83" s="166" customFormat="1" ht="15" hidden="1" customHeight="1">
      <c r="A845" s="185">
        <v>779</v>
      </c>
      <c r="B845" s="186">
        <v>15</v>
      </c>
      <c r="C845" s="187" t="s">
        <v>499</v>
      </c>
      <c r="D845" s="187">
        <v>56</v>
      </c>
      <c r="E845" s="187" t="s">
        <v>1269</v>
      </c>
      <c r="F845" s="188"/>
      <c r="G845" s="186"/>
      <c r="H845" s="202"/>
      <c r="I845" s="202"/>
      <c r="J845" s="445"/>
      <c r="K845" s="186"/>
      <c r="L845" s="430"/>
      <c r="M845" s="431"/>
      <c r="N845" s="167"/>
      <c r="O845" s="167"/>
      <c r="P845" s="167"/>
      <c r="Q845" s="167"/>
      <c r="R845" s="165"/>
      <c r="S845" s="165"/>
      <c r="T845" s="165"/>
      <c r="U845" s="165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BK845" s="120">
        <f t="shared" si="130"/>
        <v>1</v>
      </c>
      <c r="BL845" s="235" t="str">
        <f t="shared" si="129"/>
        <v>2705-00-103-10-14</v>
      </c>
      <c r="BM845" s="235">
        <v>843</v>
      </c>
      <c r="BN845" s="242" t="s">
        <v>1915</v>
      </c>
      <c r="BO845" s="241" t="s">
        <v>1914</v>
      </c>
      <c r="BP845" s="242" t="s">
        <v>1642</v>
      </c>
      <c r="BQ845" s="243"/>
      <c r="BR845" s="242" t="s">
        <v>1605</v>
      </c>
      <c r="BS845" s="241" t="s">
        <v>1920</v>
      </c>
      <c r="BT845" s="242" t="s">
        <v>1679</v>
      </c>
      <c r="BU845" s="243" t="s">
        <v>1738</v>
      </c>
      <c r="BV845" s="242" t="s">
        <v>1919</v>
      </c>
      <c r="BW845" s="241" t="s">
        <v>1918</v>
      </c>
      <c r="BX845" s="235"/>
      <c r="BY845"/>
      <c r="BZ845"/>
      <c r="CA845"/>
      <c r="CB845"/>
      <c r="CC845"/>
      <c r="CD845"/>
      <c r="CE845"/>
    </row>
    <row r="846" spans="1:83" s="166" customFormat="1" ht="15" hidden="1" customHeight="1">
      <c r="A846" s="185">
        <v>780</v>
      </c>
      <c r="B846" s="186">
        <v>16</v>
      </c>
      <c r="C846" s="187" t="s">
        <v>501</v>
      </c>
      <c r="D846" s="187">
        <v>1</v>
      </c>
      <c r="E846" s="187" t="s">
        <v>1019</v>
      </c>
      <c r="F846" s="188"/>
      <c r="G846" s="186"/>
      <c r="H846" s="202"/>
      <c r="I846" s="202"/>
      <c r="J846" s="445"/>
      <c r="K846" s="186"/>
      <c r="L846" s="430"/>
      <c r="M846" s="431"/>
      <c r="N846" s="167"/>
      <c r="O846" s="167"/>
      <c r="P846" s="167"/>
      <c r="Q846" s="167"/>
      <c r="R846" s="165"/>
      <c r="S846" s="165"/>
      <c r="T846" s="165"/>
      <c r="U846" s="165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BK846" s="120">
        <f t="shared" si="130"/>
        <v>1</v>
      </c>
      <c r="BL846" s="235" t="str">
        <f t="shared" si="129"/>
        <v>2705-00-200-06-06</v>
      </c>
      <c r="BM846" s="235">
        <v>844</v>
      </c>
      <c r="BN846" s="242" t="s">
        <v>1915</v>
      </c>
      <c r="BO846" s="241" t="s">
        <v>1914</v>
      </c>
      <c r="BP846" s="242" t="s">
        <v>1642</v>
      </c>
      <c r="BQ846" s="243"/>
      <c r="BR846" s="242" t="s">
        <v>1751</v>
      </c>
      <c r="BS846" s="241" t="s">
        <v>1913</v>
      </c>
      <c r="BT846" s="242" t="s">
        <v>329</v>
      </c>
      <c r="BU846" s="243" t="s">
        <v>1917</v>
      </c>
      <c r="BV846" s="242" t="s">
        <v>329</v>
      </c>
      <c r="BW846" s="241" t="s">
        <v>1916</v>
      </c>
      <c r="BX846" s="235"/>
      <c r="BY846"/>
      <c r="BZ846"/>
      <c r="CA846"/>
      <c r="CB846"/>
      <c r="CC846"/>
      <c r="CD846"/>
      <c r="CE846"/>
    </row>
    <row r="847" spans="1:83" s="166" customFormat="1" ht="15" hidden="1" customHeight="1">
      <c r="A847" s="185">
        <v>781</v>
      </c>
      <c r="B847" s="186">
        <v>16</v>
      </c>
      <c r="C847" s="187" t="s">
        <v>501</v>
      </c>
      <c r="D847" s="187">
        <v>2</v>
      </c>
      <c r="E847" s="187" t="s">
        <v>1270</v>
      </c>
      <c r="F847" s="188"/>
      <c r="G847" s="186"/>
      <c r="H847" s="202"/>
      <c r="I847" s="202"/>
      <c r="J847" s="445"/>
      <c r="K847" s="186"/>
      <c r="L847" s="430"/>
      <c r="M847" s="431"/>
      <c r="N847" s="167"/>
      <c r="O847" s="167"/>
      <c r="P847" s="167"/>
      <c r="Q847" s="167"/>
      <c r="R847" s="165"/>
      <c r="S847" s="165"/>
      <c r="T847" s="165"/>
      <c r="U847" s="165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BK847" s="120">
        <f t="shared" si="130"/>
        <v>1</v>
      </c>
      <c r="BL847" s="235" t="str">
        <f t="shared" si="129"/>
        <v>2705-00-200-10-06</v>
      </c>
      <c r="BM847" s="235">
        <v>845</v>
      </c>
      <c r="BN847" s="242" t="s">
        <v>1915</v>
      </c>
      <c r="BO847" s="241" t="s">
        <v>1914</v>
      </c>
      <c r="BP847" s="242" t="s">
        <v>1642</v>
      </c>
      <c r="BQ847" s="243"/>
      <c r="BR847" s="242" t="s">
        <v>1751</v>
      </c>
      <c r="BS847" s="241" t="s">
        <v>1913</v>
      </c>
      <c r="BT847" s="242" t="s">
        <v>1679</v>
      </c>
      <c r="BU847" s="243" t="s">
        <v>1738</v>
      </c>
      <c r="BV847" s="242" t="s">
        <v>329</v>
      </c>
      <c r="BW847" s="241" t="s">
        <v>1916</v>
      </c>
      <c r="BX847" s="235"/>
      <c r="BY847"/>
      <c r="BZ847"/>
      <c r="CA847"/>
      <c r="CB847"/>
      <c r="CC847"/>
      <c r="CD847"/>
      <c r="CE847"/>
    </row>
    <row r="848" spans="1:83" s="166" customFormat="1" ht="15" hidden="1" customHeight="1">
      <c r="A848" s="185">
        <v>782</v>
      </c>
      <c r="B848" s="186">
        <v>16</v>
      </c>
      <c r="C848" s="187" t="s">
        <v>501</v>
      </c>
      <c r="D848" s="187">
        <v>3</v>
      </c>
      <c r="E848" s="187" t="s">
        <v>1271</v>
      </c>
      <c r="F848" s="188"/>
      <c r="G848" s="186"/>
      <c r="H848" s="202"/>
      <c r="I848" s="202"/>
      <c r="J848" s="445"/>
      <c r="K848" s="186"/>
      <c r="L848" s="430"/>
      <c r="M848" s="431"/>
      <c r="N848" s="167"/>
      <c r="O848" s="167"/>
      <c r="P848" s="167"/>
      <c r="Q848" s="167"/>
      <c r="R848" s="165"/>
      <c r="S848" s="165"/>
      <c r="T848" s="165"/>
      <c r="U848" s="165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BK848" s="120">
        <f t="shared" si="130"/>
        <v>1</v>
      </c>
      <c r="BL848" s="235" t="str">
        <f t="shared" si="129"/>
        <v>2705-00-200-11-06</v>
      </c>
      <c r="BM848" s="235">
        <v>846</v>
      </c>
      <c r="BN848" s="242" t="s">
        <v>1915</v>
      </c>
      <c r="BO848" s="241" t="s">
        <v>1914</v>
      </c>
      <c r="BP848" s="242" t="s">
        <v>1642</v>
      </c>
      <c r="BQ848" s="243"/>
      <c r="BR848" s="242" t="s">
        <v>1751</v>
      </c>
      <c r="BS848" s="241" t="s">
        <v>1913</v>
      </c>
      <c r="BT848" s="242" t="s">
        <v>1608</v>
      </c>
      <c r="BU848" s="243" t="s">
        <v>1607</v>
      </c>
      <c r="BV848" s="242" t="s">
        <v>329</v>
      </c>
      <c r="BW848" s="241" t="s">
        <v>1916</v>
      </c>
      <c r="BX848" s="235"/>
      <c r="BY848"/>
      <c r="BZ848"/>
      <c r="CA848"/>
      <c r="CB848"/>
      <c r="CC848"/>
      <c r="CD848"/>
      <c r="CE848"/>
    </row>
    <row r="849" spans="1:83" s="166" customFormat="1" ht="15" hidden="1" customHeight="1">
      <c r="A849" s="185">
        <v>783</v>
      </c>
      <c r="B849" s="186">
        <v>16</v>
      </c>
      <c r="C849" s="187" t="s">
        <v>501</v>
      </c>
      <c r="D849" s="187">
        <v>4</v>
      </c>
      <c r="E849" s="187" t="s">
        <v>1272</v>
      </c>
      <c r="F849" s="188"/>
      <c r="G849" s="186"/>
      <c r="H849" s="202"/>
      <c r="I849" s="202"/>
      <c r="J849" s="445"/>
      <c r="K849" s="186"/>
      <c r="L849" s="430"/>
      <c r="M849" s="431"/>
      <c r="N849" s="167"/>
      <c r="O849" s="167"/>
      <c r="P849" s="167"/>
      <c r="Q849" s="167"/>
      <c r="R849" s="165"/>
      <c r="S849" s="165"/>
      <c r="T849" s="165"/>
      <c r="U849" s="165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BK849" s="120">
        <f t="shared" si="130"/>
        <v>1</v>
      </c>
      <c r="BL849" s="235" t="str">
        <f t="shared" si="129"/>
        <v>2705-00-200-11-07</v>
      </c>
      <c r="BM849" s="235">
        <v>847</v>
      </c>
      <c r="BN849" s="242" t="s">
        <v>1915</v>
      </c>
      <c r="BO849" s="241" t="s">
        <v>1914</v>
      </c>
      <c r="BP849" s="242" t="s">
        <v>1642</v>
      </c>
      <c r="BQ849" s="243"/>
      <c r="BR849" s="242" t="s">
        <v>1751</v>
      </c>
      <c r="BS849" s="241" t="s">
        <v>1913</v>
      </c>
      <c r="BT849" s="242" t="s">
        <v>1608</v>
      </c>
      <c r="BU849" s="243" t="s">
        <v>1607</v>
      </c>
      <c r="BV849" s="242" t="s">
        <v>330</v>
      </c>
      <c r="BW849" s="241" t="s">
        <v>1912</v>
      </c>
      <c r="BX849" s="235"/>
      <c r="BY849"/>
      <c r="BZ849"/>
      <c r="CA849"/>
      <c r="CB849"/>
      <c r="CC849"/>
      <c r="CD849"/>
      <c r="CE849"/>
    </row>
    <row r="850" spans="1:83" s="166" customFormat="1" ht="15" hidden="1" customHeight="1">
      <c r="A850" s="185">
        <v>784</v>
      </c>
      <c r="B850" s="186">
        <v>16</v>
      </c>
      <c r="C850" s="187" t="s">
        <v>501</v>
      </c>
      <c r="D850" s="187">
        <v>5</v>
      </c>
      <c r="E850" s="187" t="s">
        <v>1028</v>
      </c>
      <c r="F850" s="188"/>
      <c r="G850" s="186"/>
      <c r="H850" s="202"/>
      <c r="I850" s="202"/>
      <c r="J850" s="445"/>
      <c r="K850" s="186"/>
      <c r="L850" s="430"/>
      <c r="M850" s="431"/>
      <c r="N850" s="167"/>
      <c r="O850" s="167"/>
      <c r="P850" s="167"/>
      <c r="Q850" s="167"/>
      <c r="R850" s="165"/>
      <c r="S850" s="165"/>
      <c r="T850" s="165"/>
      <c r="U850" s="165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BK850" s="120">
        <f t="shared" si="130"/>
        <v>1</v>
      </c>
      <c r="BL850" s="235" t="str">
        <f t="shared" si="129"/>
        <v>2711-01-800-00-04</v>
      </c>
      <c r="BM850" s="235">
        <v>848</v>
      </c>
      <c r="BN850" s="242" t="s">
        <v>1911</v>
      </c>
      <c r="BO850" s="241" t="s">
        <v>1910</v>
      </c>
      <c r="BP850" s="242" t="s">
        <v>1604</v>
      </c>
      <c r="BQ850" s="243" t="s">
        <v>1637</v>
      </c>
      <c r="BR850" s="242" t="s">
        <v>1649</v>
      </c>
      <c r="BS850" s="246" t="s">
        <v>1648</v>
      </c>
      <c r="BT850" s="245" t="s">
        <v>1642</v>
      </c>
      <c r="BU850" s="244"/>
      <c r="BV850" s="242" t="s">
        <v>327</v>
      </c>
      <c r="BW850" s="241" t="s">
        <v>1909</v>
      </c>
      <c r="BX850" s="235"/>
      <c r="BY850"/>
      <c r="BZ850"/>
      <c r="CA850"/>
      <c r="CB850"/>
      <c r="CC850"/>
      <c r="CD850"/>
      <c r="CE850"/>
    </row>
    <row r="851" spans="1:83" s="166" customFormat="1" ht="15" hidden="1" customHeight="1">
      <c r="A851" s="185">
        <v>785</v>
      </c>
      <c r="B851" s="186">
        <v>16</v>
      </c>
      <c r="C851" s="187" t="s">
        <v>501</v>
      </c>
      <c r="D851" s="187">
        <v>6</v>
      </c>
      <c r="E851" s="187" t="s">
        <v>1273</v>
      </c>
      <c r="F851" s="188"/>
      <c r="G851" s="186"/>
      <c r="H851" s="202"/>
      <c r="I851" s="202"/>
      <c r="J851" s="445"/>
      <c r="K851" s="186"/>
      <c r="L851" s="430"/>
      <c r="M851" s="431"/>
      <c r="N851" s="167"/>
      <c r="O851" s="167"/>
      <c r="P851" s="167"/>
      <c r="Q851" s="167"/>
      <c r="R851" s="165"/>
      <c r="S851" s="165"/>
      <c r="T851" s="165"/>
      <c r="U851" s="165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BK851" s="120">
        <f t="shared" si="130"/>
        <v>1</v>
      </c>
      <c r="BL851" s="235" t="str">
        <f t="shared" si="129"/>
        <v>2801-01-001-00-04</v>
      </c>
      <c r="BM851" s="235">
        <v>849</v>
      </c>
      <c r="BN851" s="242" t="s">
        <v>1905</v>
      </c>
      <c r="BO851" s="241" t="s">
        <v>1904</v>
      </c>
      <c r="BP851" s="242" t="s">
        <v>1604</v>
      </c>
      <c r="BQ851" s="243" t="s">
        <v>1624</v>
      </c>
      <c r="BR851" s="242" t="s">
        <v>1610</v>
      </c>
      <c r="BS851" s="246" t="s">
        <v>1634</v>
      </c>
      <c r="BT851" s="245" t="s">
        <v>1642</v>
      </c>
      <c r="BU851" s="244"/>
      <c r="BV851" s="242" t="s">
        <v>327</v>
      </c>
      <c r="BW851" s="241" t="s">
        <v>1908</v>
      </c>
      <c r="BX851" s="235"/>
      <c r="BY851"/>
      <c r="BZ851"/>
      <c r="CA851"/>
      <c r="CB851"/>
      <c r="CC851"/>
      <c r="CD851"/>
      <c r="CE851"/>
    </row>
    <row r="852" spans="1:83" s="166" customFormat="1" ht="15" hidden="1" customHeight="1">
      <c r="A852" s="185">
        <v>786</v>
      </c>
      <c r="B852" s="186">
        <v>16</v>
      </c>
      <c r="C852" s="187" t="s">
        <v>501</v>
      </c>
      <c r="D852" s="187">
        <v>7</v>
      </c>
      <c r="E852" s="187" t="s">
        <v>1274</v>
      </c>
      <c r="F852" s="188"/>
      <c r="G852" s="186"/>
      <c r="H852" s="202"/>
      <c r="I852" s="202"/>
      <c r="J852" s="445"/>
      <c r="K852" s="186"/>
      <c r="L852" s="430"/>
      <c r="M852" s="431"/>
      <c r="N852" s="167"/>
      <c r="O852" s="167"/>
      <c r="P852" s="167"/>
      <c r="Q852" s="167"/>
      <c r="R852" s="165"/>
      <c r="S852" s="165"/>
      <c r="T852" s="165"/>
      <c r="U852" s="165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BK852" s="120">
        <f t="shared" si="130"/>
        <v>1</v>
      </c>
      <c r="BL852" s="235" t="str">
        <f t="shared" si="129"/>
        <v>2801-01-103-00-04</v>
      </c>
      <c r="BM852" s="235">
        <v>850</v>
      </c>
      <c r="BN852" s="242" t="s">
        <v>1905</v>
      </c>
      <c r="BO852" s="241" t="s">
        <v>1904</v>
      </c>
      <c r="BP852" s="242" t="s">
        <v>1604</v>
      </c>
      <c r="BQ852" s="243" t="s">
        <v>1624</v>
      </c>
      <c r="BR852" s="242" t="s">
        <v>1605</v>
      </c>
      <c r="BS852" s="246" t="s">
        <v>1907</v>
      </c>
      <c r="BT852" s="245" t="s">
        <v>1642</v>
      </c>
      <c r="BU852" s="244"/>
      <c r="BV852" s="242" t="s">
        <v>327</v>
      </c>
      <c r="BW852" s="241" t="s">
        <v>1906</v>
      </c>
      <c r="BX852" s="235"/>
      <c r="BY852"/>
      <c r="BZ852"/>
      <c r="CA852"/>
      <c r="CB852"/>
      <c r="CC852"/>
      <c r="CD852"/>
      <c r="CE852"/>
    </row>
    <row r="853" spans="1:83" s="166" customFormat="1" ht="15" hidden="1" customHeight="1">
      <c r="A853" s="185">
        <v>787</v>
      </c>
      <c r="B853" s="186">
        <v>16</v>
      </c>
      <c r="C853" s="187" t="s">
        <v>501</v>
      </c>
      <c r="D853" s="187">
        <v>8</v>
      </c>
      <c r="E853" s="187" t="s">
        <v>1275</v>
      </c>
      <c r="F853" s="188"/>
      <c r="G853" s="186"/>
      <c r="H853" s="202"/>
      <c r="I853" s="202"/>
      <c r="J853" s="445"/>
      <c r="K853" s="186"/>
      <c r="L853" s="430"/>
      <c r="M853" s="431"/>
      <c r="N853" s="167"/>
      <c r="O853" s="167"/>
      <c r="P853" s="167"/>
      <c r="Q853" s="167"/>
      <c r="R853" s="165"/>
      <c r="S853" s="165"/>
      <c r="T853" s="165"/>
      <c r="U853" s="165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BK853" s="120">
        <f t="shared" si="130"/>
        <v>1</v>
      </c>
      <c r="BL853" s="235" t="str">
        <f t="shared" si="129"/>
        <v>2801-01-105-11-25</v>
      </c>
      <c r="BM853" s="235">
        <v>851</v>
      </c>
      <c r="BN853" s="242" t="s">
        <v>1905</v>
      </c>
      <c r="BO853" s="241" t="s">
        <v>1904</v>
      </c>
      <c r="BP853" s="242" t="s">
        <v>1604</v>
      </c>
      <c r="BQ853" s="243" t="s">
        <v>1624</v>
      </c>
      <c r="BR853" s="242" t="s">
        <v>1891</v>
      </c>
      <c r="BS853" s="241" t="s">
        <v>1623</v>
      </c>
      <c r="BT853" s="242" t="s">
        <v>1608</v>
      </c>
      <c r="BU853" s="243" t="s">
        <v>1607</v>
      </c>
      <c r="BV853" s="242" t="s">
        <v>1636</v>
      </c>
      <c r="BW853" s="241" t="s">
        <v>1635</v>
      </c>
      <c r="BX853" s="235"/>
      <c r="BY853"/>
      <c r="BZ853"/>
      <c r="CA853"/>
      <c r="CB853"/>
      <c r="CC853"/>
      <c r="CD853"/>
      <c r="CE853"/>
    </row>
    <row r="854" spans="1:83" s="166" customFormat="1" ht="15" hidden="1" customHeight="1">
      <c r="A854" s="185">
        <v>788</v>
      </c>
      <c r="B854" s="186">
        <v>16</v>
      </c>
      <c r="C854" s="187" t="s">
        <v>501</v>
      </c>
      <c r="D854" s="187">
        <v>9</v>
      </c>
      <c r="E854" s="187" t="s">
        <v>1276</v>
      </c>
      <c r="F854" s="188"/>
      <c r="G854" s="186"/>
      <c r="H854" s="202"/>
      <c r="I854" s="202"/>
      <c r="J854" s="445"/>
      <c r="K854" s="186"/>
      <c r="L854" s="430"/>
      <c r="M854" s="431"/>
      <c r="N854" s="167"/>
      <c r="O854" s="167"/>
      <c r="P854" s="167"/>
      <c r="Q854" s="167"/>
      <c r="R854" s="165"/>
      <c r="S854" s="165"/>
      <c r="T854" s="165"/>
      <c r="U854" s="165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BK854" s="120">
        <f t="shared" si="130"/>
        <v>1</v>
      </c>
      <c r="BL854" s="235" t="str">
        <f t="shared" si="129"/>
        <v>2801-01-105-11-26</v>
      </c>
      <c r="BM854" s="235">
        <v>852</v>
      </c>
      <c r="BN854" s="242" t="s">
        <v>1905</v>
      </c>
      <c r="BO854" s="241" t="s">
        <v>1904</v>
      </c>
      <c r="BP854" s="242" t="s">
        <v>1604</v>
      </c>
      <c r="BQ854" s="243" t="s">
        <v>1624</v>
      </c>
      <c r="BR854" s="242" t="s">
        <v>1891</v>
      </c>
      <c r="BS854" s="241" t="s">
        <v>1623</v>
      </c>
      <c r="BT854" s="242" t="s">
        <v>1608</v>
      </c>
      <c r="BU854" s="243" t="s">
        <v>1607</v>
      </c>
      <c r="BV854" s="242" t="s">
        <v>1622</v>
      </c>
      <c r="BW854" s="241" t="s">
        <v>1621</v>
      </c>
      <c r="BX854" s="235"/>
      <c r="BY854"/>
      <c r="BZ854"/>
      <c r="CA854"/>
      <c r="CB854"/>
      <c r="CC854"/>
      <c r="CD854"/>
      <c r="CE854"/>
    </row>
    <row r="855" spans="1:83" s="166" customFormat="1" ht="15" hidden="1" customHeight="1">
      <c r="A855" s="185">
        <v>789</v>
      </c>
      <c r="B855" s="186">
        <v>16</v>
      </c>
      <c r="C855" s="187" t="s">
        <v>501</v>
      </c>
      <c r="D855" s="187">
        <v>10</v>
      </c>
      <c r="E855" s="187" t="s">
        <v>1277</v>
      </c>
      <c r="F855" s="188"/>
      <c r="G855" s="186"/>
      <c r="H855" s="202"/>
      <c r="I855" s="202"/>
      <c r="J855" s="445"/>
      <c r="K855" s="186"/>
      <c r="L855" s="430"/>
      <c r="M855" s="431"/>
      <c r="N855" s="167"/>
      <c r="O855" s="167"/>
      <c r="P855" s="167"/>
      <c r="Q855" s="167"/>
      <c r="R855" s="165"/>
      <c r="S855" s="165"/>
      <c r="T855" s="165"/>
      <c r="U855" s="165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BK855" s="120">
        <f t="shared" si="130"/>
        <v>1</v>
      </c>
      <c r="BL855" s="235" t="str">
        <f t="shared" si="129"/>
        <v>2810-00-800-00-04</v>
      </c>
      <c r="BM855" s="235">
        <v>853</v>
      </c>
      <c r="BN855" s="242" t="s">
        <v>1900</v>
      </c>
      <c r="BO855" s="241" t="s">
        <v>1899</v>
      </c>
      <c r="BP855" s="242" t="s">
        <v>1642</v>
      </c>
      <c r="BQ855" s="243"/>
      <c r="BR855" s="242" t="s">
        <v>1649</v>
      </c>
      <c r="BS855" s="246" t="s">
        <v>1648</v>
      </c>
      <c r="BT855" s="245" t="s">
        <v>1642</v>
      </c>
      <c r="BU855" s="244"/>
      <c r="BV855" s="242" t="s">
        <v>327</v>
      </c>
      <c r="BW855" s="241" t="s">
        <v>1897</v>
      </c>
      <c r="BX855" s="235"/>
      <c r="BY855"/>
      <c r="BZ855"/>
      <c r="CA855"/>
      <c r="CB855"/>
      <c r="CC855"/>
      <c r="CD855"/>
      <c r="CE855"/>
    </row>
    <row r="856" spans="1:83" s="166" customFormat="1" ht="15" hidden="1" customHeight="1">
      <c r="A856" s="185">
        <v>790</v>
      </c>
      <c r="B856" s="186">
        <v>16</v>
      </c>
      <c r="C856" s="187" t="s">
        <v>501</v>
      </c>
      <c r="D856" s="187">
        <v>11</v>
      </c>
      <c r="E856" s="187" t="s">
        <v>1278</v>
      </c>
      <c r="F856" s="188"/>
      <c r="G856" s="186"/>
      <c r="H856" s="202"/>
      <c r="I856" s="202"/>
      <c r="J856" s="445"/>
      <c r="K856" s="186"/>
      <c r="L856" s="430"/>
      <c r="M856" s="431"/>
      <c r="N856" s="167"/>
      <c r="O856" s="167"/>
      <c r="P856" s="167"/>
      <c r="Q856" s="167"/>
      <c r="R856" s="165"/>
      <c r="S856" s="165"/>
      <c r="T856" s="165"/>
      <c r="U856" s="165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BK856" s="120">
        <f t="shared" si="130"/>
        <v>1</v>
      </c>
      <c r="BL856" s="235" t="str">
        <f t="shared" si="129"/>
        <v>2810-00-800-11-04</v>
      </c>
      <c r="BM856" s="235">
        <v>854</v>
      </c>
      <c r="BN856" s="242" t="s">
        <v>1900</v>
      </c>
      <c r="BO856" s="241" t="s">
        <v>1899</v>
      </c>
      <c r="BP856" s="242" t="s">
        <v>1642</v>
      </c>
      <c r="BQ856" s="243"/>
      <c r="BR856" s="242" t="s">
        <v>1649</v>
      </c>
      <c r="BS856" s="241" t="s">
        <v>1648</v>
      </c>
      <c r="BT856" s="242" t="s">
        <v>1608</v>
      </c>
      <c r="BU856" s="243" t="s">
        <v>1902</v>
      </c>
      <c r="BV856" s="242" t="s">
        <v>327</v>
      </c>
      <c r="BW856" s="241" t="s">
        <v>1897</v>
      </c>
      <c r="BX856" s="235"/>
      <c r="BY856"/>
      <c r="BZ856"/>
      <c r="CA856"/>
      <c r="CB856"/>
      <c r="CC856"/>
      <c r="CD856"/>
      <c r="CE856"/>
    </row>
    <row r="857" spans="1:83" s="166" customFormat="1" ht="15" hidden="1" customHeight="1">
      <c r="A857" s="185">
        <v>791</v>
      </c>
      <c r="B857" s="186">
        <v>16</v>
      </c>
      <c r="C857" s="187" t="s">
        <v>501</v>
      </c>
      <c r="D857" s="187">
        <v>12</v>
      </c>
      <c r="E857" s="187" t="s">
        <v>1279</v>
      </c>
      <c r="F857" s="188"/>
      <c r="G857" s="186"/>
      <c r="H857" s="202"/>
      <c r="I857" s="202"/>
      <c r="J857" s="445"/>
      <c r="K857" s="186"/>
      <c r="L857" s="430"/>
      <c r="M857" s="431"/>
      <c r="N857" s="167"/>
      <c r="O857" s="167"/>
      <c r="P857" s="167"/>
      <c r="Q857" s="167"/>
      <c r="R857" s="165"/>
      <c r="S857" s="165"/>
      <c r="T857" s="165"/>
      <c r="U857" s="165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BK857" s="120">
        <f t="shared" si="130"/>
        <v>1</v>
      </c>
      <c r="BL857" s="235" t="str">
        <f t="shared" si="129"/>
        <v>2810-00-800-11-05</v>
      </c>
      <c r="BM857" s="235">
        <v>855</v>
      </c>
      <c r="BN857" s="242" t="s">
        <v>1900</v>
      </c>
      <c r="BO857" s="241" t="s">
        <v>1899</v>
      </c>
      <c r="BP857" s="242" t="s">
        <v>1642</v>
      </c>
      <c r="BQ857" s="243"/>
      <c r="BR857" s="242" t="s">
        <v>1649</v>
      </c>
      <c r="BS857" s="241" t="s">
        <v>1648</v>
      </c>
      <c r="BT857" s="242" t="s">
        <v>1608</v>
      </c>
      <c r="BU857" s="243" t="s">
        <v>1902</v>
      </c>
      <c r="BV857" s="242" t="s">
        <v>328</v>
      </c>
      <c r="BW857" s="241" t="s">
        <v>1903</v>
      </c>
      <c r="BX857" s="235"/>
      <c r="BY857"/>
      <c r="BZ857"/>
      <c r="CA857"/>
      <c r="CB857"/>
      <c r="CC857"/>
      <c r="CD857"/>
      <c r="CE857"/>
    </row>
    <row r="858" spans="1:83" s="166" customFormat="1" ht="15" hidden="1" customHeight="1">
      <c r="A858" s="185">
        <v>792</v>
      </c>
      <c r="B858" s="186">
        <v>16</v>
      </c>
      <c r="C858" s="187" t="s">
        <v>501</v>
      </c>
      <c r="D858" s="187">
        <v>13</v>
      </c>
      <c r="E858" s="187" t="s">
        <v>1280</v>
      </c>
      <c r="F858" s="188"/>
      <c r="G858" s="186"/>
      <c r="H858" s="202"/>
      <c r="I858" s="202"/>
      <c r="J858" s="445"/>
      <c r="K858" s="186"/>
      <c r="L858" s="430"/>
      <c r="M858" s="431"/>
      <c r="N858" s="167"/>
      <c r="O858" s="167"/>
      <c r="P858" s="167"/>
      <c r="Q858" s="167"/>
      <c r="R858" s="165"/>
      <c r="S858" s="165"/>
      <c r="T858" s="165"/>
      <c r="U858" s="165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BK858" s="120">
        <f t="shared" si="130"/>
        <v>1</v>
      </c>
      <c r="BL858" s="235" t="str">
        <f t="shared" si="129"/>
        <v>2810-00-800-11-06</v>
      </c>
      <c r="BM858" s="235">
        <v>856</v>
      </c>
      <c r="BN858" s="242" t="s">
        <v>1900</v>
      </c>
      <c r="BO858" s="241" t="s">
        <v>1899</v>
      </c>
      <c r="BP858" s="242" t="s">
        <v>1642</v>
      </c>
      <c r="BQ858" s="243"/>
      <c r="BR858" s="242" t="s">
        <v>1649</v>
      </c>
      <c r="BS858" s="241" t="s">
        <v>1648</v>
      </c>
      <c r="BT858" s="242" t="s">
        <v>1608</v>
      </c>
      <c r="BU858" s="243" t="s">
        <v>1902</v>
      </c>
      <c r="BV858" s="242" t="s">
        <v>329</v>
      </c>
      <c r="BW858" s="241" t="s">
        <v>1901</v>
      </c>
      <c r="BX858" s="235"/>
      <c r="BY858"/>
      <c r="BZ858"/>
      <c r="CA858"/>
      <c r="CB858"/>
      <c r="CC858"/>
      <c r="CD858"/>
      <c r="CE858"/>
    </row>
    <row r="859" spans="1:83" s="166" customFormat="1" ht="15" hidden="1" customHeight="1">
      <c r="A859" s="185">
        <v>793</v>
      </c>
      <c r="B859" s="186">
        <v>16</v>
      </c>
      <c r="C859" s="187" t="s">
        <v>501</v>
      </c>
      <c r="D859" s="187">
        <v>14</v>
      </c>
      <c r="E859" s="187" t="s">
        <v>1281</v>
      </c>
      <c r="F859" s="188"/>
      <c r="G859" s="186"/>
      <c r="H859" s="202"/>
      <c r="I859" s="202"/>
      <c r="J859" s="445"/>
      <c r="K859" s="186"/>
      <c r="L859" s="430"/>
      <c r="M859" s="431"/>
      <c r="N859" s="167"/>
      <c r="O859" s="167"/>
      <c r="P859" s="167"/>
      <c r="Q859" s="167"/>
      <c r="R859" s="165"/>
      <c r="S859" s="165"/>
      <c r="T859" s="165"/>
      <c r="U859" s="165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BK859" s="120">
        <f t="shared" si="130"/>
        <v>1</v>
      </c>
      <c r="BL859" s="235" t="str">
        <f t="shared" si="129"/>
        <v>2810-01-800-00-04</v>
      </c>
      <c r="BM859" s="235">
        <v>857</v>
      </c>
      <c r="BN859" s="242" t="s">
        <v>1900</v>
      </c>
      <c r="BO859" s="241" t="s">
        <v>1899</v>
      </c>
      <c r="BP859" s="242" t="s">
        <v>1604</v>
      </c>
      <c r="BQ859" s="243" t="s">
        <v>1898</v>
      </c>
      <c r="BR859" s="242" t="s">
        <v>1649</v>
      </c>
      <c r="BS859" s="246" t="s">
        <v>1648</v>
      </c>
      <c r="BT859" s="245" t="s">
        <v>1642</v>
      </c>
      <c r="BU859" s="244"/>
      <c r="BV859" s="242" t="s">
        <v>327</v>
      </c>
      <c r="BW859" s="241" t="s">
        <v>1897</v>
      </c>
      <c r="BX859" s="235"/>
      <c r="BY859"/>
      <c r="BZ859"/>
      <c r="CA859"/>
      <c r="CB859"/>
      <c r="CC859"/>
      <c r="CD859"/>
      <c r="CE859"/>
    </row>
    <row r="860" spans="1:83" s="166" customFormat="1" ht="15" hidden="1" customHeight="1">
      <c r="A860" s="185">
        <v>794</v>
      </c>
      <c r="B860" s="186">
        <v>16</v>
      </c>
      <c r="C860" s="187" t="s">
        <v>501</v>
      </c>
      <c r="D860" s="187">
        <v>15</v>
      </c>
      <c r="E860" s="187" t="s">
        <v>1282</v>
      </c>
      <c r="F860" s="188"/>
      <c r="G860" s="186"/>
      <c r="H860" s="202"/>
      <c r="I860" s="202"/>
      <c r="J860" s="445"/>
      <c r="K860" s="186"/>
      <c r="L860" s="430"/>
      <c r="M860" s="431"/>
      <c r="N860" s="167"/>
      <c r="O860" s="167"/>
      <c r="P860" s="167"/>
      <c r="Q860" s="167"/>
      <c r="R860" s="165"/>
      <c r="S860" s="165"/>
      <c r="T860" s="165"/>
      <c r="U860" s="165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BK860" s="120">
        <f t="shared" si="130"/>
        <v>1</v>
      </c>
      <c r="BL860" s="235" t="str">
        <f t="shared" si="129"/>
        <v>2851-00-102-10-25</v>
      </c>
      <c r="BM860" s="235">
        <v>858</v>
      </c>
      <c r="BN860" s="242" t="s">
        <v>1888</v>
      </c>
      <c r="BO860" s="241" t="s">
        <v>1887</v>
      </c>
      <c r="BP860" s="242" t="s">
        <v>1642</v>
      </c>
      <c r="BQ860" s="243"/>
      <c r="BR860" s="242" t="s">
        <v>1795</v>
      </c>
      <c r="BS860" s="241" t="s">
        <v>1895</v>
      </c>
      <c r="BT860" s="242" t="s">
        <v>1679</v>
      </c>
      <c r="BU860" s="243" t="s">
        <v>1738</v>
      </c>
      <c r="BV860" s="242" t="s">
        <v>1636</v>
      </c>
      <c r="BW860" s="241" t="s">
        <v>1896</v>
      </c>
      <c r="BX860" s="235"/>
      <c r="BY860"/>
      <c r="BZ860"/>
      <c r="CA860"/>
      <c r="CB860"/>
      <c r="CC860"/>
      <c r="CD860"/>
      <c r="CE860"/>
    </row>
    <row r="861" spans="1:83" s="166" customFormat="1" ht="15" hidden="1" customHeight="1">
      <c r="A861" s="185">
        <v>795</v>
      </c>
      <c r="B861" s="186">
        <v>16</v>
      </c>
      <c r="C861" s="187" t="s">
        <v>501</v>
      </c>
      <c r="D861" s="187">
        <v>16</v>
      </c>
      <c r="E861" s="187" t="s">
        <v>1283</v>
      </c>
      <c r="F861" s="188"/>
      <c r="G861" s="186"/>
      <c r="H861" s="202"/>
      <c r="I861" s="202"/>
      <c r="J861" s="445"/>
      <c r="K861" s="186"/>
      <c r="L861" s="430"/>
      <c r="M861" s="431"/>
      <c r="N861" s="167"/>
      <c r="O861" s="167"/>
      <c r="P861" s="167"/>
      <c r="Q861" s="167"/>
      <c r="R861" s="165"/>
      <c r="S861" s="165"/>
      <c r="T861" s="165"/>
      <c r="U861" s="165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BK861" s="120">
        <f t="shared" si="130"/>
        <v>1</v>
      </c>
      <c r="BL861" s="235" t="str">
        <f t="shared" si="129"/>
        <v>2851-00-102-11-01</v>
      </c>
      <c r="BM861" s="235">
        <v>859</v>
      </c>
      <c r="BN861" s="242" t="s">
        <v>1888</v>
      </c>
      <c r="BO861" s="241" t="s">
        <v>1887</v>
      </c>
      <c r="BP861" s="242" t="s">
        <v>1642</v>
      </c>
      <c r="BQ861" s="243"/>
      <c r="BR861" s="242" t="s">
        <v>1795</v>
      </c>
      <c r="BS861" s="241" t="s">
        <v>1895</v>
      </c>
      <c r="BT861" s="242" t="s">
        <v>1608</v>
      </c>
      <c r="BU861" s="243" t="s">
        <v>1607</v>
      </c>
      <c r="BV861" s="242" t="s">
        <v>1604</v>
      </c>
      <c r="BW861" s="241" t="s">
        <v>1614</v>
      </c>
      <c r="BX861" s="235"/>
      <c r="BY861"/>
      <c r="BZ861"/>
      <c r="CA861"/>
      <c r="CB861"/>
      <c r="CC861"/>
      <c r="CD861"/>
      <c r="CE861"/>
    </row>
    <row r="862" spans="1:83" s="166" customFormat="1" ht="15" hidden="1" customHeight="1">
      <c r="A862" s="185">
        <v>796</v>
      </c>
      <c r="B862" s="186">
        <v>16</v>
      </c>
      <c r="C862" s="187" t="s">
        <v>501</v>
      </c>
      <c r="D862" s="187">
        <v>17</v>
      </c>
      <c r="E862" s="187" t="s">
        <v>1284</v>
      </c>
      <c r="F862" s="188"/>
      <c r="G862" s="186"/>
      <c r="H862" s="202"/>
      <c r="I862" s="202"/>
      <c r="J862" s="445"/>
      <c r="K862" s="186"/>
      <c r="L862" s="430"/>
      <c r="M862" s="431"/>
      <c r="N862" s="167"/>
      <c r="O862" s="167"/>
      <c r="P862" s="167"/>
      <c r="Q862" s="167"/>
      <c r="R862" s="165"/>
      <c r="S862" s="165"/>
      <c r="T862" s="165"/>
      <c r="U862" s="165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BK862" s="120">
        <f t="shared" si="130"/>
        <v>1</v>
      </c>
      <c r="BL862" s="235" t="str">
        <f t="shared" si="129"/>
        <v>2851-00-102-11-10</v>
      </c>
      <c r="BM862" s="235">
        <v>860</v>
      </c>
      <c r="BN862" s="242" t="s">
        <v>1888</v>
      </c>
      <c r="BO862" s="241" t="s">
        <v>1887</v>
      </c>
      <c r="BP862" s="242" t="s">
        <v>1642</v>
      </c>
      <c r="BQ862" s="243"/>
      <c r="BR862" s="242" t="s">
        <v>1795</v>
      </c>
      <c r="BS862" s="241" t="s">
        <v>1895</v>
      </c>
      <c r="BT862" s="242" t="s">
        <v>1608</v>
      </c>
      <c r="BU862" s="243" t="s">
        <v>1607</v>
      </c>
      <c r="BV862" s="242" t="s">
        <v>1679</v>
      </c>
      <c r="BW862" s="241" t="s">
        <v>1894</v>
      </c>
      <c r="BX862" s="235"/>
      <c r="BY862"/>
      <c r="BZ862"/>
      <c r="CA862"/>
      <c r="CB862"/>
      <c r="CC862"/>
      <c r="CD862"/>
      <c r="CE862"/>
    </row>
    <row r="863" spans="1:83" s="166" customFormat="1" ht="15" hidden="1" customHeight="1">
      <c r="A863" s="185">
        <v>797</v>
      </c>
      <c r="B863" s="186">
        <v>16</v>
      </c>
      <c r="C863" s="187" t="s">
        <v>501</v>
      </c>
      <c r="D863" s="187">
        <v>18</v>
      </c>
      <c r="E863" s="187" t="s">
        <v>1285</v>
      </c>
      <c r="F863" s="188"/>
      <c r="G863" s="186"/>
      <c r="H863" s="202"/>
      <c r="I863" s="202"/>
      <c r="J863" s="445"/>
      <c r="K863" s="186"/>
      <c r="L863" s="430"/>
      <c r="M863" s="431"/>
      <c r="N863" s="167"/>
      <c r="O863" s="167"/>
      <c r="P863" s="167"/>
      <c r="Q863" s="167"/>
      <c r="R863" s="165"/>
      <c r="S863" s="165"/>
      <c r="T863" s="165"/>
      <c r="U863" s="165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BK863" s="120">
        <f t="shared" si="130"/>
        <v>1</v>
      </c>
      <c r="BL863" s="235" t="str">
        <f t="shared" si="129"/>
        <v>2851-00-103-00-01</v>
      </c>
      <c r="BM863" s="235">
        <v>861</v>
      </c>
      <c r="BN863" s="242" t="s">
        <v>1888</v>
      </c>
      <c r="BO863" s="241" t="s">
        <v>1887</v>
      </c>
      <c r="BP863" s="242" t="s">
        <v>1642</v>
      </c>
      <c r="BQ863" s="243"/>
      <c r="BR863" s="242" t="s">
        <v>1605</v>
      </c>
      <c r="BS863" s="246" t="s">
        <v>1893</v>
      </c>
      <c r="BT863" s="245" t="s">
        <v>1642</v>
      </c>
      <c r="BU863" s="244"/>
      <c r="BV863" s="242" t="s">
        <v>1604</v>
      </c>
      <c r="BW863" s="241" t="s">
        <v>1875</v>
      </c>
      <c r="BX863" s="235"/>
      <c r="BY863"/>
      <c r="BZ863"/>
      <c r="CA863"/>
      <c r="CB863"/>
      <c r="CC863"/>
      <c r="CD863"/>
      <c r="CE863"/>
    </row>
    <row r="864" spans="1:83" s="166" customFormat="1" ht="15" hidden="1" customHeight="1">
      <c r="A864" s="185">
        <v>798</v>
      </c>
      <c r="B864" s="186">
        <v>16</v>
      </c>
      <c r="C864" s="187" t="s">
        <v>501</v>
      </c>
      <c r="D864" s="187">
        <v>19</v>
      </c>
      <c r="E864" s="187" t="s">
        <v>1286</v>
      </c>
      <c r="F864" s="188"/>
      <c r="G864" s="186"/>
      <c r="H864" s="202"/>
      <c r="I864" s="202"/>
      <c r="J864" s="445"/>
      <c r="K864" s="186"/>
      <c r="L864" s="430"/>
      <c r="M864" s="431"/>
      <c r="N864" s="167"/>
      <c r="O864" s="167"/>
      <c r="P864" s="167"/>
      <c r="Q864" s="167"/>
      <c r="R864" s="165"/>
      <c r="S864" s="165"/>
      <c r="T864" s="165"/>
      <c r="U864" s="165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BK864" s="120">
        <f t="shared" si="130"/>
        <v>1</v>
      </c>
      <c r="BL864" s="235" t="str">
        <f t="shared" si="129"/>
        <v>2851-00-103-00-03</v>
      </c>
      <c r="BM864" s="235">
        <v>862</v>
      </c>
      <c r="BN864" s="242" t="s">
        <v>1888</v>
      </c>
      <c r="BO864" s="241" t="s">
        <v>1887</v>
      </c>
      <c r="BP864" s="242" t="s">
        <v>1642</v>
      </c>
      <c r="BQ864" s="243"/>
      <c r="BR864" s="242" t="s">
        <v>1605</v>
      </c>
      <c r="BS864" s="246" t="s">
        <v>1893</v>
      </c>
      <c r="BT864" s="245" t="s">
        <v>1642</v>
      </c>
      <c r="BU864" s="244"/>
      <c r="BV864" s="242" t="s">
        <v>326</v>
      </c>
      <c r="BW864" s="241" t="s">
        <v>1757</v>
      </c>
      <c r="BX864" s="235"/>
      <c r="BY864"/>
      <c r="BZ864"/>
      <c r="CA864"/>
      <c r="CB864"/>
      <c r="CC864"/>
      <c r="CD864"/>
      <c r="CE864"/>
    </row>
    <row r="865" spans="1:83" s="166" customFormat="1" ht="15" hidden="1" customHeight="1">
      <c r="A865" s="185">
        <v>799</v>
      </c>
      <c r="B865" s="186">
        <v>16</v>
      </c>
      <c r="C865" s="187" t="s">
        <v>501</v>
      </c>
      <c r="D865" s="187">
        <v>20</v>
      </c>
      <c r="E865" s="187" t="s">
        <v>1287</v>
      </c>
      <c r="F865" s="188"/>
      <c r="G865" s="186"/>
      <c r="H865" s="202"/>
      <c r="I865" s="202"/>
      <c r="J865" s="445"/>
      <c r="K865" s="186"/>
      <c r="L865" s="430"/>
      <c r="M865" s="431"/>
      <c r="N865" s="167"/>
      <c r="O865" s="167"/>
      <c r="P865" s="167"/>
      <c r="Q865" s="167"/>
      <c r="R865" s="165"/>
      <c r="S865" s="165"/>
      <c r="T865" s="165"/>
      <c r="U865" s="165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BK865" s="120">
        <f t="shared" si="130"/>
        <v>1</v>
      </c>
      <c r="BL865" s="235" t="str">
        <f t="shared" si="129"/>
        <v>2851-00-103-11-01</v>
      </c>
      <c r="BM865" s="235">
        <v>863</v>
      </c>
      <c r="BN865" s="242" t="s">
        <v>1888</v>
      </c>
      <c r="BO865" s="241" t="s">
        <v>1887</v>
      </c>
      <c r="BP865" s="242" t="s">
        <v>1642</v>
      </c>
      <c r="BQ865" s="243"/>
      <c r="BR865" s="242" t="s">
        <v>1605</v>
      </c>
      <c r="BS865" s="241" t="s">
        <v>1893</v>
      </c>
      <c r="BT865" s="242" t="s">
        <v>1608</v>
      </c>
      <c r="BU865" s="243" t="s">
        <v>1607</v>
      </c>
      <c r="BV865" s="242" t="s">
        <v>1604</v>
      </c>
      <c r="BW865" s="241" t="s">
        <v>1614</v>
      </c>
      <c r="BX865" s="235"/>
      <c r="BY865"/>
      <c r="BZ865"/>
      <c r="CA865"/>
      <c r="CB865"/>
      <c r="CC865"/>
      <c r="CD865"/>
      <c r="CE865"/>
    </row>
    <row r="866" spans="1:83" s="166" customFormat="1" ht="15" hidden="1" customHeight="1">
      <c r="A866" s="185">
        <v>800</v>
      </c>
      <c r="B866" s="186">
        <v>16</v>
      </c>
      <c r="C866" s="187" t="s">
        <v>501</v>
      </c>
      <c r="D866" s="187">
        <v>21</v>
      </c>
      <c r="E866" s="187" t="s">
        <v>1060</v>
      </c>
      <c r="F866" s="188"/>
      <c r="G866" s="186"/>
      <c r="H866" s="202"/>
      <c r="I866" s="202"/>
      <c r="J866" s="445"/>
      <c r="K866" s="186"/>
      <c r="L866" s="430"/>
      <c r="M866" s="431"/>
      <c r="N866" s="167"/>
      <c r="O866" s="167"/>
      <c r="P866" s="167"/>
      <c r="Q866" s="167"/>
      <c r="R866" s="165"/>
      <c r="S866" s="165"/>
      <c r="T866" s="165"/>
      <c r="U866" s="165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BK866" s="120">
        <f t="shared" si="130"/>
        <v>1</v>
      </c>
      <c r="BL866" s="235" t="str">
        <f t="shared" si="129"/>
        <v>2851-00-103-11-03</v>
      </c>
      <c r="BM866" s="235">
        <v>864</v>
      </c>
      <c r="BN866" s="242" t="s">
        <v>1888</v>
      </c>
      <c r="BO866" s="241" t="s">
        <v>1887</v>
      </c>
      <c r="BP866" s="242" t="s">
        <v>1642</v>
      </c>
      <c r="BQ866" s="243"/>
      <c r="BR866" s="242" t="s">
        <v>1605</v>
      </c>
      <c r="BS866" s="241" t="s">
        <v>1893</v>
      </c>
      <c r="BT866" s="242" t="s">
        <v>1608</v>
      </c>
      <c r="BU866" s="243" t="s">
        <v>1607</v>
      </c>
      <c r="BV866" s="242" t="s">
        <v>326</v>
      </c>
      <c r="BW866" s="241" t="s">
        <v>1757</v>
      </c>
      <c r="BX866" s="235"/>
      <c r="BY866"/>
      <c r="BZ866"/>
      <c r="CA866"/>
      <c r="CB866"/>
      <c r="CC866"/>
      <c r="CD866"/>
      <c r="CE866"/>
    </row>
    <row r="867" spans="1:83" s="166" customFormat="1" ht="15" hidden="1" customHeight="1">
      <c r="A867" s="185">
        <v>801</v>
      </c>
      <c r="B867" s="186">
        <v>16</v>
      </c>
      <c r="C867" s="187" t="s">
        <v>501</v>
      </c>
      <c r="D867" s="187">
        <v>22</v>
      </c>
      <c r="E867" s="187" t="s">
        <v>1288</v>
      </c>
      <c r="F867" s="188"/>
      <c r="G867" s="186"/>
      <c r="H867" s="202"/>
      <c r="I867" s="202"/>
      <c r="J867" s="445"/>
      <c r="K867" s="186"/>
      <c r="L867" s="430"/>
      <c r="M867" s="431"/>
      <c r="N867" s="167"/>
      <c r="O867" s="167"/>
      <c r="P867" s="167"/>
      <c r="Q867" s="167"/>
      <c r="R867" s="165"/>
      <c r="S867" s="165"/>
      <c r="T867" s="165"/>
      <c r="U867" s="165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BK867" s="120">
        <f t="shared" si="130"/>
        <v>1</v>
      </c>
      <c r="BL867" s="235" t="str">
        <f t="shared" si="129"/>
        <v>2851-00-103-11-37</v>
      </c>
      <c r="BM867" s="235">
        <v>865</v>
      </c>
      <c r="BN867" s="242" t="s">
        <v>1888</v>
      </c>
      <c r="BO867" s="241" t="s">
        <v>1887</v>
      </c>
      <c r="BP867" s="242" t="s">
        <v>1642</v>
      </c>
      <c r="BQ867" s="243"/>
      <c r="BR867" s="242" t="s">
        <v>1605</v>
      </c>
      <c r="BS867" s="241" t="s">
        <v>1893</v>
      </c>
      <c r="BT867" s="242" t="s">
        <v>1608</v>
      </c>
      <c r="BU867" s="243" t="s">
        <v>1607</v>
      </c>
      <c r="BV867" s="242" t="s">
        <v>1715</v>
      </c>
      <c r="BW867" s="241" t="s">
        <v>1892</v>
      </c>
      <c r="BX867" s="235"/>
      <c r="BY867"/>
      <c r="BZ867"/>
      <c r="CA867"/>
      <c r="CB867"/>
      <c r="CC867"/>
      <c r="CD867"/>
      <c r="CE867"/>
    </row>
    <row r="868" spans="1:83" s="166" customFormat="1" ht="15" hidden="1" customHeight="1">
      <c r="A868" s="185">
        <v>802</v>
      </c>
      <c r="B868" s="186">
        <v>16</v>
      </c>
      <c r="C868" s="187" t="s">
        <v>501</v>
      </c>
      <c r="D868" s="187">
        <v>23</v>
      </c>
      <c r="E868" s="187" t="s">
        <v>1289</v>
      </c>
      <c r="F868" s="188"/>
      <c r="G868" s="186"/>
      <c r="H868" s="202"/>
      <c r="I868" s="202"/>
      <c r="J868" s="445"/>
      <c r="K868" s="186"/>
      <c r="L868" s="430"/>
      <c r="M868" s="431"/>
      <c r="N868" s="167"/>
      <c r="O868" s="167"/>
      <c r="P868" s="167"/>
      <c r="Q868" s="167"/>
      <c r="R868" s="165"/>
      <c r="S868" s="165"/>
      <c r="T868" s="165"/>
      <c r="U868" s="165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BK868" s="120">
        <f t="shared" si="130"/>
        <v>1</v>
      </c>
      <c r="BL868" s="235" t="str">
        <f t="shared" si="129"/>
        <v>2851-00-105-00-04</v>
      </c>
      <c r="BM868" s="235">
        <v>866</v>
      </c>
      <c r="BN868" s="242" t="s">
        <v>1888</v>
      </c>
      <c r="BO868" s="241" t="s">
        <v>1887</v>
      </c>
      <c r="BP868" s="242" t="s">
        <v>1642</v>
      </c>
      <c r="BQ868" s="243"/>
      <c r="BR868" s="242" t="s">
        <v>1891</v>
      </c>
      <c r="BS868" s="246" t="s">
        <v>1890</v>
      </c>
      <c r="BT868" s="245" t="s">
        <v>1642</v>
      </c>
      <c r="BU868" s="244"/>
      <c r="BV868" s="242" t="s">
        <v>327</v>
      </c>
      <c r="BW868" s="241" t="s">
        <v>1889</v>
      </c>
      <c r="BX868" s="235"/>
      <c r="BY868"/>
      <c r="BZ868"/>
      <c r="CA868"/>
      <c r="CB868"/>
      <c r="CC868"/>
      <c r="CD868"/>
      <c r="CE868"/>
    </row>
    <row r="869" spans="1:83" s="166" customFormat="1" ht="15" hidden="1" customHeight="1">
      <c r="A869" s="185">
        <v>803</v>
      </c>
      <c r="B869" s="186">
        <v>16</v>
      </c>
      <c r="C869" s="187" t="s">
        <v>501</v>
      </c>
      <c r="D869" s="187">
        <v>24</v>
      </c>
      <c r="E869" s="187" t="s">
        <v>1290</v>
      </c>
      <c r="F869" s="188"/>
      <c r="G869" s="186"/>
      <c r="H869" s="202"/>
      <c r="I869" s="202"/>
      <c r="J869" s="445"/>
      <c r="K869" s="186"/>
      <c r="L869" s="430"/>
      <c r="M869" s="431"/>
      <c r="N869" s="167"/>
      <c r="O869" s="167"/>
      <c r="P869" s="167"/>
      <c r="Q869" s="167"/>
      <c r="R869" s="165"/>
      <c r="S869" s="165"/>
      <c r="T869" s="165"/>
      <c r="U869" s="165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BK869" s="120">
        <f t="shared" si="130"/>
        <v>1</v>
      </c>
      <c r="BL869" s="235" t="str">
        <f t="shared" si="129"/>
        <v>2851-00-107-00-01</v>
      </c>
      <c r="BM869" s="235">
        <v>867</v>
      </c>
      <c r="BN869" s="242" t="s">
        <v>1888</v>
      </c>
      <c r="BO869" s="241" t="s">
        <v>1887</v>
      </c>
      <c r="BP869" s="242" t="s">
        <v>1642</v>
      </c>
      <c r="BQ869" s="243"/>
      <c r="BR869" s="242" t="s">
        <v>1886</v>
      </c>
      <c r="BS869" s="246" t="s">
        <v>1885</v>
      </c>
      <c r="BT869" s="245" t="s">
        <v>1642</v>
      </c>
      <c r="BU869" s="244"/>
      <c r="BV869" s="242" t="s">
        <v>1604</v>
      </c>
      <c r="BW869" s="241" t="s">
        <v>1614</v>
      </c>
      <c r="BX869" s="235"/>
      <c r="BY869"/>
      <c r="BZ869"/>
      <c r="CA869"/>
      <c r="CB869"/>
      <c r="CC869"/>
      <c r="CD869"/>
      <c r="CE869"/>
    </row>
    <row r="870" spans="1:83" s="166" customFormat="1" ht="15" hidden="1" customHeight="1">
      <c r="A870" s="185">
        <v>804</v>
      </c>
      <c r="B870" s="186">
        <v>16</v>
      </c>
      <c r="C870" s="187" t="s">
        <v>501</v>
      </c>
      <c r="D870" s="187">
        <v>25</v>
      </c>
      <c r="E870" s="187" t="s">
        <v>1291</v>
      </c>
      <c r="F870" s="188"/>
      <c r="G870" s="186"/>
      <c r="H870" s="202"/>
      <c r="I870" s="202"/>
      <c r="J870" s="445"/>
      <c r="K870" s="186"/>
      <c r="L870" s="430"/>
      <c r="M870" s="431"/>
      <c r="N870" s="167"/>
      <c r="O870" s="167"/>
      <c r="P870" s="167"/>
      <c r="Q870" s="167"/>
      <c r="R870" s="165"/>
      <c r="S870" s="165"/>
      <c r="T870" s="165"/>
      <c r="U870" s="165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BK870" s="120">
        <f t="shared" si="130"/>
        <v>1</v>
      </c>
      <c r="BL870" s="235" t="str">
        <f t="shared" si="129"/>
        <v>2851-00-107-00-03</v>
      </c>
      <c r="BM870" s="235">
        <v>868</v>
      </c>
      <c r="BN870" s="242" t="s">
        <v>1888</v>
      </c>
      <c r="BO870" s="241" t="s">
        <v>1887</v>
      </c>
      <c r="BP870" s="242" t="s">
        <v>1642</v>
      </c>
      <c r="BQ870" s="243"/>
      <c r="BR870" s="242" t="s">
        <v>1886</v>
      </c>
      <c r="BS870" s="246" t="s">
        <v>1885</v>
      </c>
      <c r="BT870" s="245" t="s">
        <v>1642</v>
      </c>
      <c r="BU870" s="244"/>
      <c r="BV870" s="242" t="s">
        <v>326</v>
      </c>
      <c r="BW870" s="241" t="s">
        <v>1757</v>
      </c>
      <c r="BX870" s="235"/>
      <c r="BY870"/>
      <c r="BZ870"/>
      <c r="CA870"/>
      <c r="CB870"/>
      <c r="CC870"/>
      <c r="CD870"/>
      <c r="CE870"/>
    </row>
    <row r="871" spans="1:83" s="166" customFormat="1" ht="15" hidden="1" customHeight="1">
      <c r="A871" s="185">
        <v>805</v>
      </c>
      <c r="B871" s="186">
        <v>16</v>
      </c>
      <c r="C871" s="187" t="s">
        <v>501</v>
      </c>
      <c r="D871" s="187">
        <v>26</v>
      </c>
      <c r="E871" s="187" t="s">
        <v>1292</v>
      </c>
      <c r="F871" s="188"/>
      <c r="G871" s="186"/>
      <c r="H871" s="202"/>
      <c r="I871" s="202"/>
      <c r="J871" s="445"/>
      <c r="K871" s="186"/>
      <c r="L871" s="430"/>
      <c r="M871" s="431"/>
      <c r="N871" s="167"/>
      <c r="O871" s="167"/>
      <c r="P871" s="167"/>
      <c r="Q871" s="167"/>
      <c r="R871" s="165"/>
      <c r="S871" s="165"/>
      <c r="T871" s="165"/>
      <c r="U871" s="165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BK871" s="120">
        <f t="shared" si="130"/>
        <v>1</v>
      </c>
      <c r="BL871" s="235" t="str">
        <f t="shared" si="129"/>
        <v>2852-08-201-00-01</v>
      </c>
      <c r="BM871" s="235">
        <v>869</v>
      </c>
      <c r="BN871" s="242" t="s">
        <v>1880</v>
      </c>
      <c r="BO871" s="241" t="s">
        <v>1879</v>
      </c>
      <c r="BP871" s="242" t="s">
        <v>331</v>
      </c>
      <c r="BQ871" s="243" t="s">
        <v>1883</v>
      </c>
      <c r="BR871" s="242" t="s">
        <v>1882</v>
      </c>
      <c r="BS871" s="246" t="s">
        <v>1881</v>
      </c>
      <c r="BT871" s="245" t="s">
        <v>1642</v>
      </c>
      <c r="BU871" s="244"/>
      <c r="BV871" s="242" t="s">
        <v>1604</v>
      </c>
      <c r="BW871" s="241" t="s">
        <v>1884</v>
      </c>
      <c r="BX871" s="235"/>
      <c r="BY871"/>
      <c r="BZ871"/>
      <c r="CA871"/>
      <c r="CB871"/>
      <c r="CC871"/>
      <c r="CD871"/>
      <c r="CE871"/>
    </row>
    <row r="872" spans="1:83" s="166" customFormat="1" ht="15" hidden="1" customHeight="1">
      <c r="A872" s="185">
        <v>806</v>
      </c>
      <c r="B872" s="186">
        <v>16</v>
      </c>
      <c r="C872" s="187" t="s">
        <v>501</v>
      </c>
      <c r="D872" s="187">
        <v>27</v>
      </c>
      <c r="E872" s="187" t="s">
        <v>1293</v>
      </c>
      <c r="F872" s="188"/>
      <c r="G872" s="186"/>
      <c r="H872" s="202"/>
      <c r="I872" s="202"/>
      <c r="J872" s="445"/>
      <c r="K872" s="186"/>
      <c r="L872" s="430"/>
      <c r="M872" s="431"/>
      <c r="N872" s="167"/>
      <c r="O872" s="167"/>
      <c r="P872" s="167"/>
      <c r="Q872" s="167"/>
      <c r="R872" s="165"/>
      <c r="S872" s="165"/>
      <c r="T872" s="165"/>
      <c r="U872" s="165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BK872" s="120">
        <f t="shared" si="130"/>
        <v>1</v>
      </c>
      <c r="BL872" s="235" t="str">
        <f t="shared" si="129"/>
        <v>2852-08-201-00-03</v>
      </c>
      <c r="BM872" s="235">
        <v>870</v>
      </c>
      <c r="BN872" s="242" t="s">
        <v>1880</v>
      </c>
      <c r="BO872" s="241" t="s">
        <v>1879</v>
      </c>
      <c r="BP872" s="242" t="s">
        <v>331</v>
      </c>
      <c r="BQ872" s="243" t="s">
        <v>1883</v>
      </c>
      <c r="BR872" s="242" t="s">
        <v>1882</v>
      </c>
      <c r="BS872" s="246" t="s">
        <v>1881</v>
      </c>
      <c r="BT872" s="245" t="s">
        <v>1642</v>
      </c>
      <c r="BU872" s="244"/>
      <c r="BV872" s="242" t="s">
        <v>326</v>
      </c>
      <c r="BW872" s="241" t="s">
        <v>1757</v>
      </c>
      <c r="BX872" s="235"/>
      <c r="BY872"/>
      <c r="BZ872"/>
      <c r="CA872"/>
      <c r="CB872"/>
      <c r="CC872"/>
      <c r="CD872"/>
      <c r="CE872"/>
    </row>
    <row r="873" spans="1:83" s="166" customFormat="1" ht="15" hidden="1" customHeight="1">
      <c r="A873" s="185">
        <v>807</v>
      </c>
      <c r="B873" s="186">
        <v>16</v>
      </c>
      <c r="C873" s="187" t="s">
        <v>501</v>
      </c>
      <c r="D873" s="187">
        <v>28</v>
      </c>
      <c r="E873" s="187" t="s">
        <v>1294</v>
      </c>
      <c r="F873" s="188"/>
      <c r="G873" s="186"/>
      <c r="H873" s="202"/>
      <c r="I873" s="202"/>
      <c r="J873" s="445"/>
      <c r="K873" s="186"/>
      <c r="L873" s="430"/>
      <c r="M873" s="431"/>
      <c r="N873" s="167"/>
      <c r="O873" s="167"/>
      <c r="P873" s="167"/>
      <c r="Q873" s="167"/>
      <c r="R873" s="165"/>
      <c r="S873" s="165"/>
      <c r="T873" s="165"/>
      <c r="U873" s="165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BK873" s="120">
        <f t="shared" si="130"/>
        <v>1</v>
      </c>
      <c r="BL873" s="235" t="str">
        <f t="shared" si="129"/>
        <v>2852-80-001-00-01</v>
      </c>
      <c r="BM873" s="235">
        <v>871</v>
      </c>
      <c r="BN873" s="242" t="s">
        <v>1880</v>
      </c>
      <c r="BO873" s="241" t="s">
        <v>1879</v>
      </c>
      <c r="BP873" s="242" t="s">
        <v>1611</v>
      </c>
      <c r="BQ873" s="243" t="s">
        <v>1568</v>
      </c>
      <c r="BR873" s="242" t="s">
        <v>1610</v>
      </c>
      <c r="BS873" s="246" t="s">
        <v>1634</v>
      </c>
      <c r="BT873" s="245" t="s">
        <v>1642</v>
      </c>
      <c r="BU873" s="244"/>
      <c r="BV873" s="242" t="s">
        <v>1604</v>
      </c>
      <c r="BW873" s="241" t="s">
        <v>1614</v>
      </c>
      <c r="BX873" s="235"/>
      <c r="BY873"/>
      <c r="BZ873"/>
      <c r="CA873"/>
      <c r="CB873"/>
      <c r="CC873"/>
      <c r="CD873"/>
      <c r="CE873"/>
    </row>
    <row r="874" spans="1:83" s="166" customFormat="1" ht="15" hidden="1" customHeight="1">
      <c r="A874" s="185">
        <v>808</v>
      </c>
      <c r="B874" s="186">
        <v>16</v>
      </c>
      <c r="C874" s="187" t="s">
        <v>501</v>
      </c>
      <c r="D874" s="187">
        <v>29</v>
      </c>
      <c r="E874" s="187" t="s">
        <v>1295</v>
      </c>
      <c r="F874" s="188"/>
      <c r="G874" s="186"/>
      <c r="H874" s="202"/>
      <c r="I874" s="202"/>
      <c r="J874" s="445"/>
      <c r="K874" s="186"/>
      <c r="L874" s="430"/>
      <c r="M874" s="431"/>
      <c r="N874" s="167"/>
      <c r="O874" s="167"/>
      <c r="P874" s="167"/>
      <c r="Q874" s="167"/>
      <c r="R874" s="165"/>
      <c r="S874" s="165"/>
      <c r="T874" s="165"/>
      <c r="U874" s="165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BK874" s="120">
        <f t="shared" si="130"/>
        <v>1</v>
      </c>
      <c r="BL874" s="235" t="str">
        <f t="shared" si="129"/>
        <v>2852-80-001-00-03</v>
      </c>
      <c r="BM874" s="235">
        <v>872</v>
      </c>
      <c r="BN874" s="242" t="s">
        <v>1880</v>
      </c>
      <c r="BO874" s="241" t="s">
        <v>1879</v>
      </c>
      <c r="BP874" s="242" t="s">
        <v>1611</v>
      </c>
      <c r="BQ874" s="243" t="s">
        <v>1568</v>
      </c>
      <c r="BR874" s="242" t="s">
        <v>1610</v>
      </c>
      <c r="BS874" s="246" t="s">
        <v>1634</v>
      </c>
      <c r="BT874" s="245" t="s">
        <v>1642</v>
      </c>
      <c r="BU874" s="244"/>
      <c r="BV874" s="242" t="s">
        <v>326</v>
      </c>
      <c r="BW874" s="241" t="s">
        <v>1757</v>
      </c>
      <c r="BX874" s="235"/>
      <c r="BY874"/>
      <c r="BZ874"/>
      <c r="CA874"/>
      <c r="CB874"/>
      <c r="CC874"/>
      <c r="CD874"/>
      <c r="CE874"/>
    </row>
    <row r="875" spans="1:83" s="166" customFormat="1" ht="15" hidden="1" customHeight="1">
      <c r="A875" s="185">
        <v>809</v>
      </c>
      <c r="B875" s="186">
        <v>16</v>
      </c>
      <c r="C875" s="187" t="s">
        <v>501</v>
      </c>
      <c r="D875" s="187">
        <v>30</v>
      </c>
      <c r="E875" s="187" t="s">
        <v>1296</v>
      </c>
      <c r="F875" s="188"/>
      <c r="G875" s="186"/>
      <c r="H875" s="202"/>
      <c r="I875" s="202"/>
      <c r="J875" s="445"/>
      <c r="K875" s="186"/>
      <c r="L875" s="430"/>
      <c r="M875" s="431"/>
      <c r="N875" s="167"/>
      <c r="O875" s="167"/>
      <c r="P875" s="167"/>
      <c r="Q875" s="167"/>
      <c r="R875" s="165"/>
      <c r="S875" s="165"/>
      <c r="T875" s="165"/>
      <c r="U875" s="165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BK875" s="120">
        <f t="shared" si="130"/>
        <v>1</v>
      </c>
      <c r="BL875" s="235" t="str">
        <f t="shared" si="129"/>
        <v>2853-02-001-00-01</v>
      </c>
      <c r="BM875" s="235">
        <v>873</v>
      </c>
      <c r="BN875" s="242" t="s">
        <v>1878</v>
      </c>
      <c r="BO875" s="241" t="s">
        <v>1877</v>
      </c>
      <c r="BP875" s="242" t="s">
        <v>29</v>
      </c>
      <c r="BQ875" s="243" t="s">
        <v>1876</v>
      </c>
      <c r="BR875" s="242" t="s">
        <v>1610</v>
      </c>
      <c r="BS875" s="246" t="s">
        <v>1634</v>
      </c>
      <c r="BT875" s="245" t="s">
        <v>1642</v>
      </c>
      <c r="BU875" s="244"/>
      <c r="BV875" s="242" t="s">
        <v>1604</v>
      </c>
      <c r="BW875" s="241" t="s">
        <v>1614</v>
      </c>
      <c r="BX875" s="235"/>
      <c r="BY875"/>
      <c r="BZ875"/>
      <c r="CA875"/>
      <c r="CB875"/>
      <c r="CC875"/>
      <c r="CD875"/>
      <c r="CE875"/>
    </row>
    <row r="876" spans="1:83" s="166" customFormat="1" ht="15" hidden="1" customHeight="1">
      <c r="A876" s="185">
        <v>810</v>
      </c>
      <c r="B876" s="186">
        <v>16</v>
      </c>
      <c r="C876" s="187" t="s">
        <v>501</v>
      </c>
      <c r="D876" s="187">
        <v>31</v>
      </c>
      <c r="E876" s="187" t="s">
        <v>1297</v>
      </c>
      <c r="F876" s="188"/>
      <c r="G876" s="186"/>
      <c r="H876" s="202"/>
      <c r="I876" s="202"/>
      <c r="J876" s="445"/>
      <c r="K876" s="186"/>
      <c r="L876" s="430"/>
      <c r="M876" s="431"/>
      <c r="N876" s="167"/>
      <c r="O876" s="167"/>
      <c r="P876" s="167"/>
      <c r="Q876" s="167"/>
      <c r="R876" s="165"/>
      <c r="S876" s="165"/>
      <c r="T876" s="165"/>
      <c r="U876" s="165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BK876" s="120">
        <f t="shared" si="130"/>
        <v>1</v>
      </c>
      <c r="BL876" s="235" t="str">
        <f t="shared" si="129"/>
        <v>2853-02-001-00-03</v>
      </c>
      <c r="BM876" s="235">
        <v>874</v>
      </c>
      <c r="BN876" s="242" t="s">
        <v>1878</v>
      </c>
      <c r="BO876" s="241" t="s">
        <v>1877</v>
      </c>
      <c r="BP876" s="242" t="s">
        <v>29</v>
      </c>
      <c r="BQ876" s="243" t="s">
        <v>1876</v>
      </c>
      <c r="BR876" s="242" t="s">
        <v>1610</v>
      </c>
      <c r="BS876" s="246" t="s">
        <v>1634</v>
      </c>
      <c r="BT876" s="245" t="s">
        <v>1642</v>
      </c>
      <c r="BU876" s="244"/>
      <c r="BV876" s="242" t="s">
        <v>326</v>
      </c>
      <c r="BW876" s="241" t="s">
        <v>1757</v>
      </c>
      <c r="BX876" s="235"/>
      <c r="BY876"/>
      <c r="BZ876"/>
      <c r="CA876"/>
      <c r="CB876"/>
      <c r="CC876"/>
      <c r="CD876"/>
      <c r="CE876"/>
    </row>
    <row r="877" spans="1:83" s="166" customFormat="1" ht="15" hidden="1" customHeight="1">
      <c r="A877" s="185">
        <v>811</v>
      </c>
      <c r="B877" s="186">
        <v>16</v>
      </c>
      <c r="C877" s="187" t="s">
        <v>501</v>
      </c>
      <c r="D877" s="187">
        <v>32</v>
      </c>
      <c r="E877" s="187" t="s">
        <v>1298</v>
      </c>
      <c r="F877" s="188"/>
      <c r="G877" s="186"/>
      <c r="H877" s="202"/>
      <c r="I877" s="202"/>
      <c r="J877" s="445"/>
      <c r="K877" s="186"/>
      <c r="L877" s="430"/>
      <c r="M877" s="431"/>
      <c r="N877" s="167"/>
      <c r="O877" s="167"/>
      <c r="P877" s="167"/>
      <c r="Q877" s="167"/>
      <c r="R877" s="165"/>
      <c r="S877" s="165"/>
      <c r="T877" s="165"/>
      <c r="U877" s="165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BK877" s="120">
        <f t="shared" si="130"/>
        <v>1</v>
      </c>
      <c r="BL877" s="235" t="str">
        <f t="shared" si="129"/>
        <v>2853-02-001-11-01</v>
      </c>
      <c r="BM877" s="235">
        <v>875</v>
      </c>
      <c r="BN877" s="242" t="s">
        <v>1878</v>
      </c>
      <c r="BO877" s="241" t="s">
        <v>1877</v>
      </c>
      <c r="BP877" s="242" t="s">
        <v>29</v>
      </c>
      <c r="BQ877" s="243" t="s">
        <v>1876</v>
      </c>
      <c r="BR877" s="242" t="s">
        <v>1610</v>
      </c>
      <c r="BS877" s="241" t="s">
        <v>1634</v>
      </c>
      <c r="BT877" s="242" t="s">
        <v>1608</v>
      </c>
      <c r="BU877" s="243" t="s">
        <v>1607</v>
      </c>
      <c r="BV877" s="242" t="s">
        <v>1604</v>
      </c>
      <c r="BW877" s="241" t="s">
        <v>1614</v>
      </c>
      <c r="BX877" s="235"/>
      <c r="BY877"/>
      <c r="BZ877"/>
      <c r="CA877"/>
      <c r="CB877"/>
      <c r="CC877"/>
      <c r="CD877"/>
      <c r="CE877"/>
    </row>
    <row r="878" spans="1:83" s="166" customFormat="1" ht="15" hidden="1" customHeight="1">
      <c r="A878" s="185">
        <v>812</v>
      </c>
      <c r="B878" s="186">
        <v>16</v>
      </c>
      <c r="C878" s="187" t="s">
        <v>501</v>
      </c>
      <c r="D878" s="187">
        <v>33</v>
      </c>
      <c r="E878" s="187" t="s">
        <v>538</v>
      </c>
      <c r="F878" s="188"/>
      <c r="G878" s="186"/>
      <c r="H878" s="202"/>
      <c r="I878" s="202"/>
      <c r="J878" s="445"/>
      <c r="K878" s="186"/>
      <c r="L878" s="430"/>
      <c r="M878" s="431"/>
      <c r="N878" s="167"/>
      <c r="O878" s="167"/>
      <c r="P878" s="167"/>
      <c r="Q878" s="167"/>
      <c r="R878" s="165"/>
      <c r="S878" s="165"/>
      <c r="T878" s="165"/>
      <c r="U878" s="165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BK878" s="120">
        <f t="shared" si="130"/>
        <v>1</v>
      </c>
      <c r="BL878" s="235" t="str">
        <f t="shared" si="129"/>
        <v>2853-02-001-11-03</v>
      </c>
      <c r="BM878" s="235">
        <v>876</v>
      </c>
      <c r="BN878" s="242" t="s">
        <v>1878</v>
      </c>
      <c r="BO878" s="241" t="s">
        <v>1877</v>
      </c>
      <c r="BP878" s="242" t="s">
        <v>29</v>
      </c>
      <c r="BQ878" s="243" t="s">
        <v>1876</v>
      </c>
      <c r="BR878" s="242" t="s">
        <v>1610</v>
      </c>
      <c r="BS878" s="241" t="s">
        <v>1634</v>
      </c>
      <c r="BT878" s="242" t="s">
        <v>1608</v>
      </c>
      <c r="BU878" s="243" t="s">
        <v>1607</v>
      </c>
      <c r="BV878" s="242" t="s">
        <v>326</v>
      </c>
      <c r="BW878" s="241" t="s">
        <v>1757</v>
      </c>
      <c r="BX878" s="235"/>
      <c r="BY878"/>
      <c r="BZ878"/>
      <c r="CA878"/>
      <c r="CB878"/>
      <c r="CC878"/>
      <c r="CD878"/>
      <c r="CE878"/>
    </row>
    <row r="879" spans="1:83" s="166" customFormat="1" ht="15" hidden="1" customHeight="1">
      <c r="A879" s="185">
        <v>813</v>
      </c>
      <c r="B879" s="186">
        <v>16</v>
      </c>
      <c r="C879" s="187" t="s">
        <v>501</v>
      </c>
      <c r="D879" s="187">
        <v>34</v>
      </c>
      <c r="E879" s="187" t="s">
        <v>1299</v>
      </c>
      <c r="F879" s="188"/>
      <c r="G879" s="186"/>
      <c r="H879" s="202"/>
      <c r="I879" s="202"/>
      <c r="J879" s="445"/>
      <c r="K879" s="186"/>
      <c r="L879" s="430"/>
      <c r="M879" s="431"/>
      <c r="N879" s="167"/>
      <c r="O879" s="167"/>
      <c r="P879" s="167"/>
      <c r="Q879" s="167"/>
      <c r="R879" s="165"/>
      <c r="S879" s="165"/>
      <c r="T879" s="165"/>
      <c r="U879" s="165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BK879" s="120">
        <f t="shared" si="130"/>
        <v>1</v>
      </c>
      <c r="BL879" s="235" t="str">
        <f t="shared" si="129"/>
        <v>3051-02-001-00-01</v>
      </c>
      <c r="BM879" s="235">
        <v>877</v>
      </c>
      <c r="BN879" s="242" t="s">
        <v>1874</v>
      </c>
      <c r="BO879" s="241" t="s">
        <v>1873</v>
      </c>
      <c r="BP879" s="242" t="s">
        <v>29</v>
      </c>
      <c r="BQ879" s="243" t="s">
        <v>1618</v>
      </c>
      <c r="BR879" s="242" t="s">
        <v>1610</v>
      </c>
      <c r="BS879" s="246" t="s">
        <v>1634</v>
      </c>
      <c r="BT879" s="245" t="s">
        <v>1642</v>
      </c>
      <c r="BU879" s="244"/>
      <c r="BV879" s="242" t="s">
        <v>1604</v>
      </c>
      <c r="BW879" s="241" t="s">
        <v>1875</v>
      </c>
      <c r="BX879" s="235"/>
      <c r="BY879"/>
      <c r="BZ879"/>
      <c r="CA879"/>
      <c r="CB879"/>
      <c r="CC879"/>
      <c r="CD879"/>
      <c r="CE879"/>
    </row>
    <row r="880" spans="1:83" s="166" customFormat="1" ht="15" hidden="1" customHeight="1">
      <c r="A880" s="185">
        <v>814</v>
      </c>
      <c r="B880" s="186">
        <v>16</v>
      </c>
      <c r="C880" s="187" t="s">
        <v>501</v>
      </c>
      <c r="D880" s="187">
        <v>35</v>
      </c>
      <c r="E880" s="187" t="s">
        <v>1300</v>
      </c>
      <c r="F880" s="188"/>
      <c r="G880" s="186"/>
      <c r="H880" s="202"/>
      <c r="I880" s="202"/>
      <c r="J880" s="445"/>
      <c r="K880" s="186"/>
      <c r="L880" s="430"/>
      <c r="M880" s="431"/>
      <c r="N880" s="167"/>
      <c r="O880" s="167"/>
      <c r="P880" s="167"/>
      <c r="Q880" s="167"/>
      <c r="R880" s="165"/>
      <c r="S880" s="165"/>
      <c r="T880" s="165"/>
      <c r="U880" s="165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BK880" s="120">
        <f t="shared" si="130"/>
        <v>1</v>
      </c>
      <c r="BL880" s="235" t="str">
        <f t="shared" si="129"/>
        <v>3051-02-102-00-04</v>
      </c>
      <c r="BM880" s="235">
        <v>878</v>
      </c>
      <c r="BN880" s="242" t="s">
        <v>1874</v>
      </c>
      <c r="BO880" s="241" t="s">
        <v>1873</v>
      </c>
      <c r="BP880" s="242" t="s">
        <v>29</v>
      </c>
      <c r="BQ880" s="243" t="s">
        <v>1618</v>
      </c>
      <c r="BR880" s="242" t="s">
        <v>1795</v>
      </c>
      <c r="BS880" s="246" t="s">
        <v>1872</v>
      </c>
      <c r="BT880" s="245" t="s">
        <v>1642</v>
      </c>
      <c r="BU880" s="244"/>
      <c r="BV880" s="242" t="s">
        <v>327</v>
      </c>
      <c r="BW880" s="241" t="s">
        <v>1871</v>
      </c>
      <c r="BX880" s="235"/>
      <c r="BY880"/>
      <c r="BZ880"/>
      <c r="CA880"/>
      <c r="CB880"/>
      <c r="CC880"/>
      <c r="CD880"/>
      <c r="CE880"/>
    </row>
    <row r="881" spans="1:83" s="166" customFormat="1" ht="15" hidden="1" customHeight="1">
      <c r="A881" s="185">
        <v>815</v>
      </c>
      <c r="B881" s="186">
        <v>16</v>
      </c>
      <c r="C881" s="187" t="s">
        <v>501</v>
      </c>
      <c r="D881" s="187">
        <v>36</v>
      </c>
      <c r="E881" s="187" t="s">
        <v>1301</v>
      </c>
      <c r="F881" s="188"/>
      <c r="G881" s="186"/>
      <c r="H881" s="202"/>
      <c r="I881" s="202"/>
      <c r="J881" s="445"/>
      <c r="K881" s="186"/>
      <c r="L881" s="430"/>
      <c r="M881" s="431"/>
      <c r="N881" s="167"/>
      <c r="O881" s="167"/>
      <c r="P881" s="167"/>
      <c r="Q881" s="167"/>
      <c r="R881" s="165"/>
      <c r="S881" s="165"/>
      <c r="T881" s="165"/>
      <c r="U881" s="165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BK881" s="120">
        <f t="shared" si="130"/>
        <v>1</v>
      </c>
      <c r="BL881" s="235" t="str">
        <f t="shared" si="129"/>
        <v>3053-01-190-00-04</v>
      </c>
      <c r="BM881" s="235">
        <v>879</v>
      </c>
      <c r="BN881" s="242" t="s">
        <v>1870</v>
      </c>
      <c r="BO881" s="241" t="s">
        <v>1869</v>
      </c>
      <c r="BP881" s="242" t="s">
        <v>1604</v>
      </c>
      <c r="BQ881" s="243" t="s">
        <v>1868</v>
      </c>
      <c r="BR881" s="242" t="s">
        <v>1791</v>
      </c>
      <c r="BS881" s="246" t="s">
        <v>1867</v>
      </c>
      <c r="BT881" s="245" t="s">
        <v>1642</v>
      </c>
      <c r="BU881" s="244"/>
      <c r="BV881" s="242" t="s">
        <v>327</v>
      </c>
      <c r="BW881" s="241" t="s">
        <v>1866</v>
      </c>
      <c r="BX881" s="235"/>
      <c r="BY881"/>
      <c r="BZ881"/>
      <c r="CA881"/>
      <c r="CB881"/>
      <c r="CC881"/>
      <c r="CD881"/>
      <c r="CE881"/>
    </row>
    <row r="882" spans="1:83" s="166" customFormat="1" ht="15" hidden="1" customHeight="1">
      <c r="A882" s="185">
        <v>816</v>
      </c>
      <c r="B882" s="186">
        <v>16</v>
      </c>
      <c r="C882" s="187" t="s">
        <v>501</v>
      </c>
      <c r="D882" s="187">
        <v>37</v>
      </c>
      <c r="E882" s="187" t="s">
        <v>1302</v>
      </c>
      <c r="F882" s="188"/>
      <c r="G882" s="186"/>
      <c r="H882" s="202"/>
      <c r="I882" s="202"/>
      <c r="J882" s="445"/>
      <c r="K882" s="186"/>
      <c r="L882" s="430"/>
      <c r="M882" s="431"/>
      <c r="N882" s="167"/>
      <c r="O882" s="167"/>
      <c r="P882" s="167"/>
      <c r="Q882" s="167"/>
      <c r="R882" s="165"/>
      <c r="S882" s="165"/>
      <c r="T882" s="165"/>
      <c r="U882" s="165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BK882" s="120">
        <f t="shared" si="130"/>
        <v>1</v>
      </c>
      <c r="BL882" s="235" t="str">
        <f t="shared" si="129"/>
        <v>3054-03-337-00-04</v>
      </c>
      <c r="BM882" s="235">
        <v>880</v>
      </c>
      <c r="BN882" s="242" t="s">
        <v>1858</v>
      </c>
      <c r="BO882" s="241" t="s">
        <v>1857</v>
      </c>
      <c r="BP882" s="242" t="s">
        <v>326</v>
      </c>
      <c r="BQ882" s="243" t="s">
        <v>1865</v>
      </c>
      <c r="BR882" s="242" t="s">
        <v>1864</v>
      </c>
      <c r="BS882" s="246" t="s">
        <v>1863</v>
      </c>
      <c r="BT882" s="245" t="s">
        <v>1642</v>
      </c>
      <c r="BU882" s="244"/>
      <c r="BV882" s="242" t="s">
        <v>327</v>
      </c>
      <c r="BW882" s="241" t="s">
        <v>1862</v>
      </c>
      <c r="BX882" s="235"/>
      <c r="BY882"/>
      <c r="BZ882"/>
      <c r="CA882"/>
      <c r="CB882"/>
      <c r="CC882"/>
      <c r="CD882"/>
      <c r="CE882"/>
    </row>
    <row r="883" spans="1:83" s="166" customFormat="1" ht="15" hidden="1" customHeight="1">
      <c r="A883" s="185">
        <v>817</v>
      </c>
      <c r="B883" s="186">
        <v>17</v>
      </c>
      <c r="C883" s="187" t="s">
        <v>503</v>
      </c>
      <c r="D883" s="187">
        <v>1</v>
      </c>
      <c r="E883" s="187" t="s">
        <v>241</v>
      </c>
      <c r="F883" s="188"/>
      <c r="G883" s="186"/>
      <c r="H883" s="202"/>
      <c r="I883" s="202"/>
      <c r="J883" s="445"/>
      <c r="K883" s="186"/>
      <c r="L883" s="430"/>
      <c r="M883" s="431"/>
      <c r="N883" s="167"/>
      <c r="O883" s="167"/>
      <c r="P883" s="167"/>
      <c r="Q883" s="167"/>
      <c r="R883" s="165"/>
      <c r="S883" s="165"/>
      <c r="T883" s="165"/>
      <c r="U883" s="165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BK883" s="120">
        <f t="shared" si="130"/>
        <v>1</v>
      </c>
      <c r="BL883" s="235" t="str">
        <f t="shared" si="129"/>
        <v>3054-04-800-00-07</v>
      </c>
      <c r="BM883" s="235">
        <v>881</v>
      </c>
      <c r="BN883" s="242" t="s">
        <v>1858</v>
      </c>
      <c r="BO883" s="241" t="s">
        <v>1857</v>
      </c>
      <c r="BP883" s="242" t="s">
        <v>327</v>
      </c>
      <c r="BQ883" s="243" t="s">
        <v>1861</v>
      </c>
      <c r="BR883" s="242" t="s">
        <v>1649</v>
      </c>
      <c r="BS883" s="246" t="s">
        <v>1648</v>
      </c>
      <c r="BT883" s="245" t="s">
        <v>1642</v>
      </c>
      <c r="BU883" s="244"/>
      <c r="BV883" s="242" t="s">
        <v>330</v>
      </c>
      <c r="BW883" s="241" t="s">
        <v>1860</v>
      </c>
      <c r="BX883" s="235"/>
      <c r="BY883"/>
      <c r="BZ883"/>
      <c r="CA883"/>
      <c r="CB883"/>
      <c r="CC883"/>
      <c r="CD883"/>
      <c r="CE883"/>
    </row>
    <row r="884" spans="1:83" s="166" customFormat="1" ht="15" hidden="1" customHeight="1">
      <c r="A884" s="185">
        <v>818</v>
      </c>
      <c r="B884" s="186">
        <v>17</v>
      </c>
      <c r="C884" s="187" t="s">
        <v>503</v>
      </c>
      <c r="D884" s="187">
        <v>2</v>
      </c>
      <c r="E884" s="187" t="s">
        <v>242</v>
      </c>
      <c r="F884" s="188"/>
      <c r="G884" s="186"/>
      <c r="H884" s="202"/>
      <c r="I884" s="202"/>
      <c r="J884" s="445"/>
      <c r="K884" s="186"/>
      <c r="L884" s="430"/>
      <c r="M884" s="431"/>
      <c r="N884" s="167"/>
      <c r="O884" s="167"/>
      <c r="P884" s="167"/>
      <c r="Q884" s="167"/>
      <c r="R884" s="165"/>
      <c r="S884" s="165"/>
      <c r="T884" s="165"/>
      <c r="U884" s="165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BK884" s="120">
        <f t="shared" si="130"/>
        <v>1</v>
      </c>
      <c r="BL884" s="235" t="str">
        <f t="shared" si="129"/>
        <v>3054-80-001-00-01</v>
      </c>
      <c r="BM884" s="235">
        <v>882</v>
      </c>
      <c r="BN884" s="242" t="s">
        <v>1858</v>
      </c>
      <c r="BO884" s="241" t="s">
        <v>1857</v>
      </c>
      <c r="BP884" s="242" t="s">
        <v>1611</v>
      </c>
      <c r="BQ884" s="243" t="s">
        <v>1568</v>
      </c>
      <c r="BR884" s="242" t="s">
        <v>1610</v>
      </c>
      <c r="BS884" s="246" t="s">
        <v>1634</v>
      </c>
      <c r="BT884" s="245" t="s">
        <v>1642</v>
      </c>
      <c r="BU884" s="244"/>
      <c r="BV884" s="242" t="s">
        <v>1604</v>
      </c>
      <c r="BW884" s="241" t="s">
        <v>1859</v>
      </c>
      <c r="BX884" s="235"/>
      <c r="BY884"/>
      <c r="BZ884"/>
      <c r="CA884"/>
      <c r="CB884"/>
      <c r="CC884"/>
      <c r="CD884"/>
      <c r="CE884"/>
    </row>
    <row r="885" spans="1:83" s="166" customFormat="1" ht="15" hidden="1" customHeight="1">
      <c r="A885" s="185">
        <v>819</v>
      </c>
      <c r="B885" s="186">
        <v>17</v>
      </c>
      <c r="C885" s="187" t="s">
        <v>503</v>
      </c>
      <c r="D885" s="187">
        <v>3</v>
      </c>
      <c r="E885" s="187" t="s">
        <v>243</v>
      </c>
      <c r="F885" s="188"/>
      <c r="G885" s="186"/>
      <c r="H885" s="202"/>
      <c r="I885" s="202"/>
      <c r="J885" s="445"/>
      <c r="K885" s="186"/>
      <c r="L885" s="430"/>
      <c r="M885" s="431"/>
      <c r="N885" s="167"/>
      <c r="O885" s="167"/>
      <c r="P885" s="167"/>
      <c r="Q885" s="167"/>
      <c r="R885" s="165"/>
      <c r="S885" s="165"/>
      <c r="T885" s="165"/>
      <c r="U885" s="165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BK885" s="120">
        <f t="shared" si="130"/>
        <v>1</v>
      </c>
      <c r="BL885" s="235" t="str">
        <f t="shared" si="129"/>
        <v>3054-80-001-00-03</v>
      </c>
      <c r="BM885" s="235">
        <v>883</v>
      </c>
      <c r="BN885" s="242" t="s">
        <v>1858</v>
      </c>
      <c r="BO885" s="241" t="s">
        <v>1857</v>
      </c>
      <c r="BP885" s="242" t="s">
        <v>1611</v>
      </c>
      <c r="BQ885" s="243" t="s">
        <v>1568</v>
      </c>
      <c r="BR885" s="242" t="s">
        <v>1610</v>
      </c>
      <c r="BS885" s="246" t="s">
        <v>1634</v>
      </c>
      <c r="BT885" s="245" t="s">
        <v>1642</v>
      </c>
      <c r="BU885" s="244"/>
      <c r="BV885" s="242" t="s">
        <v>326</v>
      </c>
      <c r="BW885" s="241" t="s">
        <v>1856</v>
      </c>
      <c r="BX885" s="235"/>
      <c r="BY885"/>
      <c r="BZ885"/>
      <c r="CA885"/>
      <c r="CB885"/>
      <c r="CC885"/>
      <c r="CD885"/>
      <c r="CE885"/>
    </row>
    <row r="886" spans="1:83" s="166" customFormat="1" ht="15" hidden="1" customHeight="1">
      <c r="A886" s="185">
        <v>820</v>
      </c>
      <c r="B886" s="186">
        <v>17</v>
      </c>
      <c r="C886" s="187" t="s">
        <v>503</v>
      </c>
      <c r="D886" s="187">
        <v>4</v>
      </c>
      <c r="E886" s="187" t="s">
        <v>244</v>
      </c>
      <c r="F886" s="188"/>
      <c r="G886" s="186"/>
      <c r="H886" s="202"/>
      <c r="I886" s="202"/>
      <c r="J886" s="445"/>
      <c r="K886" s="186"/>
      <c r="L886" s="430"/>
      <c r="M886" s="431"/>
      <c r="N886" s="167"/>
      <c r="O886" s="167"/>
      <c r="P886" s="167"/>
      <c r="Q886" s="167"/>
      <c r="R886" s="165"/>
      <c r="S886" s="165"/>
      <c r="T886" s="165"/>
      <c r="U886" s="165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BK886" s="120">
        <f t="shared" si="130"/>
        <v>1</v>
      </c>
      <c r="BL886" s="235" t="str">
        <f t="shared" si="129"/>
        <v>3056-00-104-00-04</v>
      </c>
      <c r="BM886" s="235">
        <v>884</v>
      </c>
      <c r="BN886" s="242" t="s">
        <v>1854</v>
      </c>
      <c r="BO886" s="241" t="s">
        <v>1853</v>
      </c>
      <c r="BP886" s="242" t="s">
        <v>1642</v>
      </c>
      <c r="BQ886" s="243"/>
      <c r="BR886" s="242" t="s">
        <v>1731</v>
      </c>
      <c r="BS886" s="246" t="s">
        <v>1852</v>
      </c>
      <c r="BT886" s="245" t="s">
        <v>1642</v>
      </c>
      <c r="BU886" s="244"/>
      <c r="BV886" s="242" t="s">
        <v>327</v>
      </c>
      <c r="BW886" s="241" t="s">
        <v>1855</v>
      </c>
      <c r="BX886" s="235"/>
      <c r="BY886"/>
      <c r="BZ886"/>
      <c r="CA886"/>
      <c r="CB886"/>
      <c r="CC886"/>
      <c r="CD886"/>
      <c r="CE886"/>
    </row>
    <row r="887" spans="1:83" s="166" customFormat="1" ht="15" hidden="1" customHeight="1">
      <c r="A887" s="185">
        <v>821</v>
      </c>
      <c r="B887" s="186">
        <v>17</v>
      </c>
      <c r="C887" s="187" t="s">
        <v>503</v>
      </c>
      <c r="D887" s="187">
        <v>5</v>
      </c>
      <c r="E887" s="187" t="s">
        <v>245</v>
      </c>
      <c r="F887" s="188"/>
      <c r="G887" s="186"/>
      <c r="H887" s="202"/>
      <c r="I887" s="202"/>
      <c r="J887" s="445"/>
      <c r="K887" s="186"/>
      <c r="L887" s="430"/>
      <c r="M887" s="431"/>
      <c r="N887" s="167"/>
      <c r="O887" s="167"/>
      <c r="P887" s="167"/>
      <c r="Q887" s="167"/>
      <c r="R887" s="165"/>
      <c r="S887" s="165"/>
      <c r="T887" s="165"/>
      <c r="U887" s="165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BK887" s="120">
        <f t="shared" si="130"/>
        <v>1</v>
      </c>
      <c r="BL887" s="235" t="str">
        <f t="shared" si="129"/>
        <v>3056-00-104-00-05</v>
      </c>
      <c r="BM887" s="235">
        <v>885</v>
      </c>
      <c r="BN887" s="242" t="s">
        <v>1854</v>
      </c>
      <c r="BO887" s="241" t="s">
        <v>1853</v>
      </c>
      <c r="BP887" s="242" t="s">
        <v>1642</v>
      </c>
      <c r="BQ887" s="243"/>
      <c r="BR887" s="242" t="s">
        <v>1731</v>
      </c>
      <c r="BS887" s="246" t="s">
        <v>1852</v>
      </c>
      <c r="BT887" s="245" t="s">
        <v>1642</v>
      </c>
      <c r="BU887" s="244"/>
      <c r="BV887" s="242" t="s">
        <v>328</v>
      </c>
      <c r="BW887" s="241" t="s">
        <v>1851</v>
      </c>
      <c r="BX887" s="235"/>
      <c r="BY887"/>
      <c r="BZ887"/>
      <c r="CA887"/>
      <c r="CB887"/>
      <c r="CC887"/>
      <c r="CD887"/>
      <c r="CE887"/>
    </row>
    <row r="888" spans="1:83" s="166" customFormat="1" ht="15" hidden="1" customHeight="1">
      <c r="A888" s="185">
        <v>822</v>
      </c>
      <c r="B888" s="186">
        <v>17</v>
      </c>
      <c r="C888" s="187" t="s">
        <v>503</v>
      </c>
      <c r="D888" s="187">
        <v>6</v>
      </c>
      <c r="E888" s="187" t="s">
        <v>246</v>
      </c>
      <c r="F888" s="188"/>
      <c r="G888" s="186"/>
      <c r="H888" s="202"/>
      <c r="I888" s="202"/>
      <c r="J888" s="445"/>
      <c r="K888" s="186"/>
      <c r="L888" s="430"/>
      <c r="M888" s="431"/>
      <c r="N888" s="167"/>
      <c r="O888" s="167"/>
      <c r="P888" s="167"/>
      <c r="Q888" s="167"/>
      <c r="R888" s="165"/>
      <c r="S888" s="165"/>
      <c r="T888" s="165"/>
      <c r="U888" s="165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BK888" s="120">
        <f t="shared" si="130"/>
        <v>1</v>
      </c>
      <c r="BL888" s="235" t="str">
        <f t="shared" si="129"/>
        <v>3425-60-200-00-05</v>
      </c>
      <c r="BM888" s="235">
        <v>886</v>
      </c>
      <c r="BN888" s="242" t="s">
        <v>1849</v>
      </c>
      <c r="BO888" s="241" t="s">
        <v>1848</v>
      </c>
      <c r="BP888" s="242" t="s">
        <v>1847</v>
      </c>
      <c r="BQ888" s="243" t="s">
        <v>1584</v>
      </c>
      <c r="BR888" s="242" t="s">
        <v>1751</v>
      </c>
      <c r="BS888" s="246" t="s">
        <v>1846</v>
      </c>
      <c r="BT888" s="245" t="s">
        <v>1642</v>
      </c>
      <c r="BU888" s="244"/>
      <c r="BV888" s="242" t="s">
        <v>328</v>
      </c>
      <c r="BW888" s="241" t="s">
        <v>1850</v>
      </c>
      <c r="BX888" s="235"/>
      <c r="BY888"/>
      <c r="BZ888"/>
      <c r="CA888"/>
      <c r="CB888"/>
      <c r="CC888"/>
      <c r="CD888"/>
      <c r="CE888"/>
    </row>
    <row r="889" spans="1:83" s="166" customFormat="1" ht="15" hidden="1" customHeight="1">
      <c r="A889" s="185">
        <v>823</v>
      </c>
      <c r="B889" s="186">
        <v>17</v>
      </c>
      <c r="C889" s="187" t="s">
        <v>503</v>
      </c>
      <c r="D889" s="187">
        <v>7</v>
      </c>
      <c r="E889" s="187" t="s">
        <v>247</v>
      </c>
      <c r="F889" s="188"/>
      <c r="G889" s="186"/>
      <c r="H889" s="202"/>
      <c r="I889" s="202"/>
      <c r="J889" s="445"/>
      <c r="K889" s="186"/>
      <c r="L889" s="430"/>
      <c r="M889" s="431"/>
      <c r="N889" s="167"/>
      <c r="O889" s="167"/>
      <c r="P889" s="167"/>
      <c r="Q889" s="167"/>
      <c r="R889" s="165"/>
      <c r="S889" s="165"/>
      <c r="T889" s="165"/>
      <c r="U889" s="165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BK889" s="120">
        <f t="shared" si="130"/>
        <v>1</v>
      </c>
      <c r="BL889" s="235" t="str">
        <f t="shared" si="129"/>
        <v>3425-60-200-00-06</v>
      </c>
      <c r="BM889" s="235">
        <v>887</v>
      </c>
      <c r="BN889" s="242" t="s">
        <v>1849</v>
      </c>
      <c r="BO889" s="241" t="s">
        <v>1848</v>
      </c>
      <c r="BP889" s="242" t="s">
        <v>1847</v>
      </c>
      <c r="BQ889" s="243" t="s">
        <v>1584</v>
      </c>
      <c r="BR889" s="242" t="s">
        <v>1751</v>
      </c>
      <c r="BS889" s="246" t="s">
        <v>1846</v>
      </c>
      <c r="BT889" s="245" t="s">
        <v>1642</v>
      </c>
      <c r="BU889" s="244"/>
      <c r="BV889" s="242" t="s">
        <v>329</v>
      </c>
      <c r="BW889" s="241" t="s">
        <v>1845</v>
      </c>
      <c r="BX889" s="235"/>
      <c r="BY889"/>
      <c r="BZ889"/>
      <c r="CA889"/>
      <c r="CB889"/>
      <c r="CC889"/>
      <c r="CD889"/>
      <c r="CE889"/>
    </row>
    <row r="890" spans="1:83" s="166" customFormat="1" ht="15" hidden="1" customHeight="1">
      <c r="A890" s="185">
        <v>824</v>
      </c>
      <c r="B890" s="186">
        <v>17</v>
      </c>
      <c r="C890" s="187" t="s">
        <v>503</v>
      </c>
      <c r="D890" s="187">
        <v>8</v>
      </c>
      <c r="E890" s="187" t="s">
        <v>1303</v>
      </c>
      <c r="F890" s="188"/>
      <c r="G890" s="186"/>
      <c r="H890" s="202"/>
      <c r="I890" s="202"/>
      <c r="J890" s="445"/>
      <c r="K890" s="186"/>
      <c r="L890" s="430"/>
      <c r="M890" s="431"/>
      <c r="N890" s="167"/>
      <c r="O890" s="167"/>
      <c r="P890" s="167"/>
      <c r="Q890" s="167"/>
      <c r="R890" s="165"/>
      <c r="S890" s="165"/>
      <c r="T890" s="165"/>
      <c r="U890" s="165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BK890" s="120">
        <f t="shared" si="130"/>
        <v>1</v>
      </c>
      <c r="BL890" s="235" t="str">
        <f t="shared" si="129"/>
        <v>3435-03-101-11-01</v>
      </c>
      <c r="BM890" s="235">
        <v>888</v>
      </c>
      <c r="BN890" s="242" t="s">
        <v>1841</v>
      </c>
      <c r="BO890" s="241" t="s">
        <v>1840</v>
      </c>
      <c r="BP890" s="242" t="s">
        <v>326</v>
      </c>
      <c r="BQ890" s="243" t="s">
        <v>1844</v>
      </c>
      <c r="BR890" s="242" t="s">
        <v>1617</v>
      </c>
      <c r="BS890" s="241" t="s">
        <v>1843</v>
      </c>
      <c r="BT890" s="242" t="s">
        <v>1608</v>
      </c>
      <c r="BU890" s="243" t="s">
        <v>1607</v>
      </c>
      <c r="BV890" s="242" t="s">
        <v>1604</v>
      </c>
      <c r="BW890" s="241" t="s">
        <v>1842</v>
      </c>
      <c r="BX890" s="235"/>
      <c r="BY890"/>
      <c r="BZ890"/>
      <c r="CA890"/>
      <c r="CB890"/>
      <c r="CC890"/>
      <c r="CD890"/>
      <c r="CE890"/>
    </row>
    <row r="891" spans="1:83" s="166" customFormat="1" ht="15" hidden="1" customHeight="1">
      <c r="A891" s="185">
        <v>825</v>
      </c>
      <c r="B891" s="186">
        <v>17</v>
      </c>
      <c r="C891" s="187" t="s">
        <v>503</v>
      </c>
      <c r="D891" s="187">
        <v>9</v>
      </c>
      <c r="E891" s="187" t="s">
        <v>248</v>
      </c>
      <c r="F891" s="188"/>
      <c r="G891" s="186"/>
      <c r="H891" s="202"/>
      <c r="I891" s="202"/>
      <c r="J891" s="445"/>
      <c r="K891" s="186"/>
      <c r="L891" s="430"/>
      <c r="M891" s="431"/>
      <c r="N891" s="167"/>
      <c r="O891" s="167"/>
      <c r="P891" s="167"/>
      <c r="Q891" s="167"/>
      <c r="R891" s="165"/>
      <c r="S891" s="165"/>
      <c r="T891" s="165"/>
      <c r="U891" s="165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BK891" s="120">
        <f t="shared" si="130"/>
        <v>1</v>
      </c>
      <c r="BL891" s="235" t="str">
        <f t="shared" si="129"/>
        <v>3435-04-103-00-05</v>
      </c>
      <c r="BM891" s="235">
        <v>889</v>
      </c>
      <c r="BN891" s="242" t="s">
        <v>1841</v>
      </c>
      <c r="BO891" s="241" t="s">
        <v>1840</v>
      </c>
      <c r="BP891" s="242" t="s">
        <v>327</v>
      </c>
      <c r="BQ891" s="243" t="s">
        <v>1839</v>
      </c>
      <c r="BR891" s="242" t="s">
        <v>1605</v>
      </c>
      <c r="BS891" s="246" t="s">
        <v>1838</v>
      </c>
      <c r="BT891" s="245" t="s">
        <v>1642</v>
      </c>
      <c r="BU891" s="244"/>
      <c r="BV891" s="242" t="s">
        <v>328</v>
      </c>
      <c r="BW891" s="241" t="s">
        <v>1837</v>
      </c>
      <c r="BX891" s="235"/>
      <c r="BY891"/>
      <c r="BZ891"/>
      <c r="CA891"/>
      <c r="CB891"/>
      <c r="CC891"/>
      <c r="CD891"/>
      <c r="CE891"/>
    </row>
    <row r="892" spans="1:83" s="166" customFormat="1" ht="15" hidden="1" customHeight="1">
      <c r="A892" s="185">
        <v>826</v>
      </c>
      <c r="B892" s="186">
        <v>17</v>
      </c>
      <c r="C892" s="187" t="s">
        <v>503</v>
      </c>
      <c r="D892" s="187">
        <v>10</v>
      </c>
      <c r="E892" s="187" t="s">
        <v>249</v>
      </c>
      <c r="F892" s="188"/>
      <c r="G892" s="186"/>
      <c r="H892" s="202"/>
      <c r="I892" s="202"/>
      <c r="J892" s="445"/>
      <c r="K892" s="186"/>
      <c r="L892" s="430"/>
      <c r="M892" s="431"/>
      <c r="N892" s="167"/>
      <c r="O892" s="167"/>
      <c r="P892" s="167"/>
      <c r="Q892" s="167"/>
      <c r="R892" s="165"/>
      <c r="S892" s="165"/>
      <c r="T892" s="165"/>
      <c r="U892" s="165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BK892" s="120">
        <f t="shared" si="130"/>
        <v>1</v>
      </c>
      <c r="BL892" s="235" t="str">
        <f t="shared" si="129"/>
        <v>3451-00-090-00-04</v>
      </c>
      <c r="BM892" s="235">
        <v>890</v>
      </c>
      <c r="BN892" s="242" t="s">
        <v>1801</v>
      </c>
      <c r="BO892" s="241" t="s">
        <v>1800</v>
      </c>
      <c r="BP892" s="242" t="s">
        <v>1642</v>
      </c>
      <c r="BQ892" s="243"/>
      <c r="BR892" s="242" t="s">
        <v>1813</v>
      </c>
      <c r="BS892" s="246" t="s">
        <v>1812</v>
      </c>
      <c r="BT892" s="245" t="s">
        <v>1642</v>
      </c>
      <c r="BU892" s="244"/>
      <c r="BV892" s="242" t="s">
        <v>327</v>
      </c>
      <c r="BW892" s="241" t="s">
        <v>1836</v>
      </c>
      <c r="BX892" s="235"/>
      <c r="BY892"/>
      <c r="BZ892"/>
      <c r="CA892"/>
      <c r="CB892"/>
      <c r="CC892"/>
      <c r="CD892"/>
      <c r="CE892"/>
    </row>
    <row r="893" spans="1:83" s="166" customFormat="1" ht="15" hidden="1" customHeight="1">
      <c r="A893" s="185">
        <v>827</v>
      </c>
      <c r="B893" s="186">
        <v>17</v>
      </c>
      <c r="C893" s="187" t="s">
        <v>503</v>
      </c>
      <c r="D893" s="187">
        <v>11</v>
      </c>
      <c r="E893" s="187" t="s">
        <v>250</v>
      </c>
      <c r="F893" s="188"/>
      <c r="G893" s="186"/>
      <c r="H893" s="202"/>
      <c r="I893" s="202"/>
      <c r="J893" s="445"/>
      <c r="K893" s="186"/>
      <c r="L893" s="430"/>
      <c r="M893" s="431"/>
      <c r="N893" s="167"/>
      <c r="O893" s="167"/>
      <c r="P893" s="167"/>
      <c r="Q893" s="167"/>
      <c r="R893" s="165"/>
      <c r="S893" s="165"/>
      <c r="T893" s="165"/>
      <c r="U893" s="165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BK893" s="120">
        <f t="shared" si="130"/>
        <v>1</v>
      </c>
      <c r="BL893" s="235" t="str">
        <f t="shared" si="129"/>
        <v>3451-00-090-00-05</v>
      </c>
      <c r="BM893" s="235">
        <v>891</v>
      </c>
      <c r="BN893" s="242" t="s">
        <v>1801</v>
      </c>
      <c r="BO893" s="241" t="s">
        <v>1800</v>
      </c>
      <c r="BP893" s="242" t="s">
        <v>1642</v>
      </c>
      <c r="BQ893" s="243"/>
      <c r="BR893" s="242" t="s">
        <v>1813</v>
      </c>
      <c r="BS893" s="246" t="s">
        <v>1812</v>
      </c>
      <c r="BT893" s="245" t="s">
        <v>1642</v>
      </c>
      <c r="BU893" s="244"/>
      <c r="BV893" s="242" t="s">
        <v>328</v>
      </c>
      <c r="BW893" s="241" t="s">
        <v>1835</v>
      </c>
      <c r="BX893" s="235"/>
      <c r="BY893"/>
      <c r="BZ893"/>
      <c r="CA893"/>
      <c r="CB893"/>
      <c r="CC893"/>
      <c r="CD893"/>
      <c r="CE893"/>
    </row>
    <row r="894" spans="1:83" s="166" customFormat="1" ht="15" hidden="1" customHeight="1">
      <c r="A894" s="185">
        <v>828</v>
      </c>
      <c r="B894" s="186">
        <v>17</v>
      </c>
      <c r="C894" s="187" t="s">
        <v>503</v>
      </c>
      <c r="D894" s="187">
        <v>12</v>
      </c>
      <c r="E894" s="187" t="s">
        <v>251</v>
      </c>
      <c r="F894" s="188"/>
      <c r="G894" s="186"/>
      <c r="H894" s="202"/>
      <c r="I894" s="202"/>
      <c r="J894" s="445"/>
      <c r="K894" s="186"/>
      <c r="L894" s="430"/>
      <c r="M894" s="431"/>
      <c r="N894" s="167"/>
      <c r="O894" s="167"/>
      <c r="P894" s="167"/>
      <c r="Q894" s="167"/>
      <c r="R894" s="165"/>
      <c r="S894" s="165"/>
      <c r="T894" s="165"/>
      <c r="U894" s="165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BK894" s="120">
        <f t="shared" si="130"/>
        <v>1</v>
      </c>
      <c r="BL894" s="235" t="str">
        <f t="shared" si="129"/>
        <v>3451-00-090-00-07</v>
      </c>
      <c r="BM894" s="235">
        <v>892</v>
      </c>
      <c r="BN894" s="242" t="s">
        <v>1801</v>
      </c>
      <c r="BO894" s="241" t="s">
        <v>1800</v>
      </c>
      <c r="BP894" s="242" t="s">
        <v>1642</v>
      </c>
      <c r="BQ894" s="243"/>
      <c r="BR894" s="242" t="s">
        <v>1813</v>
      </c>
      <c r="BS894" s="246" t="s">
        <v>1812</v>
      </c>
      <c r="BT894" s="245" t="s">
        <v>1642</v>
      </c>
      <c r="BU894" s="244"/>
      <c r="BV894" s="242" t="s">
        <v>330</v>
      </c>
      <c r="BW894" s="241" t="s">
        <v>1834</v>
      </c>
      <c r="BX894" s="235"/>
      <c r="BY894"/>
      <c r="BZ894"/>
      <c r="CA894"/>
      <c r="CB894"/>
      <c r="CC894"/>
      <c r="CD894"/>
      <c r="CE894"/>
    </row>
    <row r="895" spans="1:83" s="166" customFormat="1" ht="15" hidden="1" customHeight="1">
      <c r="A895" s="185">
        <v>829</v>
      </c>
      <c r="B895" s="186">
        <v>17</v>
      </c>
      <c r="C895" s="187" t="s">
        <v>503</v>
      </c>
      <c r="D895" s="187">
        <v>13</v>
      </c>
      <c r="E895" s="187" t="s">
        <v>252</v>
      </c>
      <c r="F895" s="188"/>
      <c r="G895" s="186"/>
      <c r="H895" s="202"/>
      <c r="I895" s="202"/>
      <c r="J895" s="445"/>
      <c r="K895" s="186"/>
      <c r="L895" s="430"/>
      <c r="M895" s="431"/>
      <c r="N895" s="167"/>
      <c r="O895" s="167"/>
      <c r="P895" s="167"/>
      <c r="Q895" s="167"/>
      <c r="R895" s="165"/>
      <c r="S895" s="165"/>
      <c r="T895" s="165"/>
      <c r="U895" s="165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BK895" s="120">
        <f t="shared" si="130"/>
        <v>1</v>
      </c>
      <c r="BL895" s="235" t="str">
        <f t="shared" si="129"/>
        <v>3451-00-090-00-08</v>
      </c>
      <c r="BM895" s="235">
        <v>893</v>
      </c>
      <c r="BN895" s="242" t="s">
        <v>1801</v>
      </c>
      <c r="BO895" s="241" t="s">
        <v>1800</v>
      </c>
      <c r="BP895" s="242" t="s">
        <v>1642</v>
      </c>
      <c r="BQ895" s="243"/>
      <c r="BR895" s="242" t="s">
        <v>1813</v>
      </c>
      <c r="BS895" s="246" t="s">
        <v>1812</v>
      </c>
      <c r="BT895" s="245" t="s">
        <v>1642</v>
      </c>
      <c r="BU895" s="244"/>
      <c r="BV895" s="242" t="s">
        <v>331</v>
      </c>
      <c r="BW895" s="241" t="s">
        <v>1833</v>
      </c>
      <c r="BX895" s="235"/>
      <c r="BY895"/>
      <c r="BZ895"/>
      <c r="CA895"/>
      <c r="CB895"/>
      <c r="CC895"/>
      <c r="CD895"/>
      <c r="CE895"/>
    </row>
    <row r="896" spans="1:83" s="166" customFormat="1" ht="15" hidden="1" customHeight="1">
      <c r="A896" s="185">
        <v>830</v>
      </c>
      <c r="B896" s="186">
        <v>17</v>
      </c>
      <c r="C896" s="187" t="s">
        <v>503</v>
      </c>
      <c r="D896" s="187">
        <v>14</v>
      </c>
      <c r="E896" s="187" t="s">
        <v>253</v>
      </c>
      <c r="F896" s="188"/>
      <c r="G896" s="186"/>
      <c r="H896" s="202"/>
      <c r="I896" s="202"/>
      <c r="J896" s="445"/>
      <c r="K896" s="186"/>
      <c r="L896" s="430"/>
      <c r="M896" s="431"/>
      <c r="N896" s="167"/>
      <c r="O896" s="167"/>
      <c r="P896" s="167"/>
      <c r="Q896" s="167"/>
      <c r="R896" s="165"/>
      <c r="S896" s="165"/>
      <c r="T896" s="165"/>
      <c r="U896" s="165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BK896" s="120">
        <f t="shared" si="130"/>
        <v>1</v>
      </c>
      <c r="BL896" s="235" t="str">
        <f t="shared" si="129"/>
        <v>3451-00-090-00-09</v>
      </c>
      <c r="BM896" s="235">
        <v>894</v>
      </c>
      <c r="BN896" s="242" t="s">
        <v>1801</v>
      </c>
      <c r="BO896" s="241" t="s">
        <v>1800</v>
      </c>
      <c r="BP896" s="242" t="s">
        <v>1642</v>
      </c>
      <c r="BQ896" s="243"/>
      <c r="BR896" s="242" t="s">
        <v>1813</v>
      </c>
      <c r="BS896" s="246" t="s">
        <v>1812</v>
      </c>
      <c r="BT896" s="245" t="s">
        <v>1642</v>
      </c>
      <c r="BU896" s="244"/>
      <c r="BV896" s="242" t="s">
        <v>1681</v>
      </c>
      <c r="BW896" s="241" t="s">
        <v>1832</v>
      </c>
      <c r="BX896" s="235"/>
      <c r="BY896"/>
      <c r="BZ896"/>
      <c r="CA896"/>
      <c r="CB896"/>
      <c r="CC896"/>
      <c r="CD896"/>
      <c r="CE896"/>
    </row>
    <row r="897" spans="1:83" s="166" customFormat="1" ht="15" hidden="1" customHeight="1">
      <c r="A897" s="185">
        <v>831</v>
      </c>
      <c r="B897" s="186">
        <v>17</v>
      </c>
      <c r="C897" s="187" t="s">
        <v>503</v>
      </c>
      <c r="D897" s="187">
        <v>15</v>
      </c>
      <c r="E897" s="187" t="s">
        <v>254</v>
      </c>
      <c r="F897" s="188"/>
      <c r="G897" s="186"/>
      <c r="H897" s="202"/>
      <c r="I897" s="202"/>
      <c r="J897" s="445"/>
      <c r="K897" s="186"/>
      <c r="L897" s="430"/>
      <c r="M897" s="431"/>
      <c r="N897" s="167"/>
      <c r="O897" s="167"/>
      <c r="P897" s="167"/>
      <c r="Q897" s="167"/>
      <c r="R897" s="165"/>
      <c r="S897" s="165"/>
      <c r="T897" s="165"/>
      <c r="U897" s="165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BK897" s="120">
        <f t="shared" si="130"/>
        <v>1</v>
      </c>
      <c r="BL897" s="235" t="str">
        <f t="shared" si="129"/>
        <v>3451-00-090-00-10</v>
      </c>
      <c r="BM897" s="235">
        <v>895</v>
      </c>
      <c r="BN897" s="242" t="s">
        <v>1801</v>
      </c>
      <c r="BO897" s="241" t="s">
        <v>1800</v>
      </c>
      <c r="BP897" s="242" t="s">
        <v>1642</v>
      </c>
      <c r="BQ897" s="243"/>
      <c r="BR897" s="242" t="s">
        <v>1813</v>
      </c>
      <c r="BS897" s="246" t="s">
        <v>1812</v>
      </c>
      <c r="BT897" s="245" t="s">
        <v>1642</v>
      </c>
      <c r="BU897" s="244"/>
      <c r="BV897" s="242" t="s">
        <v>1679</v>
      </c>
      <c r="BW897" s="241" t="s">
        <v>1831</v>
      </c>
      <c r="BX897" s="235"/>
      <c r="BY897"/>
      <c r="BZ897"/>
      <c r="CA897"/>
      <c r="CB897"/>
      <c r="CC897"/>
      <c r="CD897"/>
      <c r="CE897"/>
    </row>
    <row r="898" spans="1:83" s="166" customFormat="1" ht="15" hidden="1" customHeight="1">
      <c r="A898" s="185">
        <v>832</v>
      </c>
      <c r="B898" s="186">
        <v>17</v>
      </c>
      <c r="C898" s="187" t="s">
        <v>503</v>
      </c>
      <c r="D898" s="187">
        <v>16</v>
      </c>
      <c r="E898" s="187" t="s">
        <v>255</v>
      </c>
      <c r="F898" s="188"/>
      <c r="G898" s="186"/>
      <c r="H898" s="202"/>
      <c r="I898" s="202"/>
      <c r="J898" s="445"/>
      <c r="K898" s="186"/>
      <c r="L898" s="430"/>
      <c r="M898" s="431"/>
      <c r="N898" s="167"/>
      <c r="O898" s="167"/>
      <c r="P898" s="167"/>
      <c r="Q898" s="167"/>
      <c r="R898" s="165"/>
      <c r="S898" s="165"/>
      <c r="T898" s="165"/>
      <c r="U898" s="165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BK898" s="120">
        <f t="shared" si="130"/>
        <v>1</v>
      </c>
      <c r="BL898" s="235" t="str">
        <f t="shared" si="129"/>
        <v>3451-00-090-00-11</v>
      </c>
      <c r="BM898" s="235">
        <v>896</v>
      </c>
      <c r="BN898" s="242" t="s">
        <v>1801</v>
      </c>
      <c r="BO898" s="241" t="s">
        <v>1800</v>
      </c>
      <c r="BP898" s="242" t="s">
        <v>1642</v>
      </c>
      <c r="BQ898" s="243"/>
      <c r="BR898" s="242" t="s">
        <v>1813</v>
      </c>
      <c r="BS898" s="246" t="s">
        <v>1812</v>
      </c>
      <c r="BT898" s="245" t="s">
        <v>1642</v>
      </c>
      <c r="BU898" s="244"/>
      <c r="BV898" s="242" t="s">
        <v>1608</v>
      </c>
      <c r="BW898" s="241" t="s">
        <v>1830</v>
      </c>
      <c r="BX898" s="235"/>
      <c r="BY898"/>
      <c r="BZ898"/>
      <c r="CA898"/>
      <c r="CB898"/>
      <c r="CC898"/>
      <c r="CD898"/>
      <c r="CE898"/>
    </row>
    <row r="899" spans="1:83" s="166" customFormat="1" ht="15" hidden="1" customHeight="1">
      <c r="A899" s="185">
        <v>833</v>
      </c>
      <c r="B899" s="186">
        <v>17</v>
      </c>
      <c r="C899" s="187" t="s">
        <v>503</v>
      </c>
      <c r="D899" s="187">
        <v>17</v>
      </c>
      <c r="E899" s="187" t="s">
        <v>256</v>
      </c>
      <c r="F899" s="188"/>
      <c r="G899" s="186"/>
      <c r="H899" s="202"/>
      <c r="I899" s="202"/>
      <c r="J899" s="445"/>
      <c r="K899" s="186"/>
      <c r="L899" s="430"/>
      <c r="M899" s="431"/>
      <c r="N899" s="167"/>
      <c r="O899" s="167"/>
      <c r="P899" s="167"/>
      <c r="Q899" s="167"/>
      <c r="R899" s="165"/>
      <c r="S899" s="165"/>
      <c r="T899" s="165"/>
      <c r="U899" s="165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BK899" s="120">
        <f t="shared" si="130"/>
        <v>1</v>
      </c>
      <c r="BL899" s="235" t="str">
        <f t="shared" ref="BL899:BL962" si="131">CONCATENATE(BN899,"-",BP899,"-",BR899,"-",BT899,"-",BV899)</f>
        <v>3451-00-090-00-12</v>
      </c>
      <c r="BM899" s="235">
        <v>897</v>
      </c>
      <c r="BN899" s="242" t="s">
        <v>1801</v>
      </c>
      <c r="BO899" s="241" t="s">
        <v>1800</v>
      </c>
      <c r="BP899" s="242" t="s">
        <v>1642</v>
      </c>
      <c r="BQ899" s="243"/>
      <c r="BR899" s="242" t="s">
        <v>1813</v>
      </c>
      <c r="BS899" s="246" t="s">
        <v>1812</v>
      </c>
      <c r="BT899" s="245" t="s">
        <v>1642</v>
      </c>
      <c r="BU899" s="244"/>
      <c r="BV899" s="242" t="s">
        <v>1639</v>
      </c>
      <c r="BW899" s="241" t="s">
        <v>1829</v>
      </c>
      <c r="BX899" s="235"/>
      <c r="BY899"/>
      <c r="BZ899"/>
      <c r="CA899"/>
      <c r="CB899"/>
      <c r="CC899"/>
      <c r="CD899"/>
      <c r="CE899"/>
    </row>
    <row r="900" spans="1:83" s="166" customFormat="1" ht="15" hidden="1" customHeight="1">
      <c r="A900" s="185">
        <v>834</v>
      </c>
      <c r="B900" s="186">
        <v>17</v>
      </c>
      <c r="C900" s="187" t="s">
        <v>503</v>
      </c>
      <c r="D900" s="187">
        <v>18</v>
      </c>
      <c r="E900" s="187" t="s">
        <v>257</v>
      </c>
      <c r="F900" s="188"/>
      <c r="G900" s="186"/>
      <c r="H900" s="202"/>
      <c r="I900" s="202"/>
      <c r="J900" s="445"/>
      <c r="K900" s="186"/>
      <c r="L900" s="430"/>
      <c r="M900" s="431"/>
      <c r="N900" s="167"/>
      <c r="O900" s="167"/>
      <c r="P900" s="167"/>
      <c r="Q900" s="167"/>
      <c r="R900" s="165"/>
      <c r="S900" s="165"/>
      <c r="T900" s="165"/>
      <c r="U900" s="165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BK900" s="120">
        <f t="shared" ref="BK900:BK963" si="132">IF(EXACT($E$25,BN900),BK899+1,1)</f>
        <v>1</v>
      </c>
      <c r="BL900" s="235" t="str">
        <f t="shared" si="131"/>
        <v>3451-00-090-00-16</v>
      </c>
      <c r="BM900" s="235">
        <v>898</v>
      </c>
      <c r="BN900" s="242" t="s">
        <v>1801</v>
      </c>
      <c r="BO900" s="241" t="s">
        <v>1800</v>
      </c>
      <c r="BP900" s="242" t="s">
        <v>1642</v>
      </c>
      <c r="BQ900" s="243"/>
      <c r="BR900" s="242" t="s">
        <v>1813</v>
      </c>
      <c r="BS900" s="246" t="s">
        <v>1812</v>
      </c>
      <c r="BT900" s="245" t="s">
        <v>1642</v>
      </c>
      <c r="BU900" s="244"/>
      <c r="BV900" s="242" t="s">
        <v>1828</v>
      </c>
      <c r="BW900" s="241" t="s">
        <v>1827</v>
      </c>
      <c r="BX900" s="235"/>
      <c r="BY900"/>
      <c r="BZ900"/>
      <c r="CA900"/>
      <c r="CB900"/>
      <c r="CC900"/>
      <c r="CD900"/>
      <c r="CE900"/>
    </row>
    <row r="901" spans="1:83" s="166" customFormat="1" ht="15" hidden="1" customHeight="1">
      <c r="A901" s="185">
        <v>835</v>
      </c>
      <c r="B901" s="186">
        <v>17</v>
      </c>
      <c r="C901" s="187" t="s">
        <v>503</v>
      </c>
      <c r="D901" s="187">
        <v>19</v>
      </c>
      <c r="E901" s="187" t="s">
        <v>258</v>
      </c>
      <c r="F901" s="188"/>
      <c r="G901" s="186"/>
      <c r="H901" s="202"/>
      <c r="I901" s="202"/>
      <c r="J901" s="445"/>
      <c r="K901" s="186"/>
      <c r="L901" s="430"/>
      <c r="M901" s="431"/>
      <c r="N901" s="167"/>
      <c r="O901" s="167"/>
      <c r="P901" s="167"/>
      <c r="Q901" s="167"/>
      <c r="R901" s="165"/>
      <c r="S901" s="165"/>
      <c r="T901" s="165"/>
      <c r="U901" s="165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BK901" s="120">
        <f t="shared" si="132"/>
        <v>1</v>
      </c>
      <c r="BL901" s="235" t="str">
        <f t="shared" si="131"/>
        <v>3451-00-090-00-17</v>
      </c>
      <c r="BM901" s="235">
        <v>899</v>
      </c>
      <c r="BN901" s="242" t="s">
        <v>1801</v>
      </c>
      <c r="BO901" s="241" t="s">
        <v>1800</v>
      </c>
      <c r="BP901" s="242" t="s">
        <v>1642</v>
      </c>
      <c r="BQ901" s="243"/>
      <c r="BR901" s="242" t="s">
        <v>1813</v>
      </c>
      <c r="BS901" s="246" t="s">
        <v>1812</v>
      </c>
      <c r="BT901" s="245" t="s">
        <v>1642</v>
      </c>
      <c r="BU901" s="244"/>
      <c r="BV901" s="242" t="s">
        <v>1673</v>
      </c>
      <c r="BW901" s="241" t="s">
        <v>1826</v>
      </c>
      <c r="BX901" s="235"/>
      <c r="BY901"/>
      <c r="BZ901"/>
      <c r="CA901"/>
      <c r="CB901"/>
      <c r="CC901"/>
      <c r="CD901"/>
      <c r="CE901"/>
    </row>
    <row r="902" spans="1:83" s="166" customFormat="1" ht="15" hidden="1" customHeight="1">
      <c r="A902" s="185">
        <v>836</v>
      </c>
      <c r="B902" s="186">
        <v>17</v>
      </c>
      <c r="C902" s="187" t="s">
        <v>503</v>
      </c>
      <c r="D902" s="187">
        <v>20</v>
      </c>
      <c r="E902" s="187" t="s">
        <v>259</v>
      </c>
      <c r="F902" s="188"/>
      <c r="G902" s="186"/>
      <c r="H902" s="202"/>
      <c r="I902" s="202"/>
      <c r="J902" s="445"/>
      <c r="K902" s="186"/>
      <c r="L902" s="430"/>
      <c r="M902" s="431"/>
      <c r="N902" s="167"/>
      <c r="O902" s="167"/>
      <c r="P902" s="167"/>
      <c r="Q902" s="167"/>
      <c r="R902" s="165"/>
      <c r="S902" s="165"/>
      <c r="T902" s="165"/>
      <c r="U902" s="165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BK902" s="120">
        <f t="shared" si="132"/>
        <v>1</v>
      </c>
      <c r="BL902" s="235" t="str">
        <f t="shared" si="131"/>
        <v>3451-00-090-00-18</v>
      </c>
      <c r="BM902" s="235">
        <v>900</v>
      </c>
      <c r="BN902" s="242" t="s">
        <v>1801</v>
      </c>
      <c r="BO902" s="241" t="s">
        <v>1800</v>
      </c>
      <c r="BP902" s="242" t="s">
        <v>1642</v>
      </c>
      <c r="BQ902" s="243"/>
      <c r="BR902" s="242" t="s">
        <v>1813</v>
      </c>
      <c r="BS902" s="246" t="s">
        <v>1812</v>
      </c>
      <c r="BT902" s="245" t="s">
        <v>1642</v>
      </c>
      <c r="BU902" s="244"/>
      <c r="BV902" s="242" t="s">
        <v>1671</v>
      </c>
      <c r="BW902" s="241" t="s">
        <v>1825</v>
      </c>
      <c r="BX902" s="235"/>
      <c r="BY902"/>
      <c r="BZ902"/>
      <c r="CA902"/>
      <c r="CB902"/>
      <c r="CC902"/>
      <c r="CD902"/>
      <c r="CE902"/>
    </row>
    <row r="903" spans="1:83" s="166" customFormat="1" ht="15" hidden="1" customHeight="1">
      <c r="A903" s="185">
        <v>837</v>
      </c>
      <c r="B903" s="186">
        <v>17</v>
      </c>
      <c r="C903" s="187" t="s">
        <v>503</v>
      </c>
      <c r="D903" s="187">
        <v>21</v>
      </c>
      <c r="E903" s="187" t="s">
        <v>260</v>
      </c>
      <c r="F903" s="188"/>
      <c r="G903" s="186"/>
      <c r="H903" s="202"/>
      <c r="I903" s="202"/>
      <c r="J903" s="445"/>
      <c r="K903" s="186"/>
      <c r="L903" s="430"/>
      <c r="M903" s="431"/>
      <c r="N903" s="167"/>
      <c r="O903" s="167"/>
      <c r="P903" s="167"/>
      <c r="Q903" s="167"/>
      <c r="R903" s="165"/>
      <c r="S903" s="165"/>
      <c r="T903" s="165"/>
      <c r="U903" s="165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BK903" s="120">
        <f t="shared" si="132"/>
        <v>1</v>
      </c>
      <c r="BL903" s="235" t="str">
        <f t="shared" si="131"/>
        <v>3451-00-090-00-19</v>
      </c>
      <c r="BM903" s="235">
        <v>901</v>
      </c>
      <c r="BN903" s="242" t="s">
        <v>1801</v>
      </c>
      <c r="BO903" s="241" t="s">
        <v>1800</v>
      </c>
      <c r="BP903" s="242" t="s">
        <v>1642</v>
      </c>
      <c r="BQ903" s="243"/>
      <c r="BR903" s="242" t="s">
        <v>1813</v>
      </c>
      <c r="BS903" s="246" t="s">
        <v>1812</v>
      </c>
      <c r="BT903" s="245" t="s">
        <v>1642</v>
      </c>
      <c r="BU903" s="244"/>
      <c r="BV903" s="242" t="s">
        <v>1669</v>
      </c>
      <c r="BW903" s="241" t="s">
        <v>1824</v>
      </c>
      <c r="BX903" s="235"/>
      <c r="BY903"/>
      <c r="BZ903"/>
      <c r="CA903"/>
      <c r="CB903"/>
      <c r="CC903"/>
      <c r="CD903"/>
      <c r="CE903"/>
    </row>
    <row r="904" spans="1:83" s="166" customFormat="1" ht="15" hidden="1" customHeight="1">
      <c r="A904" s="185">
        <v>838</v>
      </c>
      <c r="B904" s="186">
        <v>17</v>
      </c>
      <c r="C904" s="187" t="s">
        <v>503</v>
      </c>
      <c r="D904" s="187">
        <v>22</v>
      </c>
      <c r="E904" s="187" t="s">
        <v>261</v>
      </c>
      <c r="F904" s="188"/>
      <c r="G904" s="186"/>
      <c r="H904" s="202"/>
      <c r="I904" s="202"/>
      <c r="J904" s="445"/>
      <c r="K904" s="186"/>
      <c r="L904" s="430"/>
      <c r="M904" s="431"/>
      <c r="N904" s="167"/>
      <c r="O904" s="167"/>
      <c r="P904" s="167"/>
      <c r="Q904" s="167"/>
      <c r="R904" s="165"/>
      <c r="S904" s="165"/>
      <c r="T904" s="165"/>
      <c r="U904" s="165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BK904" s="120">
        <f t="shared" si="132"/>
        <v>1</v>
      </c>
      <c r="BL904" s="235" t="str">
        <f t="shared" si="131"/>
        <v>3451-00-090-00-20</v>
      </c>
      <c r="BM904" s="235">
        <v>902</v>
      </c>
      <c r="BN904" s="242" t="s">
        <v>1801</v>
      </c>
      <c r="BO904" s="241" t="s">
        <v>1800</v>
      </c>
      <c r="BP904" s="242" t="s">
        <v>1642</v>
      </c>
      <c r="BQ904" s="243"/>
      <c r="BR904" s="242" t="s">
        <v>1813</v>
      </c>
      <c r="BS904" s="246" t="s">
        <v>1812</v>
      </c>
      <c r="BT904" s="245" t="s">
        <v>1642</v>
      </c>
      <c r="BU904" s="244"/>
      <c r="BV904" s="242" t="s">
        <v>1667</v>
      </c>
      <c r="BW904" s="241" t="s">
        <v>1823</v>
      </c>
      <c r="BX904" s="235"/>
      <c r="BY904"/>
      <c r="BZ904"/>
      <c r="CA904"/>
      <c r="CB904"/>
      <c r="CC904"/>
      <c r="CD904"/>
      <c r="CE904"/>
    </row>
    <row r="905" spans="1:83" s="166" customFormat="1" ht="15" hidden="1" customHeight="1">
      <c r="A905" s="185">
        <v>839</v>
      </c>
      <c r="B905" s="186">
        <v>17</v>
      </c>
      <c r="C905" s="187" t="s">
        <v>503</v>
      </c>
      <c r="D905" s="187">
        <v>23</v>
      </c>
      <c r="E905" s="187" t="s">
        <v>262</v>
      </c>
      <c r="F905" s="188"/>
      <c r="G905" s="186"/>
      <c r="H905" s="202"/>
      <c r="I905" s="202"/>
      <c r="J905" s="445"/>
      <c r="K905" s="186"/>
      <c r="L905" s="430"/>
      <c r="M905" s="431"/>
      <c r="N905" s="167"/>
      <c r="O905" s="167"/>
      <c r="P905" s="167"/>
      <c r="Q905" s="167"/>
      <c r="R905" s="165"/>
      <c r="S905" s="165"/>
      <c r="T905" s="165"/>
      <c r="U905" s="165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BK905" s="120">
        <f t="shared" si="132"/>
        <v>1</v>
      </c>
      <c r="BL905" s="235" t="str">
        <f t="shared" si="131"/>
        <v>3451-00-090-00-21</v>
      </c>
      <c r="BM905" s="235">
        <v>903</v>
      </c>
      <c r="BN905" s="242" t="s">
        <v>1801</v>
      </c>
      <c r="BO905" s="241" t="s">
        <v>1800</v>
      </c>
      <c r="BP905" s="242" t="s">
        <v>1642</v>
      </c>
      <c r="BQ905" s="243"/>
      <c r="BR905" s="242" t="s">
        <v>1813</v>
      </c>
      <c r="BS905" s="246" t="s">
        <v>1812</v>
      </c>
      <c r="BT905" s="245" t="s">
        <v>1642</v>
      </c>
      <c r="BU905" s="244"/>
      <c r="BV905" s="242" t="s">
        <v>1665</v>
      </c>
      <c r="BW905" s="241" t="s">
        <v>1822</v>
      </c>
      <c r="BX905" s="235"/>
      <c r="BY905"/>
      <c r="BZ905"/>
      <c r="CA905"/>
      <c r="CB905"/>
      <c r="CC905"/>
      <c r="CD905"/>
      <c r="CE905"/>
    </row>
    <row r="906" spans="1:83" s="166" customFormat="1" ht="15" hidden="1" customHeight="1">
      <c r="A906" s="185">
        <v>840</v>
      </c>
      <c r="B906" s="186">
        <v>17</v>
      </c>
      <c r="C906" s="187" t="s">
        <v>503</v>
      </c>
      <c r="D906" s="187">
        <v>24</v>
      </c>
      <c r="E906" s="187" t="s">
        <v>263</v>
      </c>
      <c r="F906" s="188"/>
      <c r="G906" s="186"/>
      <c r="H906" s="202"/>
      <c r="I906" s="202"/>
      <c r="J906" s="445"/>
      <c r="K906" s="186"/>
      <c r="L906" s="430"/>
      <c r="M906" s="431"/>
      <c r="N906" s="167"/>
      <c r="O906" s="167"/>
      <c r="P906" s="167"/>
      <c r="Q906" s="167"/>
      <c r="R906" s="165"/>
      <c r="S906" s="165"/>
      <c r="T906" s="165"/>
      <c r="U906" s="165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BK906" s="120">
        <f t="shared" si="132"/>
        <v>1</v>
      </c>
      <c r="BL906" s="235" t="str">
        <f t="shared" si="131"/>
        <v>3451-00-090-00-22</v>
      </c>
      <c r="BM906" s="235">
        <v>904</v>
      </c>
      <c r="BN906" s="242" t="s">
        <v>1801</v>
      </c>
      <c r="BO906" s="241" t="s">
        <v>1800</v>
      </c>
      <c r="BP906" s="242" t="s">
        <v>1642</v>
      </c>
      <c r="BQ906" s="243"/>
      <c r="BR906" s="242" t="s">
        <v>1813</v>
      </c>
      <c r="BS906" s="246" t="s">
        <v>1812</v>
      </c>
      <c r="BT906" s="245" t="s">
        <v>1642</v>
      </c>
      <c r="BU906" s="244"/>
      <c r="BV906" s="242" t="s">
        <v>1821</v>
      </c>
      <c r="BW906" s="241" t="s">
        <v>1820</v>
      </c>
      <c r="BX906" s="235"/>
      <c r="BY906"/>
      <c r="BZ906"/>
      <c r="CA906"/>
      <c r="CB906"/>
      <c r="CC906"/>
      <c r="CD906"/>
      <c r="CE906"/>
    </row>
    <row r="907" spans="1:83" s="166" customFormat="1" ht="15" hidden="1" customHeight="1">
      <c r="A907" s="185">
        <v>841</v>
      </c>
      <c r="B907" s="186">
        <v>17</v>
      </c>
      <c r="C907" s="187" t="s">
        <v>503</v>
      </c>
      <c r="D907" s="187">
        <v>25</v>
      </c>
      <c r="E907" s="187" t="s">
        <v>264</v>
      </c>
      <c r="F907" s="188"/>
      <c r="G907" s="186"/>
      <c r="H907" s="202"/>
      <c r="I907" s="202"/>
      <c r="J907" s="445"/>
      <c r="K907" s="186"/>
      <c r="L907" s="430"/>
      <c r="M907" s="431"/>
      <c r="N907" s="167"/>
      <c r="O907" s="167"/>
      <c r="P907" s="167"/>
      <c r="Q907" s="167"/>
      <c r="R907" s="165"/>
      <c r="S907" s="165"/>
      <c r="T907" s="165"/>
      <c r="U907" s="165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BK907" s="120">
        <f t="shared" si="132"/>
        <v>1</v>
      </c>
      <c r="BL907" s="235" t="str">
        <f t="shared" si="131"/>
        <v>3451-00-090-00-25</v>
      </c>
      <c r="BM907" s="235">
        <v>905</v>
      </c>
      <c r="BN907" s="242" t="s">
        <v>1801</v>
      </c>
      <c r="BO907" s="241" t="s">
        <v>1800</v>
      </c>
      <c r="BP907" s="242" t="s">
        <v>1642</v>
      </c>
      <c r="BQ907" s="243"/>
      <c r="BR907" s="242" t="s">
        <v>1813</v>
      </c>
      <c r="BS907" s="246" t="s">
        <v>1812</v>
      </c>
      <c r="BT907" s="245" t="s">
        <v>1642</v>
      </c>
      <c r="BU907" s="244"/>
      <c r="BV907" s="242" t="s">
        <v>1636</v>
      </c>
      <c r="BW907" s="241" t="s">
        <v>1819</v>
      </c>
      <c r="BX907" s="235"/>
      <c r="BY907"/>
      <c r="BZ907"/>
      <c r="CA907"/>
      <c r="CB907"/>
      <c r="CC907"/>
      <c r="CD907"/>
      <c r="CE907"/>
    </row>
    <row r="908" spans="1:83" s="166" customFormat="1" ht="15" hidden="1" customHeight="1">
      <c r="A908" s="185">
        <v>842</v>
      </c>
      <c r="B908" s="186">
        <v>17</v>
      </c>
      <c r="C908" s="187" t="s">
        <v>503</v>
      </c>
      <c r="D908" s="187">
        <v>26</v>
      </c>
      <c r="E908" s="187" t="s">
        <v>265</v>
      </c>
      <c r="F908" s="188"/>
      <c r="G908" s="186"/>
      <c r="H908" s="202"/>
      <c r="I908" s="202"/>
      <c r="J908" s="445"/>
      <c r="K908" s="186"/>
      <c r="L908" s="430"/>
      <c r="M908" s="431"/>
      <c r="N908" s="167"/>
      <c r="O908" s="167"/>
      <c r="P908" s="167"/>
      <c r="Q908" s="167"/>
      <c r="R908" s="165"/>
      <c r="S908" s="165"/>
      <c r="T908" s="165"/>
      <c r="U908" s="165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BK908" s="120">
        <f t="shared" si="132"/>
        <v>1</v>
      </c>
      <c r="BL908" s="235" t="str">
        <f t="shared" si="131"/>
        <v>3451-00-090-00-26</v>
      </c>
      <c r="BM908" s="235">
        <v>906</v>
      </c>
      <c r="BN908" s="242" t="s">
        <v>1801</v>
      </c>
      <c r="BO908" s="241" t="s">
        <v>1800</v>
      </c>
      <c r="BP908" s="242" t="s">
        <v>1642</v>
      </c>
      <c r="BQ908" s="243"/>
      <c r="BR908" s="242" t="s">
        <v>1813</v>
      </c>
      <c r="BS908" s="246" t="s">
        <v>1812</v>
      </c>
      <c r="BT908" s="245" t="s">
        <v>1642</v>
      </c>
      <c r="BU908" s="244"/>
      <c r="BV908" s="242" t="s">
        <v>1622</v>
      </c>
      <c r="BW908" s="241" t="s">
        <v>1818</v>
      </c>
      <c r="BX908" s="235"/>
      <c r="BY908"/>
      <c r="BZ908"/>
      <c r="CA908"/>
      <c r="CB908"/>
      <c r="CC908"/>
      <c r="CD908"/>
      <c r="CE908"/>
    </row>
    <row r="909" spans="1:83" s="166" customFormat="1" ht="15" hidden="1" customHeight="1">
      <c r="A909" s="185">
        <v>843</v>
      </c>
      <c r="B909" s="186">
        <v>17</v>
      </c>
      <c r="C909" s="187" t="s">
        <v>503</v>
      </c>
      <c r="D909" s="187">
        <v>27</v>
      </c>
      <c r="E909" s="187" t="s">
        <v>266</v>
      </c>
      <c r="F909" s="188"/>
      <c r="G909" s="186"/>
      <c r="H909" s="202"/>
      <c r="I909" s="202"/>
      <c r="J909" s="445"/>
      <c r="K909" s="186"/>
      <c r="L909" s="430"/>
      <c r="M909" s="431"/>
      <c r="N909" s="167"/>
      <c r="O909" s="167"/>
      <c r="P909" s="167"/>
      <c r="Q909" s="167"/>
      <c r="R909" s="165"/>
      <c r="S909" s="165"/>
      <c r="T909" s="165"/>
      <c r="U909" s="165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BK909" s="120">
        <f t="shared" si="132"/>
        <v>1</v>
      </c>
      <c r="BL909" s="235" t="str">
        <f t="shared" si="131"/>
        <v>3451-00-090-00-27</v>
      </c>
      <c r="BM909" s="235">
        <v>907</v>
      </c>
      <c r="BN909" s="242" t="s">
        <v>1801</v>
      </c>
      <c r="BO909" s="241" t="s">
        <v>1800</v>
      </c>
      <c r="BP909" s="242" t="s">
        <v>1642</v>
      </c>
      <c r="BQ909" s="243"/>
      <c r="BR909" s="242" t="s">
        <v>1813</v>
      </c>
      <c r="BS909" s="246" t="s">
        <v>1812</v>
      </c>
      <c r="BT909" s="245" t="s">
        <v>1642</v>
      </c>
      <c r="BU909" s="244"/>
      <c r="BV909" s="242" t="s">
        <v>1654</v>
      </c>
      <c r="BW909" s="241" t="s">
        <v>1817</v>
      </c>
      <c r="BX909" s="235"/>
      <c r="BY909"/>
      <c r="BZ909"/>
      <c r="CA909"/>
      <c r="CB909"/>
      <c r="CC909"/>
      <c r="CD909"/>
      <c r="CE909"/>
    </row>
    <row r="910" spans="1:83" s="166" customFormat="1" ht="15" hidden="1" customHeight="1">
      <c r="A910" s="185">
        <v>844</v>
      </c>
      <c r="B910" s="186">
        <v>17</v>
      </c>
      <c r="C910" s="187" t="s">
        <v>503</v>
      </c>
      <c r="D910" s="187">
        <v>28</v>
      </c>
      <c r="E910" s="187" t="s">
        <v>267</v>
      </c>
      <c r="F910" s="188"/>
      <c r="G910" s="186"/>
      <c r="H910" s="202"/>
      <c r="I910" s="202"/>
      <c r="J910" s="445"/>
      <c r="K910" s="186"/>
      <c r="L910" s="430"/>
      <c r="M910" s="431"/>
      <c r="N910" s="167"/>
      <c r="O910" s="167"/>
      <c r="P910" s="167"/>
      <c r="Q910" s="167"/>
      <c r="R910" s="165"/>
      <c r="S910" s="165"/>
      <c r="T910" s="165"/>
      <c r="U910" s="165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BK910" s="120">
        <f t="shared" si="132"/>
        <v>1</v>
      </c>
      <c r="BL910" s="235" t="str">
        <f t="shared" si="131"/>
        <v>3451-00-090-00-28</v>
      </c>
      <c r="BM910" s="235">
        <v>908</v>
      </c>
      <c r="BN910" s="242" t="s">
        <v>1801</v>
      </c>
      <c r="BO910" s="241" t="s">
        <v>1800</v>
      </c>
      <c r="BP910" s="242" t="s">
        <v>1642</v>
      </c>
      <c r="BQ910" s="243"/>
      <c r="BR910" s="242" t="s">
        <v>1813</v>
      </c>
      <c r="BS910" s="246" t="s">
        <v>1812</v>
      </c>
      <c r="BT910" s="245" t="s">
        <v>1642</v>
      </c>
      <c r="BU910" s="244"/>
      <c r="BV910" s="242" t="s">
        <v>1816</v>
      </c>
      <c r="BW910" s="241" t="s">
        <v>1815</v>
      </c>
      <c r="BX910" s="235"/>
      <c r="BY910"/>
      <c r="BZ910"/>
      <c r="CA910"/>
      <c r="CB910"/>
      <c r="CC910"/>
      <c r="CD910"/>
      <c r="CE910"/>
    </row>
    <row r="911" spans="1:83" s="166" customFormat="1" ht="15" hidden="1" customHeight="1">
      <c r="A911" s="185">
        <v>845</v>
      </c>
      <c r="B911" s="186">
        <v>17</v>
      </c>
      <c r="C911" s="187" t="s">
        <v>503</v>
      </c>
      <c r="D911" s="187">
        <v>29</v>
      </c>
      <c r="E911" s="187" t="s">
        <v>26</v>
      </c>
      <c r="F911" s="188"/>
      <c r="G911" s="186"/>
      <c r="H911" s="202"/>
      <c r="I911" s="202"/>
      <c r="J911" s="445"/>
      <c r="K911" s="186"/>
      <c r="L911" s="430"/>
      <c r="M911" s="431"/>
      <c r="N911" s="167"/>
      <c r="O911" s="167"/>
      <c r="P911" s="167"/>
      <c r="Q911" s="167"/>
      <c r="R911" s="165"/>
      <c r="S911" s="165"/>
      <c r="T911" s="165"/>
      <c r="U911" s="165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BK911" s="120">
        <f t="shared" si="132"/>
        <v>1</v>
      </c>
      <c r="BL911" s="235" t="str">
        <f t="shared" si="131"/>
        <v>3451-00-090-00-29</v>
      </c>
      <c r="BM911" s="235">
        <v>909</v>
      </c>
      <c r="BN911" s="242" t="s">
        <v>1801</v>
      </c>
      <c r="BO911" s="241" t="s">
        <v>1800</v>
      </c>
      <c r="BP911" s="242" t="s">
        <v>1642</v>
      </c>
      <c r="BQ911" s="243"/>
      <c r="BR911" s="242" t="s">
        <v>1813</v>
      </c>
      <c r="BS911" s="246" t="s">
        <v>1812</v>
      </c>
      <c r="BT911" s="245" t="s">
        <v>1642</v>
      </c>
      <c r="BU911" s="244"/>
      <c r="BV911" s="242" t="s">
        <v>1661</v>
      </c>
      <c r="BW911" s="241" t="s">
        <v>1814</v>
      </c>
      <c r="BX911" s="235"/>
      <c r="BY911"/>
      <c r="BZ911"/>
      <c r="CA911"/>
      <c r="CB911"/>
      <c r="CC911"/>
      <c r="CD911"/>
      <c r="CE911"/>
    </row>
    <row r="912" spans="1:83" s="166" customFormat="1" ht="15" hidden="1" customHeight="1">
      <c r="A912" s="185">
        <v>846</v>
      </c>
      <c r="B912" s="186">
        <v>17</v>
      </c>
      <c r="C912" s="187" t="s">
        <v>503</v>
      </c>
      <c r="D912" s="187">
        <v>30</v>
      </c>
      <c r="E912" s="187" t="s">
        <v>268</v>
      </c>
      <c r="F912" s="188"/>
      <c r="G912" s="186"/>
      <c r="H912" s="202"/>
      <c r="I912" s="202"/>
      <c r="J912" s="445"/>
      <c r="K912" s="186"/>
      <c r="L912" s="430"/>
      <c r="M912" s="431"/>
      <c r="N912" s="167"/>
      <c r="O912" s="167"/>
      <c r="P912" s="167"/>
      <c r="Q912" s="167"/>
      <c r="R912" s="165"/>
      <c r="S912" s="165"/>
      <c r="T912" s="165"/>
      <c r="U912" s="165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BK912" s="120">
        <f t="shared" si="132"/>
        <v>1</v>
      </c>
      <c r="BL912" s="235" t="str">
        <f t="shared" si="131"/>
        <v>3451-00-090-11-12</v>
      </c>
      <c r="BM912" s="235">
        <v>910</v>
      </c>
      <c r="BN912" s="242" t="s">
        <v>1801</v>
      </c>
      <c r="BO912" s="241" t="s">
        <v>1800</v>
      </c>
      <c r="BP912" s="242" t="s">
        <v>1642</v>
      </c>
      <c r="BQ912" s="243"/>
      <c r="BR912" s="242" t="s">
        <v>1813</v>
      </c>
      <c r="BS912" s="241" t="s">
        <v>1812</v>
      </c>
      <c r="BT912" s="242" t="s">
        <v>1608</v>
      </c>
      <c r="BU912" s="243" t="s">
        <v>1607</v>
      </c>
      <c r="BV912" s="242" t="s">
        <v>1639</v>
      </c>
      <c r="BW912" s="241" t="s">
        <v>1811</v>
      </c>
      <c r="BX912" s="235"/>
      <c r="BY912"/>
      <c r="BZ912"/>
      <c r="CA912"/>
      <c r="CB912"/>
      <c r="CC912"/>
      <c r="CD912"/>
      <c r="CE912"/>
    </row>
    <row r="913" spans="1:83" s="166" customFormat="1" ht="15" hidden="1" customHeight="1">
      <c r="A913" s="185">
        <v>847</v>
      </c>
      <c r="B913" s="186">
        <v>17</v>
      </c>
      <c r="C913" s="187" t="s">
        <v>503</v>
      </c>
      <c r="D913" s="187">
        <v>31</v>
      </c>
      <c r="E913" s="187" t="s">
        <v>269</v>
      </c>
      <c r="F913" s="188"/>
      <c r="G913" s="186"/>
      <c r="H913" s="202"/>
      <c r="I913" s="202"/>
      <c r="J913" s="445"/>
      <c r="K913" s="186"/>
      <c r="L913" s="430"/>
      <c r="M913" s="431"/>
      <c r="N913" s="167"/>
      <c r="O913" s="167"/>
      <c r="P913" s="167"/>
      <c r="Q913" s="167"/>
      <c r="R913" s="165"/>
      <c r="S913" s="165"/>
      <c r="T913" s="165"/>
      <c r="U913" s="165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BK913" s="120">
        <f t="shared" si="132"/>
        <v>1</v>
      </c>
      <c r="BL913" s="235" t="str">
        <f t="shared" si="131"/>
        <v>3451-00-092-00-05</v>
      </c>
      <c r="BM913" s="235">
        <v>911</v>
      </c>
      <c r="BN913" s="242" t="s">
        <v>1801</v>
      </c>
      <c r="BO913" s="241" t="s">
        <v>1800</v>
      </c>
      <c r="BP913" s="242" t="s">
        <v>1642</v>
      </c>
      <c r="BQ913" s="243"/>
      <c r="BR913" s="242" t="s">
        <v>1804</v>
      </c>
      <c r="BS913" s="246" t="s">
        <v>1774</v>
      </c>
      <c r="BT913" s="245" t="s">
        <v>1642</v>
      </c>
      <c r="BU913" s="244"/>
      <c r="BV913" s="242" t="s">
        <v>328</v>
      </c>
      <c r="BW913" s="241" t="s">
        <v>1810</v>
      </c>
      <c r="BX913" s="235"/>
      <c r="BY913"/>
      <c r="BZ913"/>
      <c r="CA913"/>
      <c r="CB913"/>
      <c r="CC913"/>
      <c r="CD913"/>
      <c r="CE913"/>
    </row>
    <row r="914" spans="1:83" s="166" customFormat="1" ht="15" hidden="1" customHeight="1">
      <c r="A914" s="185">
        <v>848</v>
      </c>
      <c r="B914" s="186">
        <v>17</v>
      </c>
      <c r="C914" s="187" t="s">
        <v>503</v>
      </c>
      <c r="D914" s="187">
        <v>32</v>
      </c>
      <c r="E914" s="187" t="s">
        <v>270</v>
      </c>
      <c r="F914" s="188"/>
      <c r="G914" s="186"/>
      <c r="H914" s="202"/>
      <c r="I914" s="202"/>
      <c r="J914" s="445"/>
      <c r="K914" s="186"/>
      <c r="L914" s="430"/>
      <c r="M914" s="431"/>
      <c r="N914" s="167"/>
      <c r="O914" s="167"/>
      <c r="P914" s="167"/>
      <c r="Q914" s="167"/>
      <c r="R914" s="165"/>
      <c r="S914" s="165"/>
      <c r="T914" s="165"/>
      <c r="U914" s="165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BK914" s="120">
        <f t="shared" si="132"/>
        <v>1</v>
      </c>
      <c r="BL914" s="235" t="str">
        <f t="shared" si="131"/>
        <v>3451-00-092-00-12</v>
      </c>
      <c r="BM914" s="235">
        <v>912</v>
      </c>
      <c r="BN914" s="242" t="s">
        <v>1801</v>
      </c>
      <c r="BO914" s="241" t="s">
        <v>1800</v>
      </c>
      <c r="BP914" s="242" t="s">
        <v>1642</v>
      </c>
      <c r="BQ914" s="243"/>
      <c r="BR914" s="242" t="s">
        <v>1804</v>
      </c>
      <c r="BS914" s="246" t="s">
        <v>1774</v>
      </c>
      <c r="BT914" s="245" t="s">
        <v>1642</v>
      </c>
      <c r="BU914" s="244"/>
      <c r="BV914" s="242" t="s">
        <v>1639</v>
      </c>
      <c r="BW914" s="241" t="s">
        <v>1809</v>
      </c>
      <c r="BX914" s="235"/>
      <c r="BY914"/>
      <c r="BZ914"/>
      <c r="CA914"/>
      <c r="CB914"/>
      <c r="CC914"/>
      <c r="CD914"/>
      <c r="CE914"/>
    </row>
    <row r="915" spans="1:83" s="166" customFormat="1" ht="15" hidden="1" customHeight="1">
      <c r="A915" s="185">
        <v>849</v>
      </c>
      <c r="B915" s="186">
        <v>17</v>
      </c>
      <c r="C915" s="187" t="s">
        <v>503</v>
      </c>
      <c r="D915" s="187">
        <v>33</v>
      </c>
      <c r="E915" s="187" t="s">
        <v>271</v>
      </c>
      <c r="F915" s="188"/>
      <c r="G915" s="186"/>
      <c r="H915" s="202"/>
      <c r="I915" s="202"/>
      <c r="J915" s="445"/>
      <c r="K915" s="186"/>
      <c r="L915" s="430"/>
      <c r="M915" s="431"/>
      <c r="N915" s="167"/>
      <c r="O915" s="167"/>
      <c r="P915" s="167"/>
      <c r="Q915" s="167"/>
      <c r="R915" s="165"/>
      <c r="S915" s="165"/>
      <c r="T915" s="165"/>
      <c r="U915" s="165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BK915" s="120">
        <f t="shared" si="132"/>
        <v>1</v>
      </c>
      <c r="BL915" s="235" t="str">
        <f t="shared" si="131"/>
        <v>3451-00-092-11-10</v>
      </c>
      <c r="BM915" s="235">
        <v>913</v>
      </c>
      <c r="BN915" s="242" t="s">
        <v>1801</v>
      </c>
      <c r="BO915" s="241" t="s">
        <v>1800</v>
      </c>
      <c r="BP915" s="242" t="s">
        <v>1642</v>
      </c>
      <c r="BQ915" s="243"/>
      <c r="BR915" s="242" t="s">
        <v>1804</v>
      </c>
      <c r="BS915" s="241" t="s">
        <v>1774</v>
      </c>
      <c r="BT915" s="242" t="s">
        <v>1608</v>
      </c>
      <c r="BU915" s="243" t="s">
        <v>1607</v>
      </c>
      <c r="BV915" s="242" t="s">
        <v>1679</v>
      </c>
      <c r="BW915" s="241" t="s">
        <v>1808</v>
      </c>
      <c r="BX915" s="235"/>
      <c r="BY915"/>
      <c r="BZ915"/>
      <c r="CA915"/>
      <c r="CB915"/>
      <c r="CC915"/>
      <c r="CD915"/>
      <c r="CE915"/>
    </row>
    <row r="916" spans="1:83" s="166" customFormat="1" ht="15" hidden="1" customHeight="1">
      <c r="A916" s="185">
        <v>850</v>
      </c>
      <c r="B916" s="186">
        <v>17</v>
      </c>
      <c r="C916" s="187" t="s">
        <v>503</v>
      </c>
      <c r="D916" s="187">
        <v>34</v>
      </c>
      <c r="E916" s="187" t="s">
        <v>272</v>
      </c>
      <c r="F916" s="188"/>
      <c r="G916" s="186"/>
      <c r="H916" s="202"/>
      <c r="I916" s="202"/>
      <c r="J916" s="445"/>
      <c r="K916" s="186"/>
      <c r="L916" s="430"/>
      <c r="M916" s="431"/>
      <c r="N916" s="167"/>
      <c r="O916" s="167"/>
      <c r="P916" s="167"/>
      <c r="Q916" s="167"/>
      <c r="R916" s="165"/>
      <c r="S916" s="165"/>
      <c r="T916" s="165"/>
      <c r="U916" s="165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BK916" s="120">
        <f t="shared" si="132"/>
        <v>1</v>
      </c>
      <c r="BL916" s="235" t="str">
        <f t="shared" si="131"/>
        <v>3451-00-092-11-21</v>
      </c>
      <c r="BM916" s="235">
        <v>914</v>
      </c>
      <c r="BN916" s="242" t="s">
        <v>1801</v>
      </c>
      <c r="BO916" s="241" t="s">
        <v>1800</v>
      </c>
      <c r="BP916" s="242" t="s">
        <v>1642</v>
      </c>
      <c r="BQ916" s="243"/>
      <c r="BR916" s="242" t="s">
        <v>1804</v>
      </c>
      <c r="BS916" s="241" t="s">
        <v>1774</v>
      </c>
      <c r="BT916" s="242" t="s">
        <v>1608</v>
      </c>
      <c r="BU916" s="243" t="s">
        <v>1607</v>
      </c>
      <c r="BV916" s="242" t="s">
        <v>1665</v>
      </c>
      <c r="BW916" s="241" t="s">
        <v>1807</v>
      </c>
      <c r="BX916" s="235"/>
      <c r="BY916"/>
      <c r="BZ916"/>
      <c r="CA916"/>
      <c r="CB916"/>
      <c r="CC916"/>
      <c r="CD916"/>
      <c r="CE916"/>
    </row>
    <row r="917" spans="1:83" s="166" customFormat="1" ht="15" hidden="1" customHeight="1">
      <c r="A917" s="185">
        <v>851</v>
      </c>
      <c r="B917" s="186">
        <v>17</v>
      </c>
      <c r="C917" s="187" t="s">
        <v>503</v>
      </c>
      <c r="D917" s="187">
        <v>35</v>
      </c>
      <c r="E917" s="187" t="s">
        <v>273</v>
      </c>
      <c r="F917" s="188"/>
      <c r="G917" s="186"/>
      <c r="H917" s="202"/>
      <c r="I917" s="202"/>
      <c r="J917" s="445"/>
      <c r="K917" s="186"/>
      <c r="L917" s="430"/>
      <c r="M917" s="431"/>
      <c r="N917" s="167"/>
      <c r="O917" s="167"/>
      <c r="P917" s="167"/>
      <c r="Q917" s="167"/>
      <c r="R917" s="165"/>
      <c r="S917" s="165"/>
      <c r="T917" s="165"/>
      <c r="U917" s="165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BK917" s="120">
        <f t="shared" si="132"/>
        <v>1</v>
      </c>
      <c r="BL917" s="235" t="str">
        <f t="shared" si="131"/>
        <v>3451-00-092-11-24</v>
      </c>
      <c r="BM917" s="235">
        <v>915</v>
      </c>
      <c r="BN917" s="242" t="s">
        <v>1801</v>
      </c>
      <c r="BO917" s="241" t="s">
        <v>1800</v>
      </c>
      <c r="BP917" s="242" t="s">
        <v>1642</v>
      </c>
      <c r="BQ917" s="243"/>
      <c r="BR917" s="242" t="s">
        <v>1804</v>
      </c>
      <c r="BS917" s="241" t="s">
        <v>1774</v>
      </c>
      <c r="BT917" s="242" t="s">
        <v>1608</v>
      </c>
      <c r="BU917" s="243" t="s">
        <v>1607</v>
      </c>
      <c r="BV917" s="242" t="s">
        <v>1806</v>
      </c>
      <c r="BW917" s="241" t="s">
        <v>1805</v>
      </c>
      <c r="BX917" s="235"/>
      <c r="BY917"/>
      <c r="BZ917"/>
      <c r="CA917"/>
      <c r="CB917"/>
      <c r="CC917"/>
      <c r="CD917"/>
      <c r="CE917"/>
    </row>
    <row r="918" spans="1:83" s="166" customFormat="1" ht="15" hidden="1" customHeight="1">
      <c r="A918" s="185">
        <v>852</v>
      </c>
      <c r="B918" s="186">
        <v>17</v>
      </c>
      <c r="C918" s="187" t="s">
        <v>503</v>
      </c>
      <c r="D918" s="187">
        <v>36</v>
      </c>
      <c r="E918" s="187" t="s">
        <v>274</v>
      </c>
      <c r="F918" s="188"/>
      <c r="G918" s="186"/>
      <c r="H918" s="202"/>
      <c r="I918" s="202"/>
      <c r="J918" s="445"/>
      <c r="K918" s="186"/>
      <c r="L918" s="430"/>
      <c r="M918" s="431"/>
      <c r="N918" s="167"/>
      <c r="O918" s="167"/>
      <c r="P918" s="167"/>
      <c r="Q918" s="167"/>
      <c r="R918" s="165"/>
      <c r="S918" s="165"/>
      <c r="T918" s="165"/>
      <c r="U918" s="165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BK918" s="120">
        <f t="shared" si="132"/>
        <v>1</v>
      </c>
      <c r="BL918" s="235" t="str">
        <f t="shared" si="131"/>
        <v>3451-00-092-11-25</v>
      </c>
      <c r="BM918" s="235">
        <v>916</v>
      </c>
      <c r="BN918" s="242" t="s">
        <v>1801</v>
      </c>
      <c r="BO918" s="241" t="s">
        <v>1800</v>
      </c>
      <c r="BP918" s="242" t="s">
        <v>1642</v>
      </c>
      <c r="BQ918" s="243"/>
      <c r="BR918" s="242" t="s">
        <v>1804</v>
      </c>
      <c r="BS918" s="241" t="s">
        <v>1774</v>
      </c>
      <c r="BT918" s="242" t="s">
        <v>1608</v>
      </c>
      <c r="BU918" s="243" t="s">
        <v>1607</v>
      </c>
      <c r="BV918" s="242" t="s">
        <v>1636</v>
      </c>
      <c r="BW918" s="241" t="s">
        <v>1803</v>
      </c>
      <c r="BX918" s="235"/>
      <c r="BY918"/>
      <c r="BZ918"/>
      <c r="CA918"/>
      <c r="CB918"/>
      <c r="CC918"/>
      <c r="CD918"/>
      <c r="CE918"/>
    </row>
    <row r="919" spans="1:83" s="166" customFormat="1" ht="15" hidden="1" customHeight="1">
      <c r="A919" s="185">
        <v>853</v>
      </c>
      <c r="B919" s="186">
        <v>17</v>
      </c>
      <c r="C919" s="187" t="s">
        <v>503</v>
      </c>
      <c r="D919" s="187">
        <v>37</v>
      </c>
      <c r="E919" s="187" t="s">
        <v>275</v>
      </c>
      <c r="F919" s="188"/>
      <c r="G919" s="186"/>
      <c r="H919" s="202"/>
      <c r="I919" s="202"/>
      <c r="J919" s="445"/>
      <c r="K919" s="186"/>
      <c r="L919" s="430"/>
      <c r="M919" s="431"/>
      <c r="N919" s="167"/>
      <c r="O919" s="167"/>
      <c r="P919" s="167"/>
      <c r="Q919" s="167"/>
      <c r="R919" s="165"/>
      <c r="S919" s="165"/>
      <c r="T919" s="165"/>
      <c r="U919" s="165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BK919" s="120">
        <f t="shared" si="132"/>
        <v>1</v>
      </c>
      <c r="BL919" s="235" t="str">
        <f t="shared" si="131"/>
        <v>3451-00-102-00-04</v>
      </c>
      <c r="BM919" s="235">
        <v>917</v>
      </c>
      <c r="BN919" s="242" t="s">
        <v>1801</v>
      </c>
      <c r="BO919" s="241" t="s">
        <v>1800</v>
      </c>
      <c r="BP919" s="242" t="s">
        <v>1642</v>
      </c>
      <c r="BQ919" s="243"/>
      <c r="BR919" s="242" t="s">
        <v>1795</v>
      </c>
      <c r="BS919" s="246" t="s">
        <v>1799</v>
      </c>
      <c r="BT919" s="245" t="s">
        <v>1642</v>
      </c>
      <c r="BU919" s="244"/>
      <c r="BV919" s="242" t="s">
        <v>327</v>
      </c>
      <c r="BW919" s="241" t="s">
        <v>1802</v>
      </c>
      <c r="BX919" s="235"/>
      <c r="BY919"/>
      <c r="BZ919"/>
      <c r="CA919"/>
      <c r="CB919"/>
      <c r="CC919"/>
      <c r="CD919"/>
      <c r="CE919"/>
    </row>
    <row r="920" spans="1:83" s="166" customFormat="1" ht="15" hidden="1" customHeight="1">
      <c r="A920" s="185">
        <v>854</v>
      </c>
      <c r="B920" s="186">
        <v>17</v>
      </c>
      <c r="C920" s="187" t="s">
        <v>503</v>
      </c>
      <c r="D920" s="187">
        <v>38</v>
      </c>
      <c r="E920" s="187" t="s">
        <v>276</v>
      </c>
      <c r="F920" s="188"/>
      <c r="G920" s="186"/>
      <c r="H920" s="202"/>
      <c r="I920" s="202"/>
      <c r="J920" s="445"/>
      <c r="K920" s="186"/>
      <c r="L920" s="430"/>
      <c r="M920" s="431"/>
      <c r="N920" s="167"/>
      <c r="O920" s="167"/>
      <c r="P920" s="167"/>
      <c r="Q920" s="167"/>
      <c r="R920" s="165"/>
      <c r="S920" s="165"/>
      <c r="T920" s="165"/>
      <c r="U920" s="165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BK920" s="120">
        <f t="shared" si="132"/>
        <v>1</v>
      </c>
      <c r="BL920" s="235" t="str">
        <f t="shared" si="131"/>
        <v>3451-00-102-00-05</v>
      </c>
      <c r="BM920" s="235">
        <v>918</v>
      </c>
      <c r="BN920" s="242" t="s">
        <v>1801</v>
      </c>
      <c r="BO920" s="241" t="s">
        <v>1800</v>
      </c>
      <c r="BP920" s="242" t="s">
        <v>1642</v>
      </c>
      <c r="BQ920" s="243"/>
      <c r="BR920" s="242" t="s">
        <v>1795</v>
      </c>
      <c r="BS920" s="246" t="s">
        <v>1799</v>
      </c>
      <c r="BT920" s="245" t="s">
        <v>1642</v>
      </c>
      <c r="BU920" s="244"/>
      <c r="BV920" s="242" t="s">
        <v>328</v>
      </c>
      <c r="BW920" s="241" t="s">
        <v>1798</v>
      </c>
      <c r="BX920" s="235"/>
      <c r="BY920"/>
      <c r="BZ920"/>
      <c r="CA920"/>
      <c r="CB920"/>
      <c r="CC920"/>
      <c r="CD920"/>
      <c r="CE920"/>
    </row>
    <row r="921" spans="1:83" s="166" customFormat="1" ht="15" hidden="1" customHeight="1">
      <c r="A921" s="185">
        <v>855</v>
      </c>
      <c r="B921" s="186">
        <v>17</v>
      </c>
      <c r="C921" s="187" t="s">
        <v>503</v>
      </c>
      <c r="D921" s="187">
        <v>39</v>
      </c>
      <c r="E921" s="187" t="s">
        <v>277</v>
      </c>
      <c r="F921" s="188"/>
      <c r="G921" s="186"/>
      <c r="H921" s="202"/>
      <c r="I921" s="202"/>
      <c r="J921" s="445"/>
      <c r="K921" s="186"/>
      <c r="L921" s="430"/>
      <c r="M921" s="431"/>
      <c r="N921" s="167"/>
      <c r="O921" s="167"/>
      <c r="P921" s="167"/>
      <c r="Q921" s="167"/>
      <c r="R921" s="165"/>
      <c r="S921" s="165"/>
      <c r="T921" s="165"/>
      <c r="U921" s="165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BK921" s="120">
        <f t="shared" si="132"/>
        <v>1</v>
      </c>
      <c r="BL921" s="235" t="str">
        <f t="shared" si="131"/>
        <v>3452-01-102-00-04</v>
      </c>
      <c r="BM921" s="235">
        <v>919</v>
      </c>
      <c r="BN921" s="242" t="s">
        <v>1788</v>
      </c>
      <c r="BO921" s="241" t="s">
        <v>1787</v>
      </c>
      <c r="BP921" s="242" t="s">
        <v>1604</v>
      </c>
      <c r="BQ921" s="243" t="s">
        <v>1792</v>
      </c>
      <c r="BR921" s="242" t="s">
        <v>1795</v>
      </c>
      <c r="BS921" s="246" t="s">
        <v>1794</v>
      </c>
      <c r="BT921" s="245" t="s">
        <v>1642</v>
      </c>
      <c r="BU921" s="244"/>
      <c r="BV921" s="242" t="s">
        <v>327</v>
      </c>
      <c r="BW921" s="241" t="s">
        <v>1797</v>
      </c>
      <c r="BX921" s="235"/>
      <c r="BY921"/>
      <c r="BZ921"/>
      <c r="CA921"/>
      <c r="CB921"/>
      <c r="CC921"/>
      <c r="CD921"/>
      <c r="CE921"/>
    </row>
    <row r="922" spans="1:83" s="166" customFormat="1" ht="15" hidden="1" customHeight="1">
      <c r="A922" s="185">
        <v>856</v>
      </c>
      <c r="B922" s="186">
        <v>17</v>
      </c>
      <c r="C922" s="187" t="s">
        <v>503</v>
      </c>
      <c r="D922" s="187">
        <v>40</v>
      </c>
      <c r="E922" s="187" t="s">
        <v>278</v>
      </c>
      <c r="F922" s="188"/>
      <c r="G922" s="186"/>
      <c r="H922" s="202"/>
      <c r="I922" s="202"/>
      <c r="J922" s="445"/>
      <c r="K922" s="186"/>
      <c r="L922" s="430"/>
      <c r="M922" s="431"/>
      <c r="N922" s="167"/>
      <c r="O922" s="167"/>
      <c r="P922" s="167"/>
      <c r="Q922" s="167"/>
      <c r="R922" s="165"/>
      <c r="S922" s="165"/>
      <c r="T922" s="165"/>
      <c r="U922" s="165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BK922" s="120">
        <f t="shared" si="132"/>
        <v>1</v>
      </c>
      <c r="BL922" s="235" t="str">
        <f t="shared" si="131"/>
        <v>3452-01-102-11-04</v>
      </c>
      <c r="BM922" s="235">
        <v>920</v>
      </c>
      <c r="BN922" s="242" t="s">
        <v>1788</v>
      </c>
      <c r="BO922" s="241" t="s">
        <v>1787</v>
      </c>
      <c r="BP922" s="242" t="s">
        <v>1604</v>
      </c>
      <c r="BQ922" s="243" t="s">
        <v>1792</v>
      </c>
      <c r="BR922" s="242" t="s">
        <v>1795</v>
      </c>
      <c r="BS922" s="241" t="s">
        <v>1794</v>
      </c>
      <c r="BT922" s="242" t="s">
        <v>1608</v>
      </c>
      <c r="BU922" s="243" t="s">
        <v>1607</v>
      </c>
      <c r="BV922" s="242" t="s">
        <v>327</v>
      </c>
      <c r="BW922" s="241" t="s">
        <v>1797</v>
      </c>
      <c r="BX922" s="235"/>
      <c r="BY922"/>
      <c r="BZ922"/>
      <c r="CA922"/>
      <c r="CB922"/>
      <c r="CC922"/>
      <c r="CD922"/>
      <c r="CE922"/>
    </row>
    <row r="923" spans="1:83" s="166" customFormat="1" ht="15" hidden="1" customHeight="1">
      <c r="A923" s="185">
        <v>857</v>
      </c>
      <c r="B923" s="186">
        <v>17</v>
      </c>
      <c r="C923" s="187" t="s">
        <v>503</v>
      </c>
      <c r="D923" s="187">
        <v>41</v>
      </c>
      <c r="E923" s="187" t="s">
        <v>279</v>
      </c>
      <c r="F923" s="188"/>
      <c r="G923" s="186"/>
      <c r="H923" s="202"/>
      <c r="I923" s="202"/>
      <c r="J923" s="445"/>
      <c r="K923" s="186"/>
      <c r="L923" s="430"/>
      <c r="M923" s="431"/>
      <c r="N923" s="167"/>
      <c r="O923" s="167"/>
      <c r="P923" s="167"/>
      <c r="Q923" s="167"/>
      <c r="R923" s="165"/>
      <c r="S923" s="165"/>
      <c r="T923" s="165"/>
      <c r="U923" s="165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BK923" s="120">
        <f t="shared" si="132"/>
        <v>1</v>
      </c>
      <c r="BL923" s="235" t="str">
        <f t="shared" si="131"/>
        <v>3452-01-102-11-05</v>
      </c>
      <c r="BM923" s="235">
        <v>921</v>
      </c>
      <c r="BN923" s="242" t="s">
        <v>1788</v>
      </c>
      <c r="BO923" s="241" t="s">
        <v>1787</v>
      </c>
      <c r="BP923" s="242" t="s">
        <v>1604</v>
      </c>
      <c r="BQ923" s="243" t="s">
        <v>1792</v>
      </c>
      <c r="BR923" s="242" t="s">
        <v>1795</v>
      </c>
      <c r="BS923" s="241" t="s">
        <v>1794</v>
      </c>
      <c r="BT923" s="242" t="s">
        <v>1608</v>
      </c>
      <c r="BU923" s="243" t="s">
        <v>1607</v>
      </c>
      <c r="BV923" s="242" t="s">
        <v>328</v>
      </c>
      <c r="BW923" s="241" t="s">
        <v>1796</v>
      </c>
      <c r="BX923" s="235"/>
      <c r="BY923"/>
      <c r="BZ923"/>
      <c r="CA923"/>
      <c r="CB923"/>
      <c r="CC923"/>
      <c r="CD923"/>
      <c r="CE923"/>
    </row>
    <row r="924" spans="1:83" s="166" customFormat="1" ht="15" hidden="1" customHeight="1">
      <c r="A924" s="185">
        <v>858</v>
      </c>
      <c r="B924" s="186">
        <v>17</v>
      </c>
      <c r="C924" s="187" t="s">
        <v>503</v>
      </c>
      <c r="D924" s="187">
        <v>42</v>
      </c>
      <c r="E924" s="187" t="s">
        <v>280</v>
      </c>
      <c r="F924" s="188"/>
      <c r="G924" s="186"/>
      <c r="H924" s="202"/>
      <c r="I924" s="202"/>
      <c r="J924" s="445"/>
      <c r="K924" s="186"/>
      <c r="L924" s="430"/>
      <c r="M924" s="431"/>
      <c r="N924" s="167"/>
      <c r="O924" s="167"/>
      <c r="P924" s="167"/>
      <c r="Q924" s="167"/>
      <c r="R924" s="165"/>
      <c r="S924" s="165"/>
      <c r="T924" s="165"/>
      <c r="U924" s="165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BK924" s="120">
        <f t="shared" si="132"/>
        <v>1</v>
      </c>
      <c r="BL924" s="235" t="str">
        <f t="shared" si="131"/>
        <v>3452-01-102-11-07</v>
      </c>
      <c r="BM924" s="235">
        <v>922</v>
      </c>
      <c r="BN924" s="242" t="s">
        <v>1788</v>
      </c>
      <c r="BO924" s="241" t="s">
        <v>1787</v>
      </c>
      <c r="BP924" s="242" t="s">
        <v>1604</v>
      </c>
      <c r="BQ924" s="243" t="s">
        <v>1792</v>
      </c>
      <c r="BR924" s="242" t="s">
        <v>1795</v>
      </c>
      <c r="BS924" s="241" t="s">
        <v>1794</v>
      </c>
      <c r="BT924" s="242" t="s">
        <v>1608</v>
      </c>
      <c r="BU924" s="243" t="s">
        <v>1607</v>
      </c>
      <c r="BV924" s="242" t="s">
        <v>330</v>
      </c>
      <c r="BW924" s="241" t="s">
        <v>1793</v>
      </c>
      <c r="BX924" s="235"/>
      <c r="BY924"/>
      <c r="BZ924"/>
      <c r="CA924"/>
      <c r="CB924"/>
      <c r="CC924"/>
      <c r="CD924"/>
      <c r="CE924"/>
    </row>
    <row r="925" spans="1:83" s="166" customFormat="1" ht="15" hidden="1" customHeight="1">
      <c r="A925" s="185">
        <v>859</v>
      </c>
      <c r="B925" s="186">
        <v>17</v>
      </c>
      <c r="C925" s="187" t="s">
        <v>503</v>
      </c>
      <c r="D925" s="187">
        <v>43</v>
      </c>
      <c r="E925" s="187" t="s">
        <v>281</v>
      </c>
      <c r="F925" s="188"/>
      <c r="G925" s="186"/>
      <c r="H925" s="202"/>
      <c r="I925" s="202"/>
      <c r="J925" s="445"/>
      <c r="K925" s="186"/>
      <c r="L925" s="430"/>
      <c r="M925" s="431"/>
      <c r="N925" s="167"/>
      <c r="O925" s="167"/>
      <c r="P925" s="167"/>
      <c r="Q925" s="167"/>
      <c r="R925" s="165"/>
      <c r="S925" s="165"/>
      <c r="T925" s="165"/>
      <c r="U925" s="165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BK925" s="120">
        <f t="shared" si="132"/>
        <v>1</v>
      </c>
      <c r="BL925" s="235" t="str">
        <f t="shared" si="131"/>
        <v>3452-01-190-00-04</v>
      </c>
      <c r="BM925" s="235">
        <v>923</v>
      </c>
      <c r="BN925" s="242" t="s">
        <v>1788</v>
      </c>
      <c r="BO925" s="241" t="s">
        <v>1787</v>
      </c>
      <c r="BP925" s="242" t="s">
        <v>1604</v>
      </c>
      <c r="BQ925" s="243" t="s">
        <v>1792</v>
      </c>
      <c r="BR925" s="242" t="s">
        <v>1791</v>
      </c>
      <c r="BS925" s="246" t="s">
        <v>1790</v>
      </c>
      <c r="BT925" s="245" t="s">
        <v>1642</v>
      </c>
      <c r="BU925" s="244"/>
      <c r="BV925" s="242" t="s">
        <v>327</v>
      </c>
      <c r="BW925" s="241" t="s">
        <v>1789</v>
      </c>
      <c r="BX925" s="235"/>
      <c r="BY925"/>
      <c r="BZ925"/>
      <c r="CA925"/>
      <c r="CB925"/>
      <c r="CC925"/>
      <c r="CD925"/>
      <c r="CE925"/>
    </row>
    <row r="926" spans="1:83" s="166" customFormat="1" ht="15" hidden="1" customHeight="1">
      <c r="A926" s="185">
        <v>860</v>
      </c>
      <c r="B926" s="186">
        <v>17</v>
      </c>
      <c r="C926" s="187" t="s">
        <v>503</v>
      </c>
      <c r="D926" s="187">
        <v>44</v>
      </c>
      <c r="E926" s="187" t="s">
        <v>282</v>
      </c>
      <c r="F926" s="188"/>
      <c r="G926" s="186"/>
      <c r="H926" s="202"/>
      <c r="I926" s="202"/>
      <c r="J926" s="445"/>
      <c r="K926" s="186"/>
      <c r="L926" s="430"/>
      <c r="M926" s="431"/>
      <c r="N926" s="167"/>
      <c r="O926" s="167"/>
      <c r="P926" s="167"/>
      <c r="Q926" s="167"/>
      <c r="R926" s="165"/>
      <c r="S926" s="165"/>
      <c r="T926" s="165"/>
      <c r="U926" s="165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BK926" s="120">
        <f t="shared" si="132"/>
        <v>1</v>
      </c>
      <c r="BL926" s="235" t="str">
        <f t="shared" si="131"/>
        <v>3452-80-001-00-01</v>
      </c>
      <c r="BM926" s="235">
        <v>924</v>
      </c>
      <c r="BN926" s="242" t="s">
        <v>1788</v>
      </c>
      <c r="BO926" s="241" t="s">
        <v>1787</v>
      </c>
      <c r="BP926" s="242" t="s">
        <v>1611</v>
      </c>
      <c r="BQ926" s="243" t="s">
        <v>1568</v>
      </c>
      <c r="BR926" s="242" t="s">
        <v>1610</v>
      </c>
      <c r="BS926" s="246" t="s">
        <v>1634</v>
      </c>
      <c r="BT926" s="245" t="s">
        <v>1642</v>
      </c>
      <c r="BU926" s="244"/>
      <c r="BV926" s="242" t="s">
        <v>1604</v>
      </c>
      <c r="BW926" s="241" t="s">
        <v>1614</v>
      </c>
      <c r="BX926" s="235"/>
      <c r="BY926"/>
      <c r="BZ926"/>
      <c r="CA926"/>
      <c r="CB926"/>
      <c r="CC926"/>
      <c r="CD926"/>
      <c r="CE926"/>
    </row>
    <row r="927" spans="1:83" s="166" customFormat="1" ht="15" hidden="1" customHeight="1">
      <c r="A927" s="185">
        <v>861</v>
      </c>
      <c r="B927" s="186">
        <v>17</v>
      </c>
      <c r="C927" s="187" t="s">
        <v>503</v>
      </c>
      <c r="D927" s="187">
        <v>45</v>
      </c>
      <c r="E927" s="187" t="s">
        <v>283</v>
      </c>
      <c r="F927" s="188"/>
      <c r="G927" s="186"/>
      <c r="H927" s="202"/>
      <c r="I927" s="202"/>
      <c r="J927" s="445"/>
      <c r="K927" s="186"/>
      <c r="L927" s="430"/>
      <c r="M927" s="431"/>
      <c r="N927" s="167"/>
      <c r="O927" s="167"/>
      <c r="P927" s="167"/>
      <c r="Q927" s="167"/>
      <c r="R927" s="165"/>
      <c r="S927" s="165"/>
      <c r="T927" s="165"/>
      <c r="U927" s="165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BK927" s="120">
        <f t="shared" si="132"/>
        <v>1</v>
      </c>
      <c r="BL927" s="235" t="str">
        <f t="shared" si="131"/>
        <v>3452-80-001-00-03</v>
      </c>
      <c r="BM927" s="235">
        <v>925</v>
      </c>
      <c r="BN927" s="242" t="s">
        <v>1788</v>
      </c>
      <c r="BO927" s="241" t="s">
        <v>1787</v>
      </c>
      <c r="BP927" s="242" t="s">
        <v>1611</v>
      </c>
      <c r="BQ927" s="243" t="s">
        <v>1568</v>
      </c>
      <c r="BR927" s="242" t="s">
        <v>1610</v>
      </c>
      <c r="BS927" s="246" t="s">
        <v>1634</v>
      </c>
      <c r="BT927" s="245" t="s">
        <v>1642</v>
      </c>
      <c r="BU927" s="244"/>
      <c r="BV927" s="242" t="s">
        <v>326</v>
      </c>
      <c r="BW927" s="241" t="s">
        <v>1757</v>
      </c>
      <c r="BX927" s="235"/>
      <c r="BY927"/>
      <c r="BZ927"/>
      <c r="CA927"/>
      <c r="CB927"/>
      <c r="CC927"/>
      <c r="CD927"/>
      <c r="CE927"/>
    </row>
    <row r="928" spans="1:83" s="166" customFormat="1" ht="15" hidden="1" customHeight="1">
      <c r="A928" s="185">
        <v>862</v>
      </c>
      <c r="B928" s="186">
        <v>17</v>
      </c>
      <c r="C928" s="187" t="s">
        <v>503</v>
      </c>
      <c r="D928" s="187">
        <v>46</v>
      </c>
      <c r="E928" s="187" t="s">
        <v>284</v>
      </c>
      <c r="F928" s="188"/>
      <c r="G928" s="186"/>
      <c r="H928" s="202"/>
      <c r="I928" s="202"/>
      <c r="J928" s="445"/>
      <c r="K928" s="186"/>
      <c r="L928" s="430"/>
      <c r="M928" s="431"/>
      <c r="N928" s="167"/>
      <c r="O928" s="167"/>
      <c r="P928" s="167"/>
      <c r="Q928" s="167"/>
      <c r="R928" s="165"/>
      <c r="S928" s="165"/>
      <c r="T928" s="165"/>
      <c r="U928" s="165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BK928" s="120">
        <f t="shared" si="132"/>
        <v>1</v>
      </c>
      <c r="BL928" s="235" t="str">
        <f t="shared" si="131"/>
        <v>3453-00-106-00-01</v>
      </c>
      <c r="BM928" s="235">
        <v>926</v>
      </c>
      <c r="BN928" s="242" t="s">
        <v>1786</v>
      </c>
      <c r="BO928" s="241" t="s">
        <v>1785</v>
      </c>
      <c r="BP928" s="242" t="s">
        <v>1642</v>
      </c>
      <c r="BQ928" s="243"/>
      <c r="BR928" s="242" t="s">
        <v>1759</v>
      </c>
      <c r="BS928" s="246" t="s">
        <v>1784</v>
      </c>
      <c r="BT928" s="245" t="s">
        <v>1642</v>
      </c>
      <c r="BU928" s="244"/>
      <c r="BV928" s="242" t="s">
        <v>1604</v>
      </c>
      <c r="BW928" s="241" t="s">
        <v>1614</v>
      </c>
      <c r="BX928" s="235"/>
      <c r="BY928"/>
      <c r="BZ928"/>
      <c r="CA928"/>
      <c r="CB928"/>
      <c r="CC928"/>
      <c r="CD928"/>
      <c r="CE928"/>
    </row>
    <row r="929" spans="1:83" s="166" customFormat="1" ht="15" hidden="1" customHeight="1">
      <c r="A929" s="185">
        <v>863</v>
      </c>
      <c r="B929" s="186">
        <v>18</v>
      </c>
      <c r="C929" s="187" t="s">
        <v>505</v>
      </c>
      <c r="D929" s="187">
        <v>1</v>
      </c>
      <c r="E929" s="187" t="s">
        <v>1304</v>
      </c>
      <c r="F929" s="188"/>
      <c r="G929" s="186"/>
      <c r="H929" s="202"/>
      <c r="I929" s="202"/>
      <c r="J929" s="445"/>
      <c r="K929" s="186"/>
      <c r="L929" s="430"/>
      <c r="M929" s="431"/>
      <c r="N929" s="167"/>
      <c r="O929" s="167"/>
      <c r="P929" s="167"/>
      <c r="Q929" s="167"/>
      <c r="R929" s="165"/>
      <c r="S929" s="165"/>
      <c r="T929" s="165"/>
      <c r="U929" s="165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BK929" s="120">
        <f t="shared" si="132"/>
        <v>1</v>
      </c>
      <c r="BL929" s="235" t="str">
        <f t="shared" si="131"/>
        <v>3454-02-110-00-04</v>
      </c>
      <c r="BM929" s="235">
        <v>927</v>
      </c>
      <c r="BN929" s="242" t="s">
        <v>1769</v>
      </c>
      <c r="BO929" s="241" t="s">
        <v>1768</v>
      </c>
      <c r="BP929" s="242" t="s">
        <v>29</v>
      </c>
      <c r="BQ929" s="243" t="s">
        <v>1767</v>
      </c>
      <c r="BR929" s="242" t="s">
        <v>1729</v>
      </c>
      <c r="BS929" s="246" t="s">
        <v>1783</v>
      </c>
      <c r="BT929" s="245" t="s">
        <v>1642</v>
      </c>
      <c r="BU929" s="244"/>
      <c r="BV929" s="242" t="s">
        <v>327</v>
      </c>
      <c r="BW929" s="241" t="s">
        <v>1782</v>
      </c>
      <c r="BX929" s="235"/>
      <c r="BY929"/>
      <c r="BZ929"/>
      <c r="CA929"/>
      <c r="CB929"/>
      <c r="CC929"/>
      <c r="CD929"/>
      <c r="CE929"/>
    </row>
    <row r="930" spans="1:83" s="166" customFormat="1" ht="15" hidden="1" customHeight="1">
      <c r="A930" s="185">
        <v>864</v>
      </c>
      <c r="B930" s="186">
        <v>18</v>
      </c>
      <c r="C930" s="187" t="s">
        <v>505</v>
      </c>
      <c r="D930" s="187">
        <v>2</v>
      </c>
      <c r="E930" s="187" t="s">
        <v>1305</v>
      </c>
      <c r="F930" s="188"/>
      <c r="G930" s="186"/>
      <c r="H930" s="202"/>
      <c r="I930" s="202"/>
      <c r="J930" s="445"/>
      <c r="K930" s="186"/>
      <c r="L930" s="430"/>
      <c r="M930" s="431"/>
      <c r="N930" s="167"/>
      <c r="O930" s="167"/>
      <c r="P930" s="167"/>
      <c r="Q930" s="167"/>
      <c r="R930" s="165"/>
      <c r="S930" s="165"/>
      <c r="T930" s="165"/>
      <c r="U930" s="165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BK930" s="120">
        <f t="shared" si="132"/>
        <v>1</v>
      </c>
      <c r="BL930" s="235" t="str">
        <f t="shared" si="131"/>
        <v>3454-02-111-00-04</v>
      </c>
      <c r="BM930" s="235">
        <v>928</v>
      </c>
      <c r="BN930" s="242" t="s">
        <v>1769</v>
      </c>
      <c r="BO930" s="241" t="s">
        <v>1768</v>
      </c>
      <c r="BP930" s="242" t="s">
        <v>29</v>
      </c>
      <c r="BQ930" s="243" t="s">
        <v>1767</v>
      </c>
      <c r="BR930" s="242" t="s">
        <v>1780</v>
      </c>
      <c r="BS930" s="246" t="s">
        <v>1779</v>
      </c>
      <c r="BT930" s="245" t="s">
        <v>1642</v>
      </c>
      <c r="BU930" s="244"/>
      <c r="BV930" s="242" t="s">
        <v>327</v>
      </c>
      <c r="BW930" s="241" t="s">
        <v>1781</v>
      </c>
      <c r="BX930" s="235"/>
      <c r="BY930"/>
      <c r="BZ930"/>
      <c r="CA930"/>
      <c r="CB930"/>
      <c r="CC930"/>
      <c r="CD930"/>
      <c r="CE930"/>
    </row>
    <row r="931" spans="1:83" s="166" customFormat="1" ht="15" hidden="1" customHeight="1">
      <c r="A931" s="185">
        <v>865</v>
      </c>
      <c r="B931" s="186">
        <v>18</v>
      </c>
      <c r="C931" s="187" t="s">
        <v>505</v>
      </c>
      <c r="D931" s="187">
        <v>3</v>
      </c>
      <c r="E931" s="187" t="s">
        <v>1306</v>
      </c>
      <c r="F931" s="188"/>
      <c r="G931" s="186"/>
      <c r="H931" s="202"/>
      <c r="I931" s="202"/>
      <c r="J931" s="445"/>
      <c r="K931" s="186"/>
      <c r="L931" s="430"/>
      <c r="M931" s="431"/>
      <c r="N931" s="167"/>
      <c r="O931" s="167"/>
      <c r="P931" s="167"/>
      <c r="Q931" s="167"/>
      <c r="R931" s="165"/>
      <c r="S931" s="165"/>
      <c r="T931" s="165"/>
      <c r="U931" s="165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BK931" s="120">
        <f t="shared" si="132"/>
        <v>1</v>
      </c>
      <c r="BL931" s="235" t="str">
        <f t="shared" si="131"/>
        <v>3454-02-111-00-05</v>
      </c>
      <c r="BM931" s="235">
        <v>929</v>
      </c>
      <c r="BN931" s="242" t="s">
        <v>1769</v>
      </c>
      <c r="BO931" s="241" t="s">
        <v>1768</v>
      </c>
      <c r="BP931" s="242" t="s">
        <v>29</v>
      </c>
      <c r="BQ931" s="243" t="s">
        <v>1767</v>
      </c>
      <c r="BR931" s="242" t="s">
        <v>1780</v>
      </c>
      <c r="BS931" s="246" t="s">
        <v>1779</v>
      </c>
      <c r="BT931" s="245" t="s">
        <v>1642</v>
      </c>
      <c r="BU931" s="244"/>
      <c r="BV931" s="242" t="s">
        <v>328</v>
      </c>
      <c r="BW931" s="241" t="s">
        <v>1778</v>
      </c>
      <c r="BX931" s="235"/>
      <c r="BY931"/>
      <c r="BZ931"/>
      <c r="CA931"/>
      <c r="CB931"/>
      <c r="CC931"/>
      <c r="CD931"/>
      <c r="CE931"/>
    </row>
    <row r="932" spans="1:83" s="166" customFormat="1" ht="15" hidden="1" customHeight="1">
      <c r="A932" s="185">
        <v>866</v>
      </c>
      <c r="B932" s="186">
        <v>18</v>
      </c>
      <c r="C932" s="187" t="s">
        <v>505</v>
      </c>
      <c r="D932" s="187">
        <v>4</v>
      </c>
      <c r="E932" s="187" t="s">
        <v>1307</v>
      </c>
      <c r="F932" s="188"/>
      <c r="G932" s="186"/>
      <c r="H932" s="202"/>
      <c r="I932" s="202"/>
      <c r="J932" s="445"/>
      <c r="K932" s="186"/>
      <c r="L932" s="430"/>
      <c r="M932" s="431"/>
      <c r="N932" s="167"/>
      <c r="O932" s="167"/>
      <c r="P932" s="167"/>
      <c r="Q932" s="167"/>
      <c r="R932" s="165"/>
      <c r="S932" s="165"/>
      <c r="T932" s="165"/>
      <c r="U932" s="165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BK932" s="120">
        <f t="shared" si="132"/>
        <v>1</v>
      </c>
      <c r="BL932" s="235" t="str">
        <f t="shared" si="131"/>
        <v>3454-02-112-00-01</v>
      </c>
      <c r="BM932" s="235">
        <v>930</v>
      </c>
      <c r="BN932" s="242" t="s">
        <v>1769</v>
      </c>
      <c r="BO932" s="241" t="s">
        <v>1768</v>
      </c>
      <c r="BP932" s="242" t="s">
        <v>29</v>
      </c>
      <c r="BQ932" s="243" t="s">
        <v>1767</v>
      </c>
      <c r="BR932" s="242" t="s">
        <v>1727</v>
      </c>
      <c r="BS932" s="246" t="s">
        <v>1776</v>
      </c>
      <c r="BT932" s="245" t="s">
        <v>1642</v>
      </c>
      <c r="BU932" s="244"/>
      <c r="BV932" s="242" t="s">
        <v>1604</v>
      </c>
      <c r="BW932" s="241" t="s">
        <v>1614</v>
      </c>
      <c r="BX932" s="235"/>
      <c r="BY932"/>
      <c r="BZ932"/>
      <c r="CA932"/>
      <c r="CB932"/>
      <c r="CC932"/>
      <c r="CD932"/>
      <c r="CE932"/>
    </row>
    <row r="933" spans="1:83" s="166" customFormat="1" ht="15" hidden="1" customHeight="1">
      <c r="A933" s="185">
        <v>867</v>
      </c>
      <c r="B933" s="186">
        <v>18</v>
      </c>
      <c r="C933" s="187" t="s">
        <v>505</v>
      </c>
      <c r="D933" s="187">
        <v>5</v>
      </c>
      <c r="E933" s="187" t="s">
        <v>1308</v>
      </c>
      <c r="F933" s="188"/>
      <c r="G933" s="186"/>
      <c r="H933" s="202"/>
      <c r="I933" s="202"/>
      <c r="J933" s="445"/>
      <c r="K933" s="186"/>
      <c r="L933" s="430"/>
      <c r="M933" s="431"/>
      <c r="N933" s="167"/>
      <c r="O933" s="167"/>
      <c r="P933" s="167"/>
      <c r="Q933" s="167"/>
      <c r="R933" s="165"/>
      <c r="S933" s="165"/>
      <c r="T933" s="165"/>
      <c r="U933" s="165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BK933" s="120">
        <f t="shared" si="132"/>
        <v>1</v>
      </c>
      <c r="BL933" s="235" t="str">
        <f t="shared" si="131"/>
        <v>3454-02-112-00-03</v>
      </c>
      <c r="BM933" s="235">
        <v>931</v>
      </c>
      <c r="BN933" s="242" t="s">
        <v>1769</v>
      </c>
      <c r="BO933" s="241" t="s">
        <v>1768</v>
      </c>
      <c r="BP933" s="242" t="s">
        <v>29</v>
      </c>
      <c r="BQ933" s="243" t="s">
        <v>1767</v>
      </c>
      <c r="BR933" s="242" t="s">
        <v>1727</v>
      </c>
      <c r="BS933" s="246" t="s">
        <v>1776</v>
      </c>
      <c r="BT933" s="245" t="s">
        <v>1642</v>
      </c>
      <c r="BU933" s="244"/>
      <c r="BV933" s="242" t="s">
        <v>326</v>
      </c>
      <c r="BW933" s="241" t="s">
        <v>1757</v>
      </c>
      <c r="BX933" s="235"/>
      <c r="BY933"/>
      <c r="BZ933"/>
      <c r="CA933"/>
      <c r="CB933"/>
      <c r="CC933"/>
      <c r="CD933"/>
      <c r="CE933"/>
    </row>
    <row r="934" spans="1:83" s="166" customFormat="1" ht="15" hidden="1" customHeight="1">
      <c r="A934" s="185">
        <v>868</v>
      </c>
      <c r="B934" s="186">
        <v>18</v>
      </c>
      <c r="C934" s="187" t="s">
        <v>505</v>
      </c>
      <c r="D934" s="187">
        <v>6</v>
      </c>
      <c r="E934" s="187" t="s">
        <v>1309</v>
      </c>
      <c r="F934" s="188"/>
      <c r="G934" s="186"/>
      <c r="H934" s="202"/>
      <c r="I934" s="202"/>
      <c r="J934" s="445"/>
      <c r="K934" s="186"/>
      <c r="L934" s="430"/>
      <c r="M934" s="431"/>
      <c r="N934" s="167"/>
      <c r="O934" s="167"/>
      <c r="P934" s="167"/>
      <c r="Q934" s="167"/>
      <c r="R934" s="165"/>
      <c r="S934" s="165"/>
      <c r="T934" s="165"/>
      <c r="U934" s="165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BK934" s="120">
        <f t="shared" si="132"/>
        <v>1</v>
      </c>
      <c r="BL934" s="235" t="str">
        <f t="shared" si="131"/>
        <v>3454-02-112-10-06</v>
      </c>
      <c r="BM934" s="235">
        <v>932</v>
      </c>
      <c r="BN934" s="242" t="s">
        <v>1769</v>
      </c>
      <c r="BO934" s="241" t="s">
        <v>1768</v>
      </c>
      <c r="BP934" s="242" t="s">
        <v>29</v>
      </c>
      <c r="BQ934" s="243" t="s">
        <v>1767</v>
      </c>
      <c r="BR934" s="242" t="s">
        <v>1727</v>
      </c>
      <c r="BS934" s="241" t="s">
        <v>1776</v>
      </c>
      <c r="BT934" s="242" t="s">
        <v>1679</v>
      </c>
      <c r="BU934" s="243" t="s">
        <v>1738</v>
      </c>
      <c r="BV934" s="242" t="s">
        <v>329</v>
      </c>
      <c r="BW934" s="241" t="s">
        <v>1777</v>
      </c>
      <c r="BX934" s="235"/>
      <c r="BY934"/>
      <c r="BZ934"/>
      <c r="CA934"/>
      <c r="CB934"/>
      <c r="CC934"/>
      <c r="CD934"/>
      <c r="CE934"/>
    </row>
    <row r="935" spans="1:83" s="166" customFormat="1" ht="15" hidden="1" customHeight="1">
      <c r="A935" s="185">
        <v>869</v>
      </c>
      <c r="B935" s="186">
        <v>18</v>
      </c>
      <c r="C935" s="187" t="s">
        <v>505</v>
      </c>
      <c r="D935" s="187">
        <v>7</v>
      </c>
      <c r="E935" s="187" t="s">
        <v>1310</v>
      </c>
      <c r="F935" s="188"/>
      <c r="G935" s="186"/>
      <c r="H935" s="202"/>
      <c r="I935" s="202"/>
      <c r="J935" s="445"/>
      <c r="K935" s="186"/>
      <c r="L935" s="430"/>
      <c r="M935" s="431"/>
      <c r="N935" s="167"/>
      <c r="O935" s="167"/>
      <c r="P935" s="167"/>
      <c r="Q935" s="167"/>
      <c r="R935" s="165"/>
      <c r="S935" s="165"/>
      <c r="T935" s="165"/>
      <c r="U935" s="165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BK935" s="120">
        <f t="shared" si="132"/>
        <v>1</v>
      </c>
      <c r="BL935" s="235" t="str">
        <f t="shared" si="131"/>
        <v>3454-02-112-11-01</v>
      </c>
      <c r="BM935" s="235">
        <v>933</v>
      </c>
      <c r="BN935" s="242" t="s">
        <v>1769</v>
      </c>
      <c r="BO935" s="241" t="s">
        <v>1768</v>
      </c>
      <c r="BP935" s="242" t="s">
        <v>29</v>
      </c>
      <c r="BQ935" s="243" t="s">
        <v>1767</v>
      </c>
      <c r="BR935" s="242" t="s">
        <v>1727</v>
      </c>
      <c r="BS935" s="241" t="s">
        <v>1776</v>
      </c>
      <c r="BT935" s="242" t="s">
        <v>1608</v>
      </c>
      <c r="BU935" s="243" t="s">
        <v>1607</v>
      </c>
      <c r="BV935" s="242" t="s">
        <v>1604</v>
      </c>
      <c r="BW935" s="241" t="s">
        <v>1614</v>
      </c>
      <c r="BX935" s="235"/>
      <c r="BY935"/>
      <c r="BZ935"/>
      <c r="CA935"/>
      <c r="CB935"/>
      <c r="CC935"/>
      <c r="CD935"/>
      <c r="CE935"/>
    </row>
    <row r="936" spans="1:83" s="166" customFormat="1" ht="15" hidden="1" customHeight="1">
      <c r="A936" s="185">
        <v>870</v>
      </c>
      <c r="B936" s="186">
        <v>18</v>
      </c>
      <c r="C936" s="187" t="s">
        <v>505</v>
      </c>
      <c r="D936" s="187">
        <v>8</v>
      </c>
      <c r="E936" s="187" t="s">
        <v>1311</v>
      </c>
      <c r="F936" s="188"/>
      <c r="G936" s="186"/>
      <c r="H936" s="202"/>
      <c r="I936" s="202"/>
      <c r="J936" s="445"/>
      <c r="K936" s="186"/>
      <c r="L936" s="430"/>
      <c r="M936" s="431"/>
      <c r="N936" s="167"/>
      <c r="O936" s="167"/>
      <c r="P936" s="167"/>
      <c r="Q936" s="167"/>
      <c r="R936" s="165"/>
      <c r="S936" s="165"/>
      <c r="T936" s="165"/>
      <c r="U936" s="165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BK936" s="120">
        <f t="shared" si="132"/>
        <v>1</v>
      </c>
      <c r="BL936" s="235" t="str">
        <f t="shared" si="131"/>
        <v>3454-02-112-11-03</v>
      </c>
      <c r="BM936" s="235">
        <v>934</v>
      </c>
      <c r="BN936" s="242" t="s">
        <v>1769</v>
      </c>
      <c r="BO936" s="241" t="s">
        <v>1768</v>
      </c>
      <c r="BP936" s="242" t="s">
        <v>29</v>
      </c>
      <c r="BQ936" s="243" t="s">
        <v>1767</v>
      </c>
      <c r="BR936" s="242" t="s">
        <v>1727</v>
      </c>
      <c r="BS936" s="241" t="s">
        <v>1776</v>
      </c>
      <c r="BT936" s="242" t="s">
        <v>1608</v>
      </c>
      <c r="BU936" s="243" t="s">
        <v>1607</v>
      </c>
      <c r="BV936" s="242" t="s">
        <v>326</v>
      </c>
      <c r="BW936" s="241" t="s">
        <v>1775</v>
      </c>
      <c r="BX936" s="235"/>
      <c r="BY936"/>
      <c r="BZ936"/>
      <c r="CA936"/>
      <c r="CB936"/>
      <c r="CC936"/>
      <c r="CD936"/>
      <c r="CE936"/>
    </row>
    <row r="937" spans="1:83" s="166" customFormat="1" ht="15" hidden="1" customHeight="1">
      <c r="A937" s="185">
        <v>871</v>
      </c>
      <c r="B937" s="186">
        <v>18</v>
      </c>
      <c r="C937" s="187" t="s">
        <v>505</v>
      </c>
      <c r="D937" s="187">
        <v>9</v>
      </c>
      <c r="E937" s="187" t="s">
        <v>1312</v>
      </c>
      <c r="F937" s="188"/>
      <c r="G937" s="186"/>
      <c r="H937" s="202"/>
      <c r="I937" s="202"/>
      <c r="J937" s="445"/>
      <c r="K937" s="186"/>
      <c r="L937" s="430"/>
      <c r="M937" s="431"/>
      <c r="N937" s="167"/>
      <c r="O937" s="167"/>
      <c r="P937" s="167"/>
      <c r="Q937" s="167"/>
      <c r="R937" s="165"/>
      <c r="S937" s="165"/>
      <c r="T937" s="165"/>
      <c r="U937" s="165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BK937" s="120">
        <f t="shared" si="132"/>
        <v>1</v>
      </c>
      <c r="BL937" s="235" t="str">
        <f t="shared" si="131"/>
        <v>3454-02-800-00-04</v>
      </c>
      <c r="BM937" s="235">
        <v>935</v>
      </c>
      <c r="BN937" s="242" t="s">
        <v>1769</v>
      </c>
      <c r="BO937" s="241" t="s">
        <v>1768</v>
      </c>
      <c r="BP937" s="242" t="s">
        <v>29</v>
      </c>
      <c r="BQ937" s="243" t="s">
        <v>1767</v>
      </c>
      <c r="BR937" s="242" t="s">
        <v>1649</v>
      </c>
      <c r="BS937" s="246" t="s">
        <v>1648</v>
      </c>
      <c r="BT937" s="245" t="s">
        <v>1642</v>
      </c>
      <c r="BU937" s="244"/>
      <c r="BV937" s="242" t="s">
        <v>327</v>
      </c>
      <c r="BW937" s="241" t="s">
        <v>1774</v>
      </c>
      <c r="BX937" s="235"/>
      <c r="BY937"/>
      <c r="BZ937"/>
      <c r="CA937"/>
      <c r="CB937"/>
      <c r="CC937"/>
      <c r="CD937"/>
      <c r="CE937"/>
    </row>
    <row r="938" spans="1:83" s="166" customFormat="1" ht="15" hidden="1" customHeight="1">
      <c r="A938" s="185">
        <v>872</v>
      </c>
      <c r="B938" s="186">
        <v>18</v>
      </c>
      <c r="C938" s="187" t="s">
        <v>505</v>
      </c>
      <c r="D938" s="187">
        <v>10</v>
      </c>
      <c r="E938" s="187" t="s">
        <v>1313</v>
      </c>
      <c r="F938" s="188"/>
      <c r="G938" s="186"/>
      <c r="H938" s="202"/>
      <c r="I938" s="202"/>
      <c r="J938" s="445"/>
      <c r="K938" s="186"/>
      <c r="L938" s="430"/>
      <c r="M938" s="431"/>
      <c r="N938" s="167"/>
      <c r="O938" s="167"/>
      <c r="P938" s="167"/>
      <c r="Q938" s="167"/>
      <c r="R938" s="165"/>
      <c r="S938" s="165"/>
      <c r="T938" s="165"/>
      <c r="U938" s="165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BK938" s="120">
        <f t="shared" si="132"/>
        <v>1</v>
      </c>
      <c r="BL938" s="235" t="str">
        <f t="shared" si="131"/>
        <v>3454-02-800-10-06</v>
      </c>
      <c r="BM938" s="235">
        <v>936</v>
      </c>
      <c r="BN938" s="242" t="s">
        <v>1769</v>
      </c>
      <c r="BO938" s="241" t="s">
        <v>1768</v>
      </c>
      <c r="BP938" s="242" t="s">
        <v>29</v>
      </c>
      <c r="BQ938" s="243" t="s">
        <v>1767</v>
      </c>
      <c r="BR938" s="242" t="s">
        <v>1649</v>
      </c>
      <c r="BS938" s="241" t="s">
        <v>1648</v>
      </c>
      <c r="BT938" s="242" t="s">
        <v>1679</v>
      </c>
      <c r="BU938" s="243" t="s">
        <v>1738</v>
      </c>
      <c r="BV938" s="242" t="s">
        <v>329</v>
      </c>
      <c r="BW938" s="241" t="s">
        <v>1773</v>
      </c>
      <c r="BX938" s="235"/>
      <c r="BY938"/>
      <c r="BZ938"/>
      <c r="CA938"/>
      <c r="CB938"/>
      <c r="CC938"/>
      <c r="CD938"/>
      <c r="CE938"/>
    </row>
    <row r="939" spans="1:83" s="166" customFormat="1" ht="15" hidden="1" customHeight="1">
      <c r="A939" s="185">
        <v>873</v>
      </c>
      <c r="B939" s="186">
        <v>18</v>
      </c>
      <c r="C939" s="187" t="s">
        <v>505</v>
      </c>
      <c r="D939" s="187">
        <v>11</v>
      </c>
      <c r="E939" s="187" t="s">
        <v>1314</v>
      </c>
      <c r="F939" s="188"/>
      <c r="G939" s="186"/>
      <c r="H939" s="202"/>
      <c r="I939" s="202"/>
      <c r="J939" s="445"/>
      <c r="K939" s="186"/>
      <c r="L939" s="430"/>
      <c r="M939" s="431"/>
      <c r="N939" s="167"/>
      <c r="O939" s="167"/>
      <c r="P939" s="167"/>
      <c r="Q939" s="167"/>
      <c r="R939" s="165"/>
      <c r="S939" s="165"/>
      <c r="T939" s="165"/>
      <c r="U939" s="165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BK939" s="120">
        <f t="shared" si="132"/>
        <v>1</v>
      </c>
      <c r="BL939" s="235" t="str">
        <f t="shared" si="131"/>
        <v>3454-02-800-10-07</v>
      </c>
      <c r="BM939" s="235">
        <v>937</v>
      </c>
      <c r="BN939" s="242" t="s">
        <v>1769</v>
      </c>
      <c r="BO939" s="241" t="s">
        <v>1768</v>
      </c>
      <c r="BP939" s="242" t="s">
        <v>29</v>
      </c>
      <c r="BQ939" s="243" t="s">
        <v>1767</v>
      </c>
      <c r="BR939" s="242" t="s">
        <v>1649</v>
      </c>
      <c r="BS939" s="241" t="s">
        <v>1648</v>
      </c>
      <c r="BT939" s="242" t="s">
        <v>1679</v>
      </c>
      <c r="BU939" s="243" t="s">
        <v>1738</v>
      </c>
      <c r="BV939" s="242" t="s">
        <v>330</v>
      </c>
      <c r="BW939" s="241" t="s">
        <v>1772</v>
      </c>
      <c r="BX939" s="235"/>
      <c r="BY939"/>
      <c r="BZ939"/>
      <c r="CA939"/>
      <c r="CB939"/>
      <c r="CC939"/>
      <c r="CD939"/>
      <c r="CE939"/>
    </row>
    <row r="940" spans="1:83" s="166" customFormat="1" ht="15" hidden="1" customHeight="1">
      <c r="A940" s="185">
        <v>874</v>
      </c>
      <c r="B940" s="186">
        <v>18</v>
      </c>
      <c r="C940" s="187" t="s">
        <v>505</v>
      </c>
      <c r="D940" s="187">
        <v>12</v>
      </c>
      <c r="E940" s="187" t="s">
        <v>1315</v>
      </c>
      <c r="F940" s="188"/>
      <c r="G940" s="186"/>
      <c r="H940" s="202"/>
      <c r="I940" s="202"/>
      <c r="J940" s="445"/>
      <c r="K940" s="186"/>
      <c r="L940" s="430"/>
      <c r="M940" s="431"/>
      <c r="N940" s="167"/>
      <c r="O940" s="167"/>
      <c r="P940" s="167"/>
      <c r="Q940" s="167"/>
      <c r="R940" s="165"/>
      <c r="S940" s="165"/>
      <c r="T940" s="165"/>
      <c r="U940" s="165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BK940" s="120">
        <f t="shared" si="132"/>
        <v>1</v>
      </c>
      <c r="BL940" s="235" t="str">
        <f t="shared" si="131"/>
        <v>3454-02-800-10-08</v>
      </c>
      <c r="BM940" s="235">
        <v>938</v>
      </c>
      <c r="BN940" s="242" t="s">
        <v>1769</v>
      </c>
      <c r="BO940" s="241" t="s">
        <v>1768</v>
      </c>
      <c r="BP940" s="242" t="s">
        <v>29</v>
      </c>
      <c r="BQ940" s="243" t="s">
        <v>1767</v>
      </c>
      <c r="BR940" s="242" t="s">
        <v>1649</v>
      </c>
      <c r="BS940" s="241" t="s">
        <v>1648</v>
      </c>
      <c r="BT940" s="242" t="s">
        <v>1679</v>
      </c>
      <c r="BU940" s="243" t="s">
        <v>1738</v>
      </c>
      <c r="BV940" s="242" t="s">
        <v>331</v>
      </c>
      <c r="BW940" s="241" t="s">
        <v>1771</v>
      </c>
      <c r="BX940" s="235"/>
      <c r="BY940"/>
      <c r="BZ940"/>
      <c r="CA940"/>
      <c r="CB940"/>
      <c r="CC940"/>
      <c r="CD940"/>
      <c r="CE940"/>
    </row>
    <row r="941" spans="1:83" s="166" customFormat="1" ht="15" hidden="1" customHeight="1">
      <c r="A941" s="185">
        <v>875</v>
      </c>
      <c r="B941" s="186">
        <v>18</v>
      </c>
      <c r="C941" s="187" t="s">
        <v>505</v>
      </c>
      <c r="D941" s="187">
        <v>13</v>
      </c>
      <c r="E941" s="187" t="s">
        <v>1316</v>
      </c>
      <c r="F941" s="188"/>
      <c r="G941" s="186"/>
      <c r="H941" s="202"/>
      <c r="I941" s="202"/>
      <c r="J941" s="445"/>
      <c r="K941" s="186"/>
      <c r="L941" s="430"/>
      <c r="M941" s="431"/>
      <c r="N941" s="167"/>
      <c r="O941" s="167"/>
      <c r="P941" s="167"/>
      <c r="Q941" s="167"/>
      <c r="R941" s="165"/>
      <c r="S941" s="165"/>
      <c r="T941" s="165"/>
      <c r="U941" s="165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BK941" s="120">
        <f t="shared" si="132"/>
        <v>1</v>
      </c>
      <c r="BL941" s="235" t="str">
        <f t="shared" si="131"/>
        <v>3454-02-800-10-12</v>
      </c>
      <c r="BM941" s="235">
        <v>939</v>
      </c>
      <c r="BN941" s="242" t="s">
        <v>1769</v>
      </c>
      <c r="BO941" s="241" t="s">
        <v>1768</v>
      </c>
      <c r="BP941" s="242" t="s">
        <v>29</v>
      </c>
      <c r="BQ941" s="243" t="s">
        <v>1767</v>
      </c>
      <c r="BR941" s="242" t="s">
        <v>1649</v>
      </c>
      <c r="BS941" s="241" t="s">
        <v>1648</v>
      </c>
      <c r="BT941" s="242" t="s">
        <v>1679</v>
      </c>
      <c r="BU941" s="243" t="s">
        <v>1738</v>
      </c>
      <c r="BV941" s="242" t="s">
        <v>1639</v>
      </c>
      <c r="BW941" s="241" t="s">
        <v>1770</v>
      </c>
      <c r="BX941" s="235"/>
      <c r="BY941"/>
      <c r="BZ941"/>
      <c r="CA941"/>
      <c r="CB941"/>
      <c r="CC941"/>
      <c r="CD941"/>
      <c r="CE941"/>
    </row>
    <row r="942" spans="1:83" s="166" customFormat="1" ht="15" hidden="1" customHeight="1">
      <c r="A942" s="185">
        <v>876</v>
      </c>
      <c r="B942" s="186">
        <v>18</v>
      </c>
      <c r="C942" s="187" t="s">
        <v>505</v>
      </c>
      <c r="D942" s="187">
        <v>14</v>
      </c>
      <c r="E942" s="187" t="s">
        <v>1317</v>
      </c>
      <c r="F942" s="188"/>
      <c r="G942" s="186"/>
      <c r="H942" s="202"/>
      <c r="I942" s="202"/>
      <c r="J942" s="445"/>
      <c r="K942" s="186"/>
      <c r="L942" s="430"/>
      <c r="M942" s="431"/>
      <c r="N942" s="167"/>
      <c r="O942" s="167"/>
      <c r="P942" s="167"/>
      <c r="Q942" s="167"/>
      <c r="R942" s="165"/>
      <c r="S942" s="165"/>
      <c r="T942" s="165"/>
      <c r="U942" s="165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BK942" s="120">
        <f t="shared" si="132"/>
        <v>1</v>
      </c>
      <c r="BL942" s="235" t="str">
        <f t="shared" si="131"/>
        <v>3454-02-800-10-15</v>
      </c>
      <c r="BM942" s="235">
        <v>940</v>
      </c>
      <c r="BN942" s="242" t="s">
        <v>1769</v>
      </c>
      <c r="BO942" s="241" t="s">
        <v>1768</v>
      </c>
      <c r="BP942" s="242" t="s">
        <v>29</v>
      </c>
      <c r="BQ942" s="243" t="s">
        <v>1767</v>
      </c>
      <c r="BR942" s="242" t="s">
        <v>1649</v>
      </c>
      <c r="BS942" s="241" t="s">
        <v>1648</v>
      </c>
      <c r="BT942" s="242" t="s">
        <v>1679</v>
      </c>
      <c r="BU942" s="243" t="s">
        <v>1738</v>
      </c>
      <c r="BV942" s="242" t="s">
        <v>1766</v>
      </c>
      <c r="BW942" s="241" t="s">
        <v>1765</v>
      </c>
      <c r="BX942" s="235"/>
      <c r="BY942"/>
      <c r="BZ942"/>
      <c r="CA942"/>
      <c r="CB942"/>
      <c r="CC942"/>
      <c r="CD942"/>
      <c r="CE942"/>
    </row>
    <row r="943" spans="1:83" s="166" customFormat="1" ht="15" hidden="1" customHeight="1">
      <c r="A943" s="185">
        <v>877</v>
      </c>
      <c r="B943" s="186">
        <v>18</v>
      </c>
      <c r="C943" s="187" t="s">
        <v>505</v>
      </c>
      <c r="D943" s="187">
        <v>15</v>
      </c>
      <c r="E943" s="187" t="s">
        <v>1591</v>
      </c>
      <c r="F943" s="188"/>
      <c r="G943" s="186"/>
      <c r="H943" s="202"/>
      <c r="I943" s="202"/>
      <c r="J943" s="445"/>
      <c r="K943" s="186"/>
      <c r="L943" s="430"/>
      <c r="M943" s="431"/>
      <c r="N943" s="167"/>
      <c r="O943" s="167"/>
      <c r="P943" s="167"/>
      <c r="Q943" s="167"/>
      <c r="R943" s="165"/>
      <c r="S943" s="165"/>
      <c r="T943" s="165"/>
      <c r="U943" s="165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BK943" s="120">
        <f t="shared" si="132"/>
        <v>1</v>
      </c>
      <c r="BL943" s="235" t="str">
        <f t="shared" si="131"/>
        <v>3456-00-001-00-01</v>
      </c>
      <c r="BM943" s="235">
        <v>941</v>
      </c>
      <c r="BN943" s="242" t="s">
        <v>1763</v>
      </c>
      <c r="BO943" s="241" t="s">
        <v>1762</v>
      </c>
      <c r="BP943" s="242" t="s">
        <v>1642</v>
      </c>
      <c r="BQ943" s="243"/>
      <c r="BR943" s="242" t="s">
        <v>1610</v>
      </c>
      <c r="BS943" s="246" t="s">
        <v>1634</v>
      </c>
      <c r="BT943" s="245" t="s">
        <v>1642</v>
      </c>
      <c r="BU943" s="244"/>
      <c r="BV943" s="242" t="s">
        <v>1604</v>
      </c>
      <c r="BW943" s="241" t="s">
        <v>1764</v>
      </c>
      <c r="BX943" s="235"/>
      <c r="BY943"/>
      <c r="BZ943"/>
      <c r="CA943"/>
      <c r="CB943"/>
      <c r="CC943"/>
      <c r="CD943"/>
      <c r="CE943"/>
    </row>
    <row r="944" spans="1:83" s="166" customFormat="1" ht="15" hidden="1" customHeight="1">
      <c r="A944" s="185">
        <v>878</v>
      </c>
      <c r="B944" s="186">
        <v>18</v>
      </c>
      <c r="C944" s="187" t="s">
        <v>505</v>
      </c>
      <c r="D944" s="187">
        <v>16</v>
      </c>
      <c r="E944" s="187" t="s">
        <v>1318</v>
      </c>
      <c r="F944" s="188"/>
      <c r="G944" s="186"/>
      <c r="H944" s="202"/>
      <c r="I944" s="202"/>
      <c r="J944" s="445"/>
      <c r="K944" s="186"/>
      <c r="L944" s="430"/>
      <c r="M944" s="431"/>
      <c r="N944" s="167"/>
      <c r="O944" s="167"/>
      <c r="P944" s="167"/>
      <c r="Q944" s="167"/>
      <c r="R944" s="165"/>
      <c r="S944" s="165"/>
      <c r="T944" s="165"/>
      <c r="U944" s="165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BK944" s="120">
        <f t="shared" si="132"/>
        <v>1</v>
      </c>
      <c r="BL944" s="235" t="str">
        <f t="shared" si="131"/>
        <v>3456-00-001-00-03</v>
      </c>
      <c r="BM944" s="235">
        <v>942</v>
      </c>
      <c r="BN944" s="242" t="s">
        <v>1763</v>
      </c>
      <c r="BO944" s="241" t="s">
        <v>1762</v>
      </c>
      <c r="BP944" s="242" t="s">
        <v>1642</v>
      </c>
      <c r="BQ944" s="243"/>
      <c r="BR944" s="242" t="s">
        <v>1610</v>
      </c>
      <c r="BS944" s="246" t="s">
        <v>1634</v>
      </c>
      <c r="BT944" s="245" t="s">
        <v>1642</v>
      </c>
      <c r="BU944" s="244"/>
      <c r="BV944" s="242" t="s">
        <v>326</v>
      </c>
      <c r="BW944" s="241" t="s">
        <v>1757</v>
      </c>
      <c r="BX944" s="235"/>
      <c r="BY944"/>
      <c r="BZ944"/>
      <c r="CA944"/>
      <c r="CB944"/>
      <c r="CC944"/>
      <c r="CD944"/>
      <c r="CE944"/>
    </row>
    <row r="945" spans="1:83" s="166" customFormat="1" ht="15" hidden="1" customHeight="1">
      <c r="A945" s="185">
        <v>879</v>
      </c>
      <c r="B945" s="186">
        <v>18</v>
      </c>
      <c r="C945" s="187" t="s">
        <v>505</v>
      </c>
      <c r="D945" s="187">
        <v>17</v>
      </c>
      <c r="E945" s="187" t="s">
        <v>1319</v>
      </c>
      <c r="F945" s="188"/>
      <c r="G945" s="186"/>
      <c r="H945" s="202"/>
      <c r="I945" s="202"/>
      <c r="J945" s="445"/>
      <c r="K945" s="186"/>
      <c r="L945" s="430"/>
      <c r="M945" s="431"/>
      <c r="N945" s="167"/>
      <c r="O945" s="167"/>
      <c r="P945" s="167"/>
      <c r="Q945" s="167"/>
      <c r="R945" s="165"/>
      <c r="S945" s="165"/>
      <c r="T945" s="165"/>
      <c r="U945" s="165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BK945" s="120">
        <f t="shared" si="132"/>
        <v>1</v>
      </c>
      <c r="BL945" s="235" t="str">
        <f t="shared" si="131"/>
        <v>3456-00-001-00-05</v>
      </c>
      <c r="BM945" s="235">
        <v>943</v>
      </c>
      <c r="BN945" s="242" t="s">
        <v>1763</v>
      </c>
      <c r="BO945" s="241" t="s">
        <v>1762</v>
      </c>
      <c r="BP945" s="242" t="s">
        <v>1642</v>
      </c>
      <c r="BQ945" s="243"/>
      <c r="BR945" s="242" t="s">
        <v>1610</v>
      </c>
      <c r="BS945" s="246" t="s">
        <v>1634</v>
      </c>
      <c r="BT945" s="245" t="s">
        <v>1642</v>
      </c>
      <c r="BU945" s="244"/>
      <c r="BV945" s="242" t="s">
        <v>328</v>
      </c>
      <c r="BW945" s="241" t="s">
        <v>1761</v>
      </c>
      <c r="BX945" s="235"/>
      <c r="BY945"/>
      <c r="BZ945"/>
      <c r="CA945"/>
      <c r="CB945"/>
      <c r="CC945"/>
      <c r="CD945"/>
      <c r="CE945"/>
    </row>
    <row r="946" spans="1:83" s="166" customFormat="1" ht="15" hidden="1" customHeight="1">
      <c r="A946" s="185">
        <v>880</v>
      </c>
      <c r="B946" s="186">
        <v>18</v>
      </c>
      <c r="C946" s="187" t="s">
        <v>505</v>
      </c>
      <c r="D946" s="187">
        <v>18</v>
      </c>
      <c r="E946" s="187" t="s">
        <v>1320</v>
      </c>
      <c r="F946" s="188"/>
      <c r="G946" s="186"/>
      <c r="H946" s="202"/>
      <c r="I946" s="202"/>
      <c r="J946" s="445"/>
      <c r="K946" s="186"/>
      <c r="L946" s="430"/>
      <c r="M946" s="431"/>
      <c r="N946" s="167"/>
      <c r="O946" s="167"/>
      <c r="P946" s="167"/>
      <c r="Q946" s="167"/>
      <c r="R946" s="165"/>
      <c r="S946" s="165"/>
      <c r="T946" s="165"/>
      <c r="U946" s="165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BK946" s="120">
        <f t="shared" si="132"/>
        <v>1</v>
      </c>
      <c r="BL946" s="235" t="str">
        <f t="shared" si="131"/>
        <v>3475-00-106-00-01</v>
      </c>
      <c r="BM946" s="235">
        <v>944</v>
      </c>
      <c r="BN946" s="242" t="s">
        <v>1753</v>
      </c>
      <c r="BO946" s="241" t="s">
        <v>1752</v>
      </c>
      <c r="BP946" s="242" t="s">
        <v>1642</v>
      </c>
      <c r="BQ946" s="243"/>
      <c r="BR946" s="242" t="s">
        <v>1759</v>
      </c>
      <c r="BS946" s="246" t="s">
        <v>1758</v>
      </c>
      <c r="BT946" s="245" t="s">
        <v>1642</v>
      </c>
      <c r="BU946" s="244"/>
      <c r="BV946" s="242" t="s">
        <v>1604</v>
      </c>
      <c r="BW946" s="241" t="s">
        <v>1760</v>
      </c>
      <c r="BX946" s="235"/>
      <c r="BY946"/>
      <c r="BZ946"/>
      <c r="CA946"/>
      <c r="CB946"/>
      <c r="CC946"/>
      <c r="CD946"/>
      <c r="CE946"/>
    </row>
    <row r="947" spans="1:83" s="166" customFormat="1" ht="15" hidden="1" customHeight="1">
      <c r="A947" s="185">
        <v>881</v>
      </c>
      <c r="B947" s="186">
        <v>18</v>
      </c>
      <c r="C947" s="187" t="s">
        <v>505</v>
      </c>
      <c r="D947" s="187">
        <v>19</v>
      </c>
      <c r="E947" s="187" t="s">
        <v>1321</v>
      </c>
      <c r="F947" s="188"/>
      <c r="G947" s="186"/>
      <c r="H947" s="202"/>
      <c r="I947" s="202"/>
      <c r="J947" s="445"/>
      <c r="K947" s="186"/>
      <c r="L947" s="430"/>
      <c r="M947" s="431"/>
      <c r="N947" s="167"/>
      <c r="O947" s="167"/>
      <c r="P947" s="167"/>
      <c r="Q947" s="167"/>
      <c r="R947" s="165"/>
      <c r="S947" s="165"/>
      <c r="T947" s="165"/>
      <c r="U947" s="165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BK947" s="120">
        <f t="shared" si="132"/>
        <v>1</v>
      </c>
      <c r="BL947" s="235" t="str">
        <f t="shared" si="131"/>
        <v>3475-00-106-00-03</v>
      </c>
      <c r="BM947" s="235">
        <v>945</v>
      </c>
      <c r="BN947" s="242" t="s">
        <v>1753</v>
      </c>
      <c r="BO947" s="241" t="s">
        <v>1752</v>
      </c>
      <c r="BP947" s="242" t="s">
        <v>1642</v>
      </c>
      <c r="BQ947" s="243"/>
      <c r="BR947" s="242" t="s">
        <v>1759</v>
      </c>
      <c r="BS947" s="246" t="s">
        <v>1758</v>
      </c>
      <c r="BT947" s="245" t="s">
        <v>1642</v>
      </c>
      <c r="BU947" s="244"/>
      <c r="BV947" s="242" t="s">
        <v>326</v>
      </c>
      <c r="BW947" s="241" t="s">
        <v>1757</v>
      </c>
      <c r="BX947" s="235"/>
      <c r="BY947"/>
      <c r="BZ947"/>
      <c r="CA947"/>
      <c r="CB947"/>
      <c r="CC947"/>
      <c r="CD947"/>
      <c r="CE947"/>
    </row>
    <row r="948" spans="1:83" s="166" customFormat="1" ht="15" hidden="1" customHeight="1">
      <c r="A948" s="185">
        <v>882</v>
      </c>
      <c r="B948" s="186">
        <v>18</v>
      </c>
      <c r="C948" s="187" t="s">
        <v>505</v>
      </c>
      <c r="D948" s="187">
        <v>20</v>
      </c>
      <c r="E948" s="187" t="s">
        <v>1322</v>
      </c>
      <c r="F948" s="188"/>
      <c r="G948" s="186"/>
      <c r="H948" s="202"/>
      <c r="I948" s="202"/>
      <c r="J948" s="445"/>
      <c r="K948" s="186"/>
      <c r="L948" s="430"/>
      <c r="M948" s="431"/>
      <c r="N948" s="167"/>
      <c r="O948" s="167"/>
      <c r="P948" s="167"/>
      <c r="Q948" s="167"/>
      <c r="R948" s="165"/>
      <c r="S948" s="165"/>
      <c r="T948" s="165"/>
      <c r="U948" s="165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BK948" s="120">
        <f t="shared" si="132"/>
        <v>1</v>
      </c>
      <c r="BL948" s="235" t="str">
        <f t="shared" si="131"/>
        <v>3475-00-106-11-03</v>
      </c>
      <c r="BM948" s="235">
        <v>946</v>
      </c>
      <c r="BN948" s="242" t="s">
        <v>1753</v>
      </c>
      <c r="BO948" s="241" t="s">
        <v>1752</v>
      </c>
      <c r="BP948" s="242" t="s">
        <v>1642</v>
      </c>
      <c r="BQ948" s="243"/>
      <c r="BR948" s="242" t="s">
        <v>1759</v>
      </c>
      <c r="BS948" s="241" t="s">
        <v>1758</v>
      </c>
      <c r="BT948" s="242" t="s">
        <v>1608</v>
      </c>
      <c r="BU948" s="243" t="s">
        <v>1607</v>
      </c>
      <c r="BV948" s="242" t="s">
        <v>326</v>
      </c>
      <c r="BW948" s="241" t="s">
        <v>1757</v>
      </c>
      <c r="BX948" s="235"/>
      <c r="BY948"/>
      <c r="BZ948"/>
      <c r="CA948"/>
      <c r="CB948"/>
      <c r="CC948"/>
      <c r="CD948"/>
      <c r="CE948"/>
    </row>
    <row r="949" spans="1:83" s="166" customFormat="1" ht="15" hidden="1" customHeight="1">
      <c r="A949" s="185">
        <v>883</v>
      </c>
      <c r="B949" s="186">
        <v>18</v>
      </c>
      <c r="C949" s="187" t="s">
        <v>505</v>
      </c>
      <c r="D949" s="187">
        <v>21</v>
      </c>
      <c r="E949" s="187" t="s">
        <v>1323</v>
      </c>
      <c r="F949" s="188"/>
      <c r="G949" s="186"/>
      <c r="H949" s="202"/>
      <c r="I949" s="202"/>
      <c r="J949" s="445"/>
      <c r="K949" s="186"/>
      <c r="L949" s="430"/>
      <c r="M949" s="431"/>
      <c r="N949" s="167"/>
      <c r="O949" s="167"/>
      <c r="P949" s="167"/>
      <c r="Q949" s="167"/>
      <c r="R949" s="165"/>
      <c r="S949" s="165"/>
      <c r="T949" s="165"/>
      <c r="U949" s="165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BK949" s="120">
        <f t="shared" si="132"/>
        <v>1</v>
      </c>
      <c r="BL949" s="235" t="str">
        <f t="shared" si="131"/>
        <v>3475-00-200-00-04</v>
      </c>
      <c r="BM949" s="235">
        <v>947</v>
      </c>
      <c r="BN949" s="242" t="s">
        <v>1753</v>
      </c>
      <c r="BO949" s="241" t="s">
        <v>1752</v>
      </c>
      <c r="BP949" s="242" t="s">
        <v>1642</v>
      </c>
      <c r="BQ949" s="243"/>
      <c r="BR949" s="242" t="s">
        <v>1751</v>
      </c>
      <c r="BS949" s="246" t="s">
        <v>1750</v>
      </c>
      <c r="BT949" s="245" t="s">
        <v>1642</v>
      </c>
      <c r="BU949" s="244"/>
      <c r="BV949" s="242" t="s">
        <v>327</v>
      </c>
      <c r="BW949" s="241" t="s">
        <v>1756</v>
      </c>
      <c r="BX949" s="235"/>
      <c r="BY949"/>
      <c r="BZ949"/>
      <c r="CA949"/>
      <c r="CB949"/>
      <c r="CC949"/>
      <c r="CD949"/>
      <c r="CE949"/>
    </row>
    <row r="950" spans="1:83" s="166" customFormat="1" ht="15" hidden="1" customHeight="1">
      <c r="A950" s="185">
        <v>884</v>
      </c>
      <c r="B950" s="186">
        <v>18</v>
      </c>
      <c r="C950" s="187" t="s">
        <v>505</v>
      </c>
      <c r="D950" s="187">
        <v>22</v>
      </c>
      <c r="E950" s="187" t="s">
        <v>1324</v>
      </c>
      <c r="F950" s="188"/>
      <c r="G950" s="186"/>
      <c r="H950" s="202"/>
      <c r="I950" s="202"/>
      <c r="J950" s="445"/>
      <c r="K950" s="186"/>
      <c r="L950" s="430"/>
      <c r="M950" s="431"/>
      <c r="N950" s="167"/>
      <c r="O950" s="167"/>
      <c r="P950" s="167"/>
      <c r="Q950" s="167"/>
      <c r="R950" s="165"/>
      <c r="S950" s="165"/>
      <c r="T950" s="165"/>
      <c r="U950" s="165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BK950" s="120">
        <f t="shared" si="132"/>
        <v>1</v>
      </c>
      <c r="BL950" s="235" t="str">
        <f t="shared" si="131"/>
        <v>3475-00-200-00-05</v>
      </c>
      <c r="BM950" s="235">
        <v>948</v>
      </c>
      <c r="BN950" s="242" t="s">
        <v>1753</v>
      </c>
      <c r="BO950" s="241" t="s">
        <v>1752</v>
      </c>
      <c r="BP950" s="242" t="s">
        <v>1642</v>
      </c>
      <c r="BQ950" s="243"/>
      <c r="BR950" s="242" t="s">
        <v>1751</v>
      </c>
      <c r="BS950" s="246" t="s">
        <v>1750</v>
      </c>
      <c r="BT950" s="245" t="s">
        <v>1642</v>
      </c>
      <c r="BU950" s="244"/>
      <c r="BV950" s="242" t="s">
        <v>328</v>
      </c>
      <c r="BW950" s="241" t="s">
        <v>1755</v>
      </c>
      <c r="BX950" s="235"/>
      <c r="BY950"/>
      <c r="BZ950"/>
      <c r="CA950"/>
      <c r="CB950"/>
      <c r="CC950"/>
      <c r="CD950"/>
      <c r="CE950"/>
    </row>
    <row r="951" spans="1:83" s="166" customFormat="1" ht="15" hidden="1" customHeight="1">
      <c r="A951" s="185">
        <v>885</v>
      </c>
      <c r="B951" s="186">
        <v>18</v>
      </c>
      <c r="C951" s="187" t="s">
        <v>505</v>
      </c>
      <c r="D951" s="187">
        <v>23</v>
      </c>
      <c r="E951" s="187" t="s">
        <v>1325</v>
      </c>
      <c r="F951" s="188"/>
      <c r="G951" s="186"/>
      <c r="H951" s="202"/>
      <c r="I951" s="202"/>
      <c r="J951" s="445"/>
      <c r="K951" s="186"/>
      <c r="L951" s="430"/>
      <c r="M951" s="431"/>
      <c r="N951" s="167"/>
      <c r="O951" s="167"/>
      <c r="P951" s="167"/>
      <c r="Q951" s="167"/>
      <c r="R951" s="165"/>
      <c r="S951" s="165"/>
      <c r="T951" s="165"/>
      <c r="U951" s="165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BK951" s="120">
        <f t="shared" si="132"/>
        <v>1</v>
      </c>
      <c r="BL951" s="235" t="str">
        <f t="shared" si="131"/>
        <v>3475-00-200-00-06</v>
      </c>
      <c r="BM951" s="235">
        <v>949</v>
      </c>
      <c r="BN951" s="242" t="s">
        <v>1753</v>
      </c>
      <c r="BO951" s="241" t="s">
        <v>1752</v>
      </c>
      <c r="BP951" s="242" t="s">
        <v>1642</v>
      </c>
      <c r="BQ951" s="243"/>
      <c r="BR951" s="242" t="s">
        <v>1751</v>
      </c>
      <c r="BS951" s="246" t="s">
        <v>1750</v>
      </c>
      <c r="BT951" s="245" t="s">
        <v>1642</v>
      </c>
      <c r="BU951" s="244"/>
      <c r="BV951" s="242" t="s">
        <v>329</v>
      </c>
      <c r="BW951" s="241" t="s">
        <v>1754</v>
      </c>
      <c r="BX951" s="235"/>
      <c r="BY951"/>
      <c r="BZ951"/>
      <c r="CA951"/>
      <c r="CB951"/>
      <c r="CC951"/>
      <c r="CD951"/>
      <c r="CE951"/>
    </row>
    <row r="952" spans="1:83" s="166" customFormat="1" ht="15" hidden="1" customHeight="1">
      <c r="A952" s="185">
        <v>886</v>
      </c>
      <c r="B952" s="186">
        <v>18</v>
      </c>
      <c r="C952" s="187" t="s">
        <v>505</v>
      </c>
      <c r="D952" s="187">
        <v>24</v>
      </c>
      <c r="E952" s="187" t="s">
        <v>1326</v>
      </c>
      <c r="F952" s="188"/>
      <c r="G952" s="186"/>
      <c r="H952" s="202"/>
      <c r="I952" s="202"/>
      <c r="J952" s="445"/>
      <c r="K952" s="186"/>
      <c r="L952" s="430"/>
      <c r="M952" s="431"/>
      <c r="N952" s="167"/>
      <c r="O952" s="167"/>
      <c r="P952" s="167"/>
      <c r="Q952" s="167"/>
      <c r="R952" s="165"/>
      <c r="S952" s="165"/>
      <c r="T952" s="165"/>
      <c r="U952" s="165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BK952" s="120">
        <f t="shared" si="132"/>
        <v>1</v>
      </c>
      <c r="BL952" s="235" t="str">
        <f t="shared" si="131"/>
        <v>3475-00-200-00-07</v>
      </c>
      <c r="BM952" s="235">
        <v>950</v>
      </c>
      <c r="BN952" s="242" t="s">
        <v>1753</v>
      </c>
      <c r="BO952" s="241" t="s">
        <v>1752</v>
      </c>
      <c r="BP952" s="242" t="s">
        <v>1642</v>
      </c>
      <c r="BQ952" s="243"/>
      <c r="BR952" s="242" t="s">
        <v>1751</v>
      </c>
      <c r="BS952" s="246" t="s">
        <v>1750</v>
      </c>
      <c r="BT952" s="245" t="s">
        <v>1642</v>
      </c>
      <c r="BU952" s="244"/>
      <c r="BV952" s="242" t="s">
        <v>330</v>
      </c>
      <c r="BW952" s="241" t="s">
        <v>1749</v>
      </c>
      <c r="BX952" s="235"/>
      <c r="BY952"/>
      <c r="BZ952"/>
      <c r="CA952"/>
      <c r="CB952"/>
      <c r="CC952"/>
      <c r="CD952"/>
      <c r="CE952"/>
    </row>
    <row r="953" spans="1:83" s="166" customFormat="1" ht="15" hidden="1" customHeight="1">
      <c r="A953" s="185">
        <v>887</v>
      </c>
      <c r="B953" s="186">
        <v>18</v>
      </c>
      <c r="C953" s="187" t="s">
        <v>505</v>
      </c>
      <c r="D953" s="187">
        <v>25</v>
      </c>
      <c r="E953" s="187" t="s">
        <v>1327</v>
      </c>
      <c r="F953" s="188"/>
      <c r="G953" s="186"/>
      <c r="H953" s="202"/>
      <c r="I953" s="202"/>
      <c r="J953" s="445"/>
      <c r="K953" s="186"/>
      <c r="L953" s="430"/>
      <c r="M953" s="431"/>
      <c r="N953" s="167"/>
      <c r="O953" s="167"/>
      <c r="P953" s="167"/>
      <c r="Q953" s="167"/>
      <c r="R953" s="165"/>
      <c r="S953" s="165"/>
      <c r="T953" s="165"/>
      <c r="U953" s="165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BK953" s="120">
        <f t="shared" si="132"/>
        <v>1</v>
      </c>
      <c r="BL953" s="235" t="str">
        <f t="shared" si="131"/>
        <v>4059-80-001-11-01</v>
      </c>
      <c r="BM953" s="235">
        <v>951</v>
      </c>
      <c r="BN953" s="242" t="s">
        <v>1748</v>
      </c>
      <c r="BO953" s="241" t="s">
        <v>1747</v>
      </c>
      <c r="BP953" s="242" t="s">
        <v>1611</v>
      </c>
      <c r="BQ953" s="243" t="s">
        <v>1568</v>
      </c>
      <c r="BR953" s="242" t="s">
        <v>1610</v>
      </c>
      <c r="BS953" s="241" t="s">
        <v>1634</v>
      </c>
      <c r="BT953" s="242" t="s">
        <v>1608</v>
      </c>
      <c r="BU953" s="243" t="s">
        <v>1607</v>
      </c>
      <c r="BV953" s="242" t="s">
        <v>1604</v>
      </c>
      <c r="BW953" s="241" t="s">
        <v>1614</v>
      </c>
      <c r="BX953" s="235"/>
      <c r="BY953"/>
      <c r="BZ953"/>
      <c r="CA953"/>
      <c r="CB953"/>
      <c r="CC953"/>
      <c r="CD953"/>
      <c r="CE953"/>
    </row>
    <row r="954" spans="1:83" s="166" customFormat="1" ht="15" hidden="1" customHeight="1">
      <c r="A954" s="185">
        <v>888</v>
      </c>
      <c r="B954" s="186">
        <v>18</v>
      </c>
      <c r="C954" s="187" t="s">
        <v>505</v>
      </c>
      <c r="D954" s="187">
        <v>26</v>
      </c>
      <c r="E954" s="187" t="s">
        <v>1328</v>
      </c>
      <c r="F954" s="188"/>
      <c r="G954" s="186"/>
      <c r="H954" s="202"/>
      <c r="I954" s="202"/>
      <c r="J954" s="445"/>
      <c r="K954" s="186"/>
      <c r="L954" s="430"/>
      <c r="M954" s="431"/>
      <c r="N954" s="167"/>
      <c r="O954" s="167"/>
      <c r="P954" s="167"/>
      <c r="Q954" s="167"/>
      <c r="R954" s="165"/>
      <c r="S954" s="165"/>
      <c r="T954" s="165"/>
      <c r="U954" s="165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BK954" s="120">
        <f t="shared" si="132"/>
        <v>1</v>
      </c>
      <c r="BL954" s="235" t="str">
        <f t="shared" si="131"/>
        <v>4215-01-101-11-05</v>
      </c>
      <c r="BM954" s="235">
        <v>952</v>
      </c>
      <c r="BN954" s="242" t="s">
        <v>1746</v>
      </c>
      <c r="BO954" s="241" t="s">
        <v>1745</v>
      </c>
      <c r="BP954" s="242" t="s">
        <v>1604</v>
      </c>
      <c r="BQ954" s="243" t="s">
        <v>1744</v>
      </c>
      <c r="BR954" s="242" t="s">
        <v>1617</v>
      </c>
      <c r="BS954" s="241" t="s">
        <v>1743</v>
      </c>
      <c r="BT954" s="242" t="s">
        <v>1608</v>
      </c>
      <c r="BU954" s="243" t="s">
        <v>1607</v>
      </c>
      <c r="BV954" s="242" t="s">
        <v>328</v>
      </c>
      <c r="BW954" s="241" t="s">
        <v>1742</v>
      </c>
      <c r="BX954" s="235"/>
      <c r="BY954"/>
      <c r="BZ954"/>
      <c r="CA954"/>
      <c r="CB954"/>
      <c r="CC954"/>
      <c r="CD954"/>
      <c r="CE954"/>
    </row>
    <row r="955" spans="1:83" s="166" customFormat="1" ht="15" hidden="1" customHeight="1">
      <c r="A955" s="185">
        <v>889</v>
      </c>
      <c r="B955" s="186">
        <v>18</v>
      </c>
      <c r="C955" s="187" t="s">
        <v>505</v>
      </c>
      <c r="D955" s="187">
        <v>27</v>
      </c>
      <c r="E955" s="187" t="s">
        <v>1329</v>
      </c>
      <c r="F955" s="188"/>
      <c r="G955" s="186"/>
      <c r="H955" s="202"/>
      <c r="I955" s="202"/>
      <c r="J955" s="445"/>
      <c r="K955" s="186"/>
      <c r="L955" s="430"/>
      <c r="M955" s="431"/>
      <c r="N955" s="167"/>
      <c r="O955" s="167"/>
      <c r="P955" s="167"/>
      <c r="Q955" s="167"/>
      <c r="R955" s="165"/>
      <c r="S955" s="165"/>
      <c r="T955" s="165"/>
      <c r="U955" s="165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BK955" s="120">
        <f t="shared" si="132"/>
        <v>1</v>
      </c>
      <c r="BL955" s="235" t="str">
        <f t="shared" si="131"/>
        <v>4250-00-101-10-01</v>
      </c>
      <c r="BM955" s="235">
        <v>953</v>
      </c>
      <c r="BN955" s="242" t="s">
        <v>1741</v>
      </c>
      <c r="BO955" s="241" t="s">
        <v>1740</v>
      </c>
      <c r="BP955" s="242" t="s">
        <v>1642</v>
      </c>
      <c r="BQ955" s="243"/>
      <c r="BR955" s="242" t="s">
        <v>1617</v>
      </c>
      <c r="BS955" s="241" t="s">
        <v>1739</v>
      </c>
      <c r="BT955" s="242" t="s">
        <v>1679</v>
      </c>
      <c r="BU955" s="243" t="s">
        <v>1738</v>
      </c>
      <c r="BV955" s="242" t="s">
        <v>1604</v>
      </c>
      <c r="BW955" s="241" t="s">
        <v>1737</v>
      </c>
      <c r="BX955" s="235"/>
      <c r="BY955"/>
      <c r="BZ955"/>
      <c r="CA955"/>
      <c r="CB955"/>
      <c r="CC955"/>
      <c r="CD955"/>
      <c r="CE955"/>
    </row>
    <row r="956" spans="1:83" s="166" customFormat="1" ht="15" hidden="1" customHeight="1">
      <c r="A956" s="185">
        <v>890</v>
      </c>
      <c r="B956" s="186">
        <v>18</v>
      </c>
      <c r="C956" s="187" t="s">
        <v>505</v>
      </c>
      <c r="D956" s="187">
        <v>28</v>
      </c>
      <c r="E956" s="187" t="s">
        <v>1330</v>
      </c>
      <c r="F956" s="188"/>
      <c r="G956" s="186"/>
      <c r="H956" s="202"/>
      <c r="I956" s="202"/>
      <c r="J956" s="445"/>
      <c r="K956" s="186"/>
      <c r="L956" s="430"/>
      <c r="M956" s="431"/>
      <c r="N956" s="167"/>
      <c r="O956" s="167"/>
      <c r="P956" s="167"/>
      <c r="Q956" s="167"/>
      <c r="R956" s="165"/>
      <c r="S956" s="165"/>
      <c r="T956" s="165"/>
      <c r="U956" s="165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BK956" s="120">
        <f t="shared" si="132"/>
        <v>1</v>
      </c>
      <c r="BL956" s="235" t="str">
        <f t="shared" si="131"/>
        <v>4406-01-101-11-04</v>
      </c>
      <c r="BM956" s="235">
        <v>954</v>
      </c>
      <c r="BN956" s="242" t="s">
        <v>1736</v>
      </c>
      <c r="BO956" s="241" t="s">
        <v>1735</v>
      </c>
      <c r="BP956" s="242" t="s">
        <v>1604</v>
      </c>
      <c r="BQ956" s="243" t="s">
        <v>1734</v>
      </c>
      <c r="BR956" s="242" t="s">
        <v>1617</v>
      </c>
      <c r="BS956" s="241" t="s">
        <v>1733</v>
      </c>
      <c r="BT956" s="242" t="s">
        <v>1608</v>
      </c>
      <c r="BU956" s="243" t="s">
        <v>1607</v>
      </c>
      <c r="BV956" s="242" t="s">
        <v>327</v>
      </c>
      <c r="BW956" s="241" t="s">
        <v>1732</v>
      </c>
      <c r="BX956" s="235"/>
      <c r="BY956"/>
      <c r="BZ956"/>
      <c r="CA956"/>
      <c r="CB956"/>
      <c r="CC956"/>
      <c r="CD956"/>
      <c r="CE956"/>
    </row>
    <row r="957" spans="1:83" s="166" customFormat="1" ht="15" hidden="1" customHeight="1">
      <c r="A957" s="185">
        <v>891</v>
      </c>
      <c r="B957" s="186">
        <v>18</v>
      </c>
      <c r="C957" s="187" t="s">
        <v>505</v>
      </c>
      <c r="D957" s="187">
        <v>29</v>
      </c>
      <c r="E957" s="187" t="s">
        <v>1331</v>
      </c>
      <c r="F957" s="188"/>
      <c r="G957" s="186"/>
      <c r="H957" s="202"/>
      <c r="I957" s="202"/>
      <c r="J957" s="445"/>
      <c r="K957" s="186"/>
      <c r="L957" s="430"/>
      <c r="M957" s="431"/>
      <c r="N957" s="167"/>
      <c r="O957" s="167"/>
      <c r="P957" s="167"/>
      <c r="Q957" s="167"/>
      <c r="R957" s="165"/>
      <c r="S957" s="165"/>
      <c r="T957" s="165"/>
      <c r="U957" s="165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BK957" s="120">
        <f t="shared" si="132"/>
        <v>1</v>
      </c>
      <c r="BL957" s="235" t="str">
        <f t="shared" si="131"/>
        <v>4700-01-104-11-27</v>
      </c>
      <c r="BM957" s="235">
        <v>955</v>
      </c>
      <c r="BN957" s="242" t="s">
        <v>1659</v>
      </c>
      <c r="BO957" s="241" t="s">
        <v>1658</v>
      </c>
      <c r="BP957" s="242" t="s">
        <v>1604</v>
      </c>
      <c r="BQ957" s="243" t="s">
        <v>1662</v>
      </c>
      <c r="BR957" s="242" t="s">
        <v>1731</v>
      </c>
      <c r="BS957" s="241" t="s">
        <v>1730</v>
      </c>
      <c r="BT957" s="242" t="s">
        <v>1608</v>
      </c>
      <c r="BU957" s="243" t="s">
        <v>1607</v>
      </c>
      <c r="BV957" s="242" t="s">
        <v>1654</v>
      </c>
      <c r="BW957" s="241" t="s">
        <v>1653</v>
      </c>
      <c r="BX957" s="235"/>
      <c r="BY957"/>
      <c r="BZ957"/>
      <c r="CA957"/>
      <c r="CB957"/>
      <c r="CC957"/>
      <c r="CD957"/>
      <c r="CE957"/>
    </row>
    <row r="958" spans="1:83" s="166" customFormat="1" ht="15" hidden="1" customHeight="1">
      <c r="A958" s="185">
        <v>892</v>
      </c>
      <c r="B958" s="186">
        <v>18</v>
      </c>
      <c r="C958" s="187" t="s">
        <v>505</v>
      </c>
      <c r="D958" s="187">
        <v>30</v>
      </c>
      <c r="E958" s="187" t="s">
        <v>1332</v>
      </c>
      <c r="F958" s="188"/>
      <c r="G958" s="186"/>
      <c r="H958" s="202"/>
      <c r="I958" s="202"/>
      <c r="J958" s="445"/>
      <c r="K958" s="186"/>
      <c r="L958" s="430"/>
      <c r="M958" s="431"/>
      <c r="N958" s="167"/>
      <c r="O958" s="167"/>
      <c r="P958" s="167"/>
      <c r="Q958" s="167"/>
      <c r="R958" s="165"/>
      <c r="S958" s="165"/>
      <c r="T958" s="165"/>
      <c r="U958" s="165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BK958" s="120">
        <f t="shared" si="132"/>
        <v>1</v>
      </c>
      <c r="BL958" s="235" t="str">
        <f t="shared" si="131"/>
        <v>4700-01-110-11-26</v>
      </c>
      <c r="BM958" s="235">
        <v>956</v>
      </c>
      <c r="BN958" s="242" t="s">
        <v>1659</v>
      </c>
      <c r="BO958" s="241" t="s">
        <v>1658</v>
      </c>
      <c r="BP958" s="242" t="s">
        <v>1604</v>
      </c>
      <c r="BQ958" s="243" t="s">
        <v>1662</v>
      </c>
      <c r="BR958" s="242" t="s">
        <v>1729</v>
      </c>
      <c r="BS958" s="241" t="s">
        <v>1728</v>
      </c>
      <c r="BT958" s="242" t="s">
        <v>1608</v>
      </c>
      <c r="BU958" s="243" t="s">
        <v>1607</v>
      </c>
      <c r="BV958" s="242" t="s">
        <v>1622</v>
      </c>
      <c r="BW958" s="241" t="s">
        <v>1621</v>
      </c>
      <c r="BX958" s="235"/>
      <c r="BY958"/>
      <c r="BZ958"/>
      <c r="CA958"/>
      <c r="CB958"/>
      <c r="CC958"/>
      <c r="CD958"/>
      <c r="CE958"/>
    </row>
    <row r="959" spans="1:83" s="166" customFormat="1" ht="15" hidden="1" customHeight="1">
      <c r="A959" s="185">
        <v>893</v>
      </c>
      <c r="B959" s="186">
        <v>18</v>
      </c>
      <c r="C959" s="187" t="s">
        <v>505</v>
      </c>
      <c r="D959" s="187">
        <v>31</v>
      </c>
      <c r="E959" s="187" t="s">
        <v>1333</v>
      </c>
      <c r="F959" s="188"/>
      <c r="G959" s="186"/>
      <c r="H959" s="202"/>
      <c r="I959" s="202"/>
      <c r="J959" s="445"/>
      <c r="K959" s="186"/>
      <c r="L959" s="430"/>
      <c r="M959" s="431"/>
      <c r="N959" s="167"/>
      <c r="O959" s="167"/>
      <c r="P959" s="167"/>
      <c r="Q959" s="167"/>
      <c r="R959" s="165"/>
      <c r="S959" s="165"/>
      <c r="T959" s="165"/>
      <c r="U959" s="165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BK959" s="120">
        <f t="shared" si="132"/>
        <v>1</v>
      </c>
      <c r="BL959" s="235" t="str">
        <f t="shared" si="131"/>
        <v>4700-01-112-11-26</v>
      </c>
      <c r="BM959" s="235">
        <v>957</v>
      </c>
      <c r="BN959" s="242" t="s">
        <v>1659</v>
      </c>
      <c r="BO959" s="241" t="s">
        <v>1658</v>
      </c>
      <c r="BP959" s="242" t="s">
        <v>1604</v>
      </c>
      <c r="BQ959" s="243" t="s">
        <v>1662</v>
      </c>
      <c r="BR959" s="242" t="s">
        <v>1727</v>
      </c>
      <c r="BS959" s="241" t="s">
        <v>1726</v>
      </c>
      <c r="BT959" s="242" t="s">
        <v>1608</v>
      </c>
      <c r="BU959" s="243" t="s">
        <v>1607</v>
      </c>
      <c r="BV959" s="242" t="s">
        <v>1622</v>
      </c>
      <c r="BW959" s="241" t="s">
        <v>1621</v>
      </c>
      <c r="BX959" s="235"/>
      <c r="BY959"/>
      <c r="BZ959"/>
      <c r="CA959"/>
      <c r="CB959"/>
      <c r="CC959"/>
      <c r="CD959"/>
      <c r="CE959"/>
    </row>
    <row r="960" spans="1:83" s="166" customFormat="1" ht="15" hidden="1" customHeight="1">
      <c r="A960" s="185">
        <v>894</v>
      </c>
      <c r="B960" s="186">
        <v>18</v>
      </c>
      <c r="C960" s="187" t="s">
        <v>505</v>
      </c>
      <c r="D960" s="187">
        <v>32</v>
      </c>
      <c r="E960" s="187" t="s">
        <v>1334</v>
      </c>
      <c r="F960" s="188"/>
      <c r="G960" s="186"/>
      <c r="H960" s="202"/>
      <c r="I960" s="202"/>
      <c r="J960" s="445"/>
      <c r="K960" s="186"/>
      <c r="L960" s="430"/>
      <c r="M960" s="431"/>
      <c r="N960" s="167"/>
      <c r="O960" s="167"/>
      <c r="P960" s="167"/>
      <c r="Q960" s="167"/>
      <c r="R960" s="165"/>
      <c r="S960" s="165"/>
      <c r="T960" s="165"/>
      <c r="U960" s="165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BK960" s="120">
        <f t="shared" si="132"/>
        <v>1</v>
      </c>
      <c r="BL960" s="235" t="str">
        <f t="shared" si="131"/>
        <v>4700-01-112-11-27</v>
      </c>
      <c r="BM960" s="235">
        <v>958</v>
      </c>
      <c r="BN960" s="242" t="s">
        <v>1659</v>
      </c>
      <c r="BO960" s="241" t="s">
        <v>1658</v>
      </c>
      <c r="BP960" s="242" t="s">
        <v>1604</v>
      </c>
      <c r="BQ960" s="243" t="s">
        <v>1662</v>
      </c>
      <c r="BR960" s="242" t="s">
        <v>1727</v>
      </c>
      <c r="BS960" s="241" t="s">
        <v>1726</v>
      </c>
      <c r="BT960" s="242" t="s">
        <v>1608</v>
      </c>
      <c r="BU960" s="243" t="s">
        <v>1607</v>
      </c>
      <c r="BV960" s="242" t="s">
        <v>1654</v>
      </c>
      <c r="BW960" s="241" t="s">
        <v>1653</v>
      </c>
      <c r="BX960" s="235"/>
      <c r="BY960"/>
      <c r="BZ960"/>
      <c r="CA960"/>
      <c r="CB960"/>
      <c r="CC960"/>
      <c r="CD960"/>
      <c r="CE960"/>
    </row>
    <row r="961" spans="1:83" s="166" customFormat="1" ht="15" hidden="1" customHeight="1">
      <c r="A961" s="185">
        <v>895</v>
      </c>
      <c r="B961" s="186">
        <v>18</v>
      </c>
      <c r="C961" s="187" t="s">
        <v>505</v>
      </c>
      <c r="D961" s="187">
        <v>33</v>
      </c>
      <c r="E961" s="187" t="s">
        <v>1335</v>
      </c>
      <c r="F961" s="188"/>
      <c r="G961" s="186"/>
      <c r="H961" s="202"/>
      <c r="I961" s="202"/>
      <c r="J961" s="445"/>
      <c r="K961" s="186"/>
      <c r="L961" s="430"/>
      <c r="M961" s="431"/>
      <c r="N961" s="167"/>
      <c r="O961" s="167"/>
      <c r="P961" s="167"/>
      <c r="Q961" s="167"/>
      <c r="R961" s="165"/>
      <c r="S961" s="165"/>
      <c r="T961" s="165"/>
      <c r="U961" s="165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BK961" s="120">
        <f t="shared" si="132"/>
        <v>1</v>
      </c>
      <c r="BL961" s="235" t="str">
        <f t="shared" si="131"/>
        <v>4700-01-116-11-26</v>
      </c>
      <c r="BM961" s="235">
        <v>959</v>
      </c>
      <c r="BN961" s="242" t="s">
        <v>1659</v>
      </c>
      <c r="BO961" s="241" t="s">
        <v>1658</v>
      </c>
      <c r="BP961" s="242" t="s">
        <v>1604</v>
      </c>
      <c r="BQ961" s="243" t="s">
        <v>1662</v>
      </c>
      <c r="BR961" s="242" t="s">
        <v>1725</v>
      </c>
      <c r="BS961" s="241" t="s">
        <v>1724</v>
      </c>
      <c r="BT961" s="242" t="s">
        <v>1608</v>
      </c>
      <c r="BU961" s="243" t="s">
        <v>1607</v>
      </c>
      <c r="BV961" s="242" t="s">
        <v>1622</v>
      </c>
      <c r="BW961" s="241" t="s">
        <v>1621</v>
      </c>
      <c r="BX961" s="235"/>
      <c r="BY961"/>
      <c r="BZ961"/>
      <c r="CA961"/>
      <c r="CB961"/>
      <c r="CC961"/>
      <c r="CD961"/>
      <c r="CE961"/>
    </row>
    <row r="962" spans="1:83" s="166" customFormat="1" ht="15" hidden="1" customHeight="1">
      <c r="A962" s="185">
        <v>896</v>
      </c>
      <c r="B962" s="186">
        <v>18</v>
      </c>
      <c r="C962" s="187" t="s">
        <v>505</v>
      </c>
      <c r="D962" s="187">
        <v>34</v>
      </c>
      <c r="E962" s="187" t="s">
        <v>505</v>
      </c>
      <c r="F962" s="188"/>
      <c r="G962" s="186"/>
      <c r="H962" s="202"/>
      <c r="I962" s="202"/>
      <c r="J962" s="445"/>
      <c r="K962" s="186"/>
      <c r="L962" s="430"/>
      <c r="M962" s="431"/>
      <c r="N962" s="167"/>
      <c r="O962" s="167"/>
      <c r="P962" s="167"/>
      <c r="Q962" s="167"/>
      <c r="R962" s="165"/>
      <c r="S962" s="165"/>
      <c r="T962" s="165"/>
      <c r="U962" s="165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BK962" s="120">
        <f t="shared" si="132"/>
        <v>1</v>
      </c>
      <c r="BL962" s="235" t="str">
        <f t="shared" si="131"/>
        <v>4700-01-122-11-26</v>
      </c>
      <c r="BM962" s="235">
        <v>960</v>
      </c>
      <c r="BN962" s="242" t="s">
        <v>1659</v>
      </c>
      <c r="BO962" s="241" t="s">
        <v>1658</v>
      </c>
      <c r="BP962" s="242" t="s">
        <v>1604</v>
      </c>
      <c r="BQ962" s="243" t="s">
        <v>1662</v>
      </c>
      <c r="BR962" s="242" t="s">
        <v>1723</v>
      </c>
      <c r="BS962" s="241" t="s">
        <v>1722</v>
      </c>
      <c r="BT962" s="242" t="s">
        <v>1608</v>
      </c>
      <c r="BU962" s="243" t="s">
        <v>1607</v>
      </c>
      <c r="BV962" s="242" t="s">
        <v>1622</v>
      </c>
      <c r="BW962" s="241" t="s">
        <v>1621</v>
      </c>
      <c r="BX962" s="235"/>
      <c r="BY962"/>
      <c r="BZ962"/>
      <c r="CA962"/>
      <c r="CB962"/>
      <c r="CC962"/>
      <c r="CD962"/>
      <c r="CE962"/>
    </row>
    <row r="963" spans="1:83" s="166" customFormat="1" ht="15" hidden="1" customHeight="1">
      <c r="A963" s="185">
        <v>897</v>
      </c>
      <c r="B963" s="186">
        <v>18</v>
      </c>
      <c r="C963" s="187" t="s">
        <v>505</v>
      </c>
      <c r="D963" s="187">
        <v>35</v>
      </c>
      <c r="E963" s="187" t="s">
        <v>1336</v>
      </c>
      <c r="F963" s="188"/>
      <c r="G963" s="186"/>
      <c r="H963" s="202"/>
      <c r="I963" s="202"/>
      <c r="J963" s="445"/>
      <c r="K963" s="186"/>
      <c r="L963" s="430"/>
      <c r="M963" s="431"/>
      <c r="N963" s="167"/>
      <c r="O963" s="167"/>
      <c r="P963" s="167"/>
      <c r="Q963" s="167"/>
      <c r="R963" s="165"/>
      <c r="S963" s="165"/>
      <c r="T963" s="165"/>
      <c r="U963" s="165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BK963" s="120">
        <f t="shared" si="132"/>
        <v>1</v>
      </c>
      <c r="BL963" s="235" t="str">
        <f t="shared" ref="BL963:BL1013" si="133">CONCATENATE(BN963,"-",BP963,"-",BR963,"-",BT963,"-",BV963)</f>
        <v>4700-01-122-11-27</v>
      </c>
      <c r="BM963" s="235">
        <v>961</v>
      </c>
      <c r="BN963" s="242" t="s">
        <v>1659</v>
      </c>
      <c r="BO963" s="241" t="s">
        <v>1658</v>
      </c>
      <c r="BP963" s="242" t="s">
        <v>1604</v>
      </c>
      <c r="BQ963" s="243" t="s">
        <v>1662</v>
      </c>
      <c r="BR963" s="242" t="s">
        <v>1723</v>
      </c>
      <c r="BS963" s="241" t="s">
        <v>1722</v>
      </c>
      <c r="BT963" s="242" t="s">
        <v>1608</v>
      </c>
      <c r="BU963" s="243" t="s">
        <v>1607</v>
      </c>
      <c r="BV963" s="242" t="s">
        <v>1654</v>
      </c>
      <c r="BW963" s="241" t="s">
        <v>1653</v>
      </c>
      <c r="BX963" s="235"/>
      <c r="BY963"/>
      <c r="BZ963"/>
      <c r="CA963"/>
      <c r="CB963"/>
      <c r="CC963"/>
      <c r="CD963"/>
      <c r="CE963"/>
    </row>
    <row r="964" spans="1:83" s="166" customFormat="1" ht="15" hidden="1" customHeight="1">
      <c r="A964" s="185">
        <v>898</v>
      </c>
      <c r="B964" s="186">
        <v>18</v>
      </c>
      <c r="C964" s="187" t="s">
        <v>505</v>
      </c>
      <c r="D964" s="187">
        <v>36</v>
      </c>
      <c r="E964" s="187" t="s">
        <v>1337</v>
      </c>
      <c r="F964" s="188"/>
      <c r="G964" s="186"/>
      <c r="H964" s="202"/>
      <c r="I964" s="202"/>
      <c r="J964" s="445"/>
      <c r="K964" s="186"/>
      <c r="L964" s="430"/>
      <c r="M964" s="431"/>
      <c r="N964" s="167"/>
      <c r="O964" s="167"/>
      <c r="P964" s="167"/>
      <c r="Q964" s="167"/>
      <c r="R964" s="165"/>
      <c r="S964" s="165"/>
      <c r="T964" s="165"/>
      <c r="U964" s="165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BK964" s="120">
        <f t="shared" ref="BK964:BK1013" si="134">IF(EXACT($E$25,BN964),BK963+1,1)</f>
        <v>1</v>
      </c>
      <c r="BL964" s="235" t="str">
        <f t="shared" si="133"/>
        <v>4700-01-123-11-26</v>
      </c>
      <c r="BM964" s="235">
        <v>962</v>
      </c>
      <c r="BN964" s="242" t="s">
        <v>1659</v>
      </c>
      <c r="BO964" s="241" t="s">
        <v>1658</v>
      </c>
      <c r="BP964" s="242" t="s">
        <v>1604</v>
      </c>
      <c r="BQ964" s="243" t="s">
        <v>1662</v>
      </c>
      <c r="BR964" s="242" t="s">
        <v>1721</v>
      </c>
      <c r="BS964" s="241" t="s">
        <v>1720</v>
      </c>
      <c r="BT964" s="242" t="s">
        <v>1608</v>
      </c>
      <c r="BU964" s="243" t="s">
        <v>1607</v>
      </c>
      <c r="BV964" s="242" t="s">
        <v>1622</v>
      </c>
      <c r="BW964" s="241" t="s">
        <v>1621</v>
      </c>
      <c r="BX964" s="235"/>
      <c r="BY964"/>
      <c r="BZ964"/>
      <c r="CA964"/>
      <c r="CB964"/>
      <c r="CC964"/>
      <c r="CD964"/>
      <c r="CE964"/>
    </row>
    <row r="965" spans="1:83" s="166" customFormat="1" ht="15" hidden="1" customHeight="1">
      <c r="A965" s="185">
        <v>899</v>
      </c>
      <c r="B965" s="186">
        <v>18</v>
      </c>
      <c r="C965" s="187" t="s">
        <v>505</v>
      </c>
      <c r="D965" s="187">
        <v>37</v>
      </c>
      <c r="E965" s="187" t="s">
        <v>1338</v>
      </c>
      <c r="F965" s="188"/>
      <c r="G965" s="186"/>
      <c r="H965" s="202"/>
      <c r="I965" s="202"/>
      <c r="J965" s="445"/>
      <c r="K965" s="186"/>
      <c r="L965" s="430"/>
      <c r="M965" s="431"/>
      <c r="N965" s="167"/>
      <c r="O965" s="167"/>
      <c r="P965" s="167"/>
      <c r="Q965" s="167"/>
      <c r="R965" s="165"/>
      <c r="S965" s="165"/>
      <c r="T965" s="165"/>
      <c r="U965" s="165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BK965" s="120">
        <f t="shared" si="134"/>
        <v>1</v>
      </c>
      <c r="BL965" s="235" t="str">
        <f t="shared" si="133"/>
        <v>4700-01-123-11-27</v>
      </c>
      <c r="BM965" s="235">
        <v>963</v>
      </c>
      <c r="BN965" s="242" t="s">
        <v>1659</v>
      </c>
      <c r="BO965" s="241" t="s">
        <v>1658</v>
      </c>
      <c r="BP965" s="242" t="s">
        <v>1604</v>
      </c>
      <c r="BQ965" s="243" t="s">
        <v>1662</v>
      </c>
      <c r="BR965" s="242" t="s">
        <v>1721</v>
      </c>
      <c r="BS965" s="241" t="s">
        <v>1720</v>
      </c>
      <c r="BT965" s="242" t="s">
        <v>1608</v>
      </c>
      <c r="BU965" s="243" t="s">
        <v>1607</v>
      </c>
      <c r="BV965" s="242" t="s">
        <v>1654</v>
      </c>
      <c r="BW965" s="241" t="s">
        <v>1653</v>
      </c>
      <c r="BX965" s="235"/>
      <c r="BY965"/>
      <c r="BZ965"/>
      <c r="CA965"/>
      <c r="CB965"/>
      <c r="CC965"/>
      <c r="CD965"/>
      <c r="CE965"/>
    </row>
    <row r="966" spans="1:83" s="166" customFormat="1" ht="15" hidden="1" customHeight="1">
      <c r="A966" s="185">
        <v>900</v>
      </c>
      <c r="B966" s="186">
        <v>18</v>
      </c>
      <c r="C966" s="187" t="s">
        <v>505</v>
      </c>
      <c r="D966" s="187">
        <v>38</v>
      </c>
      <c r="E966" s="187" t="s">
        <v>1339</v>
      </c>
      <c r="F966" s="188"/>
      <c r="G966" s="186"/>
      <c r="H966" s="202"/>
      <c r="I966" s="202"/>
      <c r="J966" s="445"/>
      <c r="K966" s="186"/>
      <c r="L966" s="430"/>
      <c r="M966" s="431"/>
      <c r="N966" s="167"/>
      <c r="O966" s="167"/>
      <c r="P966" s="167"/>
      <c r="Q966" s="167"/>
      <c r="R966" s="165"/>
      <c r="S966" s="165"/>
      <c r="T966" s="165"/>
      <c r="U966" s="165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BK966" s="120">
        <f t="shared" si="134"/>
        <v>1</v>
      </c>
      <c r="BL966" s="235" t="str">
        <f t="shared" si="133"/>
        <v>4700-01-125-11-26</v>
      </c>
      <c r="BM966" s="235">
        <v>964</v>
      </c>
      <c r="BN966" s="242" t="s">
        <v>1659</v>
      </c>
      <c r="BO966" s="241" t="s">
        <v>1658</v>
      </c>
      <c r="BP966" s="242" t="s">
        <v>1604</v>
      </c>
      <c r="BQ966" s="243" t="s">
        <v>1662</v>
      </c>
      <c r="BR966" s="242" t="s">
        <v>1719</v>
      </c>
      <c r="BS966" s="241" t="s">
        <v>1718</v>
      </c>
      <c r="BT966" s="242" t="s">
        <v>1608</v>
      </c>
      <c r="BU966" s="243" t="s">
        <v>1607</v>
      </c>
      <c r="BV966" s="242" t="s">
        <v>1622</v>
      </c>
      <c r="BW966" s="241" t="s">
        <v>1621</v>
      </c>
      <c r="BX966" s="235"/>
      <c r="BY966"/>
      <c r="BZ966"/>
      <c r="CA966"/>
      <c r="CB966"/>
      <c r="CC966"/>
      <c r="CD966"/>
      <c r="CE966"/>
    </row>
    <row r="967" spans="1:83" s="166" customFormat="1" ht="15" hidden="1" customHeight="1">
      <c r="A967" s="185">
        <v>901</v>
      </c>
      <c r="B967" s="186">
        <v>19</v>
      </c>
      <c r="C967" s="187" t="s">
        <v>507</v>
      </c>
      <c r="D967" s="187">
        <v>1</v>
      </c>
      <c r="E967" s="187" t="s">
        <v>1340</v>
      </c>
      <c r="F967" s="188"/>
      <c r="G967" s="186"/>
      <c r="H967" s="202"/>
      <c r="I967" s="202"/>
      <c r="J967" s="445"/>
      <c r="K967" s="186"/>
      <c r="L967" s="430"/>
      <c r="M967" s="431"/>
      <c r="N967" s="167"/>
      <c r="O967" s="167"/>
      <c r="P967" s="167"/>
      <c r="Q967" s="167"/>
      <c r="R967" s="165"/>
      <c r="S967" s="165"/>
      <c r="T967" s="165"/>
      <c r="U967" s="165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BK967" s="120">
        <f t="shared" si="134"/>
        <v>1</v>
      </c>
      <c r="BL967" s="235" t="str">
        <f t="shared" si="133"/>
        <v>4700-01-129-03-34</v>
      </c>
      <c r="BM967" s="235">
        <v>965</v>
      </c>
      <c r="BN967" s="242" t="s">
        <v>1659</v>
      </c>
      <c r="BO967" s="241" t="s">
        <v>1658</v>
      </c>
      <c r="BP967" s="242" t="s">
        <v>1604</v>
      </c>
      <c r="BQ967" s="243" t="s">
        <v>1662</v>
      </c>
      <c r="BR967" s="242" t="s">
        <v>1699</v>
      </c>
      <c r="BS967" s="241" t="s">
        <v>1698</v>
      </c>
      <c r="BT967" s="242" t="s">
        <v>326</v>
      </c>
      <c r="BU967" s="243" t="s">
        <v>1697</v>
      </c>
      <c r="BV967" s="242" t="s">
        <v>1717</v>
      </c>
      <c r="BW967" s="241" t="s">
        <v>1716</v>
      </c>
      <c r="BX967" s="235"/>
      <c r="BY967"/>
      <c r="BZ967"/>
      <c r="CA967"/>
      <c r="CB967"/>
      <c r="CC967"/>
      <c r="CD967"/>
      <c r="CE967"/>
    </row>
    <row r="968" spans="1:83" s="166" customFormat="1" ht="15" hidden="1" customHeight="1">
      <c r="A968" s="185">
        <v>902</v>
      </c>
      <c r="B968" s="186">
        <v>19</v>
      </c>
      <c r="C968" s="187" t="s">
        <v>507</v>
      </c>
      <c r="D968" s="187">
        <v>2</v>
      </c>
      <c r="E968" s="187" t="s">
        <v>1341</v>
      </c>
      <c r="F968" s="188"/>
      <c r="G968" s="186"/>
      <c r="H968" s="202"/>
      <c r="I968" s="202"/>
      <c r="J968" s="445"/>
      <c r="K968" s="186"/>
      <c r="L968" s="430"/>
      <c r="M968" s="431"/>
      <c r="N968" s="167"/>
      <c r="O968" s="167"/>
      <c r="P968" s="167"/>
      <c r="Q968" s="167"/>
      <c r="R968" s="165"/>
      <c r="S968" s="165"/>
      <c r="T968" s="165"/>
      <c r="U968" s="165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BK968" s="120">
        <f t="shared" si="134"/>
        <v>1</v>
      </c>
      <c r="BL968" s="235" t="str">
        <f t="shared" si="133"/>
        <v>4700-01-129-03-37</v>
      </c>
      <c r="BM968" s="235">
        <v>966</v>
      </c>
      <c r="BN968" s="242" t="s">
        <v>1659</v>
      </c>
      <c r="BO968" s="241" t="s">
        <v>1658</v>
      </c>
      <c r="BP968" s="242" t="s">
        <v>1604</v>
      </c>
      <c r="BQ968" s="243" t="s">
        <v>1662</v>
      </c>
      <c r="BR968" s="242" t="s">
        <v>1699</v>
      </c>
      <c r="BS968" s="241" t="s">
        <v>1698</v>
      </c>
      <c r="BT968" s="242" t="s">
        <v>326</v>
      </c>
      <c r="BU968" s="243" t="s">
        <v>1697</v>
      </c>
      <c r="BV968" s="242" t="s">
        <v>1715</v>
      </c>
      <c r="BW968" s="241" t="s">
        <v>1714</v>
      </c>
      <c r="BX968" s="235"/>
      <c r="BY968"/>
      <c r="BZ968"/>
      <c r="CA968"/>
      <c r="CB968"/>
      <c r="CC968"/>
      <c r="CD968"/>
      <c r="CE968"/>
    </row>
    <row r="969" spans="1:83" s="166" customFormat="1" ht="15" hidden="1" customHeight="1">
      <c r="A969" s="185">
        <v>903</v>
      </c>
      <c r="B969" s="186">
        <v>19</v>
      </c>
      <c r="C969" s="187" t="s">
        <v>507</v>
      </c>
      <c r="D969" s="187">
        <v>3</v>
      </c>
      <c r="E969" s="187" t="s">
        <v>1342</v>
      </c>
      <c r="F969" s="188"/>
      <c r="G969" s="186"/>
      <c r="H969" s="202"/>
      <c r="I969" s="202"/>
      <c r="J969" s="445"/>
      <c r="K969" s="186"/>
      <c r="L969" s="430"/>
      <c r="M969" s="431"/>
      <c r="N969" s="167"/>
      <c r="O969" s="167"/>
      <c r="P969" s="167"/>
      <c r="Q969" s="167"/>
      <c r="R969" s="165"/>
      <c r="S969" s="165"/>
      <c r="T969" s="165"/>
      <c r="U969" s="165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BK969" s="120">
        <f t="shared" si="134"/>
        <v>1</v>
      </c>
      <c r="BL969" s="235" t="str">
        <f t="shared" si="133"/>
        <v>4700-01-129-03-38</v>
      </c>
      <c r="BM969" s="235">
        <v>967</v>
      </c>
      <c r="BN969" s="242" t="s">
        <v>1659</v>
      </c>
      <c r="BO969" s="241" t="s">
        <v>1658</v>
      </c>
      <c r="BP969" s="242" t="s">
        <v>1604</v>
      </c>
      <c r="BQ969" s="243" t="s">
        <v>1662</v>
      </c>
      <c r="BR969" s="242" t="s">
        <v>1699</v>
      </c>
      <c r="BS969" s="241" t="s">
        <v>1698</v>
      </c>
      <c r="BT969" s="242" t="s">
        <v>326</v>
      </c>
      <c r="BU969" s="243" t="s">
        <v>1697</v>
      </c>
      <c r="BV969" s="242" t="s">
        <v>1713</v>
      </c>
      <c r="BW969" s="241" t="s">
        <v>1712</v>
      </c>
      <c r="BX969" s="235"/>
      <c r="BY969"/>
      <c r="BZ969"/>
      <c r="CA969"/>
      <c r="CB969"/>
      <c r="CC969"/>
      <c r="CD969"/>
      <c r="CE969"/>
    </row>
    <row r="970" spans="1:83" s="166" customFormat="1" ht="15" hidden="1" customHeight="1">
      <c r="A970" s="185">
        <v>904</v>
      </c>
      <c r="B970" s="186">
        <v>19</v>
      </c>
      <c r="C970" s="187" t="s">
        <v>507</v>
      </c>
      <c r="D970" s="187">
        <v>4</v>
      </c>
      <c r="E970" s="187" t="s">
        <v>1343</v>
      </c>
      <c r="F970" s="188"/>
      <c r="G970" s="186"/>
      <c r="H970" s="202"/>
      <c r="I970" s="202"/>
      <c r="J970" s="445"/>
      <c r="K970" s="186"/>
      <c r="L970" s="430"/>
      <c r="M970" s="431"/>
      <c r="N970" s="167"/>
      <c r="O970" s="167"/>
      <c r="P970" s="167"/>
      <c r="Q970" s="167"/>
      <c r="R970" s="165"/>
      <c r="S970" s="165"/>
      <c r="T970" s="165"/>
      <c r="U970" s="165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BK970" s="120">
        <f t="shared" si="134"/>
        <v>1</v>
      </c>
      <c r="BL970" s="235" t="str">
        <f t="shared" si="133"/>
        <v>4700-01-129-03-39</v>
      </c>
      <c r="BM970" s="235">
        <v>968</v>
      </c>
      <c r="BN970" s="242" t="s">
        <v>1659</v>
      </c>
      <c r="BO970" s="241" t="s">
        <v>1658</v>
      </c>
      <c r="BP970" s="242" t="s">
        <v>1604</v>
      </c>
      <c r="BQ970" s="243" t="s">
        <v>1662</v>
      </c>
      <c r="BR970" s="242" t="s">
        <v>1699</v>
      </c>
      <c r="BS970" s="241" t="s">
        <v>1698</v>
      </c>
      <c r="BT970" s="242" t="s">
        <v>326</v>
      </c>
      <c r="BU970" s="243" t="s">
        <v>1697</v>
      </c>
      <c r="BV970" s="242" t="s">
        <v>1711</v>
      </c>
      <c r="BW970" s="241" t="s">
        <v>1710</v>
      </c>
      <c r="BX970" s="235"/>
      <c r="BY970"/>
      <c r="BZ970"/>
      <c r="CA970"/>
      <c r="CB970"/>
      <c r="CC970"/>
      <c r="CD970"/>
      <c r="CE970"/>
    </row>
    <row r="971" spans="1:83" s="166" customFormat="1" ht="15" hidden="1" customHeight="1">
      <c r="A971" s="185">
        <v>905</v>
      </c>
      <c r="B971" s="186">
        <v>19</v>
      </c>
      <c r="C971" s="187" t="s">
        <v>507</v>
      </c>
      <c r="D971" s="187">
        <v>5</v>
      </c>
      <c r="E971" s="187" t="s">
        <v>1344</v>
      </c>
      <c r="F971" s="188"/>
      <c r="G971" s="186"/>
      <c r="H971" s="202"/>
      <c r="I971" s="202"/>
      <c r="J971" s="445"/>
      <c r="K971" s="186"/>
      <c r="L971" s="430"/>
      <c r="M971" s="431"/>
      <c r="N971" s="167"/>
      <c r="O971" s="167"/>
      <c r="P971" s="167"/>
      <c r="Q971" s="167"/>
      <c r="R971" s="165"/>
      <c r="S971" s="165"/>
      <c r="T971" s="165"/>
      <c r="U971" s="165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BK971" s="120">
        <f t="shared" si="134"/>
        <v>1</v>
      </c>
      <c r="BL971" s="235" t="str">
        <f t="shared" si="133"/>
        <v>4700-01-129-03-40</v>
      </c>
      <c r="BM971" s="235">
        <v>969</v>
      </c>
      <c r="BN971" s="242" t="s">
        <v>1659</v>
      </c>
      <c r="BO971" s="241" t="s">
        <v>1658</v>
      </c>
      <c r="BP971" s="242" t="s">
        <v>1604</v>
      </c>
      <c r="BQ971" s="243" t="s">
        <v>1662</v>
      </c>
      <c r="BR971" s="242" t="s">
        <v>1699</v>
      </c>
      <c r="BS971" s="241" t="s">
        <v>1698</v>
      </c>
      <c r="BT971" s="242" t="s">
        <v>326</v>
      </c>
      <c r="BU971" s="243" t="s">
        <v>1697</v>
      </c>
      <c r="BV971" s="242" t="s">
        <v>1709</v>
      </c>
      <c r="BW971" s="241" t="s">
        <v>1708</v>
      </c>
      <c r="BX971" s="235"/>
      <c r="BY971"/>
      <c r="BZ971"/>
      <c r="CA971"/>
      <c r="CB971"/>
      <c r="CC971"/>
      <c r="CD971"/>
      <c r="CE971"/>
    </row>
    <row r="972" spans="1:83" s="166" customFormat="1" ht="15" hidden="1" customHeight="1">
      <c r="A972" s="185">
        <v>906</v>
      </c>
      <c r="B972" s="186">
        <v>19</v>
      </c>
      <c r="C972" s="187" t="s">
        <v>507</v>
      </c>
      <c r="D972" s="187">
        <v>6</v>
      </c>
      <c r="E972" s="187" t="s">
        <v>1345</v>
      </c>
      <c r="F972" s="188"/>
      <c r="G972" s="186"/>
      <c r="H972" s="202"/>
      <c r="I972" s="202"/>
      <c r="J972" s="445"/>
      <c r="K972" s="186"/>
      <c r="L972" s="430"/>
      <c r="M972" s="431"/>
      <c r="N972" s="167"/>
      <c r="O972" s="167"/>
      <c r="P972" s="167"/>
      <c r="Q972" s="167"/>
      <c r="R972" s="165"/>
      <c r="S972" s="165"/>
      <c r="T972" s="165"/>
      <c r="U972" s="165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BK972" s="120">
        <f t="shared" si="134"/>
        <v>1</v>
      </c>
      <c r="BL972" s="235" t="str">
        <f t="shared" si="133"/>
        <v>4700-01-129-03-41</v>
      </c>
      <c r="BM972" s="235">
        <v>970</v>
      </c>
      <c r="BN972" s="242" t="s">
        <v>1659</v>
      </c>
      <c r="BO972" s="241" t="s">
        <v>1658</v>
      </c>
      <c r="BP972" s="242" t="s">
        <v>1604</v>
      </c>
      <c r="BQ972" s="243" t="s">
        <v>1662</v>
      </c>
      <c r="BR972" s="242" t="s">
        <v>1699</v>
      </c>
      <c r="BS972" s="241" t="s">
        <v>1698</v>
      </c>
      <c r="BT972" s="242" t="s">
        <v>326</v>
      </c>
      <c r="BU972" s="243" t="s">
        <v>1697</v>
      </c>
      <c r="BV972" s="242" t="s">
        <v>1707</v>
      </c>
      <c r="BW972" s="241" t="s">
        <v>1706</v>
      </c>
      <c r="BX972" s="235"/>
      <c r="BY972"/>
      <c r="BZ972"/>
      <c r="CA972"/>
      <c r="CB972"/>
      <c r="CC972"/>
      <c r="CD972"/>
      <c r="CE972"/>
    </row>
    <row r="973" spans="1:83" s="165" customFormat="1" ht="15" hidden="1" customHeight="1">
      <c r="A973" s="185">
        <v>907</v>
      </c>
      <c r="B973" s="186">
        <v>19</v>
      </c>
      <c r="C973" s="187" t="s">
        <v>507</v>
      </c>
      <c r="D973" s="187">
        <v>7</v>
      </c>
      <c r="E973" s="187" t="s">
        <v>1346</v>
      </c>
      <c r="F973" s="188"/>
      <c r="G973" s="186"/>
      <c r="H973" s="202"/>
      <c r="I973" s="202"/>
      <c r="J973" s="445"/>
      <c r="K973" s="186"/>
      <c r="L973" s="430"/>
      <c r="M973" s="431"/>
      <c r="N973" s="167"/>
      <c r="O973" s="167"/>
      <c r="P973" s="167"/>
      <c r="Q973" s="167"/>
      <c r="V973" s="166"/>
      <c r="W973" s="166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BK973" s="120">
        <f t="shared" si="134"/>
        <v>1</v>
      </c>
      <c r="BL973" s="235" t="str">
        <f t="shared" si="133"/>
        <v>4700-01-129-03-42</v>
      </c>
      <c r="BM973" s="235">
        <v>971</v>
      </c>
      <c r="BN973" s="242" t="s">
        <v>1659</v>
      </c>
      <c r="BO973" s="241" t="s">
        <v>1658</v>
      </c>
      <c r="BP973" s="242" t="s">
        <v>1604</v>
      </c>
      <c r="BQ973" s="243" t="s">
        <v>1662</v>
      </c>
      <c r="BR973" s="242" t="s">
        <v>1699</v>
      </c>
      <c r="BS973" s="241" t="s">
        <v>1698</v>
      </c>
      <c r="BT973" s="242" t="s">
        <v>326</v>
      </c>
      <c r="BU973" s="243" t="s">
        <v>1697</v>
      </c>
      <c r="BV973" s="242" t="s">
        <v>1705</v>
      </c>
      <c r="BW973" s="241" t="s">
        <v>1704</v>
      </c>
      <c r="BX973" s="235"/>
      <c r="BY973"/>
      <c r="BZ973"/>
      <c r="CA973"/>
      <c r="CB973"/>
      <c r="CC973"/>
      <c r="CD973"/>
      <c r="CE973"/>
    </row>
    <row r="974" spans="1:83" s="165" customFormat="1" ht="15" hidden="1" customHeight="1">
      <c r="A974" s="185">
        <v>908</v>
      </c>
      <c r="B974" s="186">
        <v>19</v>
      </c>
      <c r="C974" s="187" t="s">
        <v>507</v>
      </c>
      <c r="D974" s="187">
        <v>8</v>
      </c>
      <c r="E974" s="187" t="s">
        <v>1347</v>
      </c>
      <c r="F974" s="188"/>
      <c r="G974" s="186"/>
      <c r="H974" s="202"/>
      <c r="I974" s="202"/>
      <c r="J974" s="445"/>
      <c r="K974" s="186"/>
      <c r="L974" s="430"/>
      <c r="M974" s="431"/>
      <c r="N974" s="167"/>
      <c r="O974" s="167"/>
      <c r="P974" s="167"/>
      <c r="Q974" s="167"/>
      <c r="V974" s="166"/>
      <c r="W974" s="166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BK974" s="120">
        <f t="shared" si="134"/>
        <v>1</v>
      </c>
      <c r="BL974" s="235" t="str">
        <f t="shared" si="133"/>
        <v>4700-01-129-03-43</v>
      </c>
      <c r="BM974" s="235">
        <v>972</v>
      </c>
      <c r="BN974" s="242" t="s">
        <v>1659</v>
      </c>
      <c r="BO974" s="241" t="s">
        <v>1658</v>
      </c>
      <c r="BP974" s="242" t="s">
        <v>1604</v>
      </c>
      <c r="BQ974" s="243" t="s">
        <v>1662</v>
      </c>
      <c r="BR974" s="242" t="s">
        <v>1699</v>
      </c>
      <c r="BS974" s="241" t="s">
        <v>1698</v>
      </c>
      <c r="BT974" s="242" t="s">
        <v>326</v>
      </c>
      <c r="BU974" s="243" t="s">
        <v>1697</v>
      </c>
      <c r="BV974" s="242" t="s">
        <v>1703</v>
      </c>
      <c r="BW974" s="241" t="s">
        <v>1702</v>
      </c>
      <c r="BX974" s="235"/>
      <c r="BY974"/>
      <c r="BZ974"/>
      <c r="CA974"/>
      <c r="CB974"/>
      <c r="CC974"/>
      <c r="CD974"/>
      <c r="CE974"/>
    </row>
    <row r="975" spans="1:83" s="165" customFormat="1" ht="15" hidden="1" customHeight="1">
      <c r="A975" s="185">
        <v>909</v>
      </c>
      <c r="B975" s="186">
        <v>19</v>
      </c>
      <c r="C975" s="187" t="s">
        <v>507</v>
      </c>
      <c r="D975" s="187">
        <v>9</v>
      </c>
      <c r="E975" s="187" t="s">
        <v>1348</v>
      </c>
      <c r="F975" s="188"/>
      <c r="G975" s="186"/>
      <c r="H975" s="202"/>
      <c r="I975" s="202"/>
      <c r="J975" s="445"/>
      <c r="K975" s="186"/>
      <c r="L975" s="430"/>
      <c r="M975" s="431"/>
      <c r="N975" s="167"/>
      <c r="O975" s="167"/>
      <c r="P975" s="167"/>
      <c r="Q975" s="167"/>
      <c r="V975" s="166"/>
      <c r="W975" s="166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BK975" s="120">
        <f t="shared" si="134"/>
        <v>1</v>
      </c>
      <c r="BL975" s="235" t="str">
        <f t="shared" si="133"/>
        <v>4700-01-129-03-44</v>
      </c>
      <c r="BM975" s="235">
        <v>973</v>
      </c>
      <c r="BN975" s="242" t="s">
        <v>1659</v>
      </c>
      <c r="BO975" s="241" t="s">
        <v>1658</v>
      </c>
      <c r="BP975" s="242" t="s">
        <v>1604</v>
      </c>
      <c r="BQ975" s="243" t="s">
        <v>1662</v>
      </c>
      <c r="BR975" s="242" t="s">
        <v>1699</v>
      </c>
      <c r="BS975" s="241" t="s">
        <v>1698</v>
      </c>
      <c r="BT975" s="242" t="s">
        <v>326</v>
      </c>
      <c r="BU975" s="243" t="s">
        <v>1697</v>
      </c>
      <c r="BV975" s="242" t="s">
        <v>1701</v>
      </c>
      <c r="BW975" s="241" t="s">
        <v>1700</v>
      </c>
      <c r="BX975" s="235"/>
      <c r="BY975"/>
      <c r="BZ975"/>
      <c r="CA975"/>
      <c r="CB975"/>
      <c r="CC975"/>
      <c r="CD975"/>
      <c r="CE975"/>
    </row>
    <row r="976" spans="1:83" s="165" customFormat="1" ht="15" hidden="1" customHeight="1">
      <c r="A976" s="185">
        <v>910</v>
      </c>
      <c r="B976" s="186">
        <v>19</v>
      </c>
      <c r="C976" s="187" t="s">
        <v>507</v>
      </c>
      <c r="D976" s="187">
        <v>10</v>
      </c>
      <c r="E976" s="187" t="s">
        <v>1349</v>
      </c>
      <c r="F976" s="188"/>
      <c r="G976" s="186"/>
      <c r="H976" s="202"/>
      <c r="I976" s="202"/>
      <c r="J976" s="445"/>
      <c r="K976" s="186"/>
      <c r="L976" s="430"/>
      <c r="M976" s="431"/>
      <c r="N976" s="167"/>
      <c r="O976" s="167"/>
      <c r="P976" s="167"/>
      <c r="Q976" s="167"/>
      <c r="V976" s="166"/>
      <c r="W976" s="166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BK976" s="120">
        <f t="shared" si="134"/>
        <v>1</v>
      </c>
      <c r="BL976" s="235" t="str">
        <f t="shared" si="133"/>
        <v>4700-01-129-03-45</v>
      </c>
      <c r="BM976" s="235">
        <v>974</v>
      </c>
      <c r="BN976" s="242" t="s">
        <v>1659</v>
      </c>
      <c r="BO976" s="241" t="s">
        <v>1658</v>
      </c>
      <c r="BP976" s="242" t="s">
        <v>1604</v>
      </c>
      <c r="BQ976" s="243" t="s">
        <v>1662</v>
      </c>
      <c r="BR976" s="242" t="s">
        <v>1699</v>
      </c>
      <c r="BS976" s="241" t="s">
        <v>1698</v>
      </c>
      <c r="BT976" s="242" t="s">
        <v>326</v>
      </c>
      <c r="BU976" s="243" t="s">
        <v>1697</v>
      </c>
      <c r="BV976" s="242" t="s">
        <v>1696</v>
      </c>
      <c r="BW976" s="241" t="s">
        <v>1695</v>
      </c>
      <c r="BX976" s="235"/>
      <c r="BY976"/>
      <c r="BZ976"/>
      <c r="CA976"/>
      <c r="CB976"/>
      <c r="CC976"/>
      <c r="CD976"/>
      <c r="CE976"/>
    </row>
    <row r="977" spans="1:83" s="165" customFormat="1" ht="15" hidden="1" customHeight="1">
      <c r="A977" s="185">
        <v>911</v>
      </c>
      <c r="B977" s="186">
        <v>19</v>
      </c>
      <c r="C977" s="187" t="s">
        <v>507</v>
      </c>
      <c r="D977" s="187">
        <v>11</v>
      </c>
      <c r="E977" s="187" t="s">
        <v>1350</v>
      </c>
      <c r="F977" s="188"/>
      <c r="G977" s="186"/>
      <c r="H977" s="202"/>
      <c r="I977" s="202"/>
      <c r="J977" s="445"/>
      <c r="K977" s="186"/>
      <c r="L977" s="430"/>
      <c r="M977" s="431"/>
      <c r="N977" s="167"/>
      <c r="O977" s="167"/>
      <c r="P977" s="167"/>
      <c r="Q977" s="167"/>
      <c r="V977" s="166"/>
      <c r="W977" s="166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BK977" s="120">
        <f t="shared" si="134"/>
        <v>1</v>
      </c>
      <c r="BL977" s="235" t="str">
        <f t="shared" si="133"/>
        <v>4700-01-133-11-26</v>
      </c>
      <c r="BM977" s="235">
        <v>975</v>
      </c>
      <c r="BN977" s="242" t="s">
        <v>1659</v>
      </c>
      <c r="BO977" s="241" t="s">
        <v>1658</v>
      </c>
      <c r="BP977" s="242" t="s">
        <v>1604</v>
      </c>
      <c r="BQ977" s="243" t="s">
        <v>1662</v>
      </c>
      <c r="BR977" s="242" t="s">
        <v>1694</v>
      </c>
      <c r="BS977" s="241" t="s">
        <v>1693</v>
      </c>
      <c r="BT977" s="242" t="s">
        <v>1608</v>
      </c>
      <c r="BU977" s="243" t="s">
        <v>1607</v>
      </c>
      <c r="BV977" s="242" t="s">
        <v>1622</v>
      </c>
      <c r="BW977" s="241" t="s">
        <v>1621</v>
      </c>
      <c r="BX977" s="235"/>
      <c r="BY977"/>
      <c r="BZ977"/>
      <c r="CA977"/>
      <c r="CB977"/>
      <c r="CC977"/>
      <c r="CD977"/>
      <c r="CE977"/>
    </row>
    <row r="978" spans="1:83" s="165" customFormat="1" ht="15" hidden="1" customHeight="1">
      <c r="A978" s="185">
        <v>912</v>
      </c>
      <c r="B978" s="186">
        <v>19</v>
      </c>
      <c r="C978" s="187" t="s">
        <v>507</v>
      </c>
      <c r="D978" s="187">
        <v>12</v>
      </c>
      <c r="E978" s="187" t="s">
        <v>1351</v>
      </c>
      <c r="F978" s="188"/>
      <c r="G978" s="186"/>
      <c r="H978" s="202"/>
      <c r="I978" s="202"/>
      <c r="J978" s="445"/>
      <c r="K978" s="186"/>
      <c r="L978" s="430"/>
      <c r="M978" s="431"/>
      <c r="N978" s="167"/>
      <c r="O978" s="167"/>
      <c r="P978" s="167"/>
      <c r="Q978" s="167"/>
      <c r="V978" s="166"/>
      <c r="W978" s="166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BK978" s="120">
        <f t="shared" si="134"/>
        <v>1</v>
      </c>
      <c r="BL978" s="235" t="str">
        <f t="shared" si="133"/>
        <v>4700-01-135-11-26</v>
      </c>
      <c r="BM978" s="235">
        <v>976</v>
      </c>
      <c r="BN978" s="242" t="s">
        <v>1659</v>
      </c>
      <c r="BO978" s="241" t="s">
        <v>1658</v>
      </c>
      <c r="BP978" s="242" t="s">
        <v>1604</v>
      </c>
      <c r="BQ978" s="243" t="s">
        <v>1662</v>
      </c>
      <c r="BR978" s="242" t="s">
        <v>1692</v>
      </c>
      <c r="BS978" s="241" t="s">
        <v>1691</v>
      </c>
      <c r="BT978" s="242" t="s">
        <v>1608</v>
      </c>
      <c r="BU978" s="243" t="s">
        <v>1607</v>
      </c>
      <c r="BV978" s="242" t="s">
        <v>1622</v>
      </c>
      <c r="BW978" s="241" t="s">
        <v>1621</v>
      </c>
      <c r="BX978" s="235"/>
      <c r="BY978"/>
      <c r="BZ978"/>
      <c r="CA978"/>
      <c r="CB978"/>
      <c r="CC978"/>
      <c r="CD978"/>
      <c r="CE978"/>
    </row>
    <row r="979" spans="1:83" s="165" customFormat="1" ht="15" hidden="1" customHeight="1">
      <c r="A979" s="185">
        <v>913</v>
      </c>
      <c r="B979" s="186">
        <v>19</v>
      </c>
      <c r="C979" s="187" t="s">
        <v>507</v>
      </c>
      <c r="D979" s="187">
        <v>13</v>
      </c>
      <c r="E979" s="187" t="s">
        <v>1352</v>
      </c>
      <c r="F979" s="188"/>
      <c r="G979" s="186"/>
      <c r="H979" s="202"/>
      <c r="I979" s="202"/>
      <c r="J979" s="445"/>
      <c r="K979" s="186"/>
      <c r="L979" s="430"/>
      <c r="M979" s="431"/>
      <c r="N979" s="167"/>
      <c r="O979" s="167"/>
      <c r="P979" s="167"/>
      <c r="Q979" s="167"/>
      <c r="V979" s="166"/>
      <c r="W979" s="166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BK979" s="120">
        <f t="shared" si="134"/>
        <v>1</v>
      </c>
      <c r="BL979" s="235" t="str">
        <f t="shared" si="133"/>
        <v>4700-01-165-11-26</v>
      </c>
      <c r="BM979" s="235">
        <v>977</v>
      </c>
      <c r="BN979" s="242" t="s">
        <v>1659</v>
      </c>
      <c r="BO979" s="241" t="s">
        <v>1658</v>
      </c>
      <c r="BP979" s="242" t="s">
        <v>1604</v>
      </c>
      <c r="BQ979" s="243" t="s">
        <v>1662</v>
      </c>
      <c r="BR979" s="242" t="s">
        <v>1690</v>
      </c>
      <c r="BS979" s="241" t="s">
        <v>1689</v>
      </c>
      <c r="BT979" s="242" t="s">
        <v>1608</v>
      </c>
      <c r="BU979" s="243" t="s">
        <v>1607</v>
      </c>
      <c r="BV979" s="242" t="s">
        <v>1622</v>
      </c>
      <c r="BW979" s="241" t="s">
        <v>1621</v>
      </c>
      <c r="BX979" s="235"/>
      <c r="BY979"/>
      <c r="BZ979"/>
      <c r="CA979"/>
      <c r="CB979"/>
      <c r="CC979"/>
      <c r="CD979"/>
      <c r="CE979"/>
    </row>
    <row r="980" spans="1:83" s="165" customFormat="1" ht="15" hidden="1" customHeight="1">
      <c r="A980" s="185">
        <v>914</v>
      </c>
      <c r="B980" s="186">
        <v>19</v>
      </c>
      <c r="C980" s="187" t="s">
        <v>507</v>
      </c>
      <c r="D980" s="187">
        <v>14</v>
      </c>
      <c r="E980" s="187" t="s">
        <v>1353</v>
      </c>
      <c r="F980" s="188"/>
      <c r="G980" s="186"/>
      <c r="H980" s="202"/>
      <c r="I980" s="202"/>
      <c r="J980" s="445"/>
      <c r="K980" s="186"/>
      <c r="L980" s="430"/>
      <c r="M980" s="431"/>
      <c r="N980" s="167"/>
      <c r="O980" s="167"/>
      <c r="P980" s="167"/>
      <c r="Q980" s="167"/>
      <c r="V980" s="166"/>
      <c r="W980" s="166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BK980" s="120">
        <f t="shared" si="134"/>
        <v>1</v>
      </c>
      <c r="BL980" s="235" t="str">
        <f t="shared" si="133"/>
        <v>4700-01-165-11-27</v>
      </c>
      <c r="BM980" s="235">
        <v>978</v>
      </c>
      <c r="BN980" s="242" t="s">
        <v>1659</v>
      </c>
      <c r="BO980" s="241" t="s">
        <v>1658</v>
      </c>
      <c r="BP980" s="242" t="s">
        <v>1604</v>
      </c>
      <c r="BQ980" s="243" t="s">
        <v>1662</v>
      </c>
      <c r="BR980" s="242" t="s">
        <v>1690</v>
      </c>
      <c r="BS980" s="241" t="s">
        <v>1689</v>
      </c>
      <c r="BT980" s="242" t="s">
        <v>1608</v>
      </c>
      <c r="BU980" s="243" t="s">
        <v>1607</v>
      </c>
      <c r="BV980" s="242" t="s">
        <v>1654</v>
      </c>
      <c r="BW980" s="241" t="s">
        <v>1653</v>
      </c>
      <c r="BX980" s="235"/>
      <c r="BY980"/>
      <c r="BZ980"/>
      <c r="CA980"/>
      <c r="CB980"/>
      <c r="CC980"/>
      <c r="CD980"/>
      <c r="CE980"/>
    </row>
    <row r="981" spans="1:83" s="165" customFormat="1" ht="15" hidden="1" customHeight="1">
      <c r="A981" s="185">
        <v>915</v>
      </c>
      <c r="B981" s="186">
        <v>19</v>
      </c>
      <c r="C981" s="187" t="s">
        <v>507</v>
      </c>
      <c r="D981" s="187">
        <v>15</v>
      </c>
      <c r="E981" s="187" t="s">
        <v>1354</v>
      </c>
      <c r="F981" s="188"/>
      <c r="G981" s="186"/>
      <c r="H981" s="202"/>
      <c r="I981" s="202"/>
      <c r="J981" s="445"/>
      <c r="K981" s="186"/>
      <c r="L981" s="430"/>
      <c r="M981" s="431"/>
      <c r="N981" s="167"/>
      <c r="O981" s="167"/>
      <c r="P981" s="167"/>
      <c r="Q981" s="167"/>
      <c r="V981" s="166"/>
      <c r="W981" s="166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BK981" s="120">
        <f t="shared" si="134"/>
        <v>1</v>
      </c>
      <c r="BL981" s="235" t="str">
        <f t="shared" si="133"/>
        <v>4700-01-167-11-25</v>
      </c>
      <c r="BM981" s="235">
        <v>979</v>
      </c>
      <c r="BN981" s="242" t="s">
        <v>1659</v>
      </c>
      <c r="BO981" s="241" t="s">
        <v>1658</v>
      </c>
      <c r="BP981" s="242" t="s">
        <v>1604</v>
      </c>
      <c r="BQ981" s="243" t="s">
        <v>1662</v>
      </c>
      <c r="BR981" s="242" t="s">
        <v>1688</v>
      </c>
      <c r="BS981" s="241" t="s">
        <v>1687</v>
      </c>
      <c r="BT981" s="242" t="s">
        <v>1608</v>
      </c>
      <c r="BU981" s="243" t="s">
        <v>1607</v>
      </c>
      <c r="BV981" s="242" t="s">
        <v>1636</v>
      </c>
      <c r="BW981" s="241" t="s">
        <v>1635</v>
      </c>
      <c r="BX981" s="235"/>
      <c r="BY981"/>
      <c r="BZ981"/>
      <c r="CA981"/>
      <c r="CB981"/>
      <c r="CC981"/>
      <c r="CD981"/>
      <c r="CE981"/>
    </row>
    <row r="982" spans="1:83" s="165" customFormat="1" ht="15" hidden="1" customHeight="1">
      <c r="A982" s="185">
        <v>916</v>
      </c>
      <c r="B982" s="186">
        <v>19</v>
      </c>
      <c r="C982" s="187" t="s">
        <v>507</v>
      </c>
      <c r="D982" s="187">
        <v>16</v>
      </c>
      <c r="E982" s="187" t="s">
        <v>1355</v>
      </c>
      <c r="F982" s="188"/>
      <c r="G982" s="186"/>
      <c r="H982" s="202"/>
      <c r="I982" s="202"/>
      <c r="J982" s="445"/>
      <c r="K982" s="186"/>
      <c r="L982" s="430"/>
      <c r="M982" s="431"/>
      <c r="N982" s="167"/>
      <c r="O982" s="167"/>
      <c r="P982" s="167"/>
      <c r="Q982" s="167"/>
      <c r="V982" s="166"/>
      <c r="W982" s="166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BK982" s="120">
        <f t="shared" si="134"/>
        <v>1</v>
      </c>
      <c r="BL982" s="235" t="str">
        <f t="shared" si="133"/>
        <v>4700-01-800-11-04</v>
      </c>
      <c r="BM982" s="235">
        <v>980</v>
      </c>
      <c r="BN982" s="242" t="s">
        <v>1659</v>
      </c>
      <c r="BO982" s="241" t="s">
        <v>1658</v>
      </c>
      <c r="BP982" s="242" t="s">
        <v>1604</v>
      </c>
      <c r="BQ982" s="243" t="s">
        <v>1662</v>
      </c>
      <c r="BR982" s="242" t="s">
        <v>1649</v>
      </c>
      <c r="BS982" s="241" t="s">
        <v>1648</v>
      </c>
      <c r="BT982" s="242" t="s">
        <v>1608</v>
      </c>
      <c r="BU982" s="243" t="s">
        <v>1607</v>
      </c>
      <c r="BV982" s="242" t="s">
        <v>327</v>
      </c>
      <c r="BW982" s="241" t="s">
        <v>1686</v>
      </c>
      <c r="BX982" s="235"/>
      <c r="BY982"/>
      <c r="BZ982"/>
      <c r="CA982"/>
      <c r="CB982"/>
      <c r="CC982"/>
      <c r="CD982"/>
      <c r="CE982"/>
    </row>
    <row r="983" spans="1:83" s="165" customFormat="1" ht="15" hidden="1" customHeight="1">
      <c r="A983" s="185">
        <v>917</v>
      </c>
      <c r="B983" s="186">
        <v>19</v>
      </c>
      <c r="C983" s="187" t="s">
        <v>507</v>
      </c>
      <c r="D983" s="187">
        <v>17</v>
      </c>
      <c r="E983" s="187" t="s">
        <v>1356</v>
      </c>
      <c r="F983" s="188"/>
      <c r="G983" s="186"/>
      <c r="H983" s="202"/>
      <c r="I983" s="202"/>
      <c r="J983" s="445"/>
      <c r="K983" s="186"/>
      <c r="L983" s="430"/>
      <c r="M983" s="431"/>
      <c r="N983" s="167"/>
      <c r="O983" s="167"/>
      <c r="P983" s="167"/>
      <c r="Q983" s="167"/>
      <c r="V983" s="166"/>
      <c r="W983" s="166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BK983" s="120">
        <f t="shared" si="134"/>
        <v>1</v>
      </c>
      <c r="BL983" s="235" t="str">
        <f t="shared" si="133"/>
        <v>4700-01-800-11-05</v>
      </c>
      <c r="BM983" s="235">
        <v>981</v>
      </c>
      <c r="BN983" s="242" t="s">
        <v>1659</v>
      </c>
      <c r="BO983" s="241" t="s">
        <v>1658</v>
      </c>
      <c r="BP983" s="242" t="s">
        <v>1604</v>
      </c>
      <c r="BQ983" s="243" t="s">
        <v>1662</v>
      </c>
      <c r="BR983" s="242" t="s">
        <v>1649</v>
      </c>
      <c r="BS983" s="241" t="s">
        <v>1648</v>
      </c>
      <c r="BT983" s="242" t="s">
        <v>1608</v>
      </c>
      <c r="BU983" s="243" t="s">
        <v>1607</v>
      </c>
      <c r="BV983" s="242" t="s">
        <v>328</v>
      </c>
      <c r="BW983" s="241" t="s">
        <v>1685</v>
      </c>
      <c r="BX983" s="235"/>
      <c r="BY983"/>
      <c r="BZ983"/>
      <c r="CA983"/>
      <c r="CB983"/>
      <c r="CC983"/>
      <c r="CD983"/>
      <c r="CE983"/>
    </row>
    <row r="984" spans="1:83" s="165" customFormat="1" ht="15" hidden="1" customHeight="1">
      <c r="A984" s="185">
        <v>918</v>
      </c>
      <c r="B984" s="186">
        <v>19</v>
      </c>
      <c r="C984" s="187" t="s">
        <v>507</v>
      </c>
      <c r="D984" s="187">
        <v>18</v>
      </c>
      <c r="E984" s="187" t="s">
        <v>1357</v>
      </c>
      <c r="F984" s="188"/>
      <c r="G984" s="186"/>
      <c r="H984" s="202"/>
      <c r="I984" s="202"/>
      <c r="J984" s="445"/>
      <c r="K984" s="186"/>
      <c r="L984" s="430"/>
      <c r="M984" s="431"/>
      <c r="N984" s="167"/>
      <c r="O984" s="167"/>
      <c r="P984" s="167"/>
      <c r="Q984" s="167"/>
      <c r="V984" s="166"/>
      <c r="W984" s="166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BK984" s="120">
        <f t="shared" si="134"/>
        <v>1</v>
      </c>
      <c r="BL984" s="235" t="str">
        <f t="shared" si="133"/>
        <v>4700-01-800-11-06</v>
      </c>
      <c r="BM984" s="235">
        <v>982</v>
      </c>
      <c r="BN984" s="242" t="s">
        <v>1659</v>
      </c>
      <c r="BO984" s="241" t="s">
        <v>1658</v>
      </c>
      <c r="BP984" s="242" t="s">
        <v>1604</v>
      </c>
      <c r="BQ984" s="243" t="s">
        <v>1662</v>
      </c>
      <c r="BR984" s="242" t="s">
        <v>1649</v>
      </c>
      <c r="BS984" s="241" t="s">
        <v>1648</v>
      </c>
      <c r="BT984" s="242" t="s">
        <v>1608</v>
      </c>
      <c r="BU984" s="243" t="s">
        <v>1607</v>
      </c>
      <c r="BV984" s="242" t="s">
        <v>329</v>
      </c>
      <c r="BW984" s="241" t="s">
        <v>1684</v>
      </c>
      <c r="BX984" s="235"/>
      <c r="BY984"/>
      <c r="BZ984"/>
      <c r="CA984"/>
      <c r="CB984"/>
      <c r="CC984"/>
      <c r="CD984"/>
      <c r="CE984"/>
    </row>
    <row r="985" spans="1:83" s="165" customFormat="1" ht="15" hidden="1" customHeight="1">
      <c r="A985" s="185">
        <v>919</v>
      </c>
      <c r="B985" s="186">
        <v>19</v>
      </c>
      <c r="C985" s="187" t="s">
        <v>507</v>
      </c>
      <c r="D985" s="187">
        <v>19</v>
      </c>
      <c r="E985" s="187" t="s">
        <v>1358</v>
      </c>
      <c r="F985" s="188"/>
      <c r="G985" s="186"/>
      <c r="H985" s="202"/>
      <c r="I985" s="202"/>
      <c r="J985" s="445"/>
      <c r="K985" s="186"/>
      <c r="L985" s="430"/>
      <c r="M985" s="431"/>
      <c r="N985" s="167"/>
      <c r="O985" s="167"/>
      <c r="P985" s="167"/>
      <c r="Q985" s="167"/>
      <c r="V985" s="166"/>
      <c r="W985" s="166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BK985" s="120">
        <f t="shared" si="134"/>
        <v>1</v>
      </c>
      <c r="BL985" s="235" t="str">
        <f t="shared" si="133"/>
        <v>4700-01-800-11-07</v>
      </c>
      <c r="BM985" s="235">
        <v>983</v>
      </c>
      <c r="BN985" s="242" t="s">
        <v>1659</v>
      </c>
      <c r="BO985" s="241" t="s">
        <v>1658</v>
      </c>
      <c r="BP985" s="242" t="s">
        <v>1604</v>
      </c>
      <c r="BQ985" s="243" t="s">
        <v>1662</v>
      </c>
      <c r="BR985" s="242" t="s">
        <v>1649</v>
      </c>
      <c r="BS985" s="241" t="s">
        <v>1648</v>
      </c>
      <c r="BT985" s="242" t="s">
        <v>1608</v>
      </c>
      <c r="BU985" s="243" t="s">
        <v>1607</v>
      </c>
      <c r="BV985" s="242" t="s">
        <v>330</v>
      </c>
      <c r="BW985" s="241" t="s">
        <v>1683</v>
      </c>
      <c r="BX985" s="235"/>
      <c r="BY985"/>
      <c r="BZ985"/>
      <c r="CA985"/>
      <c r="CB985"/>
      <c r="CC985"/>
      <c r="CD985"/>
      <c r="CE985"/>
    </row>
    <row r="986" spans="1:83" s="165" customFormat="1" ht="15" hidden="1" customHeight="1">
      <c r="A986" s="185">
        <v>920</v>
      </c>
      <c r="B986" s="186">
        <v>19</v>
      </c>
      <c r="C986" s="187" t="s">
        <v>507</v>
      </c>
      <c r="D986" s="187">
        <v>20</v>
      </c>
      <c r="E986" s="187" t="s">
        <v>1359</v>
      </c>
      <c r="F986" s="188"/>
      <c r="G986" s="186"/>
      <c r="H986" s="202"/>
      <c r="I986" s="202"/>
      <c r="J986" s="445"/>
      <c r="K986" s="186"/>
      <c r="L986" s="430"/>
      <c r="M986" s="431"/>
      <c r="N986" s="167"/>
      <c r="O986" s="167"/>
      <c r="P986" s="167"/>
      <c r="Q986" s="167"/>
      <c r="V986" s="166"/>
      <c r="W986" s="166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BK986" s="120">
        <f t="shared" si="134"/>
        <v>1</v>
      </c>
      <c r="BL986" s="235" t="str">
        <f t="shared" si="133"/>
        <v>4700-01-800-11-08</v>
      </c>
      <c r="BM986" s="235">
        <v>984</v>
      </c>
      <c r="BN986" s="242" t="s">
        <v>1659</v>
      </c>
      <c r="BO986" s="241" t="s">
        <v>1658</v>
      </c>
      <c r="BP986" s="242" t="s">
        <v>1604</v>
      </c>
      <c r="BQ986" s="243" t="s">
        <v>1662</v>
      </c>
      <c r="BR986" s="242" t="s">
        <v>1649</v>
      </c>
      <c r="BS986" s="241" t="s">
        <v>1648</v>
      </c>
      <c r="BT986" s="242" t="s">
        <v>1608</v>
      </c>
      <c r="BU986" s="243" t="s">
        <v>1607</v>
      </c>
      <c r="BV986" s="242" t="s">
        <v>331</v>
      </c>
      <c r="BW986" s="241" t="s">
        <v>1682</v>
      </c>
      <c r="BX986" s="235"/>
      <c r="BY986"/>
      <c r="BZ986"/>
      <c r="CA986"/>
      <c r="CB986"/>
      <c r="CC986"/>
      <c r="CD986"/>
      <c r="CE986"/>
    </row>
    <row r="987" spans="1:83" s="165" customFormat="1" ht="15" hidden="1" customHeight="1">
      <c r="A987" s="185">
        <v>921</v>
      </c>
      <c r="B987" s="186">
        <v>19</v>
      </c>
      <c r="C987" s="187" t="s">
        <v>507</v>
      </c>
      <c r="D987" s="187">
        <v>21</v>
      </c>
      <c r="E987" s="187" t="s">
        <v>1360</v>
      </c>
      <c r="F987" s="188"/>
      <c r="G987" s="186"/>
      <c r="H987" s="202"/>
      <c r="I987" s="202"/>
      <c r="J987" s="445"/>
      <c r="K987" s="186"/>
      <c r="L987" s="430"/>
      <c r="M987" s="431"/>
      <c r="N987" s="167"/>
      <c r="O987" s="167"/>
      <c r="P987" s="167"/>
      <c r="Q987" s="167"/>
      <c r="V987" s="166"/>
      <c r="W987" s="166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BK987" s="120">
        <f t="shared" si="134"/>
        <v>1</v>
      </c>
      <c r="BL987" s="235" t="str">
        <f t="shared" si="133"/>
        <v>4700-01-800-11-09</v>
      </c>
      <c r="BM987" s="235">
        <v>985</v>
      </c>
      <c r="BN987" s="242" t="s">
        <v>1659</v>
      </c>
      <c r="BO987" s="241" t="s">
        <v>1658</v>
      </c>
      <c r="BP987" s="242" t="s">
        <v>1604</v>
      </c>
      <c r="BQ987" s="243" t="s">
        <v>1662</v>
      </c>
      <c r="BR987" s="242" t="s">
        <v>1649</v>
      </c>
      <c r="BS987" s="241" t="s">
        <v>1648</v>
      </c>
      <c r="BT987" s="242" t="s">
        <v>1608</v>
      </c>
      <c r="BU987" s="243" t="s">
        <v>1607</v>
      </c>
      <c r="BV987" s="242" t="s">
        <v>1681</v>
      </c>
      <c r="BW987" s="241" t="s">
        <v>1680</v>
      </c>
      <c r="BX987" s="235"/>
      <c r="BY987"/>
      <c r="BZ987"/>
      <c r="CA987"/>
      <c r="CB987"/>
      <c r="CC987"/>
      <c r="CD987"/>
      <c r="CE987"/>
    </row>
    <row r="988" spans="1:83" s="165" customFormat="1" ht="15" hidden="1" customHeight="1">
      <c r="A988" s="185">
        <v>922</v>
      </c>
      <c r="B988" s="186">
        <v>19</v>
      </c>
      <c r="C988" s="187" t="s">
        <v>507</v>
      </c>
      <c r="D988" s="187">
        <v>22</v>
      </c>
      <c r="E988" s="187" t="s">
        <v>1361</v>
      </c>
      <c r="F988" s="188"/>
      <c r="G988" s="186"/>
      <c r="H988" s="202"/>
      <c r="I988" s="202"/>
      <c r="J988" s="445"/>
      <c r="K988" s="186"/>
      <c r="L988" s="430"/>
      <c r="M988" s="431"/>
      <c r="N988" s="167"/>
      <c r="O988" s="167"/>
      <c r="P988" s="167"/>
      <c r="Q988" s="167"/>
      <c r="V988" s="166"/>
      <c r="W988" s="166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BK988" s="120">
        <f t="shared" si="134"/>
        <v>1</v>
      </c>
      <c r="BL988" s="235" t="str">
        <f t="shared" si="133"/>
        <v>4700-01-800-11-10</v>
      </c>
      <c r="BM988" s="235">
        <v>986</v>
      </c>
      <c r="BN988" s="242" t="s">
        <v>1659</v>
      </c>
      <c r="BO988" s="241" t="s">
        <v>1658</v>
      </c>
      <c r="BP988" s="242" t="s">
        <v>1604</v>
      </c>
      <c r="BQ988" s="243" t="s">
        <v>1662</v>
      </c>
      <c r="BR988" s="242" t="s">
        <v>1649</v>
      </c>
      <c r="BS988" s="241" t="s">
        <v>1648</v>
      </c>
      <c r="BT988" s="242" t="s">
        <v>1608</v>
      </c>
      <c r="BU988" s="243" t="s">
        <v>1607</v>
      </c>
      <c r="BV988" s="242" t="s">
        <v>1679</v>
      </c>
      <c r="BW988" s="241" t="s">
        <v>1678</v>
      </c>
      <c r="BX988" s="235"/>
      <c r="BY988"/>
      <c r="BZ988"/>
      <c r="CA988"/>
      <c r="CB988"/>
      <c r="CC988"/>
      <c r="CD988"/>
      <c r="CE988"/>
    </row>
    <row r="989" spans="1:83" s="165" customFormat="1" ht="15" hidden="1" customHeight="1">
      <c r="A989" s="185">
        <v>923</v>
      </c>
      <c r="B989" s="186">
        <v>19</v>
      </c>
      <c r="C989" s="187" t="s">
        <v>507</v>
      </c>
      <c r="D989" s="187">
        <v>23</v>
      </c>
      <c r="E989" s="187" t="s">
        <v>1362</v>
      </c>
      <c r="F989" s="188"/>
      <c r="G989" s="186"/>
      <c r="H989" s="202"/>
      <c r="I989" s="202"/>
      <c r="J989" s="445"/>
      <c r="K989" s="186"/>
      <c r="L989" s="430"/>
      <c r="M989" s="431"/>
      <c r="N989" s="167"/>
      <c r="O989" s="167"/>
      <c r="P989" s="167"/>
      <c r="Q989" s="167"/>
      <c r="V989" s="166"/>
      <c r="W989" s="166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BK989" s="120">
        <f t="shared" si="134"/>
        <v>1</v>
      </c>
      <c r="BL989" s="235" t="str">
        <f t="shared" si="133"/>
        <v>4700-01-800-11-11</v>
      </c>
      <c r="BM989" s="235">
        <v>987</v>
      </c>
      <c r="BN989" s="242" t="s">
        <v>1659</v>
      </c>
      <c r="BO989" s="241" t="s">
        <v>1658</v>
      </c>
      <c r="BP989" s="242" t="s">
        <v>1604</v>
      </c>
      <c r="BQ989" s="243" t="s">
        <v>1662</v>
      </c>
      <c r="BR989" s="242" t="s">
        <v>1649</v>
      </c>
      <c r="BS989" s="241" t="s">
        <v>1648</v>
      </c>
      <c r="BT989" s="242" t="s">
        <v>1608</v>
      </c>
      <c r="BU989" s="243" t="s">
        <v>1607</v>
      </c>
      <c r="BV989" s="242" t="s">
        <v>1608</v>
      </c>
      <c r="BW989" s="241" t="s">
        <v>1677</v>
      </c>
      <c r="BX989" s="235"/>
      <c r="BY989"/>
      <c r="BZ989"/>
      <c r="CA989"/>
      <c r="CB989"/>
      <c r="CC989"/>
      <c r="CD989"/>
      <c r="CE989"/>
    </row>
    <row r="990" spans="1:83" s="165" customFormat="1" ht="15" hidden="1" customHeight="1">
      <c r="A990" s="185">
        <v>924</v>
      </c>
      <c r="B990" s="186">
        <v>19</v>
      </c>
      <c r="C990" s="187" t="s">
        <v>507</v>
      </c>
      <c r="D990" s="187">
        <v>24</v>
      </c>
      <c r="E990" s="187" t="s">
        <v>1363</v>
      </c>
      <c r="F990" s="188"/>
      <c r="G990" s="186"/>
      <c r="H990" s="202"/>
      <c r="I990" s="202"/>
      <c r="J990" s="445"/>
      <c r="K990" s="186"/>
      <c r="L990" s="430"/>
      <c r="M990" s="431"/>
      <c r="N990" s="167"/>
      <c r="O990" s="167"/>
      <c r="P990" s="167"/>
      <c r="Q990" s="167"/>
      <c r="V990" s="166"/>
      <c r="W990" s="166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BK990" s="120">
        <f t="shared" si="134"/>
        <v>1</v>
      </c>
      <c r="BL990" s="235" t="str">
        <f t="shared" si="133"/>
        <v>4700-01-800-11-12</v>
      </c>
      <c r="BM990" s="235">
        <v>988</v>
      </c>
      <c r="BN990" s="242" t="s">
        <v>1659</v>
      </c>
      <c r="BO990" s="241" t="s">
        <v>1658</v>
      </c>
      <c r="BP990" s="242" t="s">
        <v>1604</v>
      </c>
      <c r="BQ990" s="243" t="s">
        <v>1662</v>
      </c>
      <c r="BR990" s="242" t="s">
        <v>1649</v>
      </c>
      <c r="BS990" s="241" t="s">
        <v>1648</v>
      </c>
      <c r="BT990" s="242" t="s">
        <v>1608</v>
      </c>
      <c r="BU990" s="243" t="s">
        <v>1607</v>
      </c>
      <c r="BV990" s="242" t="s">
        <v>1639</v>
      </c>
      <c r="BW990" s="241" t="s">
        <v>1676</v>
      </c>
      <c r="BX990" s="235"/>
      <c r="BY990"/>
      <c r="BZ990"/>
      <c r="CA990"/>
      <c r="CB990"/>
      <c r="CC990"/>
      <c r="CD990"/>
      <c r="CE990"/>
    </row>
    <row r="991" spans="1:83" s="165" customFormat="1" ht="15" hidden="1" customHeight="1">
      <c r="A991" s="185">
        <v>925</v>
      </c>
      <c r="B991" s="186">
        <v>19</v>
      </c>
      <c r="C991" s="187" t="s">
        <v>507</v>
      </c>
      <c r="D991" s="187">
        <v>25</v>
      </c>
      <c r="E991" s="187" t="s">
        <v>1364</v>
      </c>
      <c r="F991" s="188"/>
      <c r="G991" s="186"/>
      <c r="H991" s="202"/>
      <c r="I991" s="202"/>
      <c r="J991" s="445"/>
      <c r="K991" s="186"/>
      <c r="L991" s="430"/>
      <c r="M991" s="431"/>
      <c r="N991" s="167"/>
      <c r="O991" s="167"/>
      <c r="P991" s="167"/>
      <c r="Q991" s="167"/>
      <c r="V991" s="166"/>
      <c r="W991" s="166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BK991" s="120">
        <f t="shared" si="134"/>
        <v>1</v>
      </c>
      <c r="BL991" s="235" t="str">
        <f t="shared" si="133"/>
        <v>4700-01-800-11-13</v>
      </c>
      <c r="BM991" s="235">
        <v>989</v>
      </c>
      <c r="BN991" s="242" t="s">
        <v>1659</v>
      </c>
      <c r="BO991" s="241" t="s">
        <v>1658</v>
      </c>
      <c r="BP991" s="242" t="s">
        <v>1604</v>
      </c>
      <c r="BQ991" s="243" t="s">
        <v>1662</v>
      </c>
      <c r="BR991" s="242" t="s">
        <v>1649</v>
      </c>
      <c r="BS991" s="241" t="s">
        <v>1648</v>
      </c>
      <c r="BT991" s="242" t="s">
        <v>1608</v>
      </c>
      <c r="BU991" s="243" t="s">
        <v>1607</v>
      </c>
      <c r="BV991" s="242" t="s">
        <v>1675</v>
      </c>
      <c r="BW991" s="241" t="s">
        <v>1674</v>
      </c>
      <c r="BX991" s="235"/>
      <c r="BY991"/>
      <c r="BZ991"/>
      <c r="CA991"/>
      <c r="CB991"/>
      <c r="CC991"/>
      <c r="CD991"/>
      <c r="CE991"/>
    </row>
    <row r="992" spans="1:83" s="165" customFormat="1" ht="15" hidden="1" customHeight="1">
      <c r="A992" s="185">
        <v>926</v>
      </c>
      <c r="B992" s="186">
        <v>19</v>
      </c>
      <c r="C992" s="187" t="s">
        <v>507</v>
      </c>
      <c r="D992" s="187">
        <v>26</v>
      </c>
      <c r="E992" s="187" t="s">
        <v>1365</v>
      </c>
      <c r="F992" s="188"/>
      <c r="G992" s="186"/>
      <c r="H992" s="202"/>
      <c r="I992" s="202"/>
      <c r="J992" s="445"/>
      <c r="K992" s="186"/>
      <c r="L992" s="430"/>
      <c r="M992" s="431"/>
      <c r="N992" s="167"/>
      <c r="O992" s="167"/>
      <c r="P992" s="167"/>
      <c r="Q992" s="167"/>
      <c r="V992" s="166"/>
      <c r="W992" s="166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BK992" s="120">
        <f t="shared" si="134"/>
        <v>1</v>
      </c>
      <c r="BL992" s="235" t="str">
        <f t="shared" si="133"/>
        <v>4700-01-800-11-17</v>
      </c>
      <c r="BM992" s="235">
        <v>990</v>
      </c>
      <c r="BN992" s="242" t="s">
        <v>1659</v>
      </c>
      <c r="BO992" s="241" t="s">
        <v>1658</v>
      </c>
      <c r="BP992" s="242" t="s">
        <v>1604</v>
      </c>
      <c r="BQ992" s="243" t="s">
        <v>1662</v>
      </c>
      <c r="BR992" s="242" t="s">
        <v>1649</v>
      </c>
      <c r="BS992" s="241" t="s">
        <v>1648</v>
      </c>
      <c r="BT992" s="242" t="s">
        <v>1608</v>
      </c>
      <c r="BU992" s="243" t="s">
        <v>1607</v>
      </c>
      <c r="BV992" s="242" t="s">
        <v>1673</v>
      </c>
      <c r="BW992" s="241" t="s">
        <v>1672</v>
      </c>
      <c r="BX992" s="235"/>
      <c r="BY992"/>
      <c r="BZ992"/>
      <c r="CA992"/>
      <c r="CB992"/>
      <c r="CC992"/>
      <c r="CD992"/>
      <c r="CE992"/>
    </row>
    <row r="993" spans="1:83" s="165" customFormat="1" ht="15" hidden="1" customHeight="1">
      <c r="A993" s="185">
        <v>927</v>
      </c>
      <c r="B993" s="186">
        <v>19</v>
      </c>
      <c r="C993" s="187" t="s">
        <v>507</v>
      </c>
      <c r="D993" s="187">
        <v>27</v>
      </c>
      <c r="E993" s="187" t="s">
        <v>1366</v>
      </c>
      <c r="F993" s="188"/>
      <c r="G993" s="186"/>
      <c r="H993" s="202"/>
      <c r="I993" s="202"/>
      <c r="J993" s="445"/>
      <c r="K993" s="186"/>
      <c r="L993" s="430"/>
      <c r="M993" s="431"/>
      <c r="N993" s="167"/>
      <c r="O993" s="167"/>
      <c r="P993" s="167"/>
      <c r="Q993" s="167"/>
      <c r="V993" s="166"/>
      <c r="W993" s="166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BK993" s="120">
        <f t="shared" si="134"/>
        <v>1</v>
      </c>
      <c r="BL993" s="235" t="str">
        <f t="shared" si="133"/>
        <v>4700-01-800-11-18</v>
      </c>
      <c r="BM993" s="235">
        <v>991</v>
      </c>
      <c r="BN993" s="242" t="s">
        <v>1659</v>
      </c>
      <c r="BO993" s="241" t="s">
        <v>1658</v>
      </c>
      <c r="BP993" s="242" t="s">
        <v>1604</v>
      </c>
      <c r="BQ993" s="243" t="s">
        <v>1662</v>
      </c>
      <c r="BR993" s="242" t="s">
        <v>1649</v>
      </c>
      <c r="BS993" s="241" t="s">
        <v>1648</v>
      </c>
      <c r="BT993" s="242" t="s">
        <v>1608</v>
      </c>
      <c r="BU993" s="243" t="s">
        <v>1607</v>
      </c>
      <c r="BV993" s="242" t="s">
        <v>1671</v>
      </c>
      <c r="BW993" s="241" t="s">
        <v>1670</v>
      </c>
      <c r="BX993" s="235"/>
      <c r="BY993"/>
      <c r="BZ993"/>
      <c r="CA993"/>
      <c r="CB993"/>
      <c r="CC993"/>
      <c r="CD993"/>
      <c r="CE993"/>
    </row>
    <row r="994" spans="1:83" s="165" customFormat="1" ht="15" hidden="1" customHeight="1">
      <c r="A994" s="185">
        <v>928</v>
      </c>
      <c r="B994" s="186">
        <v>19</v>
      </c>
      <c r="C994" s="187" t="s">
        <v>507</v>
      </c>
      <c r="D994" s="187">
        <v>28</v>
      </c>
      <c r="E994" s="187" t="s">
        <v>1367</v>
      </c>
      <c r="F994" s="188"/>
      <c r="G994" s="186"/>
      <c r="H994" s="202"/>
      <c r="I994" s="202"/>
      <c r="J994" s="445"/>
      <c r="K994" s="186"/>
      <c r="L994" s="430"/>
      <c r="M994" s="431"/>
      <c r="N994" s="167"/>
      <c r="O994" s="167"/>
      <c r="P994" s="167"/>
      <c r="Q994" s="167"/>
      <c r="V994" s="166"/>
      <c r="W994" s="166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BK994" s="120">
        <f t="shared" si="134"/>
        <v>1</v>
      </c>
      <c r="BL994" s="235" t="str">
        <f t="shared" si="133"/>
        <v>4700-01-800-11-19</v>
      </c>
      <c r="BM994" s="235">
        <v>992</v>
      </c>
      <c r="BN994" s="242" t="s">
        <v>1659</v>
      </c>
      <c r="BO994" s="241" t="s">
        <v>1658</v>
      </c>
      <c r="BP994" s="242" t="s">
        <v>1604</v>
      </c>
      <c r="BQ994" s="243" t="s">
        <v>1662</v>
      </c>
      <c r="BR994" s="242" t="s">
        <v>1649</v>
      </c>
      <c r="BS994" s="241" t="s">
        <v>1648</v>
      </c>
      <c r="BT994" s="242" t="s">
        <v>1608</v>
      </c>
      <c r="BU994" s="243" t="s">
        <v>1607</v>
      </c>
      <c r="BV994" s="242" t="s">
        <v>1669</v>
      </c>
      <c r="BW994" s="241" t="s">
        <v>1668</v>
      </c>
      <c r="BX994" s="235"/>
      <c r="BY994"/>
      <c r="BZ994"/>
      <c r="CA994"/>
      <c r="CB994"/>
      <c r="CC994"/>
      <c r="CD994"/>
      <c r="CE994"/>
    </row>
    <row r="995" spans="1:83" s="165" customFormat="1" ht="15" hidden="1" customHeight="1">
      <c r="A995" s="185">
        <v>929</v>
      </c>
      <c r="B995" s="186">
        <v>19</v>
      </c>
      <c r="C995" s="187" t="s">
        <v>507</v>
      </c>
      <c r="D995" s="187">
        <v>29</v>
      </c>
      <c r="E995" s="187" t="s">
        <v>1368</v>
      </c>
      <c r="F995" s="188"/>
      <c r="G995" s="186"/>
      <c r="H995" s="202"/>
      <c r="I995" s="202"/>
      <c r="J995" s="445"/>
      <c r="K995" s="186"/>
      <c r="L995" s="430"/>
      <c r="M995" s="431"/>
      <c r="N995" s="167"/>
      <c r="O995" s="167"/>
      <c r="P995" s="167"/>
      <c r="Q995" s="167"/>
      <c r="V995" s="166"/>
      <c r="W995" s="166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BK995" s="120">
        <f t="shared" si="134"/>
        <v>1</v>
      </c>
      <c r="BL995" s="235" t="str">
        <f t="shared" si="133"/>
        <v>4700-01-800-11-20</v>
      </c>
      <c r="BM995" s="235">
        <v>993</v>
      </c>
      <c r="BN995" s="242" t="s">
        <v>1659</v>
      </c>
      <c r="BO995" s="241" t="s">
        <v>1658</v>
      </c>
      <c r="BP995" s="242" t="s">
        <v>1604</v>
      </c>
      <c r="BQ995" s="243" t="s">
        <v>1662</v>
      </c>
      <c r="BR995" s="242" t="s">
        <v>1649</v>
      </c>
      <c r="BS995" s="241" t="s">
        <v>1648</v>
      </c>
      <c r="BT995" s="242" t="s">
        <v>1608</v>
      </c>
      <c r="BU995" s="243" t="s">
        <v>1607</v>
      </c>
      <c r="BV995" s="242" t="s">
        <v>1667</v>
      </c>
      <c r="BW995" s="241" t="s">
        <v>1666</v>
      </c>
      <c r="BX995" s="235"/>
      <c r="BY995"/>
      <c r="BZ995"/>
      <c r="CA995"/>
      <c r="CB995"/>
      <c r="CC995"/>
      <c r="CD995"/>
      <c r="CE995"/>
    </row>
    <row r="996" spans="1:83" s="165" customFormat="1" ht="15" hidden="1" customHeight="1">
      <c r="A996" s="185">
        <v>930</v>
      </c>
      <c r="B996" s="186">
        <v>19</v>
      </c>
      <c r="C996" s="187" t="s">
        <v>507</v>
      </c>
      <c r="D996" s="187">
        <v>30</v>
      </c>
      <c r="E996" s="187" t="s">
        <v>1369</v>
      </c>
      <c r="F996" s="188"/>
      <c r="G996" s="186"/>
      <c r="H996" s="202"/>
      <c r="I996" s="202"/>
      <c r="J996" s="445"/>
      <c r="K996" s="186"/>
      <c r="L996" s="430"/>
      <c r="M996" s="431"/>
      <c r="N996" s="167"/>
      <c r="O996" s="167"/>
      <c r="P996" s="167"/>
      <c r="Q996" s="167"/>
      <c r="V996" s="166"/>
      <c r="W996" s="166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BK996" s="120">
        <f t="shared" si="134"/>
        <v>1</v>
      </c>
      <c r="BL996" s="235" t="str">
        <f t="shared" si="133"/>
        <v>4700-01-800-11-21</v>
      </c>
      <c r="BM996" s="235">
        <v>994</v>
      </c>
      <c r="BN996" s="242" t="s">
        <v>1659</v>
      </c>
      <c r="BO996" s="241" t="s">
        <v>1658</v>
      </c>
      <c r="BP996" s="242" t="s">
        <v>1604</v>
      </c>
      <c r="BQ996" s="243" t="s">
        <v>1662</v>
      </c>
      <c r="BR996" s="242" t="s">
        <v>1649</v>
      </c>
      <c r="BS996" s="241" t="s">
        <v>1648</v>
      </c>
      <c r="BT996" s="242" t="s">
        <v>1608</v>
      </c>
      <c r="BU996" s="243" t="s">
        <v>1607</v>
      </c>
      <c r="BV996" s="242" t="s">
        <v>1665</v>
      </c>
      <c r="BW996" s="241" t="s">
        <v>1664</v>
      </c>
      <c r="BX996" s="235"/>
      <c r="BY996"/>
      <c r="BZ996"/>
      <c r="CA996"/>
      <c r="CB996"/>
      <c r="CC996"/>
      <c r="CD996"/>
      <c r="CE996"/>
    </row>
    <row r="997" spans="1:83" s="165" customFormat="1" ht="15" hidden="1" customHeight="1">
      <c r="A997" s="185">
        <v>931</v>
      </c>
      <c r="B997" s="186">
        <v>19</v>
      </c>
      <c r="C997" s="187" t="s">
        <v>507</v>
      </c>
      <c r="D997" s="187">
        <v>31</v>
      </c>
      <c r="E997" s="187" t="s">
        <v>1370</v>
      </c>
      <c r="F997" s="188"/>
      <c r="G997" s="186"/>
      <c r="H997" s="202"/>
      <c r="I997" s="202"/>
      <c r="J997" s="445"/>
      <c r="K997" s="186"/>
      <c r="L997" s="430"/>
      <c r="M997" s="431"/>
      <c r="N997" s="167"/>
      <c r="O997" s="167"/>
      <c r="P997" s="167"/>
      <c r="Q997" s="167"/>
      <c r="V997" s="166"/>
      <c r="W997" s="166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BK997" s="120">
        <f t="shared" si="134"/>
        <v>1</v>
      </c>
      <c r="BL997" s="235" t="str">
        <f t="shared" si="133"/>
        <v>4700-01-800-11-25</v>
      </c>
      <c r="BM997" s="235">
        <v>995</v>
      </c>
      <c r="BN997" s="242" t="s">
        <v>1659</v>
      </c>
      <c r="BO997" s="241" t="s">
        <v>1658</v>
      </c>
      <c r="BP997" s="242" t="s">
        <v>1604</v>
      </c>
      <c r="BQ997" s="243" t="s">
        <v>1662</v>
      </c>
      <c r="BR997" s="242" t="s">
        <v>1649</v>
      </c>
      <c r="BS997" s="241" t="s">
        <v>1648</v>
      </c>
      <c r="BT997" s="242" t="s">
        <v>1608</v>
      </c>
      <c r="BU997" s="243" t="s">
        <v>1607</v>
      </c>
      <c r="BV997" s="242" t="s">
        <v>1636</v>
      </c>
      <c r="BW997" s="241" t="s">
        <v>1663</v>
      </c>
      <c r="BX997" s="235"/>
      <c r="BY997"/>
      <c r="BZ997"/>
      <c r="CA997"/>
      <c r="CB997"/>
      <c r="CC997"/>
      <c r="CD997"/>
      <c r="CE997"/>
    </row>
    <row r="998" spans="1:83" s="165" customFormat="1" ht="15" hidden="1" customHeight="1">
      <c r="A998" s="185">
        <v>932</v>
      </c>
      <c r="B998" s="186">
        <v>19</v>
      </c>
      <c r="C998" s="187" t="s">
        <v>507</v>
      </c>
      <c r="D998" s="187">
        <v>32</v>
      </c>
      <c r="E998" s="187" t="s">
        <v>1371</v>
      </c>
      <c r="F998" s="188"/>
      <c r="G998" s="186"/>
      <c r="H998" s="202"/>
      <c r="I998" s="202"/>
      <c r="J998" s="445"/>
      <c r="K998" s="186"/>
      <c r="L998" s="430"/>
      <c r="M998" s="431"/>
      <c r="N998" s="167"/>
      <c r="O998" s="167"/>
      <c r="P998" s="167"/>
      <c r="Q998" s="167"/>
      <c r="V998" s="166"/>
      <c r="W998" s="166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BK998" s="120">
        <f t="shared" si="134"/>
        <v>1</v>
      </c>
      <c r="BL998" s="235" t="str">
        <f t="shared" si="133"/>
        <v>4700-01-800-11-29</v>
      </c>
      <c r="BM998" s="235">
        <v>996</v>
      </c>
      <c r="BN998" s="242" t="s">
        <v>1659</v>
      </c>
      <c r="BO998" s="241" t="s">
        <v>1658</v>
      </c>
      <c r="BP998" s="242" t="s">
        <v>1604</v>
      </c>
      <c r="BQ998" s="243" t="s">
        <v>1662</v>
      </c>
      <c r="BR998" s="242" t="s">
        <v>1649</v>
      </c>
      <c r="BS998" s="241" t="s">
        <v>1648</v>
      </c>
      <c r="BT998" s="242" t="s">
        <v>1608</v>
      </c>
      <c r="BU998" s="243" t="s">
        <v>1607</v>
      </c>
      <c r="BV998" s="242" t="s">
        <v>1661</v>
      </c>
      <c r="BW998" s="241" t="s">
        <v>1660</v>
      </c>
      <c r="BX998" s="235"/>
      <c r="BY998"/>
      <c r="BZ998"/>
      <c r="CA998"/>
      <c r="CB998"/>
      <c r="CC998"/>
      <c r="CD998"/>
      <c r="CE998"/>
    </row>
    <row r="999" spans="1:83" s="165" customFormat="1" ht="15" hidden="1" customHeight="1">
      <c r="A999" s="185">
        <v>933</v>
      </c>
      <c r="B999" s="186">
        <v>19</v>
      </c>
      <c r="C999" s="187" t="s">
        <v>507</v>
      </c>
      <c r="D999" s="187">
        <v>33</v>
      </c>
      <c r="E999" s="187" t="s">
        <v>1372</v>
      </c>
      <c r="F999" s="188"/>
      <c r="G999" s="186"/>
      <c r="H999" s="202"/>
      <c r="I999" s="202"/>
      <c r="J999" s="445"/>
      <c r="K999" s="186"/>
      <c r="L999" s="430"/>
      <c r="M999" s="431"/>
      <c r="N999" s="167"/>
      <c r="O999" s="167"/>
      <c r="P999" s="167"/>
      <c r="Q999" s="167"/>
      <c r="V999" s="166"/>
      <c r="W999" s="166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BK999" s="120">
        <f t="shared" si="134"/>
        <v>1</v>
      </c>
      <c r="BL999" s="235" t="str">
        <f t="shared" si="133"/>
        <v>4700-80-800-11-04</v>
      </c>
      <c r="BM999" s="235">
        <v>997</v>
      </c>
      <c r="BN999" s="242" t="s">
        <v>1659</v>
      </c>
      <c r="BO999" s="241" t="s">
        <v>1658</v>
      </c>
      <c r="BP999" s="242" t="s">
        <v>1611</v>
      </c>
      <c r="BQ999" s="243" t="s">
        <v>1568</v>
      </c>
      <c r="BR999" s="242" t="s">
        <v>1649</v>
      </c>
      <c r="BS999" s="241" t="s">
        <v>1648</v>
      </c>
      <c r="BT999" s="242" t="s">
        <v>1608</v>
      </c>
      <c r="BU999" s="243" t="s">
        <v>1607</v>
      </c>
      <c r="BV999" s="242" t="s">
        <v>327</v>
      </c>
      <c r="BW999" s="241" t="s">
        <v>1657</v>
      </c>
      <c r="BX999" s="235"/>
      <c r="BY999"/>
      <c r="BZ999"/>
      <c r="CA999"/>
      <c r="CB999"/>
      <c r="CC999"/>
      <c r="CD999"/>
      <c r="CE999"/>
    </row>
    <row r="1000" spans="1:83" s="165" customFormat="1" ht="15" hidden="1" customHeight="1">
      <c r="A1000" s="185">
        <v>934</v>
      </c>
      <c r="B1000" s="186">
        <v>19</v>
      </c>
      <c r="C1000" s="187" t="s">
        <v>507</v>
      </c>
      <c r="D1000" s="187">
        <v>34</v>
      </c>
      <c r="E1000" s="187" t="s">
        <v>1373</v>
      </c>
      <c r="F1000" s="188"/>
      <c r="G1000" s="186"/>
      <c r="H1000" s="202"/>
      <c r="I1000" s="202"/>
      <c r="J1000" s="445"/>
      <c r="K1000" s="186"/>
      <c r="L1000" s="430"/>
      <c r="M1000" s="431"/>
      <c r="N1000" s="167"/>
      <c r="O1000" s="167"/>
      <c r="P1000" s="167"/>
      <c r="Q1000" s="167"/>
      <c r="V1000" s="166"/>
      <c r="W1000" s="166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BK1000" s="120">
        <f t="shared" si="134"/>
        <v>1</v>
      </c>
      <c r="BL1000" s="235" t="str">
        <f t="shared" si="133"/>
        <v>4701-03-127-11-27</v>
      </c>
      <c r="BM1000" s="235">
        <v>998</v>
      </c>
      <c r="BN1000" s="242" t="s">
        <v>1652</v>
      </c>
      <c r="BO1000" s="241" t="s">
        <v>1651</v>
      </c>
      <c r="BP1000" s="242" t="s">
        <v>326</v>
      </c>
      <c r="BQ1000" s="243" t="s">
        <v>1650</v>
      </c>
      <c r="BR1000" s="242" t="s">
        <v>1656</v>
      </c>
      <c r="BS1000" s="241" t="s">
        <v>1655</v>
      </c>
      <c r="BT1000" s="242" t="s">
        <v>1608</v>
      </c>
      <c r="BU1000" s="243" t="s">
        <v>1607</v>
      </c>
      <c r="BV1000" s="242" t="s">
        <v>1654</v>
      </c>
      <c r="BW1000" s="241" t="s">
        <v>1653</v>
      </c>
      <c r="BX1000" s="235"/>
      <c r="BY1000"/>
      <c r="BZ1000"/>
      <c r="CA1000"/>
      <c r="CB1000"/>
      <c r="CC1000"/>
      <c r="CD1000"/>
      <c r="CE1000"/>
    </row>
    <row r="1001" spans="1:83" s="165" customFormat="1" ht="15" hidden="1" customHeight="1">
      <c r="A1001" s="185">
        <v>935</v>
      </c>
      <c r="B1001" s="186">
        <v>19</v>
      </c>
      <c r="C1001" s="187" t="s">
        <v>507</v>
      </c>
      <c r="D1001" s="187">
        <v>35</v>
      </c>
      <c r="E1001" s="187" t="s">
        <v>1374</v>
      </c>
      <c r="F1001" s="188"/>
      <c r="G1001" s="186"/>
      <c r="H1001" s="202"/>
      <c r="I1001" s="202"/>
      <c r="J1001" s="445"/>
      <c r="K1001" s="186"/>
      <c r="L1001" s="430"/>
      <c r="M1001" s="431"/>
      <c r="N1001" s="167"/>
      <c r="O1001" s="167"/>
      <c r="P1001" s="167"/>
      <c r="Q1001" s="167"/>
      <c r="V1001" s="166"/>
      <c r="W1001" s="166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BK1001" s="120">
        <f t="shared" si="134"/>
        <v>1</v>
      </c>
      <c r="BL1001" s="235" t="str">
        <f t="shared" si="133"/>
        <v>4701-03-800-11-04</v>
      </c>
      <c r="BM1001" s="235">
        <v>999</v>
      </c>
      <c r="BN1001" s="242" t="s">
        <v>1652</v>
      </c>
      <c r="BO1001" s="241" t="s">
        <v>1651</v>
      </c>
      <c r="BP1001" s="242" t="s">
        <v>326</v>
      </c>
      <c r="BQ1001" s="243" t="s">
        <v>1650</v>
      </c>
      <c r="BR1001" s="242" t="s">
        <v>1649</v>
      </c>
      <c r="BS1001" s="241" t="s">
        <v>1648</v>
      </c>
      <c r="BT1001" s="242" t="s">
        <v>1608</v>
      </c>
      <c r="BU1001" s="243" t="s">
        <v>1607</v>
      </c>
      <c r="BV1001" s="242" t="s">
        <v>327</v>
      </c>
      <c r="BW1001" s="241" t="s">
        <v>1647</v>
      </c>
      <c r="BX1001" s="235"/>
      <c r="BY1001"/>
      <c r="BZ1001"/>
      <c r="CA1001"/>
      <c r="CB1001"/>
      <c r="CC1001"/>
      <c r="CD1001"/>
      <c r="CE1001"/>
    </row>
    <row r="1002" spans="1:83" s="165" customFormat="1" ht="15" hidden="1" customHeight="1">
      <c r="A1002" s="185">
        <v>936</v>
      </c>
      <c r="B1002" s="186">
        <v>19</v>
      </c>
      <c r="C1002" s="187" t="s">
        <v>507</v>
      </c>
      <c r="D1002" s="187">
        <v>36</v>
      </c>
      <c r="E1002" s="187" t="s">
        <v>1375</v>
      </c>
      <c r="F1002" s="188"/>
      <c r="G1002" s="186"/>
      <c r="H1002" s="202"/>
      <c r="I1002" s="202"/>
      <c r="J1002" s="445"/>
      <c r="K1002" s="186"/>
      <c r="L1002" s="430"/>
      <c r="M1002" s="431"/>
      <c r="N1002" s="167"/>
      <c r="O1002" s="167"/>
      <c r="P1002" s="167"/>
      <c r="Q1002" s="167"/>
      <c r="V1002" s="166"/>
      <c r="W1002" s="166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BK1002" s="120">
        <f t="shared" si="134"/>
        <v>1</v>
      </c>
      <c r="BL1002" s="235" t="str">
        <f t="shared" si="133"/>
        <v>4702-00-101-11-12</v>
      </c>
      <c r="BM1002" s="235">
        <v>1000</v>
      </c>
      <c r="BN1002" s="242" t="s">
        <v>1644</v>
      </c>
      <c r="BO1002" s="241" t="s">
        <v>1643</v>
      </c>
      <c r="BP1002" s="242" t="s">
        <v>1642</v>
      </c>
      <c r="BQ1002" s="243"/>
      <c r="BR1002" s="242" t="s">
        <v>1617</v>
      </c>
      <c r="BS1002" s="241" t="s">
        <v>1646</v>
      </c>
      <c r="BT1002" s="242" t="s">
        <v>1608</v>
      </c>
      <c r="BU1002" s="243" t="s">
        <v>1607</v>
      </c>
      <c r="BV1002" s="242" t="s">
        <v>1639</v>
      </c>
      <c r="BW1002" s="241" t="s">
        <v>1645</v>
      </c>
      <c r="BX1002" s="235"/>
      <c r="BY1002"/>
      <c r="BZ1002"/>
      <c r="CA1002"/>
      <c r="CB1002"/>
      <c r="CC1002"/>
      <c r="CD1002"/>
      <c r="CE1002"/>
    </row>
    <row r="1003" spans="1:83" s="165" customFormat="1" ht="90" hidden="1">
      <c r="A1003" s="185">
        <v>937</v>
      </c>
      <c r="B1003" s="186">
        <v>19</v>
      </c>
      <c r="C1003" s="187" t="s">
        <v>507</v>
      </c>
      <c r="D1003" s="187">
        <v>37</v>
      </c>
      <c r="E1003" s="187" t="s">
        <v>1376</v>
      </c>
      <c r="F1003" s="188"/>
      <c r="G1003" s="186"/>
      <c r="H1003" s="202"/>
      <c r="I1003" s="202"/>
      <c r="J1003" s="445"/>
      <c r="K1003" s="186"/>
      <c r="L1003" s="430"/>
      <c r="M1003" s="431"/>
      <c r="N1003" s="167"/>
      <c r="O1003" s="167"/>
      <c r="P1003" s="167"/>
      <c r="Q1003" s="167"/>
      <c r="V1003" s="166"/>
      <c r="W1003" s="166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BK1003" s="120">
        <f t="shared" si="134"/>
        <v>1</v>
      </c>
      <c r="BL1003" s="235" t="str">
        <f t="shared" si="133"/>
        <v>4702-00-796-11-12</v>
      </c>
      <c r="BM1003" s="235">
        <v>1001</v>
      </c>
      <c r="BN1003" s="242" t="s">
        <v>1644</v>
      </c>
      <c r="BO1003" s="241" t="s">
        <v>1643</v>
      </c>
      <c r="BP1003" s="242" t="s">
        <v>1642</v>
      </c>
      <c r="BQ1003" s="243"/>
      <c r="BR1003" s="242" t="s">
        <v>1641</v>
      </c>
      <c r="BS1003" s="241" t="s">
        <v>1640</v>
      </c>
      <c r="BT1003" s="242" t="s">
        <v>1608</v>
      </c>
      <c r="BU1003" s="243" t="s">
        <v>1607</v>
      </c>
      <c r="BV1003" s="242" t="s">
        <v>1639</v>
      </c>
      <c r="BW1003" s="241" t="s">
        <v>1638</v>
      </c>
      <c r="BX1003" s="235"/>
      <c r="BY1003"/>
      <c r="BZ1003"/>
      <c r="CA1003"/>
      <c r="CB1003"/>
      <c r="CC1003"/>
      <c r="CD1003"/>
      <c r="CE1003"/>
    </row>
    <row r="1004" spans="1:83" s="165" customFormat="1" ht="64.5" hidden="1">
      <c r="A1004" s="185">
        <v>938</v>
      </c>
      <c r="B1004" s="186">
        <v>19</v>
      </c>
      <c r="C1004" s="187" t="s">
        <v>507</v>
      </c>
      <c r="D1004" s="187">
        <v>38</v>
      </c>
      <c r="E1004" s="187" t="s">
        <v>1377</v>
      </c>
      <c r="F1004" s="188"/>
      <c r="G1004" s="186"/>
      <c r="H1004" s="202"/>
      <c r="I1004" s="202"/>
      <c r="J1004" s="445"/>
      <c r="K1004" s="186"/>
      <c r="L1004" s="430"/>
      <c r="M1004" s="431"/>
      <c r="N1004" s="167"/>
      <c r="O1004" s="167"/>
      <c r="P1004" s="167"/>
      <c r="Q1004" s="167"/>
      <c r="V1004" s="166"/>
      <c r="W1004" s="166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BK1004" s="120">
        <f t="shared" si="134"/>
        <v>1</v>
      </c>
      <c r="BL1004" s="235" t="str">
        <f t="shared" si="133"/>
        <v>4711-01-103-11-25</v>
      </c>
      <c r="BM1004" s="235">
        <v>1002</v>
      </c>
      <c r="BN1004" s="242" t="s">
        <v>1631</v>
      </c>
      <c r="BO1004" s="241" t="s">
        <v>1630</v>
      </c>
      <c r="BP1004" s="242" t="s">
        <v>1604</v>
      </c>
      <c r="BQ1004" s="243" t="s">
        <v>1637</v>
      </c>
      <c r="BR1004" s="242" t="s">
        <v>1605</v>
      </c>
      <c r="BS1004" s="241" t="s">
        <v>1628</v>
      </c>
      <c r="BT1004" s="242" t="s">
        <v>1608</v>
      </c>
      <c r="BU1004" s="243" t="s">
        <v>1607</v>
      </c>
      <c r="BV1004" s="242" t="s">
        <v>1636</v>
      </c>
      <c r="BW1004" s="241" t="s">
        <v>1635</v>
      </c>
      <c r="BX1004" s="235"/>
      <c r="BY1004"/>
      <c r="BZ1004"/>
      <c r="CA1004"/>
      <c r="CB1004"/>
      <c r="CC1004"/>
      <c r="CD1004"/>
      <c r="CE1004"/>
    </row>
    <row r="1005" spans="1:83" s="165" customFormat="1" ht="64.5" hidden="1">
      <c r="A1005" s="185">
        <v>939</v>
      </c>
      <c r="B1005" s="186">
        <v>19</v>
      </c>
      <c r="C1005" s="187" t="s">
        <v>507</v>
      </c>
      <c r="D1005" s="187">
        <v>39</v>
      </c>
      <c r="E1005" s="187" t="s">
        <v>1378</v>
      </c>
      <c r="F1005" s="188"/>
      <c r="G1005" s="186"/>
      <c r="H1005" s="202"/>
      <c r="I1005" s="202"/>
      <c r="J1005" s="445"/>
      <c r="K1005" s="186"/>
      <c r="L1005" s="430"/>
      <c r="M1005" s="431"/>
      <c r="N1005" s="167"/>
      <c r="O1005" s="167"/>
      <c r="P1005" s="167"/>
      <c r="Q1005" s="167"/>
      <c r="V1005" s="166"/>
      <c r="W1005" s="166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BK1005" s="120">
        <f t="shared" si="134"/>
        <v>1</v>
      </c>
      <c r="BL1005" s="235" t="str">
        <f t="shared" si="133"/>
        <v>4711-03-001-11-01</v>
      </c>
      <c r="BM1005" s="235">
        <v>1003</v>
      </c>
      <c r="BN1005" s="242" t="s">
        <v>1631</v>
      </c>
      <c r="BO1005" s="241" t="s">
        <v>1630</v>
      </c>
      <c r="BP1005" s="242" t="s">
        <v>326</v>
      </c>
      <c r="BQ1005" s="243" t="s">
        <v>1629</v>
      </c>
      <c r="BR1005" s="242" t="s">
        <v>1610</v>
      </c>
      <c r="BS1005" s="241" t="s">
        <v>1634</v>
      </c>
      <c r="BT1005" s="242" t="s">
        <v>1608</v>
      </c>
      <c r="BU1005" s="243" t="s">
        <v>1607</v>
      </c>
      <c r="BV1005" s="242" t="s">
        <v>1604</v>
      </c>
      <c r="BW1005" s="241" t="s">
        <v>1614</v>
      </c>
      <c r="BX1005" s="235"/>
      <c r="BY1005"/>
      <c r="BZ1005"/>
      <c r="CA1005"/>
      <c r="CB1005"/>
      <c r="CC1005"/>
      <c r="CD1005"/>
      <c r="CE1005"/>
    </row>
    <row r="1006" spans="1:83" s="165" customFormat="1" ht="64.5" hidden="1">
      <c r="A1006" s="185">
        <v>940</v>
      </c>
      <c r="B1006" s="186">
        <v>19</v>
      </c>
      <c r="C1006" s="187" t="s">
        <v>507</v>
      </c>
      <c r="D1006" s="187">
        <v>40</v>
      </c>
      <c r="E1006" s="187" t="s">
        <v>1379</v>
      </c>
      <c r="F1006" s="188"/>
      <c r="G1006" s="186"/>
      <c r="H1006" s="202"/>
      <c r="I1006" s="202"/>
      <c r="J1006" s="445"/>
      <c r="K1006" s="186"/>
      <c r="L1006" s="430"/>
      <c r="M1006" s="431"/>
      <c r="N1006" s="167"/>
      <c r="O1006" s="167"/>
      <c r="P1006" s="167"/>
      <c r="Q1006" s="167"/>
      <c r="V1006" s="166"/>
      <c r="W1006" s="166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BK1006" s="120">
        <f t="shared" si="134"/>
        <v>1</v>
      </c>
      <c r="BL1006" s="235" t="str">
        <f t="shared" si="133"/>
        <v>4711-03-103-11-06</v>
      </c>
      <c r="BM1006" s="235">
        <v>1004</v>
      </c>
      <c r="BN1006" s="242" t="s">
        <v>1631</v>
      </c>
      <c r="BO1006" s="241" t="s">
        <v>1630</v>
      </c>
      <c r="BP1006" s="242" t="s">
        <v>326</v>
      </c>
      <c r="BQ1006" s="243" t="s">
        <v>1629</v>
      </c>
      <c r="BR1006" s="242" t="s">
        <v>1605</v>
      </c>
      <c r="BS1006" s="241" t="s">
        <v>1628</v>
      </c>
      <c r="BT1006" s="242" t="s">
        <v>1608</v>
      </c>
      <c r="BU1006" s="243" t="s">
        <v>1607</v>
      </c>
      <c r="BV1006" s="242" t="s">
        <v>329</v>
      </c>
      <c r="BW1006" s="241" t="s">
        <v>1633</v>
      </c>
      <c r="BX1006" s="235"/>
      <c r="BY1006"/>
      <c r="BZ1006"/>
      <c r="CA1006"/>
      <c r="CB1006"/>
      <c r="CC1006"/>
      <c r="CD1006"/>
      <c r="CE1006"/>
    </row>
    <row r="1007" spans="1:83" s="165" customFormat="1" ht="64.5" hidden="1">
      <c r="A1007" s="185">
        <v>941</v>
      </c>
      <c r="B1007" s="186">
        <v>19</v>
      </c>
      <c r="C1007" s="187" t="s">
        <v>507</v>
      </c>
      <c r="D1007" s="187">
        <v>41</v>
      </c>
      <c r="E1007" s="187" t="s">
        <v>1380</v>
      </c>
      <c r="F1007" s="188"/>
      <c r="G1007" s="186"/>
      <c r="H1007" s="202"/>
      <c r="I1007" s="202"/>
      <c r="J1007" s="445"/>
      <c r="K1007" s="186"/>
      <c r="L1007" s="430"/>
      <c r="M1007" s="431"/>
      <c r="N1007" s="167"/>
      <c r="O1007" s="167"/>
      <c r="P1007" s="167"/>
      <c r="Q1007" s="167"/>
      <c r="V1007" s="166"/>
      <c r="W1007" s="166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BK1007" s="120">
        <f t="shared" si="134"/>
        <v>1</v>
      </c>
      <c r="BL1007" s="235" t="str">
        <f t="shared" si="133"/>
        <v>4711-03-103-11-07</v>
      </c>
      <c r="BM1007" s="235">
        <v>1005</v>
      </c>
      <c r="BN1007" s="242" t="s">
        <v>1631</v>
      </c>
      <c r="BO1007" s="241" t="s">
        <v>1630</v>
      </c>
      <c r="BP1007" s="242" t="s">
        <v>326</v>
      </c>
      <c r="BQ1007" s="243" t="s">
        <v>1629</v>
      </c>
      <c r="BR1007" s="242" t="s">
        <v>1605</v>
      </c>
      <c r="BS1007" s="241" t="s">
        <v>1628</v>
      </c>
      <c r="BT1007" s="242" t="s">
        <v>1608</v>
      </c>
      <c r="BU1007" s="243" t="s">
        <v>1607</v>
      </c>
      <c r="BV1007" s="242" t="s">
        <v>330</v>
      </c>
      <c r="BW1007" s="241" t="s">
        <v>1632</v>
      </c>
      <c r="BX1007" s="235"/>
      <c r="BY1007"/>
      <c r="BZ1007"/>
      <c r="CA1007"/>
      <c r="CB1007"/>
      <c r="CC1007"/>
      <c r="CD1007"/>
      <c r="CE1007"/>
    </row>
    <row r="1008" spans="1:83" s="165" customFormat="1" ht="64.5" hidden="1">
      <c r="A1008" s="185">
        <v>942</v>
      </c>
      <c r="B1008" s="186">
        <v>19</v>
      </c>
      <c r="C1008" s="187" t="s">
        <v>507</v>
      </c>
      <c r="D1008" s="187">
        <v>42</v>
      </c>
      <c r="E1008" s="187" t="s">
        <v>1381</v>
      </c>
      <c r="F1008" s="188"/>
      <c r="G1008" s="186"/>
      <c r="H1008" s="202"/>
      <c r="I1008" s="202"/>
      <c r="J1008" s="445"/>
      <c r="K1008" s="186"/>
      <c r="L1008" s="430"/>
      <c r="M1008" s="431"/>
      <c r="N1008" s="167"/>
      <c r="O1008" s="167"/>
      <c r="P1008" s="167"/>
      <c r="Q1008" s="167"/>
      <c r="V1008" s="166"/>
      <c r="W1008" s="166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BK1008" s="120">
        <f t="shared" si="134"/>
        <v>1</v>
      </c>
      <c r="BL1008" s="235" t="str">
        <f t="shared" si="133"/>
        <v>4711-03-103-11-08</v>
      </c>
      <c r="BM1008" s="235">
        <v>1006</v>
      </c>
      <c r="BN1008" s="242" t="s">
        <v>1631</v>
      </c>
      <c r="BO1008" s="241" t="s">
        <v>1630</v>
      </c>
      <c r="BP1008" s="242" t="s">
        <v>326</v>
      </c>
      <c r="BQ1008" s="243" t="s">
        <v>1629</v>
      </c>
      <c r="BR1008" s="242" t="s">
        <v>1605</v>
      </c>
      <c r="BS1008" s="241" t="s">
        <v>1628</v>
      </c>
      <c r="BT1008" s="242" t="s">
        <v>1608</v>
      </c>
      <c r="BU1008" s="243" t="s">
        <v>1607</v>
      </c>
      <c r="BV1008" s="242" t="s">
        <v>331</v>
      </c>
      <c r="BW1008" s="241" t="s">
        <v>1627</v>
      </c>
      <c r="BX1008" s="235"/>
      <c r="BY1008"/>
      <c r="BZ1008"/>
      <c r="CA1008"/>
      <c r="CB1008"/>
      <c r="CC1008"/>
      <c r="CD1008"/>
      <c r="CE1008"/>
    </row>
    <row r="1009" spans="1:83" s="165" customFormat="1" ht="51.75" hidden="1">
      <c r="A1009" s="185">
        <v>943</v>
      </c>
      <c r="B1009" s="186">
        <v>19</v>
      </c>
      <c r="C1009" s="187" t="s">
        <v>507</v>
      </c>
      <c r="D1009" s="187">
        <v>43</v>
      </c>
      <c r="E1009" s="187" t="s">
        <v>1382</v>
      </c>
      <c r="F1009" s="188"/>
      <c r="G1009" s="186"/>
      <c r="H1009" s="202"/>
      <c r="I1009" s="202"/>
      <c r="J1009" s="445"/>
      <c r="K1009" s="186"/>
      <c r="L1009" s="430"/>
      <c r="M1009" s="431"/>
      <c r="N1009" s="167"/>
      <c r="O1009" s="167"/>
      <c r="P1009" s="167"/>
      <c r="Q1009" s="167"/>
      <c r="V1009" s="166"/>
      <c r="W1009" s="166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BK1009" s="120">
        <f t="shared" si="134"/>
        <v>1</v>
      </c>
      <c r="BL1009" s="235" t="str">
        <f t="shared" si="133"/>
        <v>4801-01-101-11-26</v>
      </c>
      <c r="BM1009" s="235">
        <v>1007</v>
      </c>
      <c r="BN1009" s="242" t="s">
        <v>1626</v>
      </c>
      <c r="BO1009" s="241" t="s">
        <v>1625</v>
      </c>
      <c r="BP1009" s="242" t="s">
        <v>1604</v>
      </c>
      <c r="BQ1009" s="243" t="s">
        <v>1624</v>
      </c>
      <c r="BR1009" s="242" t="s">
        <v>1617</v>
      </c>
      <c r="BS1009" s="241" t="s">
        <v>1623</v>
      </c>
      <c r="BT1009" s="242" t="s">
        <v>1608</v>
      </c>
      <c r="BU1009" s="243" t="s">
        <v>1607</v>
      </c>
      <c r="BV1009" s="242" t="s">
        <v>1622</v>
      </c>
      <c r="BW1009" s="241" t="s">
        <v>1621</v>
      </c>
      <c r="BX1009" s="235"/>
      <c r="BY1009"/>
      <c r="BZ1009"/>
      <c r="CA1009"/>
      <c r="CB1009"/>
      <c r="CC1009"/>
      <c r="CD1009"/>
      <c r="CE1009"/>
    </row>
    <row r="1010" spans="1:83" s="165" customFormat="1" ht="64.5" hidden="1">
      <c r="A1010" s="185">
        <v>944</v>
      </c>
      <c r="B1010" s="186">
        <v>20</v>
      </c>
      <c r="C1010" s="187" t="s">
        <v>509</v>
      </c>
      <c r="D1010" s="187">
        <v>1</v>
      </c>
      <c r="E1010" s="187" t="s">
        <v>1383</v>
      </c>
      <c r="F1010" s="188"/>
      <c r="G1010" s="186"/>
      <c r="H1010" s="202"/>
      <c r="I1010" s="202"/>
      <c r="J1010" s="445"/>
      <c r="K1010" s="186"/>
      <c r="L1010" s="430"/>
      <c r="M1010" s="431"/>
      <c r="N1010" s="167"/>
      <c r="O1010" s="167"/>
      <c r="P1010" s="167"/>
      <c r="Q1010" s="167"/>
      <c r="V1010" s="166"/>
      <c r="W1010" s="166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BK1010" s="120">
        <f t="shared" si="134"/>
        <v>1</v>
      </c>
      <c r="BL1010" s="235" t="str">
        <f t="shared" si="133"/>
        <v>5051-02-101-11-04</v>
      </c>
      <c r="BM1010" s="235">
        <v>1008</v>
      </c>
      <c r="BN1010" s="242" t="s">
        <v>1620</v>
      </c>
      <c r="BO1010" s="241" t="s">
        <v>1619</v>
      </c>
      <c r="BP1010" s="242" t="s">
        <v>29</v>
      </c>
      <c r="BQ1010" s="243" t="s">
        <v>1618</v>
      </c>
      <c r="BR1010" s="242" t="s">
        <v>1617</v>
      </c>
      <c r="BS1010" s="241" t="s">
        <v>1616</v>
      </c>
      <c r="BT1010" s="242" t="s">
        <v>1608</v>
      </c>
      <c r="BU1010" s="243" t="s">
        <v>1607</v>
      </c>
      <c r="BV1010" s="242" t="s">
        <v>327</v>
      </c>
      <c r="BW1010" s="241" t="s">
        <v>1616</v>
      </c>
      <c r="BX1010" s="235"/>
      <c r="BY1010"/>
      <c r="BZ1010"/>
      <c r="CA1010"/>
      <c r="CB1010"/>
      <c r="CC1010"/>
      <c r="CD1010"/>
      <c r="CE1010"/>
    </row>
    <row r="1011" spans="1:83" s="165" customFormat="1" ht="64.5" hidden="1">
      <c r="A1011" s="185">
        <v>945</v>
      </c>
      <c r="B1011" s="186">
        <v>20</v>
      </c>
      <c r="C1011" s="187" t="s">
        <v>509</v>
      </c>
      <c r="D1011" s="187">
        <v>2</v>
      </c>
      <c r="E1011" s="187" t="s">
        <v>1384</v>
      </c>
      <c r="F1011" s="188"/>
      <c r="G1011" s="186"/>
      <c r="H1011" s="202"/>
      <c r="I1011" s="202"/>
      <c r="J1011" s="445"/>
      <c r="K1011" s="186"/>
      <c r="L1011" s="430"/>
      <c r="M1011" s="431"/>
      <c r="N1011" s="167"/>
      <c r="O1011" s="167"/>
      <c r="P1011" s="167"/>
      <c r="Q1011" s="167"/>
      <c r="V1011" s="166"/>
      <c r="W1011" s="166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BK1011" s="120">
        <f t="shared" si="134"/>
        <v>1</v>
      </c>
      <c r="BL1011" s="235" t="str">
        <f t="shared" si="133"/>
        <v>5054-80-001-07-01</v>
      </c>
      <c r="BM1011" s="235">
        <v>1009</v>
      </c>
      <c r="BN1011" s="242" t="s">
        <v>1613</v>
      </c>
      <c r="BO1011" s="241" t="s">
        <v>1612</v>
      </c>
      <c r="BP1011" s="242" t="s">
        <v>1611</v>
      </c>
      <c r="BQ1011" s="243" t="s">
        <v>1568</v>
      </c>
      <c r="BR1011" s="242" t="s">
        <v>1610</v>
      </c>
      <c r="BS1011" s="241" t="s">
        <v>1609</v>
      </c>
      <c r="BT1011" s="242" t="s">
        <v>330</v>
      </c>
      <c r="BU1011" s="243" t="s">
        <v>1615</v>
      </c>
      <c r="BV1011" s="242" t="s">
        <v>1604</v>
      </c>
      <c r="BW1011" s="241" t="s">
        <v>1614</v>
      </c>
      <c r="BX1011" s="235"/>
      <c r="BY1011"/>
      <c r="BZ1011"/>
      <c r="CA1011"/>
      <c r="CB1011"/>
      <c r="CC1011"/>
      <c r="CD1011"/>
      <c r="CE1011"/>
    </row>
    <row r="1012" spans="1:83" s="165" customFormat="1" ht="64.5" hidden="1">
      <c r="A1012" s="185">
        <v>946</v>
      </c>
      <c r="B1012" s="186">
        <v>20</v>
      </c>
      <c r="C1012" s="187" t="s">
        <v>509</v>
      </c>
      <c r="D1012" s="187">
        <v>3</v>
      </c>
      <c r="E1012" s="187" t="s">
        <v>1385</v>
      </c>
      <c r="F1012" s="188"/>
      <c r="G1012" s="186"/>
      <c r="H1012" s="202"/>
      <c r="I1012" s="202"/>
      <c r="J1012" s="445"/>
      <c r="K1012" s="186"/>
      <c r="L1012" s="430"/>
      <c r="M1012" s="431"/>
      <c r="N1012" s="167"/>
      <c r="O1012" s="167"/>
      <c r="P1012" s="167"/>
      <c r="Q1012" s="167"/>
      <c r="V1012" s="166"/>
      <c r="W1012" s="166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BK1012" s="120">
        <f t="shared" si="134"/>
        <v>1</v>
      </c>
      <c r="BL1012" s="235" t="str">
        <f t="shared" si="133"/>
        <v>5054-80-001-11-01</v>
      </c>
      <c r="BM1012" s="235">
        <v>1010</v>
      </c>
      <c r="BN1012" s="242" t="s">
        <v>1613</v>
      </c>
      <c r="BO1012" s="241" t="s">
        <v>1612</v>
      </c>
      <c r="BP1012" s="242" t="s">
        <v>1611</v>
      </c>
      <c r="BQ1012" s="243" t="s">
        <v>1568</v>
      </c>
      <c r="BR1012" s="242" t="s">
        <v>1610</v>
      </c>
      <c r="BS1012" s="241" t="s">
        <v>1609</v>
      </c>
      <c r="BT1012" s="242" t="s">
        <v>1608</v>
      </c>
      <c r="BU1012" s="243" t="s">
        <v>1607</v>
      </c>
      <c r="BV1012" s="242" t="s">
        <v>1604</v>
      </c>
      <c r="BW1012" s="241" t="s">
        <v>1614</v>
      </c>
      <c r="BX1012" s="235"/>
      <c r="BY1012"/>
      <c r="BZ1012"/>
      <c r="CA1012"/>
      <c r="CB1012"/>
      <c r="CC1012"/>
      <c r="CD1012"/>
      <c r="CE1012"/>
    </row>
    <row r="1013" spans="1:83" s="165" customFormat="1" ht="77.25" hidden="1">
      <c r="A1013" s="185">
        <v>947</v>
      </c>
      <c r="B1013" s="186">
        <v>20</v>
      </c>
      <c r="C1013" s="187" t="s">
        <v>509</v>
      </c>
      <c r="D1013" s="187">
        <v>4</v>
      </c>
      <c r="E1013" s="187" t="s">
        <v>1386</v>
      </c>
      <c r="F1013" s="188"/>
      <c r="G1013" s="186"/>
      <c r="H1013" s="202"/>
      <c r="I1013" s="202"/>
      <c r="J1013" s="445"/>
      <c r="K1013" s="186"/>
      <c r="L1013" s="430"/>
      <c r="M1013" s="431"/>
      <c r="N1013" s="167"/>
      <c r="O1013" s="167"/>
      <c r="P1013" s="167"/>
      <c r="Q1013" s="167"/>
      <c r="V1013" s="166"/>
      <c r="W1013" s="166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BK1013" s="120">
        <f t="shared" si="134"/>
        <v>1</v>
      </c>
      <c r="BL1013" s="235" t="str">
        <f t="shared" si="133"/>
        <v>5054-80-001-11-03</v>
      </c>
      <c r="BM1013" s="235">
        <v>1011</v>
      </c>
      <c r="BN1013" s="239" t="s">
        <v>1613</v>
      </c>
      <c r="BO1013" s="238" t="s">
        <v>1612</v>
      </c>
      <c r="BP1013" s="239" t="s">
        <v>1611</v>
      </c>
      <c r="BQ1013" s="240" t="s">
        <v>1568</v>
      </c>
      <c r="BR1013" s="239" t="s">
        <v>1610</v>
      </c>
      <c r="BS1013" s="238" t="s">
        <v>1609</v>
      </c>
      <c r="BT1013" s="239" t="s">
        <v>1608</v>
      </c>
      <c r="BU1013" s="240" t="s">
        <v>1607</v>
      </c>
      <c r="BV1013" s="239" t="s">
        <v>326</v>
      </c>
      <c r="BW1013" s="238" t="s">
        <v>1606</v>
      </c>
      <c r="BX1013" s="235"/>
      <c r="BY1013"/>
      <c r="BZ1013"/>
      <c r="CA1013"/>
      <c r="CB1013"/>
      <c r="CC1013"/>
      <c r="CD1013"/>
      <c r="CE1013"/>
    </row>
    <row r="1014" spans="1:83" s="165" customFormat="1" ht="15.75" hidden="1">
      <c r="A1014" s="185">
        <v>948</v>
      </c>
      <c r="B1014" s="186">
        <v>20</v>
      </c>
      <c r="C1014" s="187" t="s">
        <v>509</v>
      </c>
      <c r="D1014" s="187">
        <v>5</v>
      </c>
      <c r="E1014" s="187" t="s">
        <v>1387</v>
      </c>
      <c r="F1014" s="188"/>
      <c r="G1014" s="186"/>
      <c r="H1014" s="202"/>
      <c r="I1014" s="202"/>
      <c r="J1014" s="445"/>
      <c r="K1014" s="186"/>
      <c r="L1014" s="430"/>
      <c r="M1014" s="431"/>
      <c r="N1014" s="167"/>
      <c r="O1014" s="167"/>
      <c r="P1014" s="167"/>
      <c r="Q1014" s="167"/>
      <c r="V1014" s="166"/>
      <c r="W1014" s="166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BL1014" s="235"/>
      <c r="BM1014" s="235"/>
      <c r="BN1014" s="237"/>
      <c r="BO1014" s="236"/>
      <c r="BP1014" s="237"/>
      <c r="BQ1014" s="235"/>
      <c r="BR1014" s="237"/>
      <c r="BS1014" s="236"/>
      <c r="BT1014" s="237"/>
      <c r="BU1014" s="235"/>
      <c r="BV1014" s="237"/>
      <c r="BW1014" s="236"/>
      <c r="BX1014" s="235"/>
      <c r="BY1014"/>
      <c r="BZ1014"/>
      <c r="CA1014"/>
      <c r="CB1014"/>
      <c r="CC1014"/>
      <c r="CD1014"/>
      <c r="CE1014"/>
    </row>
    <row r="1015" spans="1:83" s="165" customFormat="1" ht="15.75" hidden="1">
      <c r="A1015" s="185">
        <v>949</v>
      </c>
      <c r="B1015" s="186">
        <v>20</v>
      </c>
      <c r="C1015" s="187" t="s">
        <v>509</v>
      </c>
      <c r="D1015" s="187">
        <v>6</v>
      </c>
      <c r="E1015" s="187" t="s">
        <v>1388</v>
      </c>
      <c r="F1015" s="188"/>
      <c r="G1015" s="186"/>
      <c r="H1015" s="202"/>
      <c r="I1015" s="202"/>
      <c r="J1015" s="445"/>
      <c r="K1015" s="186"/>
      <c r="L1015" s="430"/>
      <c r="M1015" s="431"/>
      <c r="N1015" s="167"/>
      <c r="O1015" s="167"/>
      <c r="P1015" s="167"/>
      <c r="Q1015" s="167"/>
      <c r="V1015" s="166"/>
      <c r="W1015" s="166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</row>
    <row r="1016" spans="1:83" s="165" customFormat="1" ht="15.75" hidden="1">
      <c r="A1016" s="185">
        <v>950</v>
      </c>
      <c r="B1016" s="186">
        <v>20</v>
      </c>
      <c r="C1016" s="187" t="s">
        <v>509</v>
      </c>
      <c r="D1016" s="187">
        <v>7</v>
      </c>
      <c r="E1016" s="187" t="s">
        <v>1389</v>
      </c>
      <c r="F1016" s="188"/>
      <c r="G1016" s="186"/>
      <c r="H1016" s="202"/>
      <c r="I1016" s="202"/>
      <c r="J1016" s="445"/>
      <c r="K1016" s="186"/>
      <c r="L1016" s="430"/>
      <c r="M1016" s="431"/>
      <c r="N1016" s="167"/>
      <c r="O1016" s="167"/>
      <c r="P1016" s="167"/>
      <c r="Q1016" s="167"/>
      <c r="V1016" s="166"/>
      <c r="W1016" s="166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</row>
    <row r="1017" spans="1:83" s="165" customFormat="1" ht="15.75" hidden="1">
      <c r="A1017" s="185">
        <v>951</v>
      </c>
      <c r="B1017" s="186">
        <v>20</v>
      </c>
      <c r="C1017" s="187" t="s">
        <v>509</v>
      </c>
      <c r="D1017" s="187">
        <v>8</v>
      </c>
      <c r="E1017" s="187" t="s">
        <v>1390</v>
      </c>
      <c r="F1017" s="188"/>
      <c r="G1017" s="186"/>
      <c r="H1017" s="202"/>
      <c r="I1017" s="202"/>
      <c r="J1017" s="445"/>
      <c r="K1017" s="186"/>
      <c r="L1017" s="430"/>
      <c r="M1017" s="431"/>
      <c r="N1017" s="167"/>
      <c r="O1017" s="167"/>
      <c r="P1017" s="167"/>
      <c r="Q1017" s="167"/>
      <c r="V1017" s="166"/>
      <c r="W1017" s="166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</row>
    <row r="1018" spans="1:83" s="165" customFormat="1" ht="15.75" hidden="1">
      <c r="A1018" s="185">
        <v>952</v>
      </c>
      <c r="B1018" s="186">
        <v>20</v>
      </c>
      <c r="C1018" s="187" t="s">
        <v>509</v>
      </c>
      <c r="D1018" s="187">
        <v>9</v>
      </c>
      <c r="E1018" s="187" t="s">
        <v>1391</v>
      </c>
      <c r="F1018" s="188"/>
      <c r="G1018" s="186"/>
      <c r="H1018" s="202"/>
      <c r="I1018" s="202"/>
      <c r="J1018" s="445"/>
      <c r="K1018" s="186"/>
      <c r="L1018" s="430"/>
      <c r="M1018" s="431"/>
      <c r="N1018" s="167"/>
      <c r="O1018" s="167"/>
      <c r="P1018" s="167"/>
      <c r="Q1018" s="167"/>
      <c r="V1018" s="166"/>
      <c r="W1018" s="166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</row>
    <row r="1019" spans="1:83" s="165" customFormat="1" ht="15.75" hidden="1">
      <c r="A1019" s="185">
        <v>953</v>
      </c>
      <c r="B1019" s="186">
        <v>20</v>
      </c>
      <c r="C1019" s="187" t="s">
        <v>509</v>
      </c>
      <c r="D1019" s="187">
        <v>10</v>
      </c>
      <c r="E1019" s="187" t="s">
        <v>1392</v>
      </c>
      <c r="F1019" s="188"/>
      <c r="G1019" s="186"/>
      <c r="H1019" s="202"/>
      <c r="I1019" s="202"/>
      <c r="J1019" s="445"/>
      <c r="K1019" s="186"/>
      <c r="L1019" s="430"/>
      <c r="M1019" s="431"/>
      <c r="N1019" s="167"/>
      <c r="O1019" s="167"/>
      <c r="P1019" s="167"/>
      <c r="Q1019" s="167"/>
      <c r="V1019" s="166"/>
      <c r="W1019" s="166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</row>
    <row r="1020" spans="1:83" s="165" customFormat="1" ht="15.75" hidden="1">
      <c r="A1020" s="185">
        <v>954</v>
      </c>
      <c r="B1020" s="186">
        <v>20</v>
      </c>
      <c r="C1020" s="187" t="s">
        <v>509</v>
      </c>
      <c r="D1020" s="187">
        <v>11</v>
      </c>
      <c r="E1020" s="187" t="s">
        <v>1393</v>
      </c>
      <c r="F1020" s="188"/>
      <c r="G1020" s="186"/>
      <c r="H1020" s="202"/>
      <c r="I1020" s="202"/>
      <c r="J1020" s="445"/>
      <c r="K1020" s="186"/>
      <c r="L1020" s="430"/>
      <c r="M1020" s="431"/>
      <c r="N1020" s="167"/>
      <c r="O1020" s="167"/>
      <c r="P1020" s="167"/>
      <c r="Q1020" s="167"/>
      <c r="V1020" s="166"/>
      <c r="W1020" s="166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</row>
    <row r="1021" spans="1:83" s="165" customFormat="1" ht="15.75" hidden="1">
      <c r="A1021" s="185">
        <v>955</v>
      </c>
      <c r="B1021" s="186">
        <v>20</v>
      </c>
      <c r="C1021" s="187" t="s">
        <v>509</v>
      </c>
      <c r="D1021" s="187">
        <v>12</v>
      </c>
      <c r="E1021" s="187" t="s">
        <v>1394</v>
      </c>
      <c r="F1021" s="188"/>
      <c r="G1021" s="186"/>
      <c r="H1021" s="202"/>
      <c r="I1021" s="202"/>
      <c r="J1021" s="445"/>
      <c r="K1021" s="186"/>
      <c r="L1021" s="430"/>
      <c r="M1021" s="431"/>
      <c r="N1021" s="167"/>
      <c r="O1021" s="167"/>
      <c r="P1021" s="167"/>
      <c r="Q1021" s="167"/>
      <c r="V1021" s="166"/>
      <c r="W1021" s="166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</row>
    <row r="1022" spans="1:83" s="165" customFormat="1" ht="15.75" hidden="1">
      <c r="A1022" s="185">
        <v>956</v>
      </c>
      <c r="B1022" s="186">
        <v>20</v>
      </c>
      <c r="C1022" s="187" t="s">
        <v>509</v>
      </c>
      <c r="D1022" s="187">
        <v>13</v>
      </c>
      <c r="E1022" s="187" t="s">
        <v>1395</v>
      </c>
      <c r="F1022" s="188"/>
      <c r="G1022" s="186"/>
      <c r="H1022" s="202"/>
      <c r="I1022" s="202"/>
      <c r="J1022" s="445"/>
      <c r="K1022" s="186"/>
      <c r="L1022" s="430"/>
      <c r="M1022" s="431"/>
      <c r="N1022" s="167"/>
      <c r="O1022" s="167"/>
      <c r="P1022" s="167"/>
      <c r="Q1022" s="167"/>
      <c r="V1022" s="166"/>
      <c r="W1022" s="166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</row>
    <row r="1023" spans="1:83" s="165" customFormat="1" ht="15.75" hidden="1">
      <c r="A1023" s="185">
        <v>957</v>
      </c>
      <c r="B1023" s="186">
        <v>20</v>
      </c>
      <c r="C1023" s="187" t="s">
        <v>509</v>
      </c>
      <c r="D1023" s="187">
        <v>14</v>
      </c>
      <c r="E1023" s="187" t="s">
        <v>1396</v>
      </c>
      <c r="F1023" s="188"/>
      <c r="G1023" s="186"/>
      <c r="H1023" s="202"/>
      <c r="I1023" s="202"/>
      <c r="J1023" s="445"/>
      <c r="K1023" s="186"/>
      <c r="L1023" s="430"/>
      <c r="M1023" s="431"/>
      <c r="N1023" s="167"/>
      <c r="O1023" s="167"/>
      <c r="P1023" s="167"/>
      <c r="Q1023" s="167"/>
      <c r="V1023" s="166"/>
      <c r="W1023" s="166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</row>
    <row r="1024" spans="1:83" s="165" customFormat="1" ht="15.75" hidden="1">
      <c r="A1024" s="185">
        <v>958</v>
      </c>
      <c r="B1024" s="186">
        <v>20</v>
      </c>
      <c r="C1024" s="187" t="s">
        <v>509</v>
      </c>
      <c r="D1024" s="187">
        <v>15</v>
      </c>
      <c r="E1024" s="187" t="s">
        <v>1397</v>
      </c>
      <c r="F1024" s="188"/>
      <c r="G1024" s="186"/>
      <c r="H1024" s="202"/>
      <c r="I1024" s="202"/>
      <c r="J1024" s="445"/>
      <c r="K1024" s="186"/>
      <c r="L1024" s="430"/>
      <c r="M1024" s="431"/>
      <c r="N1024" s="167"/>
      <c r="O1024" s="167"/>
      <c r="P1024" s="167"/>
      <c r="Q1024" s="167"/>
      <c r="V1024" s="166"/>
      <c r="W1024" s="166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</row>
    <row r="1025" spans="1:37" s="165" customFormat="1" ht="15.75" hidden="1">
      <c r="A1025" s="185">
        <v>959</v>
      </c>
      <c r="B1025" s="186">
        <v>20</v>
      </c>
      <c r="C1025" s="187" t="s">
        <v>509</v>
      </c>
      <c r="D1025" s="187">
        <v>16</v>
      </c>
      <c r="E1025" s="187" t="s">
        <v>1398</v>
      </c>
      <c r="F1025" s="188"/>
      <c r="G1025" s="186"/>
      <c r="H1025" s="202"/>
      <c r="I1025" s="202"/>
      <c r="J1025" s="445"/>
      <c r="K1025" s="186"/>
      <c r="L1025" s="430"/>
      <c r="M1025" s="431"/>
      <c r="N1025" s="167"/>
      <c r="O1025" s="167"/>
      <c r="P1025" s="167"/>
      <c r="Q1025" s="167"/>
      <c r="V1025" s="166"/>
      <c r="W1025" s="166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</row>
    <row r="1026" spans="1:37" s="165" customFormat="1" ht="15.75" hidden="1">
      <c r="A1026" s="185">
        <v>960</v>
      </c>
      <c r="B1026" s="186">
        <v>20</v>
      </c>
      <c r="C1026" s="187" t="s">
        <v>509</v>
      </c>
      <c r="D1026" s="187">
        <v>17</v>
      </c>
      <c r="E1026" s="187" t="s">
        <v>1399</v>
      </c>
      <c r="F1026" s="188"/>
      <c r="G1026" s="186"/>
      <c r="H1026" s="202"/>
      <c r="I1026" s="202"/>
      <c r="J1026" s="445"/>
      <c r="K1026" s="186"/>
      <c r="L1026" s="430"/>
      <c r="M1026" s="431"/>
      <c r="N1026" s="167"/>
      <c r="O1026" s="167"/>
      <c r="P1026" s="167"/>
      <c r="Q1026" s="167"/>
      <c r="V1026" s="166"/>
      <c r="W1026" s="166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</row>
    <row r="1027" spans="1:37" s="165" customFormat="1" ht="15.75" hidden="1">
      <c r="A1027" s="185">
        <v>961</v>
      </c>
      <c r="B1027" s="186">
        <v>20</v>
      </c>
      <c r="C1027" s="187" t="s">
        <v>509</v>
      </c>
      <c r="D1027" s="187">
        <v>18</v>
      </c>
      <c r="E1027" s="187" t="s">
        <v>1400</v>
      </c>
      <c r="F1027" s="188"/>
      <c r="G1027" s="186"/>
      <c r="H1027" s="202"/>
      <c r="I1027" s="202"/>
      <c r="J1027" s="445"/>
      <c r="K1027" s="186"/>
      <c r="L1027" s="430"/>
      <c r="M1027" s="431"/>
      <c r="N1027" s="167"/>
      <c r="O1027" s="167"/>
      <c r="P1027" s="167"/>
      <c r="Q1027" s="167"/>
      <c r="V1027" s="166"/>
      <c r="W1027" s="166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</row>
    <row r="1028" spans="1:37" s="165" customFormat="1" ht="15.75" hidden="1">
      <c r="A1028" s="185">
        <v>962</v>
      </c>
      <c r="B1028" s="186">
        <v>20</v>
      </c>
      <c r="C1028" s="187" t="s">
        <v>509</v>
      </c>
      <c r="D1028" s="187">
        <v>19</v>
      </c>
      <c r="E1028" s="187" t="s">
        <v>1401</v>
      </c>
      <c r="F1028" s="188"/>
      <c r="G1028" s="186"/>
      <c r="H1028" s="202"/>
      <c r="I1028" s="202"/>
      <c r="J1028" s="445"/>
      <c r="K1028" s="186"/>
      <c r="L1028" s="430"/>
      <c r="M1028" s="431"/>
      <c r="N1028" s="167"/>
      <c r="O1028" s="167"/>
      <c r="P1028" s="167"/>
      <c r="Q1028" s="167"/>
      <c r="V1028" s="166"/>
      <c r="W1028" s="166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</row>
    <row r="1029" spans="1:37" s="165" customFormat="1" ht="15.75" hidden="1">
      <c r="A1029" s="185">
        <v>963</v>
      </c>
      <c r="B1029" s="186">
        <v>20</v>
      </c>
      <c r="C1029" s="187" t="s">
        <v>509</v>
      </c>
      <c r="D1029" s="187">
        <v>20</v>
      </c>
      <c r="E1029" s="187" t="s">
        <v>1402</v>
      </c>
      <c r="F1029" s="188"/>
      <c r="G1029" s="186"/>
      <c r="H1029" s="202"/>
      <c r="I1029" s="202"/>
      <c r="J1029" s="445"/>
      <c r="K1029" s="186"/>
      <c r="L1029" s="430"/>
      <c r="M1029" s="431"/>
      <c r="N1029" s="167"/>
      <c r="O1029" s="167"/>
      <c r="P1029" s="167"/>
      <c r="Q1029" s="167"/>
      <c r="V1029" s="166"/>
      <c r="W1029" s="166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</row>
    <row r="1030" spans="1:37" s="165" customFormat="1" ht="15.75" hidden="1">
      <c r="A1030" s="185">
        <v>964</v>
      </c>
      <c r="B1030" s="186">
        <v>20</v>
      </c>
      <c r="C1030" s="187" t="s">
        <v>509</v>
      </c>
      <c r="D1030" s="187">
        <v>21</v>
      </c>
      <c r="E1030" s="187" t="s">
        <v>1403</v>
      </c>
      <c r="F1030" s="188"/>
      <c r="G1030" s="186"/>
      <c r="H1030" s="202"/>
      <c r="I1030" s="202"/>
      <c r="J1030" s="445"/>
      <c r="K1030" s="186"/>
      <c r="L1030" s="430"/>
      <c r="M1030" s="431"/>
      <c r="N1030" s="167"/>
      <c r="O1030" s="167"/>
      <c r="P1030" s="167"/>
      <c r="Q1030" s="167"/>
      <c r="V1030" s="166"/>
      <c r="W1030" s="166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</row>
    <row r="1031" spans="1:37" s="165" customFormat="1" ht="15.75" hidden="1">
      <c r="A1031" s="185">
        <v>965</v>
      </c>
      <c r="B1031" s="186">
        <v>20</v>
      </c>
      <c r="C1031" s="187" t="s">
        <v>509</v>
      </c>
      <c r="D1031" s="187">
        <v>22</v>
      </c>
      <c r="E1031" s="187" t="s">
        <v>1404</v>
      </c>
      <c r="F1031" s="188"/>
      <c r="G1031" s="186"/>
      <c r="H1031" s="202"/>
      <c r="I1031" s="202"/>
      <c r="J1031" s="445"/>
      <c r="K1031" s="186"/>
      <c r="L1031" s="430"/>
      <c r="M1031" s="431"/>
      <c r="N1031" s="167"/>
      <c r="O1031" s="167"/>
      <c r="P1031" s="167"/>
      <c r="Q1031" s="167"/>
      <c r="V1031" s="166"/>
      <c r="W1031" s="166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</row>
    <row r="1032" spans="1:37" s="165" customFormat="1" ht="15.75" hidden="1">
      <c r="A1032" s="185">
        <v>966</v>
      </c>
      <c r="B1032" s="186">
        <v>20</v>
      </c>
      <c r="C1032" s="187" t="s">
        <v>509</v>
      </c>
      <c r="D1032" s="187">
        <v>23</v>
      </c>
      <c r="E1032" s="187" t="s">
        <v>1405</v>
      </c>
      <c r="F1032" s="188"/>
      <c r="G1032" s="186"/>
      <c r="H1032" s="202"/>
      <c r="I1032" s="202"/>
      <c r="J1032" s="445"/>
      <c r="K1032" s="186"/>
      <c r="L1032" s="430"/>
      <c r="M1032" s="431"/>
      <c r="N1032" s="167"/>
      <c r="O1032" s="167"/>
      <c r="P1032" s="167"/>
      <c r="Q1032" s="167"/>
      <c r="V1032" s="166"/>
      <c r="W1032" s="166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</row>
    <row r="1033" spans="1:37" s="165" customFormat="1" ht="15.75" hidden="1">
      <c r="A1033" s="185">
        <v>967</v>
      </c>
      <c r="B1033" s="186">
        <v>20</v>
      </c>
      <c r="C1033" s="187" t="s">
        <v>509</v>
      </c>
      <c r="D1033" s="187">
        <v>24</v>
      </c>
      <c r="E1033" s="187" t="s">
        <v>1406</v>
      </c>
      <c r="F1033" s="188"/>
      <c r="G1033" s="186"/>
      <c r="H1033" s="202"/>
      <c r="I1033" s="202"/>
      <c r="J1033" s="445"/>
      <c r="K1033" s="186"/>
      <c r="L1033" s="430"/>
      <c r="M1033" s="431"/>
      <c r="N1033" s="167"/>
      <c r="O1033" s="167"/>
      <c r="P1033" s="167"/>
      <c r="Q1033" s="167"/>
      <c r="V1033" s="166"/>
      <c r="W1033" s="166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</row>
    <row r="1034" spans="1:37" s="165" customFormat="1" ht="15.75" hidden="1">
      <c r="A1034" s="185">
        <v>968</v>
      </c>
      <c r="B1034" s="186">
        <v>20</v>
      </c>
      <c r="C1034" s="187" t="s">
        <v>509</v>
      </c>
      <c r="D1034" s="187">
        <v>25</v>
      </c>
      <c r="E1034" s="187" t="s">
        <v>1407</v>
      </c>
      <c r="F1034" s="188"/>
      <c r="G1034" s="186"/>
      <c r="H1034" s="202"/>
      <c r="I1034" s="202"/>
      <c r="J1034" s="445"/>
      <c r="K1034" s="186"/>
      <c r="L1034" s="430"/>
      <c r="M1034" s="431"/>
      <c r="N1034" s="167"/>
      <c r="O1034" s="167"/>
      <c r="P1034" s="167"/>
      <c r="Q1034" s="167"/>
      <c r="V1034" s="166"/>
      <c r="W1034" s="166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</row>
    <row r="1035" spans="1:37" s="165" customFormat="1" ht="15.75" hidden="1">
      <c r="A1035" s="185">
        <v>969</v>
      </c>
      <c r="B1035" s="186">
        <v>20</v>
      </c>
      <c r="C1035" s="187" t="s">
        <v>509</v>
      </c>
      <c r="D1035" s="187">
        <v>26</v>
      </c>
      <c r="E1035" s="187" t="s">
        <v>1408</v>
      </c>
      <c r="F1035" s="188"/>
      <c r="G1035" s="186"/>
      <c r="H1035" s="202"/>
      <c r="I1035" s="202"/>
      <c r="J1035" s="445"/>
      <c r="K1035" s="186"/>
      <c r="L1035" s="430"/>
      <c r="M1035" s="431"/>
      <c r="N1035" s="167"/>
      <c r="O1035" s="167"/>
      <c r="P1035" s="167"/>
      <c r="Q1035" s="167"/>
      <c r="V1035" s="166"/>
      <c r="W1035" s="166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</row>
    <row r="1036" spans="1:37" s="165" customFormat="1" ht="15.75" hidden="1">
      <c r="A1036" s="185">
        <v>970</v>
      </c>
      <c r="B1036" s="186">
        <v>20</v>
      </c>
      <c r="C1036" s="187" t="s">
        <v>509</v>
      </c>
      <c r="D1036" s="187">
        <v>27</v>
      </c>
      <c r="E1036" s="187" t="s">
        <v>1409</v>
      </c>
      <c r="F1036" s="188"/>
      <c r="G1036" s="186"/>
      <c r="H1036" s="202"/>
      <c r="I1036" s="202"/>
      <c r="J1036" s="445"/>
      <c r="K1036" s="186"/>
      <c r="L1036" s="430"/>
      <c r="M1036" s="431"/>
      <c r="N1036" s="167"/>
      <c r="O1036" s="167"/>
      <c r="P1036" s="167"/>
      <c r="Q1036" s="167"/>
      <c r="V1036" s="166"/>
      <c r="W1036" s="166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</row>
    <row r="1037" spans="1:37" s="165" customFormat="1" ht="15.75" hidden="1">
      <c r="A1037" s="185">
        <v>971</v>
      </c>
      <c r="B1037" s="186">
        <v>20</v>
      </c>
      <c r="C1037" s="187" t="s">
        <v>509</v>
      </c>
      <c r="D1037" s="187">
        <v>28</v>
      </c>
      <c r="E1037" s="187" t="s">
        <v>1410</v>
      </c>
      <c r="F1037" s="188"/>
      <c r="G1037" s="186"/>
      <c r="H1037" s="202"/>
      <c r="I1037" s="202"/>
      <c r="J1037" s="445"/>
      <c r="K1037" s="186"/>
      <c r="L1037" s="430"/>
      <c r="M1037" s="431"/>
      <c r="N1037" s="167"/>
      <c r="O1037" s="167"/>
      <c r="P1037" s="167"/>
      <c r="Q1037" s="167"/>
      <c r="V1037" s="166"/>
      <c r="W1037" s="166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</row>
    <row r="1038" spans="1:37" s="165" customFormat="1" ht="15.75" hidden="1">
      <c r="A1038" s="185">
        <v>972</v>
      </c>
      <c r="B1038" s="186">
        <v>20</v>
      </c>
      <c r="C1038" s="187" t="s">
        <v>509</v>
      </c>
      <c r="D1038" s="187">
        <v>29</v>
      </c>
      <c r="E1038" s="187" t="s">
        <v>1411</v>
      </c>
      <c r="F1038" s="188"/>
      <c r="G1038" s="186"/>
      <c r="H1038" s="202"/>
      <c r="I1038" s="202"/>
      <c r="J1038" s="445"/>
      <c r="K1038" s="186"/>
      <c r="L1038" s="430"/>
      <c r="M1038" s="431"/>
      <c r="N1038" s="167"/>
      <c r="O1038" s="167"/>
      <c r="P1038" s="167"/>
      <c r="Q1038" s="167"/>
      <c r="V1038" s="166"/>
      <c r="W1038" s="166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</row>
    <row r="1039" spans="1:37" s="165" customFormat="1" ht="15.75" hidden="1">
      <c r="A1039" s="185">
        <v>973</v>
      </c>
      <c r="B1039" s="186">
        <v>20</v>
      </c>
      <c r="C1039" s="187" t="s">
        <v>509</v>
      </c>
      <c r="D1039" s="187">
        <v>30</v>
      </c>
      <c r="E1039" s="187" t="s">
        <v>1412</v>
      </c>
      <c r="F1039" s="188"/>
      <c r="G1039" s="186"/>
      <c r="H1039" s="202"/>
      <c r="I1039" s="202"/>
      <c r="J1039" s="445"/>
      <c r="K1039" s="186"/>
      <c r="L1039" s="430"/>
      <c r="M1039" s="431"/>
      <c r="N1039" s="167"/>
      <c r="O1039" s="167"/>
      <c r="P1039" s="167"/>
      <c r="Q1039" s="167"/>
      <c r="V1039" s="166"/>
      <c r="W1039" s="166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</row>
    <row r="1040" spans="1:37" s="165" customFormat="1" ht="15.75" hidden="1">
      <c r="A1040" s="185">
        <v>974</v>
      </c>
      <c r="B1040" s="186">
        <v>20</v>
      </c>
      <c r="C1040" s="187" t="s">
        <v>509</v>
      </c>
      <c r="D1040" s="187">
        <v>31</v>
      </c>
      <c r="E1040" s="187" t="s">
        <v>1413</v>
      </c>
      <c r="F1040" s="188"/>
      <c r="G1040" s="186"/>
      <c r="H1040" s="202"/>
      <c r="I1040" s="202"/>
      <c r="J1040" s="445"/>
      <c r="K1040" s="186"/>
      <c r="L1040" s="430"/>
      <c r="M1040" s="431"/>
      <c r="N1040" s="167"/>
      <c r="O1040" s="167"/>
      <c r="P1040" s="167"/>
      <c r="Q1040" s="167"/>
      <c r="V1040" s="166"/>
      <c r="W1040" s="166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</row>
    <row r="1041" spans="1:37" s="165" customFormat="1" ht="15.75" hidden="1">
      <c r="A1041" s="185">
        <v>975</v>
      </c>
      <c r="B1041" s="186">
        <v>20</v>
      </c>
      <c r="C1041" s="187" t="s">
        <v>509</v>
      </c>
      <c r="D1041" s="187">
        <v>32</v>
      </c>
      <c r="E1041" s="187" t="s">
        <v>1414</v>
      </c>
      <c r="F1041" s="188"/>
      <c r="G1041" s="186"/>
      <c r="H1041" s="202"/>
      <c r="I1041" s="202"/>
      <c r="J1041" s="445"/>
      <c r="K1041" s="186"/>
      <c r="L1041" s="430"/>
      <c r="M1041" s="431"/>
      <c r="N1041" s="167"/>
      <c r="O1041" s="167"/>
      <c r="P1041" s="167"/>
      <c r="Q1041" s="167"/>
      <c r="V1041" s="166"/>
      <c r="W1041" s="166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</row>
    <row r="1042" spans="1:37" s="165" customFormat="1" ht="15.75" hidden="1">
      <c r="A1042" s="185">
        <v>976</v>
      </c>
      <c r="B1042" s="186">
        <v>20</v>
      </c>
      <c r="C1042" s="187" t="s">
        <v>509</v>
      </c>
      <c r="D1042" s="187">
        <v>33</v>
      </c>
      <c r="E1042" s="187" t="s">
        <v>1415</v>
      </c>
      <c r="F1042" s="188"/>
      <c r="G1042" s="186"/>
      <c r="H1042" s="202"/>
      <c r="I1042" s="202"/>
      <c r="J1042" s="445"/>
      <c r="K1042" s="186"/>
      <c r="L1042" s="430"/>
      <c r="M1042" s="431"/>
      <c r="N1042" s="167"/>
      <c r="O1042" s="167"/>
      <c r="P1042" s="167"/>
      <c r="Q1042" s="167"/>
      <c r="V1042" s="166"/>
      <c r="W1042" s="166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</row>
    <row r="1043" spans="1:37" s="165" customFormat="1" ht="15.75" hidden="1">
      <c r="A1043" s="185">
        <v>977</v>
      </c>
      <c r="B1043" s="186">
        <v>20</v>
      </c>
      <c r="C1043" s="187" t="s">
        <v>509</v>
      </c>
      <c r="D1043" s="187">
        <v>34</v>
      </c>
      <c r="E1043" s="187" t="s">
        <v>509</v>
      </c>
      <c r="F1043" s="188"/>
      <c r="G1043" s="186"/>
      <c r="H1043" s="202"/>
      <c r="I1043" s="202"/>
      <c r="J1043" s="445"/>
      <c r="K1043" s="186"/>
      <c r="L1043" s="430"/>
      <c r="M1043" s="431"/>
      <c r="N1043" s="167"/>
      <c r="O1043" s="167"/>
      <c r="P1043" s="167"/>
      <c r="Q1043" s="167"/>
      <c r="V1043" s="166"/>
      <c r="W1043" s="166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</row>
    <row r="1044" spans="1:37" s="165" customFormat="1" ht="15.75" hidden="1">
      <c r="A1044" s="185">
        <v>978</v>
      </c>
      <c r="B1044" s="186">
        <v>21</v>
      </c>
      <c r="C1044" s="187" t="s">
        <v>511</v>
      </c>
      <c r="D1044" s="187">
        <v>1</v>
      </c>
      <c r="E1044" s="187" t="s">
        <v>964</v>
      </c>
      <c r="F1044" s="188"/>
      <c r="G1044" s="186"/>
      <c r="H1044" s="202"/>
      <c r="I1044" s="202"/>
      <c r="J1044" s="445"/>
      <c r="K1044" s="186"/>
      <c r="L1044" s="430"/>
      <c r="M1044" s="431"/>
      <c r="N1044" s="167"/>
      <c r="O1044" s="167"/>
      <c r="P1044" s="167"/>
      <c r="Q1044" s="167"/>
      <c r="V1044" s="166"/>
      <c r="W1044" s="166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</row>
    <row r="1045" spans="1:37" s="165" customFormat="1" ht="15.75" hidden="1">
      <c r="A1045" s="185">
        <v>979</v>
      </c>
      <c r="B1045" s="186">
        <v>21</v>
      </c>
      <c r="C1045" s="187" t="s">
        <v>511</v>
      </c>
      <c r="D1045" s="187">
        <v>2</v>
      </c>
      <c r="E1045" s="187" t="s">
        <v>1416</v>
      </c>
      <c r="F1045" s="188"/>
      <c r="G1045" s="186"/>
      <c r="H1045" s="202"/>
      <c r="I1045" s="202"/>
      <c r="J1045" s="445"/>
      <c r="K1045" s="186"/>
      <c r="L1045" s="430"/>
      <c r="M1045" s="431"/>
      <c r="N1045" s="167"/>
      <c r="O1045" s="167"/>
      <c r="P1045" s="167"/>
      <c r="Q1045" s="167"/>
      <c r="V1045" s="166"/>
      <c r="W1045" s="166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</row>
    <row r="1046" spans="1:37" s="165" customFormat="1" ht="15.75" hidden="1">
      <c r="A1046" s="185">
        <v>980</v>
      </c>
      <c r="B1046" s="186">
        <v>21</v>
      </c>
      <c r="C1046" s="187" t="s">
        <v>511</v>
      </c>
      <c r="D1046" s="187">
        <v>3</v>
      </c>
      <c r="E1046" s="187" t="s">
        <v>1417</v>
      </c>
      <c r="F1046" s="188"/>
      <c r="G1046" s="186"/>
      <c r="H1046" s="202"/>
      <c r="I1046" s="202"/>
      <c r="J1046" s="445"/>
      <c r="K1046" s="186"/>
      <c r="L1046" s="430"/>
      <c r="M1046" s="431"/>
      <c r="N1046" s="167"/>
      <c r="O1046" s="167"/>
      <c r="P1046" s="167"/>
      <c r="Q1046" s="167"/>
      <c r="V1046" s="166"/>
      <c r="W1046" s="166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</row>
    <row r="1047" spans="1:37" s="165" customFormat="1" ht="15.75" hidden="1">
      <c r="A1047" s="185">
        <v>981</v>
      </c>
      <c r="B1047" s="186">
        <v>21</v>
      </c>
      <c r="C1047" s="187" t="s">
        <v>511</v>
      </c>
      <c r="D1047" s="187">
        <v>4</v>
      </c>
      <c r="E1047" s="187" t="s">
        <v>1418</v>
      </c>
      <c r="F1047" s="188"/>
      <c r="G1047" s="186"/>
      <c r="H1047" s="202"/>
      <c r="I1047" s="202"/>
      <c r="J1047" s="445"/>
      <c r="K1047" s="186"/>
      <c r="L1047" s="430"/>
      <c r="M1047" s="431"/>
      <c r="N1047" s="167"/>
      <c r="O1047" s="167"/>
      <c r="P1047" s="167"/>
      <c r="Q1047" s="167"/>
      <c r="V1047" s="166"/>
      <c r="W1047" s="166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</row>
    <row r="1048" spans="1:37" s="165" customFormat="1" ht="15.75" hidden="1">
      <c r="A1048" s="185">
        <v>982</v>
      </c>
      <c r="B1048" s="186">
        <v>21</v>
      </c>
      <c r="C1048" s="187" t="s">
        <v>511</v>
      </c>
      <c r="D1048" s="187">
        <v>5</v>
      </c>
      <c r="E1048" s="187" t="s">
        <v>1419</v>
      </c>
      <c r="F1048" s="188"/>
      <c r="G1048" s="186"/>
      <c r="H1048" s="202"/>
      <c r="I1048" s="202"/>
      <c r="J1048" s="445"/>
      <c r="K1048" s="186"/>
      <c r="L1048" s="430"/>
      <c r="M1048" s="431"/>
      <c r="N1048" s="167"/>
      <c r="O1048" s="167"/>
      <c r="P1048" s="167"/>
      <c r="Q1048" s="167"/>
      <c r="V1048" s="166"/>
      <c r="W1048" s="166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</row>
    <row r="1049" spans="1:37" s="165" customFormat="1" ht="15.75" hidden="1">
      <c r="A1049" s="185">
        <v>983</v>
      </c>
      <c r="B1049" s="186">
        <v>21</v>
      </c>
      <c r="C1049" s="187" t="s">
        <v>511</v>
      </c>
      <c r="D1049" s="187">
        <v>6</v>
      </c>
      <c r="E1049" s="187" t="s">
        <v>1420</v>
      </c>
      <c r="F1049" s="188"/>
      <c r="G1049" s="186"/>
      <c r="H1049" s="202"/>
      <c r="I1049" s="202"/>
      <c r="J1049" s="445"/>
      <c r="K1049" s="186"/>
      <c r="L1049" s="430"/>
      <c r="M1049" s="431"/>
      <c r="N1049" s="167"/>
      <c r="O1049" s="167"/>
      <c r="P1049" s="167"/>
      <c r="Q1049" s="167"/>
      <c r="V1049" s="166"/>
      <c r="W1049" s="166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</row>
    <row r="1050" spans="1:37" s="165" customFormat="1" ht="15.75" hidden="1">
      <c r="A1050" s="185">
        <v>984</v>
      </c>
      <c r="B1050" s="186">
        <v>21</v>
      </c>
      <c r="C1050" s="187" t="s">
        <v>511</v>
      </c>
      <c r="D1050" s="187">
        <v>7</v>
      </c>
      <c r="E1050" s="187" t="s">
        <v>1421</v>
      </c>
      <c r="F1050" s="188"/>
      <c r="G1050" s="186"/>
      <c r="H1050" s="202"/>
      <c r="I1050" s="202"/>
      <c r="J1050" s="445"/>
      <c r="K1050" s="186"/>
      <c r="L1050" s="430"/>
      <c r="M1050" s="431"/>
      <c r="N1050" s="167"/>
      <c r="O1050" s="167"/>
      <c r="P1050" s="167"/>
      <c r="Q1050" s="167"/>
      <c r="V1050" s="166"/>
      <c r="W1050" s="166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</row>
    <row r="1051" spans="1:37" s="165" customFormat="1" ht="15.75" hidden="1">
      <c r="A1051" s="185">
        <v>985</v>
      </c>
      <c r="B1051" s="186">
        <v>21</v>
      </c>
      <c r="C1051" s="187" t="s">
        <v>511</v>
      </c>
      <c r="D1051" s="187">
        <v>8</v>
      </c>
      <c r="E1051" s="187" t="s">
        <v>1422</v>
      </c>
      <c r="F1051" s="188"/>
      <c r="G1051" s="186"/>
      <c r="H1051" s="202"/>
      <c r="I1051" s="202"/>
      <c r="J1051" s="445"/>
      <c r="K1051" s="186"/>
      <c r="L1051" s="430"/>
      <c r="M1051" s="431"/>
      <c r="N1051" s="167"/>
      <c r="O1051" s="167"/>
      <c r="P1051" s="167"/>
      <c r="Q1051" s="167"/>
      <c r="V1051" s="166"/>
      <c r="W1051" s="166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</row>
    <row r="1052" spans="1:37" s="165" customFormat="1" ht="15.75" hidden="1">
      <c r="A1052" s="185">
        <v>986</v>
      </c>
      <c r="B1052" s="186">
        <v>21</v>
      </c>
      <c r="C1052" s="187" t="s">
        <v>511</v>
      </c>
      <c r="D1052" s="187">
        <v>9</v>
      </c>
      <c r="E1052" s="187" t="s">
        <v>1423</v>
      </c>
      <c r="F1052" s="188"/>
      <c r="G1052" s="186"/>
      <c r="H1052" s="202"/>
      <c r="I1052" s="202"/>
      <c r="J1052" s="445"/>
      <c r="K1052" s="186"/>
      <c r="L1052" s="430"/>
      <c r="M1052" s="431"/>
      <c r="N1052" s="167"/>
      <c r="O1052" s="167"/>
      <c r="P1052" s="167"/>
      <c r="Q1052" s="167"/>
      <c r="V1052" s="166"/>
      <c r="W1052" s="166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</row>
    <row r="1053" spans="1:37" s="165" customFormat="1" ht="15.75" hidden="1">
      <c r="A1053" s="185">
        <v>987</v>
      </c>
      <c r="B1053" s="186">
        <v>21</v>
      </c>
      <c r="C1053" s="187" t="s">
        <v>511</v>
      </c>
      <c r="D1053" s="187">
        <v>10</v>
      </c>
      <c r="E1053" s="187" t="s">
        <v>1424</v>
      </c>
      <c r="F1053" s="188"/>
      <c r="G1053" s="186"/>
      <c r="H1053" s="202"/>
      <c r="I1053" s="202"/>
      <c r="J1053" s="445"/>
      <c r="K1053" s="186"/>
      <c r="L1053" s="430"/>
      <c r="M1053" s="431"/>
      <c r="N1053" s="167"/>
      <c r="O1053" s="167"/>
      <c r="P1053" s="167"/>
      <c r="Q1053" s="167"/>
      <c r="V1053" s="166"/>
      <c r="W1053" s="166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</row>
    <row r="1054" spans="1:37" s="165" customFormat="1" ht="15.75" hidden="1">
      <c r="A1054" s="185">
        <v>988</v>
      </c>
      <c r="B1054" s="186">
        <v>21</v>
      </c>
      <c r="C1054" s="187" t="s">
        <v>511</v>
      </c>
      <c r="D1054" s="187">
        <v>11</v>
      </c>
      <c r="E1054" s="187" t="s">
        <v>1425</v>
      </c>
      <c r="F1054" s="188"/>
      <c r="G1054" s="186"/>
      <c r="H1054" s="202"/>
      <c r="I1054" s="202"/>
      <c r="J1054" s="445"/>
      <c r="K1054" s="186"/>
      <c r="L1054" s="430"/>
      <c r="M1054" s="431"/>
      <c r="N1054" s="167"/>
      <c r="O1054" s="167"/>
      <c r="P1054" s="167"/>
      <c r="Q1054" s="167"/>
      <c r="V1054" s="166"/>
      <c r="W1054" s="166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</row>
    <row r="1055" spans="1:37" s="165" customFormat="1" ht="15.75" hidden="1">
      <c r="A1055" s="185">
        <v>989</v>
      </c>
      <c r="B1055" s="186">
        <v>21</v>
      </c>
      <c r="C1055" s="187" t="s">
        <v>511</v>
      </c>
      <c r="D1055" s="187">
        <v>12</v>
      </c>
      <c r="E1055" s="187" t="s">
        <v>1426</v>
      </c>
      <c r="F1055" s="188"/>
      <c r="G1055" s="186"/>
      <c r="H1055" s="202"/>
      <c r="I1055" s="202"/>
      <c r="J1055" s="445"/>
      <c r="K1055" s="186"/>
      <c r="L1055" s="430"/>
      <c r="M1055" s="431"/>
      <c r="N1055" s="167"/>
      <c r="O1055" s="167"/>
      <c r="P1055" s="167"/>
      <c r="Q1055" s="167"/>
      <c r="V1055" s="166"/>
      <c r="W1055" s="166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</row>
    <row r="1056" spans="1:37" s="165" customFormat="1" ht="15.75" hidden="1">
      <c r="A1056" s="185">
        <v>990</v>
      </c>
      <c r="B1056" s="186">
        <v>21</v>
      </c>
      <c r="C1056" s="187" t="s">
        <v>511</v>
      </c>
      <c r="D1056" s="187">
        <v>13</v>
      </c>
      <c r="E1056" s="187" t="s">
        <v>1427</v>
      </c>
      <c r="F1056" s="188"/>
      <c r="G1056" s="186"/>
      <c r="H1056" s="202"/>
      <c r="I1056" s="202"/>
      <c r="J1056" s="445"/>
      <c r="K1056" s="186"/>
      <c r="L1056" s="430"/>
      <c r="M1056" s="431"/>
      <c r="N1056" s="167"/>
      <c r="O1056" s="167"/>
      <c r="P1056" s="167"/>
      <c r="Q1056" s="167"/>
      <c r="V1056" s="166"/>
      <c r="W1056" s="166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</row>
    <row r="1057" spans="1:37" s="165" customFormat="1" ht="15.75" hidden="1">
      <c r="A1057" s="185">
        <v>991</v>
      </c>
      <c r="B1057" s="186">
        <v>21</v>
      </c>
      <c r="C1057" s="187" t="s">
        <v>511</v>
      </c>
      <c r="D1057" s="187">
        <v>14</v>
      </c>
      <c r="E1057" s="187" t="s">
        <v>1428</v>
      </c>
      <c r="F1057" s="188"/>
      <c r="G1057" s="186"/>
      <c r="H1057" s="202"/>
      <c r="I1057" s="202"/>
      <c r="J1057" s="445"/>
      <c r="K1057" s="186"/>
      <c r="L1057" s="430"/>
      <c r="M1057" s="431"/>
      <c r="N1057" s="167"/>
      <c r="O1057" s="167"/>
      <c r="P1057" s="167"/>
      <c r="Q1057" s="167"/>
      <c r="V1057" s="166"/>
      <c r="W1057" s="166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</row>
    <row r="1058" spans="1:37" s="165" customFormat="1" ht="15.75" hidden="1">
      <c r="A1058" s="185">
        <v>992</v>
      </c>
      <c r="B1058" s="186">
        <v>21</v>
      </c>
      <c r="C1058" s="187" t="s">
        <v>511</v>
      </c>
      <c r="D1058" s="187">
        <v>15</v>
      </c>
      <c r="E1058" s="187" t="s">
        <v>1429</v>
      </c>
      <c r="F1058" s="188"/>
      <c r="G1058" s="186"/>
      <c r="H1058" s="202"/>
      <c r="I1058" s="202"/>
      <c r="J1058" s="445"/>
      <c r="K1058" s="186"/>
      <c r="L1058" s="430"/>
      <c r="M1058" s="431"/>
      <c r="N1058" s="167"/>
      <c r="O1058" s="167"/>
      <c r="P1058" s="167"/>
      <c r="Q1058" s="167"/>
      <c r="V1058" s="166"/>
      <c r="W1058" s="166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</row>
    <row r="1059" spans="1:37" s="165" customFormat="1" ht="15.75" hidden="1">
      <c r="A1059" s="185">
        <v>993</v>
      </c>
      <c r="B1059" s="186">
        <v>21</v>
      </c>
      <c r="C1059" s="187" t="s">
        <v>511</v>
      </c>
      <c r="D1059" s="187">
        <v>16</v>
      </c>
      <c r="E1059" s="187" t="s">
        <v>926</v>
      </c>
      <c r="F1059" s="188"/>
      <c r="G1059" s="186"/>
      <c r="H1059" s="202"/>
      <c r="I1059" s="202"/>
      <c r="J1059" s="445"/>
      <c r="K1059" s="186"/>
      <c r="L1059" s="430"/>
      <c r="M1059" s="431"/>
      <c r="N1059" s="167"/>
      <c r="O1059" s="167"/>
      <c r="P1059" s="167"/>
      <c r="Q1059" s="167"/>
      <c r="V1059" s="166"/>
      <c r="W1059" s="166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</row>
    <row r="1060" spans="1:37" s="165" customFormat="1" ht="15.75" hidden="1">
      <c r="A1060" s="185">
        <v>994</v>
      </c>
      <c r="B1060" s="186">
        <v>21</v>
      </c>
      <c r="C1060" s="187" t="s">
        <v>511</v>
      </c>
      <c r="D1060" s="187">
        <v>17</v>
      </c>
      <c r="E1060" s="187" t="s">
        <v>1430</v>
      </c>
      <c r="F1060" s="188"/>
      <c r="G1060" s="186"/>
      <c r="H1060" s="202"/>
      <c r="I1060" s="202"/>
      <c r="J1060" s="445"/>
      <c r="K1060" s="186"/>
      <c r="L1060" s="430"/>
      <c r="M1060" s="431"/>
      <c r="N1060" s="167"/>
      <c r="O1060" s="167"/>
      <c r="P1060" s="167"/>
      <c r="Q1060" s="167"/>
      <c r="V1060" s="166"/>
      <c r="W1060" s="166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</row>
    <row r="1061" spans="1:37" s="165" customFormat="1" ht="15.75" hidden="1">
      <c r="A1061" s="185">
        <v>995</v>
      </c>
      <c r="B1061" s="186">
        <v>21</v>
      </c>
      <c r="C1061" s="187" t="s">
        <v>511</v>
      </c>
      <c r="D1061" s="187">
        <v>18</v>
      </c>
      <c r="E1061" s="187" t="s">
        <v>1431</v>
      </c>
      <c r="F1061" s="188"/>
      <c r="G1061" s="186"/>
      <c r="H1061" s="202"/>
      <c r="I1061" s="202"/>
      <c r="J1061" s="445"/>
      <c r="K1061" s="186"/>
      <c r="L1061" s="430"/>
      <c r="M1061" s="431"/>
      <c r="N1061" s="167"/>
      <c r="O1061" s="167"/>
      <c r="P1061" s="167"/>
      <c r="Q1061" s="167"/>
      <c r="V1061" s="166"/>
      <c r="W1061" s="166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</row>
    <row r="1062" spans="1:37" s="165" customFormat="1" ht="15.75" hidden="1">
      <c r="A1062" s="185">
        <v>996</v>
      </c>
      <c r="B1062" s="186">
        <v>21</v>
      </c>
      <c r="C1062" s="187" t="s">
        <v>511</v>
      </c>
      <c r="D1062" s="187">
        <v>19</v>
      </c>
      <c r="E1062" s="187" t="s">
        <v>1432</v>
      </c>
      <c r="F1062" s="188"/>
      <c r="G1062" s="186"/>
      <c r="H1062" s="202"/>
      <c r="I1062" s="202"/>
      <c r="J1062" s="445"/>
      <c r="K1062" s="186"/>
      <c r="L1062" s="430"/>
      <c r="M1062" s="431"/>
      <c r="N1062" s="167"/>
      <c r="O1062" s="167"/>
      <c r="P1062" s="167"/>
      <c r="Q1062" s="167"/>
      <c r="V1062" s="166"/>
      <c r="W1062" s="166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</row>
    <row r="1063" spans="1:37" s="165" customFormat="1" ht="15.75" hidden="1">
      <c r="A1063" s="185">
        <v>997</v>
      </c>
      <c r="B1063" s="186">
        <v>21</v>
      </c>
      <c r="C1063" s="187" t="s">
        <v>511</v>
      </c>
      <c r="D1063" s="187">
        <v>20</v>
      </c>
      <c r="E1063" s="187" t="s">
        <v>1433</v>
      </c>
      <c r="F1063" s="188"/>
      <c r="G1063" s="186"/>
      <c r="H1063" s="202"/>
      <c r="I1063" s="202"/>
      <c r="J1063" s="445"/>
      <c r="K1063" s="186"/>
      <c r="L1063" s="430"/>
      <c r="M1063" s="431"/>
      <c r="N1063" s="167"/>
      <c r="O1063" s="167"/>
      <c r="P1063" s="167"/>
      <c r="Q1063" s="167"/>
      <c r="V1063" s="166"/>
      <c r="W1063" s="166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</row>
    <row r="1064" spans="1:37" s="165" customFormat="1" ht="15.75" hidden="1">
      <c r="A1064" s="185">
        <v>998</v>
      </c>
      <c r="B1064" s="186">
        <v>21</v>
      </c>
      <c r="C1064" s="187" t="s">
        <v>511</v>
      </c>
      <c r="D1064" s="187">
        <v>21</v>
      </c>
      <c r="E1064" s="187" t="s">
        <v>1434</v>
      </c>
      <c r="F1064" s="188"/>
      <c r="G1064" s="186"/>
      <c r="H1064" s="202"/>
      <c r="I1064" s="202"/>
      <c r="J1064" s="445"/>
      <c r="K1064" s="186"/>
      <c r="L1064" s="430"/>
      <c r="M1064" s="431"/>
      <c r="N1064" s="167"/>
      <c r="O1064" s="167"/>
      <c r="P1064" s="167"/>
      <c r="Q1064" s="167"/>
      <c r="V1064" s="166"/>
      <c r="W1064" s="166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</row>
    <row r="1065" spans="1:37" s="165" customFormat="1" ht="15.75" hidden="1">
      <c r="A1065" s="185">
        <v>999</v>
      </c>
      <c r="B1065" s="186">
        <v>21</v>
      </c>
      <c r="C1065" s="187" t="s">
        <v>511</v>
      </c>
      <c r="D1065" s="187">
        <v>22</v>
      </c>
      <c r="E1065" s="187" t="s">
        <v>1435</v>
      </c>
      <c r="F1065" s="188"/>
      <c r="G1065" s="186"/>
      <c r="H1065" s="202"/>
      <c r="I1065" s="202"/>
      <c r="J1065" s="445"/>
      <c r="K1065" s="186"/>
      <c r="L1065" s="430"/>
      <c r="M1065" s="431"/>
      <c r="N1065" s="167"/>
      <c r="O1065" s="167"/>
      <c r="P1065" s="167"/>
      <c r="Q1065" s="167"/>
      <c r="V1065" s="166"/>
      <c r="W1065" s="166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</row>
    <row r="1066" spans="1:37" s="165" customFormat="1" ht="15.75" hidden="1">
      <c r="A1066" s="185">
        <v>1000</v>
      </c>
      <c r="B1066" s="186">
        <v>21</v>
      </c>
      <c r="C1066" s="187" t="s">
        <v>511</v>
      </c>
      <c r="D1066" s="187">
        <v>23</v>
      </c>
      <c r="E1066" s="187" t="s">
        <v>887</v>
      </c>
      <c r="F1066" s="188"/>
      <c r="G1066" s="186"/>
      <c r="H1066" s="202"/>
      <c r="I1066" s="202"/>
      <c r="J1066" s="445"/>
      <c r="K1066" s="186"/>
      <c r="L1066" s="430"/>
      <c r="M1066" s="431"/>
      <c r="N1066" s="167"/>
      <c r="O1066" s="167"/>
      <c r="P1066" s="167"/>
      <c r="Q1066" s="167"/>
      <c r="V1066" s="166"/>
      <c r="W1066" s="166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</row>
    <row r="1067" spans="1:37" s="165" customFormat="1" ht="15.75" hidden="1">
      <c r="A1067" s="185">
        <v>1001</v>
      </c>
      <c r="B1067" s="186">
        <v>21</v>
      </c>
      <c r="C1067" s="187" t="s">
        <v>511</v>
      </c>
      <c r="D1067" s="187">
        <v>24</v>
      </c>
      <c r="E1067" s="187" t="s">
        <v>1436</v>
      </c>
      <c r="F1067" s="188"/>
      <c r="G1067" s="186"/>
      <c r="H1067" s="202"/>
      <c r="I1067" s="202"/>
      <c r="J1067" s="445"/>
      <c r="K1067" s="186"/>
      <c r="L1067" s="430"/>
      <c r="M1067" s="431"/>
      <c r="N1067" s="167"/>
      <c r="O1067" s="167"/>
      <c r="P1067" s="167"/>
      <c r="Q1067" s="167"/>
      <c r="V1067" s="166"/>
      <c r="W1067" s="166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</row>
    <row r="1068" spans="1:37" s="165" customFormat="1" ht="15.75" hidden="1">
      <c r="A1068" s="185">
        <v>1002</v>
      </c>
      <c r="B1068" s="186">
        <v>21</v>
      </c>
      <c r="C1068" s="187" t="s">
        <v>511</v>
      </c>
      <c r="D1068" s="187">
        <v>25</v>
      </c>
      <c r="E1068" s="187" t="s">
        <v>1437</v>
      </c>
      <c r="F1068" s="188"/>
      <c r="G1068" s="186"/>
      <c r="H1068" s="202"/>
      <c r="I1068" s="202"/>
      <c r="J1068" s="445"/>
      <c r="K1068" s="186"/>
      <c r="L1068" s="430"/>
      <c r="M1068" s="431"/>
      <c r="N1068" s="167"/>
      <c r="O1068" s="167"/>
      <c r="P1068" s="167"/>
      <c r="Q1068" s="167"/>
      <c r="V1068" s="166"/>
      <c r="W1068" s="166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</row>
    <row r="1069" spans="1:37" s="165" customFormat="1" ht="15.75" hidden="1">
      <c r="A1069" s="185">
        <v>1003</v>
      </c>
      <c r="B1069" s="186">
        <v>21</v>
      </c>
      <c r="C1069" s="187" t="s">
        <v>511</v>
      </c>
      <c r="D1069" s="187">
        <v>26</v>
      </c>
      <c r="E1069" s="187" t="s">
        <v>1049</v>
      </c>
      <c r="F1069" s="188"/>
      <c r="G1069" s="186"/>
      <c r="H1069" s="202"/>
      <c r="I1069" s="202"/>
      <c r="J1069" s="445"/>
      <c r="K1069" s="186"/>
      <c r="L1069" s="430"/>
      <c r="M1069" s="431"/>
      <c r="N1069" s="167"/>
      <c r="O1069" s="167"/>
      <c r="P1069" s="167"/>
      <c r="Q1069" s="167"/>
      <c r="V1069" s="166"/>
      <c r="W1069" s="166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</row>
    <row r="1070" spans="1:37" s="165" customFormat="1" ht="15.75" hidden="1">
      <c r="A1070" s="185">
        <v>1004</v>
      </c>
      <c r="B1070" s="186">
        <v>21</v>
      </c>
      <c r="C1070" s="187" t="s">
        <v>511</v>
      </c>
      <c r="D1070" s="187">
        <v>27</v>
      </c>
      <c r="E1070" s="187" t="s">
        <v>1438</v>
      </c>
      <c r="F1070" s="188"/>
      <c r="G1070" s="186"/>
      <c r="H1070" s="202"/>
      <c r="I1070" s="202"/>
      <c r="J1070" s="445"/>
      <c r="K1070" s="186"/>
      <c r="L1070" s="430"/>
      <c r="M1070" s="431"/>
      <c r="N1070" s="167"/>
      <c r="O1070" s="167"/>
      <c r="P1070" s="167"/>
      <c r="Q1070" s="167"/>
      <c r="V1070" s="166"/>
      <c r="W1070" s="166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</row>
    <row r="1071" spans="1:37" s="165" customFormat="1" ht="15.75" hidden="1">
      <c r="A1071" s="185">
        <v>1005</v>
      </c>
      <c r="B1071" s="186">
        <v>21</v>
      </c>
      <c r="C1071" s="187" t="s">
        <v>511</v>
      </c>
      <c r="D1071" s="187">
        <v>28</v>
      </c>
      <c r="E1071" s="187" t="s">
        <v>1439</v>
      </c>
      <c r="F1071" s="188"/>
      <c r="G1071" s="186"/>
      <c r="H1071" s="202"/>
      <c r="I1071" s="202"/>
      <c r="J1071" s="445"/>
      <c r="K1071" s="186"/>
      <c r="L1071" s="430"/>
      <c r="M1071" s="431"/>
      <c r="N1071" s="167"/>
      <c r="O1071" s="167"/>
      <c r="P1071" s="167"/>
      <c r="Q1071" s="167"/>
      <c r="V1071" s="166"/>
      <c r="W1071" s="166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</row>
    <row r="1072" spans="1:37" s="165" customFormat="1" ht="15.75" hidden="1">
      <c r="A1072" s="185">
        <v>1006</v>
      </c>
      <c r="B1072" s="186">
        <v>21</v>
      </c>
      <c r="C1072" s="187" t="s">
        <v>511</v>
      </c>
      <c r="D1072" s="187">
        <v>29</v>
      </c>
      <c r="E1072" s="187" t="s">
        <v>1440</v>
      </c>
      <c r="F1072" s="188"/>
      <c r="G1072" s="186"/>
      <c r="H1072" s="202"/>
      <c r="I1072" s="202"/>
      <c r="J1072" s="445"/>
      <c r="K1072" s="186"/>
      <c r="L1072" s="430"/>
      <c r="M1072" s="431"/>
      <c r="N1072" s="167"/>
      <c r="O1072" s="167"/>
      <c r="P1072" s="167"/>
      <c r="Q1072" s="167"/>
      <c r="V1072" s="166"/>
      <c r="W1072" s="166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</row>
    <row r="1073" spans="1:37" s="165" customFormat="1" ht="15.75" hidden="1">
      <c r="A1073" s="185">
        <v>1007</v>
      </c>
      <c r="B1073" s="186">
        <v>21</v>
      </c>
      <c r="C1073" s="187" t="s">
        <v>511</v>
      </c>
      <c r="D1073" s="187">
        <v>30</v>
      </c>
      <c r="E1073" s="187" t="s">
        <v>1441</v>
      </c>
      <c r="F1073" s="188"/>
      <c r="G1073" s="186"/>
      <c r="H1073" s="202"/>
      <c r="I1073" s="202"/>
      <c r="J1073" s="445"/>
      <c r="K1073" s="186"/>
      <c r="L1073" s="430"/>
      <c r="M1073" s="431"/>
      <c r="N1073" s="167"/>
      <c r="O1073" s="167"/>
      <c r="P1073" s="167"/>
      <c r="Q1073" s="167"/>
      <c r="V1073" s="166"/>
      <c r="W1073" s="166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</row>
    <row r="1074" spans="1:37" s="165" customFormat="1" ht="15.75" hidden="1">
      <c r="A1074" s="185">
        <v>1008</v>
      </c>
      <c r="B1074" s="186">
        <v>21</v>
      </c>
      <c r="C1074" s="187" t="s">
        <v>511</v>
      </c>
      <c r="D1074" s="187">
        <v>31</v>
      </c>
      <c r="E1074" s="187" t="s">
        <v>1097</v>
      </c>
      <c r="F1074" s="188"/>
      <c r="G1074" s="186"/>
      <c r="H1074" s="202"/>
      <c r="I1074" s="202"/>
      <c r="J1074" s="445"/>
      <c r="K1074" s="186"/>
      <c r="L1074" s="430"/>
      <c r="M1074" s="431"/>
      <c r="N1074" s="167"/>
      <c r="O1074" s="167"/>
      <c r="P1074" s="167"/>
      <c r="Q1074" s="167"/>
      <c r="V1074" s="166"/>
      <c r="W1074" s="166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</row>
    <row r="1075" spans="1:37" s="165" customFormat="1" ht="15.75" hidden="1">
      <c r="A1075" s="185">
        <v>1009</v>
      </c>
      <c r="B1075" s="186">
        <v>21</v>
      </c>
      <c r="C1075" s="187" t="s">
        <v>511</v>
      </c>
      <c r="D1075" s="187">
        <v>32</v>
      </c>
      <c r="E1075" s="187" t="s">
        <v>1442</v>
      </c>
      <c r="F1075" s="188"/>
      <c r="G1075" s="186"/>
      <c r="H1075" s="202"/>
      <c r="I1075" s="202"/>
      <c r="J1075" s="445"/>
      <c r="K1075" s="186"/>
      <c r="L1075" s="430"/>
      <c r="M1075" s="431"/>
      <c r="N1075" s="167"/>
      <c r="O1075" s="167"/>
      <c r="P1075" s="167"/>
      <c r="Q1075" s="167"/>
      <c r="V1075" s="166"/>
      <c r="W1075" s="166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</row>
    <row r="1076" spans="1:37" s="165" customFormat="1" ht="15.75" hidden="1">
      <c r="A1076" s="185">
        <v>1010</v>
      </c>
      <c r="B1076" s="186">
        <v>21</v>
      </c>
      <c r="C1076" s="187" t="s">
        <v>511</v>
      </c>
      <c r="D1076" s="187">
        <v>33</v>
      </c>
      <c r="E1076" s="187" t="s">
        <v>1443</v>
      </c>
      <c r="F1076" s="188"/>
      <c r="G1076" s="186"/>
      <c r="H1076" s="202"/>
      <c r="I1076" s="202"/>
      <c r="J1076" s="445"/>
      <c r="K1076" s="186"/>
      <c r="L1076" s="430"/>
      <c r="M1076" s="431"/>
      <c r="N1076" s="167"/>
      <c r="O1076" s="167"/>
      <c r="P1076" s="167"/>
      <c r="Q1076" s="167"/>
      <c r="V1076" s="166"/>
      <c r="W1076" s="166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</row>
    <row r="1077" spans="1:37" s="165" customFormat="1" ht="15.75" hidden="1">
      <c r="A1077" s="185">
        <v>1011</v>
      </c>
      <c r="B1077" s="186">
        <v>21</v>
      </c>
      <c r="C1077" s="187" t="s">
        <v>511</v>
      </c>
      <c r="D1077" s="187">
        <v>34</v>
      </c>
      <c r="E1077" s="187" t="s">
        <v>1444</v>
      </c>
      <c r="F1077" s="188"/>
      <c r="G1077" s="186"/>
      <c r="H1077" s="202"/>
      <c r="I1077" s="202"/>
      <c r="J1077" s="445"/>
      <c r="K1077" s="186"/>
      <c r="L1077" s="430"/>
      <c r="M1077" s="431"/>
      <c r="N1077" s="167"/>
      <c r="O1077" s="167"/>
      <c r="P1077" s="167"/>
      <c r="Q1077" s="167"/>
      <c r="V1077" s="166"/>
      <c r="W1077" s="166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</row>
    <row r="1078" spans="1:37" s="165" customFormat="1" ht="15.75" hidden="1">
      <c r="A1078" s="185">
        <v>1012</v>
      </c>
      <c r="B1078" s="186">
        <v>21</v>
      </c>
      <c r="C1078" s="187" t="s">
        <v>511</v>
      </c>
      <c r="D1078" s="187">
        <v>35</v>
      </c>
      <c r="E1078" s="187" t="s">
        <v>1445</v>
      </c>
      <c r="F1078" s="188"/>
      <c r="G1078" s="186"/>
      <c r="H1078" s="202"/>
      <c r="I1078" s="202"/>
      <c r="J1078" s="445"/>
      <c r="K1078" s="186"/>
      <c r="L1078" s="430"/>
      <c r="M1078" s="431"/>
      <c r="N1078" s="167"/>
      <c r="O1078" s="167"/>
      <c r="P1078" s="167"/>
      <c r="Q1078" s="167"/>
      <c r="V1078" s="166"/>
      <c r="W1078" s="166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</row>
    <row r="1079" spans="1:37" s="165" customFormat="1" ht="15.75" hidden="1">
      <c r="A1079" s="185">
        <v>1013</v>
      </c>
      <c r="B1079" s="186">
        <v>21</v>
      </c>
      <c r="C1079" s="187" t="s">
        <v>511</v>
      </c>
      <c r="D1079" s="187">
        <v>36</v>
      </c>
      <c r="E1079" s="187" t="s">
        <v>1446</v>
      </c>
      <c r="F1079" s="188"/>
      <c r="G1079" s="186"/>
      <c r="H1079" s="202"/>
      <c r="I1079" s="202"/>
      <c r="J1079" s="445"/>
      <c r="K1079" s="186"/>
      <c r="L1079" s="430"/>
      <c r="M1079" s="431"/>
      <c r="N1079" s="167"/>
      <c r="O1079" s="167"/>
      <c r="P1079" s="167"/>
      <c r="Q1079" s="167"/>
      <c r="V1079" s="166"/>
      <c r="W1079" s="166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</row>
    <row r="1080" spans="1:37" s="165" customFormat="1" ht="15.75" hidden="1">
      <c r="A1080" s="185">
        <v>1014</v>
      </c>
      <c r="B1080" s="186">
        <v>21</v>
      </c>
      <c r="C1080" s="187" t="s">
        <v>511</v>
      </c>
      <c r="D1080" s="187">
        <v>37</v>
      </c>
      <c r="E1080" s="187" t="s">
        <v>1447</v>
      </c>
      <c r="F1080" s="188"/>
      <c r="G1080" s="186"/>
      <c r="H1080" s="202"/>
      <c r="I1080" s="202"/>
      <c r="J1080" s="445"/>
      <c r="K1080" s="186"/>
      <c r="L1080" s="430"/>
      <c r="M1080" s="431"/>
      <c r="N1080" s="167"/>
      <c r="O1080" s="167"/>
      <c r="P1080" s="167"/>
      <c r="Q1080" s="167"/>
      <c r="V1080" s="166"/>
      <c r="W1080" s="166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</row>
    <row r="1081" spans="1:37" s="165" customFormat="1" ht="15.75" hidden="1">
      <c r="A1081" s="185">
        <v>1015</v>
      </c>
      <c r="B1081" s="186">
        <v>21</v>
      </c>
      <c r="C1081" s="187" t="s">
        <v>511</v>
      </c>
      <c r="D1081" s="187">
        <v>38</v>
      </c>
      <c r="E1081" s="187" t="s">
        <v>1448</v>
      </c>
      <c r="F1081" s="188"/>
      <c r="G1081" s="186"/>
      <c r="H1081" s="202"/>
      <c r="I1081" s="202"/>
      <c r="J1081" s="445"/>
      <c r="K1081" s="186"/>
      <c r="L1081" s="430"/>
      <c r="M1081" s="431"/>
      <c r="N1081" s="167"/>
      <c r="O1081" s="167"/>
      <c r="P1081" s="167"/>
      <c r="Q1081" s="167"/>
      <c r="V1081" s="166"/>
      <c r="W1081" s="166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</row>
    <row r="1082" spans="1:37" s="165" customFormat="1" ht="15.75" hidden="1">
      <c r="A1082" s="185">
        <v>1016</v>
      </c>
      <c r="B1082" s="186">
        <v>21</v>
      </c>
      <c r="C1082" s="187" t="s">
        <v>511</v>
      </c>
      <c r="D1082" s="187">
        <v>39</v>
      </c>
      <c r="E1082" s="187" t="s">
        <v>1449</v>
      </c>
      <c r="F1082" s="188"/>
      <c r="G1082" s="186"/>
      <c r="H1082" s="202"/>
      <c r="I1082" s="202"/>
      <c r="J1082" s="445"/>
      <c r="K1082" s="186"/>
      <c r="L1082" s="430"/>
      <c r="M1082" s="431"/>
      <c r="N1082" s="167"/>
      <c r="O1082" s="167"/>
      <c r="P1082" s="167"/>
      <c r="Q1082" s="167"/>
      <c r="V1082" s="166"/>
      <c r="W1082" s="166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</row>
    <row r="1083" spans="1:37" s="165" customFormat="1" ht="15.75" hidden="1">
      <c r="A1083" s="185">
        <v>1017</v>
      </c>
      <c r="B1083" s="186">
        <v>21</v>
      </c>
      <c r="C1083" s="187" t="s">
        <v>511</v>
      </c>
      <c r="D1083" s="187">
        <v>40</v>
      </c>
      <c r="E1083" s="187" t="s">
        <v>1450</v>
      </c>
      <c r="F1083" s="188"/>
      <c r="G1083" s="186"/>
      <c r="H1083" s="202"/>
      <c r="I1083" s="202"/>
      <c r="J1083" s="445"/>
      <c r="K1083" s="186"/>
      <c r="L1083" s="430"/>
      <c r="M1083" s="431"/>
      <c r="N1083" s="167"/>
      <c r="O1083" s="167"/>
      <c r="P1083" s="167"/>
      <c r="Q1083" s="167"/>
      <c r="V1083" s="166"/>
      <c r="W1083" s="166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</row>
    <row r="1084" spans="1:37" s="165" customFormat="1" ht="15.75" hidden="1">
      <c r="A1084" s="185">
        <v>1018</v>
      </c>
      <c r="B1084" s="186">
        <v>21</v>
      </c>
      <c r="C1084" s="187" t="s">
        <v>511</v>
      </c>
      <c r="D1084" s="187">
        <v>41</v>
      </c>
      <c r="E1084" s="187" t="s">
        <v>1451</v>
      </c>
      <c r="F1084" s="188"/>
      <c r="G1084" s="186"/>
      <c r="H1084" s="202"/>
      <c r="I1084" s="202"/>
      <c r="J1084" s="445"/>
      <c r="K1084" s="186"/>
      <c r="L1084" s="430"/>
      <c r="M1084" s="431"/>
      <c r="N1084" s="167"/>
      <c r="O1084" s="167"/>
      <c r="P1084" s="167"/>
      <c r="Q1084" s="167"/>
      <c r="V1084" s="166"/>
      <c r="W1084" s="166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</row>
    <row r="1085" spans="1:37" s="165" customFormat="1" ht="15.75" hidden="1">
      <c r="A1085" s="185">
        <v>1019</v>
      </c>
      <c r="B1085" s="186">
        <v>21</v>
      </c>
      <c r="C1085" s="187" t="s">
        <v>511</v>
      </c>
      <c r="D1085" s="187">
        <v>42</v>
      </c>
      <c r="E1085" s="187" t="s">
        <v>1452</v>
      </c>
      <c r="F1085" s="188"/>
      <c r="G1085" s="186"/>
      <c r="H1085" s="202"/>
      <c r="I1085" s="202"/>
      <c r="J1085" s="445"/>
      <c r="K1085" s="186"/>
      <c r="L1085" s="430"/>
      <c r="M1085" s="431"/>
      <c r="N1085" s="167"/>
      <c r="O1085" s="167"/>
      <c r="P1085" s="167"/>
      <c r="Q1085" s="167"/>
      <c r="V1085" s="166"/>
      <c r="W1085" s="166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</row>
    <row r="1086" spans="1:37" s="165" customFormat="1" ht="15.75" hidden="1">
      <c r="A1086" s="185">
        <v>1020</v>
      </c>
      <c r="B1086" s="186">
        <v>21</v>
      </c>
      <c r="C1086" s="187" t="s">
        <v>511</v>
      </c>
      <c r="D1086" s="187">
        <v>43</v>
      </c>
      <c r="E1086" s="187" t="s">
        <v>1453</v>
      </c>
      <c r="F1086" s="188"/>
      <c r="G1086" s="186"/>
      <c r="H1086" s="202"/>
      <c r="I1086" s="202"/>
      <c r="J1086" s="445"/>
      <c r="K1086" s="186"/>
      <c r="L1086" s="430"/>
      <c r="M1086" s="431"/>
      <c r="N1086" s="167"/>
      <c r="O1086" s="167"/>
      <c r="P1086" s="167"/>
      <c r="Q1086" s="167"/>
      <c r="V1086" s="166"/>
      <c r="W1086" s="166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</row>
    <row r="1087" spans="1:37" s="165" customFormat="1" ht="15.75" hidden="1">
      <c r="A1087" s="185">
        <v>1021</v>
      </c>
      <c r="B1087" s="186">
        <v>21</v>
      </c>
      <c r="C1087" s="187" t="s">
        <v>511</v>
      </c>
      <c r="D1087" s="187">
        <v>44</v>
      </c>
      <c r="E1087" s="187" t="s">
        <v>1454</v>
      </c>
      <c r="F1087" s="188"/>
      <c r="G1087" s="186"/>
      <c r="H1087" s="202"/>
      <c r="I1087" s="202"/>
      <c r="J1087" s="445"/>
      <c r="K1087" s="186"/>
      <c r="L1087" s="430"/>
      <c r="M1087" s="431"/>
      <c r="N1087" s="167"/>
      <c r="O1087" s="167"/>
      <c r="P1087" s="167"/>
      <c r="Q1087" s="167"/>
      <c r="V1087" s="166"/>
      <c r="W1087" s="166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</row>
    <row r="1088" spans="1:37" s="165" customFormat="1" ht="15.75" hidden="1">
      <c r="A1088" s="185">
        <v>1022</v>
      </c>
      <c r="B1088" s="186">
        <v>21</v>
      </c>
      <c r="C1088" s="187" t="s">
        <v>511</v>
      </c>
      <c r="D1088" s="187">
        <v>45</v>
      </c>
      <c r="E1088" s="187" t="s">
        <v>1455</v>
      </c>
      <c r="F1088" s="188"/>
      <c r="G1088" s="186"/>
      <c r="H1088" s="202"/>
      <c r="I1088" s="202"/>
      <c r="J1088" s="445"/>
      <c r="K1088" s="186"/>
      <c r="L1088" s="430"/>
      <c r="M1088" s="431"/>
      <c r="N1088" s="167"/>
      <c r="O1088" s="167"/>
      <c r="P1088" s="167"/>
      <c r="Q1088" s="167"/>
      <c r="V1088" s="166"/>
      <c r="W1088" s="166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</row>
    <row r="1089" spans="1:37" s="165" customFormat="1" ht="15.75" hidden="1">
      <c r="A1089" s="185">
        <v>1023</v>
      </c>
      <c r="B1089" s="186">
        <v>21</v>
      </c>
      <c r="C1089" s="187" t="s">
        <v>511</v>
      </c>
      <c r="D1089" s="187">
        <v>46</v>
      </c>
      <c r="E1089" s="187" t="s">
        <v>1456</v>
      </c>
      <c r="F1089" s="188"/>
      <c r="G1089" s="186"/>
      <c r="H1089" s="202"/>
      <c r="I1089" s="202"/>
      <c r="J1089" s="445"/>
      <c r="K1089" s="186"/>
      <c r="L1089" s="430"/>
      <c r="M1089" s="431"/>
      <c r="N1089" s="167"/>
      <c r="O1089" s="167"/>
      <c r="P1089" s="167"/>
      <c r="Q1089" s="167"/>
      <c r="V1089" s="166"/>
      <c r="W1089" s="166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</row>
    <row r="1090" spans="1:37" s="165" customFormat="1" ht="15.75" hidden="1">
      <c r="A1090" s="185">
        <v>1024</v>
      </c>
      <c r="B1090" s="186">
        <v>21</v>
      </c>
      <c r="C1090" s="187" t="s">
        <v>511</v>
      </c>
      <c r="D1090" s="187">
        <v>47</v>
      </c>
      <c r="E1090" s="187" t="s">
        <v>1457</v>
      </c>
      <c r="F1090" s="188"/>
      <c r="G1090" s="186"/>
      <c r="H1090" s="202"/>
      <c r="I1090" s="202"/>
      <c r="J1090" s="445"/>
      <c r="K1090" s="186"/>
      <c r="L1090" s="430"/>
      <c r="M1090" s="431"/>
      <c r="N1090" s="167"/>
      <c r="O1090" s="167"/>
      <c r="P1090" s="167"/>
      <c r="Q1090" s="167"/>
      <c r="V1090" s="166"/>
      <c r="W1090" s="166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</row>
    <row r="1091" spans="1:37" s="165" customFormat="1" ht="15.75" hidden="1">
      <c r="A1091" s="185">
        <v>1025</v>
      </c>
      <c r="B1091" s="186">
        <v>21</v>
      </c>
      <c r="C1091" s="187" t="s">
        <v>511</v>
      </c>
      <c r="D1091" s="187">
        <v>48</v>
      </c>
      <c r="E1091" s="187" t="s">
        <v>1458</v>
      </c>
      <c r="F1091" s="188"/>
      <c r="G1091" s="186"/>
      <c r="H1091" s="202"/>
      <c r="I1091" s="202"/>
      <c r="J1091" s="445"/>
      <c r="K1091" s="186"/>
      <c r="L1091" s="430"/>
      <c r="M1091" s="431"/>
      <c r="N1091" s="167"/>
      <c r="O1091" s="167"/>
      <c r="P1091" s="167"/>
      <c r="Q1091" s="167"/>
      <c r="V1091" s="166"/>
      <c r="W1091" s="166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</row>
    <row r="1092" spans="1:37" s="165" customFormat="1" ht="15.75" hidden="1">
      <c r="A1092" s="185">
        <v>1026</v>
      </c>
      <c r="B1092" s="186">
        <v>21</v>
      </c>
      <c r="C1092" s="187" t="s">
        <v>511</v>
      </c>
      <c r="D1092" s="187">
        <v>49</v>
      </c>
      <c r="E1092" s="187" t="s">
        <v>1459</v>
      </c>
      <c r="F1092" s="188"/>
      <c r="G1092" s="186"/>
      <c r="H1092" s="202"/>
      <c r="I1092" s="202"/>
      <c r="J1092" s="445"/>
      <c r="K1092" s="186"/>
      <c r="L1092" s="430"/>
      <c r="M1092" s="431"/>
      <c r="N1092" s="167"/>
      <c r="O1092" s="167"/>
      <c r="P1092" s="167"/>
      <c r="Q1092" s="167"/>
      <c r="V1092" s="166"/>
      <c r="W1092" s="166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</row>
    <row r="1093" spans="1:37" s="165" customFormat="1" ht="15.75" hidden="1">
      <c r="A1093" s="185">
        <v>1027</v>
      </c>
      <c r="B1093" s="186">
        <v>21</v>
      </c>
      <c r="C1093" s="187" t="s">
        <v>511</v>
      </c>
      <c r="D1093" s="187">
        <v>50</v>
      </c>
      <c r="E1093" s="187" t="s">
        <v>1460</v>
      </c>
      <c r="F1093" s="188"/>
      <c r="G1093" s="186"/>
      <c r="H1093" s="202"/>
      <c r="I1093" s="202"/>
      <c r="J1093" s="445"/>
      <c r="K1093" s="186"/>
      <c r="L1093" s="430"/>
      <c r="M1093" s="431"/>
      <c r="N1093" s="167"/>
      <c r="O1093" s="167"/>
      <c r="P1093" s="167"/>
      <c r="Q1093" s="167"/>
      <c r="V1093" s="166"/>
      <c r="W1093" s="166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</row>
    <row r="1094" spans="1:37" s="165" customFormat="1" ht="15.75" hidden="1">
      <c r="A1094" s="185">
        <v>1028</v>
      </c>
      <c r="B1094" s="186">
        <v>22</v>
      </c>
      <c r="C1094" s="187" t="s">
        <v>513</v>
      </c>
      <c r="D1094" s="187">
        <v>1</v>
      </c>
      <c r="E1094" s="187" t="s">
        <v>1461</v>
      </c>
      <c r="F1094" s="188"/>
      <c r="G1094" s="186"/>
      <c r="H1094" s="202"/>
      <c r="I1094" s="202"/>
      <c r="J1094" s="445"/>
      <c r="K1094" s="186"/>
      <c r="L1094" s="430"/>
      <c r="M1094" s="431"/>
      <c r="N1094" s="167"/>
      <c r="O1094" s="167"/>
      <c r="P1094" s="167"/>
      <c r="Q1094" s="167"/>
      <c r="V1094" s="166"/>
      <c r="W1094" s="166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</row>
    <row r="1095" spans="1:37" s="165" customFormat="1" ht="15.75" hidden="1">
      <c r="A1095" s="185">
        <v>1029</v>
      </c>
      <c r="B1095" s="186">
        <v>22</v>
      </c>
      <c r="C1095" s="187" t="s">
        <v>513</v>
      </c>
      <c r="D1095" s="187">
        <v>2</v>
      </c>
      <c r="E1095" s="187" t="s">
        <v>1462</v>
      </c>
      <c r="F1095" s="188"/>
      <c r="G1095" s="186"/>
      <c r="H1095" s="202"/>
      <c r="I1095" s="202"/>
      <c r="J1095" s="445"/>
      <c r="K1095" s="186"/>
      <c r="L1095" s="430"/>
      <c r="M1095" s="431"/>
      <c r="N1095" s="167"/>
      <c r="O1095" s="167"/>
      <c r="P1095" s="167"/>
      <c r="Q1095" s="167"/>
      <c r="V1095" s="166"/>
      <c r="W1095" s="166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</row>
    <row r="1096" spans="1:37" s="165" customFormat="1" ht="15.75" hidden="1">
      <c r="A1096" s="185">
        <v>1030</v>
      </c>
      <c r="B1096" s="186">
        <v>22</v>
      </c>
      <c r="C1096" s="187" t="s">
        <v>513</v>
      </c>
      <c r="D1096" s="187">
        <v>3</v>
      </c>
      <c r="E1096" s="187" t="s">
        <v>1463</v>
      </c>
      <c r="F1096" s="188"/>
      <c r="G1096" s="186"/>
      <c r="H1096" s="202"/>
      <c r="I1096" s="202"/>
      <c r="J1096" s="445"/>
      <c r="K1096" s="186"/>
      <c r="L1096" s="430"/>
      <c r="M1096" s="431"/>
      <c r="N1096" s="167"/>
      <c r="O1096" s="167"/>
      <c r="P1096" s="167"/>
      <c r="Q1096" s="167"/>
      <c r="V1096" s="166"/>
      <c r="W1096" s="166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</row>
    <row r="1097" spans="1:37" s="165" customFormat="1" ht="15.75" hidden="1">
      <c r="A1097" s="185">
        <v>1031</v>
      </c>
      <c r="B1097" s="186">
        <v>22</v>
      </c>
      <c r="C1097" s="187" t="s">
        <v>513</v>
      </c>
      <c r="D1097" s="187">
        <v>4</v>
      </c>
      <c r="E1097" s="187" t="s">
        <v>1464</v>
      </c>
      <c r="F1097" s="188"/>
      <c r="G1097" s="186"/>
      <c r="H1097" s="202"/>
      <c r="I1097" s="202"/>
      <c r="J1097" s="445"/>
      <c r="K1097" s="186"/>
      <c r="L1097" s="430"/>
      <c r="M1097" s="431"/>
      <c r="N1097" s="167"/>
      <c r="O1097" s="167"/>
      <c r="P1097" s="167"/>
      <c r="Q1097" s="167"/>
      <c r="V1097" s="166"/>
      <c r="W1097" s="166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</row>
    <row r="1098" spans="1:37" s="165" customFormat="1" ht="15.75" hidden="1">
      <c r="A1098" s="185">
        <v>1032</v>
      </c>
      <c r="B1098" s="186">
        <v>22</v>
      </c>
      <c r="C1098" s="187" t="s">
        <v>513</v>
      </c>
      <c r="D1098" s="187">
        <v>5</v>
      </c>
      <c r="E1098" s="187" t="s">
        <v>1465</v>
      </c>
      <c r="F1098" s="188"/>
      <c r="G1098" s="186"/>
      <c r="H1098" s="202"/>
      <c r="I1098" s="202"/>
      <c r="J1098" s="445"/>
      <c r="K1098" s="186"/>
      <c r="L1098" s="430"/>
      <c r="M1098" s="431"/>
      <c r="N1098" s="167"/>
      <c r="O1098" s="167"/>
      <c r="P1098" s="167"/>
      <c r="Q1098" s="167"/>
      <c r="V1098" s="166"/>
      <c r="W1098" s="166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</row>
    <row r="1099" spans="1:37" s="165" customFormat="1" ht="15.75" hidden="1">
      <c r="A1099" s="185">
        <v>1033</v>
      </c>
      <c r="B1099" s="186">
        <v>22</v>
      </c>
      <c r="C1099" s="187" t="s">
        <v>513</v>
      </c>
      <c r="D1099" s="187">
        <v>6</v>
      </c>
      <c r="E1099" s="187" t="s">
        <v>1466</v>
      </c>
      <c r="F1099" s="188"/>
      <c r="G1099" s="186"/>
      <c r="H1099" s="202"/>
      <c r="I1099" s="202"/>
      <c r="J1099" s="445"/>
      <c r="K1099" s="186"/>
      <c r="L1099" s="430"/>
      <c r="M1099" s="431"/>
      <c r="N1099" s="167"/>
      <c r="O1099" s="167"/>
      <c r="P1099" s="167"/>
      <c r="Q1099" s="167"/>
      <c r="V1099" s="166"/>
      <c r="W1099" s="166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</row>
    <row r="1100" spans="1:37" s="165" customFormat="1" ht="15.75" hidden="1">
      <c r="A1100" s="185">
        <v>1034</v>
      </c>
      <c r="B1100" s="186">
        <v>22</v>
      </c>
      <c r="C1100" s="187" t="s">
        <v>513</v>
      </c>
      <c r="D1100" s="187">
        <v>7</v>
      </c>
      <c r="E1100" s="187" t="s">
        <v>1467</v>
      </c>
      <c r="F1100" s="188"/>
      <c r="G1100" s="186"/>
      <c r="H1100" s="202"/>
      <c r="I1100" s="202"/>
      <c r="J1100" s="445"/>
      <c r="K1100" s="186"/>
      <c r="L1100" s="430"/>
      <c r="M1100" s="431"/>
      <c r="N1100" s="167"/>
      <c r="O1100" s="167"/>
      <c r="P1100" s="167"/>
      <c r="Q1100" s="167"/>
      <c r="V1100" s="166"/>
      <c r="W1100" s="166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</row>
    <row r="1101" spans="1:37" s="165" customFormat="1" ht="15.75" hidden="1">
      <c r="A1101" s="185">
        <v>1035</v>
      </c>
      <c r="B1101" s="186">
        <v>22</v>
      </c>
      <c r="C1101" s="187" t="s">
        <v>513</v>
      </c>
      <c r="D1101" s="187">
        <v>8</v>
      </c>
      <c r="E1101" s="187" t="s">
        <v>1468</v>
      </c>
      <c r="F1101" s="188"/>
      <c r="G1101" s="186"/>
      <c r="H1101" s="202"/>
      <c r="I1101" s="202"/>
      <c r="J1101" s="445"/>
      <c r="K1101" s="186"/>
      <c r="L1101" s="430"/>
      <c r="M1101" s="431"/>
      <c r="N1101" s="167"/>
      <c r="O1101" s="167"/>
      <c r="P1101" s="167"/>
      <c r="Q1101" s="167"/>
      <c r="V1101" s="166"/>
      <c r="W1101" s="166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</row>
    <row r="1102" spans="1:37" s="165" customFormat="1" ht="15.75" hidden="1">
      <c r="A1102" s="185">
        <v>1036</v>
      </c>
      <c r="B1102" s="186">
        <v>22</v>
      </c>
      <c r="C1102" s="187" t="s">
        <v>513</v>
      </c>
      <c r="D1102" s="187">
        <v>9</v>
      </c>
      <c r="E1102" s="187" t="s">
        <v>1469</v>
      </c>
      <c r="F1102" s="188"/>
      <c r="G1102" s="186"/>
      <c r="H1102" s="202"/>
      <c r="I1102" s="202"/>
      <c r="J1102" s="445"/>
      <c r="K1102" s="186"/>
      <c r="L1102" s="430"/>
      <c r="M1102" s="431"/>
      <c r="N1102" s="167"/>
      <c r="O1102" s="167"/>
      <c r="P1102" s="167"/>
      <c r="Q1102" s="167"/>
      <c r="V1102" s="166"/>
      <c r="W1102" s="166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</row>
    <row r="1103" spans="1:37" s="165" customFormat="1" ht="15.75" hidden="1">
      <c r="A1103" s="185">
        <v>1037</v>
      </c>
      <c r="B1103" s="186">
        <v>22</v>
      </c>
      <c r="C1103" s="187" t="s">
        <v>513</v>
      </c>
      <c r="D1103" s="187">
        <v>10</v>
      </c>
      <c r="E1103" s="187" t="s">
        <v>1470</v>
      </c>
      <c r="F1103" s="188"/>
      <c r="G1103" s="186"/>
      <c r="H1103" s="202"/>
      <c r="I1103" s="202"/>
      <c r="J1103" s="445"/>
      <c r="K1103" s="186"/>
      <c r="L1103" s="430"/>
      <c r="M1103" s="431"/>
      <c r="N1103" s="167"/>
      <c r="O1103" s="167"/>
      <c r="P1103" s="167"/>
      <c r="Q1103" s="167"/>
      <c r="V1103" s="166"/>
      <c r="W1103" s="166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</row>
    <row r="1104" spans="1:37" s="165" customFormat="1" ht="15.75" hidden="1">
      <c r="A1104" s="185">
        <v>1038</v>
      </c>
      <c r="B1104" s="186">
        <v>22</v>
      </c>
      <c r="C1104" s="187" t="s">
        <v>513</v>
      </c>
      <c r="D1104" s="187">
        <v>11</v>
      </c>
      <c r="E1104" s="187" t="s">
        <v>1471</v>
      </c>
      <c r="F1104" s="188"/>
      <c r="G1104" s="186"/>
      <c r="H1104" s="202"/>
      <c r="I1104" s="202"/>
      <c r="J1104" s="445"/>
      <c r="K1104" s="186"/>
      <c r="L1104" s="430"/>
      <c r="M1104" s="431"/>
      <c r="N1104" s="167"/>
      <c r="O1104" s="167"/>
      <c r="P1104" s="167"/>
      <c r="Q1104" s="167"/>
      <c r="V1104" s="166"/>
      <c r="W1104" s="166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</row>
    <row r="1105" spans="1:37" s="165" customFormat="1" ht="15.75" hidden="1">
      <c r="A1105" s="185">
        <v>1039</v>
      </c>
      <c r="B1105" s="186">
        <v>22</v>
      </c>
      <c r="C1105" s="187" t="s">
        <v>513</v>
      </c>
      <c r="D1105" s="187">
        <v>12</v>
      </c>
      <c r="E1105" s="187" t="s">
        <v>1472</v>
      </c>
      <c r="F1105" s="188"/>
      <c r="G1105" s="186"/>
      <c r="H1105" s="202"/>
      <c r="I1105" s="202"/>
      <c r="J1105" s="445"/>
      <c r="K1105" s="186"/>
      <c r="L1105" s="430"/>
      <c r="M1105" s="431"/>
      <c r="N1105" s="167"/>
      <c r="O1105" s="167"/>
      <c r="P1105" s="167"/>
      <c r="Q1105" s="167"/>
      <c r="V1105" s="166"/>
      <c r="W1105" s="166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</row>
    <row r="1106" spans="1:37" s="165" customFormat="1" ht="15.75" hidden="1">
      <c r="A1106" s="185">
        <v>1040</v>
      </c>
      <c r="B1106" s="186">
        <v>22</v>
      </c>
      <c r="C1106" s="187" t="s">
        <v>513</v>
      </c>
      <c r="D1106" s="187">
        <v>13</v>
      </c>
      <c r="E1106" s="187" t="s">
        <v>1473</v>
      </c>
      <c r="F1106" s="188"/>
      <c r="G1106" s="186"/>
      <c r="H1106" s="202"/>
      <c r="I1106" s="202"/>
      <c r="J1106" s="445"/>
      <c r="K1106" s="186"/>
      <c r="L1106" s="430"/>
      <c r="M1106" s="431"/>
      <c r="N1106" s="167"/>
      <c r="O1106" s="167"/>
      <c r="P1106" s="167"/>
      <c r="Q1106" s="167"/>
      <c r="V1106" s="166"/>
      <c r="W1106" s="166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</row>
    <row r="1107" spans="1:37" s="165" customFormat="1" ht="15.75" hidden="1">
      <c r="A1107" s="185">
        <v>1041</v>
      </c>
      <c r="B1107" s="186">
        <v>22</v>
      </c>
      <c r="C1107" s="187" t="s">
        <v>513</v>
      </c>
      <c r="D1107" s="187">
        <v>14</v>
      </c>
      <c r="E1107" s="187" t="s">
        <v>1474</v>
      </c>
      <c r="F1107" s="188"/>
      <c r="G1107" s="186"/>
      <c r="H1107" s="202"/>
      <c r="I1107" s="202"/>
      <c r="J1107" s="445"/>
      <c r="K1107" s="186"/>
      <c r="L1107" s="430"/>
      <c r="M1107" s="431"/>
      <c r="N1107" s="167"/>
      <c r="O1107" s="167"/>
      <c r="P1107" s="167"/>
      <c r="Q1107" s="167"/>
      <c r="V1107" s="166"/>
      <c r="W1107" s="166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</row>
    <row r="1108" spans="1:37" s="165" customFormat="1" ht="15.75" hidden="1">
      <c r="A1108" s="185">
        <v>1042</v>
      </c>
      <c r="B1108" s="186">
        <v>22</v>
      </c>
      <c r="C1108" s="187" t="s">
        <v>513</v>
      </c>
      <c r="D1108" s="187">
        <v>15</v>
      </c>
      <c r="E1108" s="187" t="s">
        <v>1475</v>
      </c>
      <c r="F1108" s="188"/>
      <c r="G1108" s="186"/>
      <c r="H1108" s="202"/>
      <c r="I1108" s="202"/>
      <c r="J1108" s="445"/>
      <c r="K1108" s="186"/>
      <c r="L1108" s="430"/>
      <c r="M1108" s="431"/>
      <c r="N1108" s="167"/>
      <c r="O1108" s="167"/>
      <c r="P1108" s="167"/>
      <c r="Q1108" s="167"/>
      <c r="V1108" s="166"/>
      <c r="W1108" s="166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</row>
    <row r="1109" spans="1:37" s="165" customFormat="1" ht="15.75" hidden="1">
      <c r="A1109" s="185">
        <v>1043</v>
      </c>
      <c r="B1109" s="186">
        <v>22</v>
      </c>
      <c r="C1109" s="187" t="s">
        <v>513</v>
      </c>
      <c r="D1109" s="187">
        <v>16</v>
      </c>
      <c r="E1109" s="187" t="s">
        <v>1476</v>
      </c>
      <c r="F1109" s="188"/>
      <c r="G1109" s="186"/>
      <c r="H1109" s="202"/>
      <c r="I1109" s="202"/>
      <c r="J1109" s="445"/>
      <c r="K1109" s="186"/>
      <c r="L1109" s="430"/>
      <c r="M1109" s="431"/>
      <c r="N1109" s="167"/>
      <c r="O1109" s="167"/>
      <c r="P1109" s="167"/>
      <c r="Q1109" s="167"/>
      <c r="V1109" s="166"/>
      <c r="W1109" s="166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</row>
    <row r="1110" spans="1:37" s="165" customFormat="1" ht="15.75" hidden="1">
      <c r="A1110" s="185">
        <v>1044</v>
      </c>
      <c r="B1110" s="186">
        <v>22</v>
      </c>
      <c r="C1110" s="187" t="s">
        <v>513</v>
      </c>
      <c r="D1110" s="187">
        <v>17</v>
      </c>
      <c r="E1110" s="187" t="s">
        <v>1477</v>
      </c>
      <c r="F1110" s="188"/>
      <c r="G1110" s="186"/>
      <c r="H1110" s="202"/>
      <c r="I1110" s="202"/>
      <c r="J1110" s="445"/>
      <c r="K1110" s="186"/>
      <c r="L1110" s="430"/>
      <c r="M1110" s="431"/>
      <c r="N1110" s="167"/>
      <c r="O1110" s="167"/>
      <c r="P1110" s="167"/>
      <c r="Q1110" s="167"/>
      <c r="V1110" s="166"/>
      <c r="W1110" s="166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</row>
    <row r="1111" spans="1:37" s="165" customFormat="1" ht="15.75" hidden="1">
      <c r="A1111" s="185">
        <v>1045</v>
      </c>
      <c r="B1111" s="186">
        <v>22</v>
      </c>
      <c r="C1111" s="187" t="s">
        <v>513</v>
      </c>
      <c r="D1111" s="187">
        <v>18</v>
      </c>
      <c r="E1111" s="187" t="s">
        <v>1478</v>
      </c>
      <c r="F1111" s="188"/>
      <c r="G1111" s="186"/>
      <c r="H1111" s="202"/>
      <c r="I1111" s="202"/>
      <c r="J1111" s="445"/>
      <c r="K1111" s="186"/>
      <c r="L1111" s="430"/>
      <c r="M1111" s="431"/>
      <c r="N1111" s="167"/>
      <c r="O1111" s="167"/>
      <c r="P1111" s="167"/>
      <c r="Q1111" s="167"/>
      <c r="V1111" s="166"/>
      <c r="W1111" s="166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</row>
    <row r="1112" spans="1:37" s="165" customFormat="1" ht="15.75" hidden="1">
      <c r="A1112" s="185">
        <v>1046</v>
      </c>
      <c r="B1112" s="186">
        <v>22</v>
      </c>
      <c r="C1112" s="187" t="s">
        <v>513</v>
      </c>
      <c r="D1112" s="187">
        <v>19</v>
      </c>
      <c r="E1112" s="187" t="s">
        <v>1479</v>
      </c>
      <c r="F1112" s="188"/>
      <c r="G1112" s="186"/>
      <c r="H1112" s="202"/>
      <c r="I1112" s="202"/>
      <c r="J1112" s="445"/>
      <c r="K1112" s="186"/>
      <c r="L1112" s="430"/>
      <c r="M1112" s="431"/>
      <c r="N1112" s="167"/>
      <c r="O1112" s="167"/>
      <c r="P1112" s="167"/>
      <c r="Q1112" s="167"/>
      <c r="V1112" s="166"/>
      <c r="W1112" s="166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</row>
    <row r="1113" spans="1:37" s="165" customFormat="1" ht="15.75" hidden="1">
      <c r="A1113" s="185">
        <v>1047</v>
      </c>
      <c r="B1113" s="186">
        <v>22</v>
      </c>
      <c r="C1113" s="187" t="s">
        <v>513</v>
      </c>
      <c r="D1113" s="187">
        <v>20</v>
      </c>
      <c r="E1113" s="187" t="s">
        <v>1480</v>
      </c>
      <c r="F1113" s="188"/>
      <c r="G1113" s="186"/>
      <c r="H1113" s="202"/>
      <c r="I1113" s="202"/>
      <c r="J1113" s="445"/>
      <c r="K1113" s="186"/>
      <c r="L1113" s="430"/>
      <c r="M1113" s="431"/>
      <c r="N1113" s="167"/>
      <c r="O1113" s="167"/>
      <c r="P1113" s="167"/>
      <c r="Q1113" s="167"/>
      <c r="V1113" s="166"/>
      <c r="W1113" s="166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</row>
    <row r="1114" spans="1:37" s="165" customFormat="1" ht="15.75" hidden="1">
      <c r="A1114" s="185">
        <v>1048</v>
      </c>
      <c r="B1114" s="186">
        <v>22</v>
      </c>
      <c r="C1114" s="187" t="s">
        <v>513</v>
      </c>
      <c r="D1114" s="187">
        <v>21</v>
      </c>
      <c r="E1114" s="187" t="s">
        <v>1481</v>
      </c>
      <c r="F1114" s="188"/>
      <c r="G1114" s="186"/>
      <c r="H1114" s="202"/>
      <c r="I1114" s="202"/>
      <c r="J1114" s="445"/>
      <c r="K1114" s="186"/>
      <c r="L1114" s="430"/>
      <c r="M1114" s="431"/>
      <c r="N1114" s="167"/>
      <c r="O1114" s="167"/>
      <c r="P1114" s="167"/>
      <c r="Q1114" s="167"/>
      <c r="V1114" s="166"/>
      <c r="W1114" s="166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</row>
    <row r="1115" spans="1:37" s="165" customFormat="1" ht="15.75" hidden="1">
      <c r="A1115" s="185">
        <v>1049</v>
      </c>
      <c r="B1115" s="186">
        <v>22</v>
      </c>
      <c r="C1115" s="187" t="s">
        <v>513</v>
      </c>
      <c r="D1115" s="187">
        <v>22</v>
      </c>
      <c r="E1115" s="187" t="s">
        <v>1482</v>
      </c>
      <c r="F1115" s="188"/>
      <c r="G1115" s="186"/>
      <c r="H1115" s="202"/>
      <c r="I1115" s="202"/>
      <c r="J1115" s="445"/>
      <c r="K1115" s="186"/>
      <c r="L1115" s="430"/>
      <c r="M1115" s="431"/>
      <c r="N1115" s="167"/>
      <c r="O1115" s="167"/>
      <c r="P1115" s="167"/>
      <c r="Q1115" s="167"/>
      <c r="V1115" s="166"/>
      <c r="W1115" s="166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</row>
    <row r="1116" spans="1:37" s="165" customFormat="1" ht="15.75" hidden="1">
      <c r="A1116" s="185">
        <v>1050</v>
      </c>
      <c r="B1116" s="186">
        <v>22</v>
      </c>
      <c r="C1116" s="187" t="s">
        <v>513</v>
      </c>
      <c r="D1116" s="187">
        <v>23</v>
      </c>
      <c r="E1116" s="187" t="s">
        <v>1483</v>
      </c>
      <c r="F1116" s="188"/>
      <c r="G1116" s="186"/>
      <c r="H1116" s="202"/>
      <c r="I1116" s="202"/>
      <c r="J1116" s="445"/>
      <c r="K1116" s="186"/>
      <c r="L1116" s="430"/>
      <c r="M1116" s="431"/>
      <c r="N1116" s="167"/>
      <c r="O1116" s="167"/>
      <c r="P1116" s="167"/>
      <c r="Q1116" s="167"/>
      <c r="V1116" s="166"/>
      <c r="W1116" s="166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</row>
    <row r="1117" spans="1:37" s="165" customFormat="1" ht="15.75" hidden="1">
      <c r="A1117" s="185">
        <v>1051</v>
      </c>
      <c r="B1117" s="186">
        <v>22</v>
      </c>
      <c r="C1117" s="187" t="s">
        <v>513</v>
      </c>
      <c r="D1117" s="187">
        <v>24</v>
      </c>
      <c r="E1117" s="187" t="s">
        <v>1484</v>
      </c>
      <c r="F1117" s="188"/>
      <c r="G1117" s="186"/>
      <c r="H1117" s="202"/>
      <c r="I1117" s="202"/>
      <c r="J1117" s="445"/>
      <c r="K1117" s="186"/>
      <c r="L1117" s="430"/>
      <c r="M1117" s="431"/>
      <c r="N1117" s="167"/>
      <c r="O1117" s="167"/>
      <c r="P1117" s="167"/>
      <c r="Q1117" s="167"/>
      <c r="V1117" s="166"/>
      <c r="W1117" s="166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</row>
    <row r="1118" spans="1:37" s="165" customFormat="1" ht="15.75" hidden="1">
      <c r="A1118" s="185">
        <v>1052</v>
      </c>
      <c r="B1118" s="186">
        <v>22</v>
      </c>
      <c r="C1118" s="187" t="s">
        <v>513</v>
      </c>
      <c r="D1118" s="187">
        <v>25</v>
      </c>
      <c r="E1118" s="187" t="s">
        <v>1485</v>
      </c>
      <c r="F1118" s="188"/>
      <c r="G1118" s="186"/>
      <c r="H1118" s="202"/>
      <c r="I1118" s="202"/>
      <c r="J1118" s="445"/>
      <c r="K1118" s="186"/>
      <c r="L1118" s="430"/>
      <c r="M1118" s="431"/>
      <c r="N1118" s="167"/>
      <c r="O1118" s="167"/>
      <c r="P1118" s="167"/>
      <c r="Q1118" s="167"/>
      <c r="V1118" s="166"/>
      <c r="W1118" s="166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</row>
    <row r="1119" spans="1:37" s="165" customFormat="1" ht="15.75" hidden="1">
      <c r="A1119" s="185">
        <v>1053</v>
      </c>
      <c r="B1119" s="186">
        <v>22</v>
      </c>
      <c r="C1119" s="187" t="s">
        <v>513</v>
      </c>
      <c r="D1119" s="187">
        <v>26</v>
      </c>
      <c r="E1119" s="187" t="s">
        <v>1486</v>
      </c>
      <c r="F1119" s="188"/>
      <c r="G1119" s="186"/>
      <c r="H1119" s="202"/>
      <c r="I1119" s="202"/>
      <c r="J1119" s="445"/>
      <c r="K1119" s="186"/>
      <c r="L1119" s="430"/>
      <c r="M1119" s="431"/>
      <c r="N1119" s="167"/>
      <c r="O1119" s="167"/>
      <c r="P1119" s="167"/>
      <c r="Q1119" s="167"/>
      <c r="V1119" s="166"/>
      <c r="W1119" s="166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</row>
    <row r="1120" spans="1:37" s="165" customFormat="1" ht="15.75" hidden="1">
      <c r="A1120" s="185">
        <v>1054</v>
      </c>
      <c r="B1120" s="186">
        <v>22</v>
      </c>
      <c r="C1120" s="187" t="s">
        <v>513</v>
      </c>
      <c r="D1120" s="187">
        <v>27</v>
      </c>
      <c r="E1120" s="187" t="s">
        <v>1487</v>
      </c>
      <c r="F1120" s="188"/>
      <c r="G1120" s="186"/>
      <c r="H1120" s="202"/>
      <c r="I1120" s="202"/>
      <c r="J1120" s="445"/>
      <c r="K1120" s="186"/>
      <c r="L1120" s="430"/>
      <c r="M1120" s="431"/>
      <c r="N1120" s="167"/>
      <c r="O1120" s="167"/>
      <c r="P1120" s="167"/>
      <c r="Q1120" s="167"/>
      <c r="V1120" s="166"/>
      <c r="W1120" s="166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</row>
    <row r="1121" spans="1:37" s="165" customFormat="1" ht="15.75" hidden="1">
      <c r="A1121" s="185">
        <v>1055</v>
      </c>
      <c r="B1121" s="186">
        <v>22</v>
      </c>
      <c r="C1121" s="187" t="s">
        <v>513</v>
      </c>
      <c r="D1121" s="187">
        <v>28</v>
      </c>
      <c r="E1121" s="187" t="s">
        <v>1488</v>
      </c>
      <c r="F1121" s="188"/>
      <c r="G1121" s="186"/>
      <c r="H1121" s="202"/>
      <c r="I1121" s="202"/>
      <c r="J1121" s="445"/>
      <c r="K1121" s="186"/>
      <c r="L1121" s="430"/>
      <c r="M1121" s="431"/>
      <c r="N1121" s="167"/>
      <c r="O1121" s="167"/>
      <c r="P1121" s="167"/>
      <c r="Q1121" s="167"/>
      <c r="V1121" s="166"/>
      <c r="W1121" s="166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</row>
    <row r="1122" spans="1:37" s="165" customFormat="1" ht="15.75" hidden="1">
      <c r="A1122" s="185">
        <v>1056</v>
      </c>
      <c r="B1122" s="186">
        <v>22</v>
      </c>
      <c r="C1122" s="187" t="s">
        <v>513</v>
      </c>
      <c r="D1122" s="187">
        <v>29</v>
      </c>
      <c r="E1122" s="187" t="s">
        <v>1489</v>
      </c>
      <c r="F1122" s="188"/>
      <c r="G1122" s="186"/>
      <c r="H1122" s="202"/>
      <c r="I1122" s="202"/>
      <c r="J1122" s="445"/>
      <c r="K1122" s="186"/>
      <c r="L1122" s="430"/>
      <c r="M1122" s="431"/>
      <c r="N1122" s="167"/>
      <c r="O1122" s="167"/>
      <c r="P1122" s="167"/>
      <c r="Q1122" s="167"/>
      <c r="V1122" s="166"/>
      <c r="W1122" s="166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</row>
    <row r="1123" spans="1:37" s="165" customFormat="1" ht="15.75" hidden="1">
      <c r="A1123" s="185">
        <v>1057</v>
      </c>
      <c r="B1123" s="186">
        <v>22</v>
      </c>
      <c r="C1123" s="187" t="s">
        <v>513</v>
      </c>
      <c r="D1123" s="187">
        <v>30</v>
      </c>
      <c r="E1123" s="187" t="s">
        <v>1490</v>
      </c>
      <c r="F1123" s="188"/>
      <c r="G1123" s="186"/>
      <c r="H1123" s="202"/>
      <c r="I1123" s="202"/>
      <c r="J1123" s="445"/>
      <c r="K1123" s="186"/>
      <c r="L1123" s="430"/>
      <c r="M1123" s="431"/>
      <c r="N1123" s="167"/>
      <c r="O1123" s="167"/>
      <c r="P1123" s="167"/>
      <c r="Q1123" s="167"/>
      <c r="V1123" s="166"/>
      <c r="W1123" s="166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</row>
    <row r="1124" spans="1:37" s="165" customFormat="1" ht="15.75" hidden="1">
      <c r="A1124" s="185">
        <v>1058</v>
      </c>
      <c r="B1124" s="186">
        <v>22</v>
      </c>
      <c r="C1124" s="187" t="s">
        <v>513</v>
      </c>
      <c r="D1124" s="187">
        <v>31</v>
      </c>
      <c r="E1124" s="187" t="s">
        <v>1491</v>
      </c>
      <c r="F1124" s="188"/>
      <c r="G1124" s="186"/>
      <c r="H1124" s="202"/>
      <c r="I1124" s="202"/>
      <c r="J1124" s="445"/>
      <c r="K1124" s="186"/>
      <c r="L1124" s="430"/>
      <c r="M1124" s="431"/>
      <c r="N1124" s="167"/>
      <c r="O1124" s="167"/>
      <c r="P1124" s="167"/>
      <c r="Q1124" s="167"/>
      <c r="V1124" s="166"/>
      <c r="W1124" s="166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</row>
    <row r="1125" spans="1:37" s="165" customFormat="1" ht="15.75" hidden="1">
      <c r="A1125" s="185">
        <v>1059</v>
      </c>
      <c r="B1125" s="186">
        <v>22</v>
      </c>
      <c r="C1125" s="187" t="s">
        <v>513</v>
      </c>
      <c r="D1125" s="187">
        <v>32</v>
      </c>
      <c r="E1125" s="187" t="s">
        <v>1492</v>
      </c>
      <c r="F1125" s="188"/>
      <c r="G1125" s="186"/>
      <c r="H1125" s="202"/>
      <c r="I1125" s="202"/>
      <c r="J1125" s="445"/>
      <c r="K1125" s="186"/>
      <c r="L1125" s="430"/>
      <c r="M1125" s="431"/>
      <c r="N1125" s="167"/>
      <c r="O1125" s="167"/>
      <c r="P1125" s="167"/>
      <c r="Q1125" s="167"/>
      <c r="V1125" s="166"/>
      <c r="W1125" s="166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</row>
    <row r="1126" spans="1:37" s="165" customFormat="1" ht="15.75" hidden="1">
      <c r="A1126" s="185">
        <v>1060</v>
      </c>
      <c r="B1126" s="186">
        <v>22</v>
      </c>
      <c r="C1126" s="187" t="s">
        <v>513</v>
      </c>
      <c r="D1126" s="187">
        <v>33</v>
      </c>
      <c r="E1126" s="187" t="s">
        <v>1493</v>
      </c>
      <c r="F1126" s="188"/>
      <c r="G1126" s="186"/>
      <c r="H1126" s="202"/>
      <c r="I1126" s="202"/>
      <c r="J1126" s="445"/>
      <c r="K1126" s="186"/>
      <c r="L1126" s="430"/>
      <c r="M1126" s="431"/>
      <c r="N1126" s="167"/>
      <c r="O1126" s="167"/>
      <c r="P1126" s="167"/>
      <c r="Q1126" s="167"/>
      <c r="V1126" s="166"/>
      <c r="W1126" s="166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</row>
    <row r="1127" spans="1:37" s="165" customFormat="1" ht="15.75" hidden="1">
      <c r="A1127" s="185">
        <v>1061</v>
      </c>
      <c r="B1127" s="186">
        <v>22</v>
      </c>
      <c r="C1127" s="187" t="s">
        <v>513</v>
      </c>
      <c r="D1127" s="187">
        <v>34</v>
      </c>
      <c r="E1127" s="187" t="s">
        <v>1494</v>
      </c>
      <c r="F1127" s="188"/>
      <c r="G1127" s="186"/>
      <c r="H1127" s="202"/>
      <c r="I1127" s="202"/>
      <c r="J1127" s="445"/>
      <c r="K1127" s="186"/>
      <c r="L1127" s="430"/>
      <c r="M1127" s="431"/>
      <c r="N1127" s="167"/>
      <c r="O1127" s="167"/>
      <c r="P1127" s="167"/>
      <c r="Q1127" s="167"/>
      <c r="V1127" s="166"/>
      <c r="W1127" s="166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</row>
    <row r="1128" spans="1:37" s="165" customFormat="1" ht="15.75" hidden="1">
      <c r="A1128" s="185">
        <v>1062</v>
      </c>
      <c r="B1128" s="186">
        <v>22</v>
      </c>
      <c r="C1128" s="187" t="s">
        <v>513</v>
      </c>
      <c r="D1128" s="187">
        <v>35</v>
      </c>
      <c r="E1128" s="187" t="s">
        <v>1495</v>
      </c>
      <c r="F1128" s="188"/>
      <c r="G1128" s="186"/>
      <c r="H1128" s="202"/>
      <c r="I1128" s="202"/>
      <c r="J1128" s="445"/>
      <c r="K1128" s="186"/>
      <c r="L1128" s="430"/>
      <c r="M1128" s="431"/>
      <c r="N1128" s="167"/>
      <c r="O1128" s="167"/>
      <c r="P1128" s="167"/>
      <c r="Q1128" s="167"/>
      <c r="V1128" s="166"/>
      <c r="W1128" s="166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</row>
    <row r="1129" spans="1:37" s="165" customFormat="1" ht="15.75" hidden="1">
      <c r="A1129" s="185">
        <v>1063</v>
      </c>
      <c r="B1129" s="186">
        <v>22</v>
      </c>
      <c r="C1129" s="187" t="s">
        <v>513</v>
      </c>
      <c r="D1129" s="187">
        <v>36</v>
      </c>
      <c r="E1129" s="187" t="s">
        <v>1496</v>
      </c>
      <c r="F1129" s="188"/>
      <c r="G1129" s="186"/>
      <c r="H1129" s="202"/>
      <c r="I1129" s="202"/>
      <c r="J1129" s="445"/>
      <c r="K1129" s="186"/>
      <c r="L1129" s="430"/>
      <c r="M1129" s="431"/>
      <c r="N1129" s="167"/>
      <c r="O1129" s="167"/>
      <c r="P1129" s="167"/>
      <c r="Q1129" s="167"/>
      <c r="V1129" s="166"/>
      <c r="W1129" s="166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</row>
    <row r="1130" spans="1:37" s="165" customFormat="1" ht="15.75" hidden="1">
      <c r="A1130" s="185">
        <v>1064</v>
      </c>
      <c r="B1130" s="186">
        <v>22</v>
      </c>
      <c r="C1130" s="187" t="s">
        <v>513</v>
      </c>
      <c r="D1130" s="187">
        <v>37</v>
      </c>
      <c r="E1130" s="187" t="s">
        <v>1497</v>
      </c>
      <c r="F1130" s="188"/>
      <c r="G1130" s="186"/>
      <c r="H1130" s="202"/>
      <c r="I1130" s="202"/>
      <c r="J1130" s="445"/>
      <c r="K1130" s="186"/>
      <c r="L1130" s="430"/>
      <c r="M1130" s="431"/>
      <c r="N1130" s="167"/>
      <c r="O1130" s="167"/>
      <c r="P1130" s="167"/>
      <c r="Q1130" s="167"/>
      <c r="V1130" s="166"/>
      <c r="W1130" s="166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</row>
    <row r="1131" spans="1:37" s="165" customFormat="1" ht="15.75" hidden="1">
      <c r="A1131" s="185">
        <v>1065</v>
      </c>
      <c r="B1131" s="186">
        <v>22</v>
      </c>
      <c r="C1131" s="187" t="s">
        <v>513</v>
      </c>
      <c r="D1131" s="187">
        <v>38</v>
      </c>
      <c r="E1131" s="187" t="s">
        <v>1498</v>
      </c>
      <c r="F1131" s="188"/>
      <c r="G1131" s="186"/>
      <c r="H1131" s="202"/>
      <c r="I1131" s="202"/>
      <c r="J1131" s="445"/>
      <c r="K1131" s="186"/>
      <c r="L1131" s="430"/>
      <c r="M1131" s="431"/>
      <c r="N1131" s="167"/>
      <c r="O1131" s="167"/>
      <c r="P1131" s="167"/>
      <c r="Q1131" s="167"/>
      <c r="V1131" s="166"/>
      <c r="W1131" s="166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</row>
    <row r="1132" spans="1:37" s="165" customFormat="1" ht="15.75" hidden="1">
      <c r="A1132" s="185">
        <v>1066</v>
      </c>
      <c r="B1132" s="186">
        <v>22</v>
      </c>
      <c r="C1132" s="187" t="s">
        <v>513</v>
      </c>
      <c r="D1132" s="187">
        <v>39</v>
      </c>
      <c r="E1132" s="187" t="s">
        <v>1499</v>
      </c>
      <c r="F1132" s="188"/>
      <c r="G1132" s="186"/>
      <c r="H1132" s="202"/>
      <c r="I1132" s="202"/>
      <c r="J1132" s="445"/>
      <c r="K1132" s="186"/>
      <c r="L1132" s="430"/>
      <c r="M1132" s="431"/>
      <c r="N1132" s="167"/>
      <c r="O1132" s="167"/>
      <c r="P1132" s="167"/>
      <c r="Q1132" s="167"/>
      <c r="V1132" s="166"/>
      <c r="W1132" s="166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</row>
    <row r="1133" spans="1:37" s="165" customFormat="1" ht="15.75" hidden="1">
      <c r="A1133" s="185">
        <v>1067</v>
      </c>
      <c r="B1133" s="186">
        <v>22</v>
      </c>
      <c r="C1133" s="187" t="s">
        <v>513</v>
      </c>
      <c r="D1133" s="187">
        <v>40</v>
      </c>
      <c r="E1133" s="187" t="s">
        <v>1500</v>
      </c>
      <c r="F1133" s="188"/>
      <c r="G1133" s="186"/>
      <c r="H1133" s="202"/>
      <c r="I1133" s="202"/>
      <c r="J1133" s="445"/>
      <c r="K1133" s="186"/>
      <c r="L1133" s="430"/>
      <c r="M1133" s="431"/>
      <c r="N1133" s="167"/>
      <c r="O1133" s="167"/>
      <c r="P1133" s="167"/>
      <c r="Q1133" s="167"/>
      <c r="V1133" s="166"/>
      <c r="W1133" s="166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</row>
    <row r="1134" spans="1:37" s="165" customFormat="1" ht="15.75" hidden="1">
      <c r="A1134" s="185">
        <v>1068</v>
      </c>
      <c r="B1134" s="186">
        <v>22</v>
      </c>
      <c r="C1134" s="187" t="s">
        <v>513</v>
      </c>
      <c r="D1134" s="187">
        <v>41</v>
      </c>
      <c r="E1134" s="187" t="s">
        <v>1501</v>
      </c>
      <c r="F1134" s="188"/>
      <c r="G1134" s="186"/>
      <c r="H1134" s="202"/>
      <c r="I1134" s="202"/>
      <c r="J1134" s="445"/>
      <c r="K1134" s="186"/>
      <c r="L1134" s="430"/>
      <c r="M1134" s="431"/>
      <c r="N1134" s="167"/>
      <c r="O1134" s="167"/>
      <c r="P1134" s="167"/>
      <c r="Q1134" s="167"/>
      <c r="V1134" s="166"/>
      <c r="W1134" s="166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</row>
    <row r="1135" spans="1:37" s="165" customFormat="1" ht="15.75" hidden="1">
      <c r="A1135" s="185">
        <v>1069</v>
      </c>
      <c r="B1135" s="186">
        <v>22</v>
      </c>
      <c r="C1135" s="187" t="s">
        <v>513</v>
      </c>
      <c r="D1135" s="187">
        <v>42</v>
      </c>
      <c r="E1135" s="187" t="s">
        <v>1502</v>
      </c>
      <c r="F1135" s="188"/>
      <c r="G1135" s="186"/>
      <c r="H1135" s="202"/>
      <c r="I1135" s="202"/>
      <c r="J1135" s="445"/>
      <c r="K1135" s="186"/>
      <c r="L1135" s="430"/>
      <c r="M1135" s="431"/>
      <c r="N1135" s="167"/>
      <c r="O1135" s="167"/>
      <c r="P1135" s="167"/>
      <c r="Q1135" s="167"/>
      <c r="V1135" s="166"/>
      <c r="W1135" s="166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</row>
    <row r="1136" spans="1:37" s="165" customFormat="1" ht="15.75" hidden="1">
      <c r="A1136" s="185">
        <v>1070</v>
      </c>
      <c r="B1136" s="186">
        <v>22</v>
      </c>
      <c r="C1136" s="187" t="s">
        <v>513</v>
      </c>
      <c r="D1136" s="187">
        <v>43</v>
      </c>
      <c r="E1136" s="187" t="s">
        <v>1503</v>
      </c>
      <c r="F1136" s="188"/>
      <c r="G1136" s="186"/>
      <c r="H1136" s="202"/>
      <c r="I1136" s="202"/>
      <c r="J1136" s="445"/>
      <c r="K1136" s="186"/>
      <c r="L1136" s="430"/>
      <c r="M1136" s="431"/>
      <c r="N1136" s="167"/>
      <c r="O1136" s="167"/>
      <c r="P1136" s="167"/>
      <c r="Q1136" s="167"/>
      <c r="V1136" s="166"/>
      <c r="W1136" s="166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</row>
    <row r="1137" spans="1:37" s="165" customFormat="1" ht="15.75" hidden="1">
      <c r="A1137" s="185">
        <v>1071</v>
      </c>
      <c r="B1137" s="186">
        <v>22</v>
      </c>
      <c r="C1137" s="187" t="s">
        <v>513</v>
      </c>
      <c r="D1137" s="187">
        <v>44</v>
      </c>
      <c r="E1137" s="187" t="s">
        <v>953</v>
      </c>
      <c r="F1137" s="188"/>
      <c r="G1137" s="186"/>
      <c r="H1137" s="202"/>
      <c r="I1137" s="202"/>
      <c r="J1137" s="445"/>
      <c r="K1137" s="186"/>
      <c r="L1137" s="430"/>
      <c r="M1137" s="431"/>
      <c r="N1137" s="167"/>
      <c r="O1137" s="167"/>
      <c r="P1137" s="167"/>
      <c r="Q1137" s="167"/>
      <c r="V1137" s="166"/>
      <c r="W1137" s="166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</row>
    <row r="1138" spans="1:37" s="165" customFormat="1" ht="15.75" hidden="1">
      <c r="A1138" s="185">
        <v>1072</v>
      </c>
      <c r="B1138" s="186">
        <v>22</v>
      </c>
      <c r="C1138" s="187" t="s">
        <v>513</v>
      </c>
      <c r="D1138" s="187">
        <v>45</v>
      </c>
      <c r="E1138" s="187" t="s">
        <v>1504</v>
      </c>
      <c r="F1138" s="188"/>
      <c r="G1138" s="186"/>
      <c r="H1138" s="202"/>
      <c r="I1138" s="202"/>
      <c r="J1138" s="445"/>
      <c r="K1138" s="186"/>
      <c r="L1138" s="430"/>
      <c r="M1138" s="431"/>
      <c r="N1138" s="167"/>
      <c r="O1138" s="167"/>
      <c r="P1138" s="167"/>
      <c r="Q1138" s="167"/>
      <c r="V1138" s="166"/>
      <c r="W1138" s="166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</row>
    <row r="1139" spans="1:37" s="165" customFormat="1" ht="15.75" hidden="1">
      <c r="A1139" s="185">
        <v>1073</v>
      </c>
      <c r="B1139" s="186">
        <v>22</v>
      </c>
      <c r="C1139" s="187" t="s">
        <v>513</v>
      </c>
      <c r="D1139" s="187">
        <v>46</v>
      </c>
      <c r="E1139" s="187" t="s">
        <v>1505</v>
      </c>
      <c r="F1139" s="188"/>
      <c r="G1139" s="186"/>
      <c r="H1139" s="202"/>
      <c r="I1139" s="202"/>
      <c r="J1139" s="445"/>
      <c r="K1139" s="186"/>
      <c r="L1139" s="430"/>
      <c r="M1139" s="431"/>
      <c r="N1139" s="167"/>
      <c r="O1139" s="167"/>
      <c r="P1139" s="167"/>
      <c r="Q1139" s="167"/>
      <c r="V1139" s="166"/>
      <c r="W1139" s="166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</row>
    <row r="1140" spans="1:37" s="165" customFormat="1" ht="15.75" hidden="1">
      <c r="A1140" s="185">
        <v>1074</v>
      </c>
      <c r="B1140" s="186">
        <v>23</v>
      </c>
      <c r="C1140" s="187" t="s">
        <v>515</v>
      </c>
      <c r="D1140" s="187">
        <v>1</v>
      </c>
      <c r="E1140" s="187" t="s">
        <v>1506</v>
      </c>
      <c r="F1140" s="188"/>
      <c r="G1140" s="186"/>
      <c r="H1140" s="202"/>
      <c r="I1140" s="202"/>
      <c r="J1140" s="445"/>
      <c r="K1140" s="186"/>
      <c r="L1140" s="430"/>
      <c r="M1140" s="431"/>
      <c r="N1140" s="167"/>
      <c r="O1140" s="167"/>
      <c r="P1140" s="167"/>
      <c r="Q1140" s="167"/>
      <c r="V1140" s="166"/>
      <c r="W1140" s="166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</row>
    <row r="1141" spans="1:37" s="165" customFormat="1" ht="15.75" hidden="1">
      <c r="A1141" s="185">
        <v>1075</v>
      </c>
      <c r="B1141" s="186">
        <v>23</v>
      </c>
      <c r="C1141" s="187" t="s">
        <v>515</v>
      </c>
      <c r="D1141" s="187">
        <v>2</v>
      </c>
      <c r="E1141" s="187" t="s">
        <v>1507</v>
      </c>
      <c r="F1141" s="188"/>
      <c r="G1141" s="186"/>
      <c r="H1141" s="202"/>
      <c r="I1141" s="202"/>
      <c r="J1141" s="445"/>
      <c r="K1141" s="186"/>
      <c r="L1141" s="430"/>
      <c r="M1141" s="431"/>
      <c r="N1141" s="167"/>
      <c r="O1141" s="167"/>
      <c r="P1141" s="167"/>
      <c r="Q1141" s="167"/>
      <c r="V1141" s="166"/>
      <c r="W1141" s="166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</row>
    <row r="1142" spans="1:37" s="165" customFormat="1" ht="15.75" hidden="1">
      <c r="A1142" s="185">
        <v>1076</v>
      </c>
      <c r="B1142" s="186">
        <v>23</v>
      </c>
      <c r="C1142" s="187" t="s">
        <v>515</v>
      </c>
      <c r="D1142" s="187">
        <v>3</v>
      </c>
      <c r="E1142" s="187" t="s">
        <v>1508</v>
      </c>
      <c r="F1142" s="188"/>
      <c r="G1142" s="186"/>
      <c r="H1142" s="202"/>
      <c r="I1142" s="202"/>
      <c r="J1142" s="445"/>
      <c r="K1142" s="186"/>
      <c r="L1142" s="430"/>
      <c r="M1142" s="431"/>
      <c r="N1142" s="167"/>
      <c r="O1142" s="167"/>
      <c r="P1142" s="167"/>
      <c r="Q1142" s="167"/>
      <c r="V1142" s="166"/>
      <c r="W1142" s="166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</row>
    <row r="1143" spans="1:37" s="165" customFormat="1" ht="15.75" hidden="1">
      <c r="A1143" s="185">
        <v>1077</v>
      </c>
      <c r="B1143" s="186">
        <v>23</v>
      </c>
      <c r="C1143" s="187" t="s">
        <v>515</v>
      </c>
      <c r="D1143" s="187">
        <v>4</v>
      </c>
      <c r="E1143" s="187" t="s">
        <v>1509</v>
      </c>
      <c r="F1143" s="188"/>
      <c r="G1143" s="186"/>
      <c r="H1143" s="202"/>
      <c r="I1143" s="202"/>
      <c r="J1143" s="445"/>
      <c r="K1143" s="186"/>
      <c r="L1143" s="430"/>
      <c r="M1143" s="431"/>
      <c r="N1143" s="167"/>
      <c r="O1143" s="167"/>
      <c r="P1143" s="167"/>
      <c r="Q1143" s="167"/>
      <c r="V1143" s="166"/>
      <c r="W1143" s="166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</row>
    <row r="1144" spans="1:37" s="165" customFormat="1" ht="15.75" hidden="1">
      <c r="A1144" s="185">
        <v>1078</v>
      </c>
      <c r="B1144" s="186">
        <v>23</v>
      </c>
      <c r="C1144" s="187" t="s">
        <v>515</v>
      </c>
      <c r="D1144" s="187">
        <v>5</v>
      </c>
      <c r="E1144" s="187" t="s">
        <v>1510</v>
      </c>
      <c r="F1144" s="188"/>
      <c r="G1144" s="186"/>
      <c r="H1144" s="202"/>
      <c r="I1144" s="202"/>
      <c r="J1144" s="445"/>
      <c r="K1144" s="186"/>
      <c r="L1144" s="430"/>
      <c r="M1144" s="431"/>
      <c r="N1144" s="167"/>
      <c r="O1144" s="167"/>
      <c r="P1144" s="167"/>
      <c r="Q1144" s="167"/>
      <c r="V1144" s="166"/>
      <c r="W1144" s="166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</row>
    <row r="1145" spans="1:37" s="165" customFormat="1" ht="15.75" hidden="1">
      <c r="A1145" s="185">
        <v>1079</v>
      </c>
      <c r="B1145" s="186">
        <v>23</v>
      </c>
      <c r="C1145" s="187" t="s">
        <v>515</v>
      </c>
      <c r="D1145" s="187">
        <v>6</v>
      </c>
      <c r="E1145" s="187" t="s">
        <v>1511</v>
      </c>
      <c r="F1145" s="188"/>
      <c r="G1145" s="186"/>
      <c r="H1145" s="202"/>
      <c r="I1145" s="202"/>
      <c r="J1145" s="445"/>
      <c r="K1145" s="186"/>
      <c r="L1145" s="430"/>
      <c r="M1145" s="431"/>
      <c r="N1145" s="167"/>
      <c r="O1145" s="167"/>
      <c r="P1145" s="167"/>
      <c r="Q1145" s="167"/>
      <c r="V1145" s="166"/>
      <c r="W1145" s="166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</row>
    <row r="1146" spans="1:37" s="165" customFormat="1" ht="15.75" hidden="1">
      <c r="A1146" s="185">
        <v>1080</v>
      </c>
      <c r="B1146" s="186">
        <v>23</v>
      </c>
      <c r="C1146" s="187" t="s">
        <v>515</v>
      </c>
      <c r="D1146" s="187">
        <v>7</v>
      </c>
      <c r="E1146" s="187" t="s">
        <v>486</v>
      </c>
      <c r="F1146" s="188"/>
      <c r="G1146" s="186"/>
      <c r="H1146" s="202"/>
      <c r="I1146" s="202"/>
      <c r="J1146" s="445"/>
      <c r="K1146" s="186"/>
      <c r="L1146" s="430"/>
      <c r="M1146" s="431"/>
      <c r="N1146" s="167"/>
      <c r="O1146" s="167"/>
      <c r="P1146" s="167"/>
      <c r="Q1146" s="167"/>
      <c r="V1146" s="166"/>
      <c r="W1146" s="166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</row>
    <row r="1147" spans="1:37" s="165" customFormat="1" ht="15.75" hidden="1">
      <c r="A1147" s="185">
        <v>1081</v>
      </c>
      <c r="B1147" s="186">
        <v>23</v>
      </c>
      <c r="C1147" s="187" t="s">
        <v>515</v>
      </c>
      <c r="D1147" s="187">
        <v>8</v>
      </c>
      <c r="E1147" s="187" t="s">
        <v>1512</v>
      </c>
      <c r="F1147" s="188"/>
      <c r="G1147" s="186"/>
      <c r="H1147" s="202"/>
      <c r="I1147" s="202"/>
      <c r="J1147" s="445"/>
      <c r="K1147" s="186"/>
      <c r="L1147" s="430"/>
      <c r="M1147" s="431"/>
      <c r="N1147" s="167"/>
      <c r="O1147" s="167"/>
      <c r="P1147" s="167"/>
      <c r="Q1147" s="167"/>
      <c r="V1147" s="166"/>
      <c r="W1147" s="166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</row>
    <row r="1148" spans="1:37" s="165" customFormat="1" ht="15.75" hidden="1">
      <c r="A1148" s="185">
        <v>1082</v>
      </c>
      <c r="B1148" s="186">
        <v>23</v>
      </c>
      <c r="C1148" s="187" t="s">
        <v>515</v>
      </c>
      <c r="D1148" s="187">
        <v>9</v>
      </c>
      <c r="E1148" s="187" t="s">
        <v>1513</v>
      </c>
      <c r="F1148" s="188"/>
      <c r="G1148" s="186"/>
      <c r="H1148" s="202"/>
      <c r="I1148" s="202"/>
      <c r="J1148" s="445"/>
      <c r="K1148" s="186"/>
      <c r="L1148" s="430"/>
      <c r="M1148" s="431"/>
      <c r="N1148" s="167"/>
      <c r="O1148" s="167"/>
      <c r="P1148" s="167"/>
      <c r="Q1148" s="167"/>
      <c r="V1148" s="166"/>
      <c r="W1148" s="166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</row>
    <row r="1149" spans="1:37" s="165" customFormat="1" ht="15.75" hidden="1">
      <c r="A1149" s="185">
        <v>1083</v>
      </c>
      <c r="B1149" s="186">
        <v>23</v>
      </c>
      <c r="C1149" s="187" t="s">
        <v>515</v>
      </c>
      <c r="D1149" s="187">
        <v>10</v>
      </c>
      <c r="E1149" s="187" t="s">
        <v>1514</v>
      </c>
      <c r="F1149" s="188"/>
      <c r="G1149" s="186"/>
      <c r="H1149" s="202"/>
      <c r="I1149" s="202"/>
      <c r="J1149" s="445"/>
      <c r="K1149" s="186"/>
      <c r="L1149" s="430"/>
      <c r="M1149" s="431"/>
      <c r="N1149" s="167"/>
      <c r="O1149" s="167"/>
      <c r="P1149" s="167"/>
      <c r="Q1149" s="167"/>
      <c r="V1149" s="166"/>
      <c r="W1149" s="166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</row>
    <row r="1150" spans="1:37" s="165" customFormat="1" ht="15.75" hidden="1">
      <c r="A1150" s="185">
        <v>1084</v>
      </c>
      <c r="B1150" s="186">
        <v>23</v>
      </c>
      <c r="C1150" s="187" t="s">
        <v>515</v>
      </c>
      <c r="D1150" s="187">
        <v>11</v>
      </c>
      <c r="E1150" s="187" t="s">
        <v>1515</v>
      </c>
      <c r="F1150" s="188"/>
      <c r="G1150" s="186"/>
      <c r="H1150" s="202"/>
      <c r="I1150" s="202"/>
      <c r="J1150" s="445"/>
      <c r="K1150" s="186"/>
      <c r="L1150" s="430"/>
      <c r="M1150" s="431"/>
      <c r="N1150" s="167"/>
      <c r="O1150" s="167"/>
      <c r="P1150" s="167"/>
      <c r="Q1150" s="167"/>
      <c r="V1150" s="166"/>
      <c r="W1150" s="166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</row>
    <row r="1151" spans="1:37" s="165" customFormat="1" ht="15.75" hidden="1">
      <c r="A1151" s="185">
        <v>1085</v>
      </c>
      <c r="B1151" s="186">
        <v>23</v>
      </c>
      <c r="C1151" s="187" t="s">
        <v>515</v>
      </c>
      <c r="D1151" s="187">
        <v>12</v>
      </c>
      <c r="E1151" s="187" t="s">
        <v>1516</v>
      </c>
      <c r="F1151" s="188"/>
      <c r="G1151" s="186"/>
      <c r="H1151" s="202"/>
      <c r="I1151" s="202"/>
      <c r="J1151" s="445"/>
      <c r="K1151" s="186"/>
      <c r="L1151" s="430"/>
      <c r="M1151" s="431"/>
      <c r="N1151" s="167"/>
      <c r="O1151" s="167"/>
      <c r="P1151" s="167"/>
      <c r="Q1151" s="167"/>
      <c r="V1151" s="166"/>
      <c r="W1151" s="166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</row>
    <row r="1152" spans="1:37" s="165" customFormat="1" ht="15.75" hidden="1">
      <c r="A1152" s="185">
        <v>1086</v>
      </c>
      <c r="B1152" s="186">
        <v>23</v>
      </c>
      <c r="C1152" s="187" t="s">
        <v>515</v>
      </c>
      <c r="D1152" s="187">
        <v>13</v>
      </c>
      <c r="E1152" s="187" t="s">
        <v>1517</v>
      </c>
      <c r="F1152" s="188"/>
      <c r="G1152" s="186"/>
      <c r="H1152" s="202"/>
      <c r="I1152" s="202"/>
      <c r="J1152" s="445"/>
      <c r="K1152" s="186"/>
      <c r="L1152" s="430"/>
      <c r="M1152" s="431"/>
      <c r="N1152" s="167"/>
      <c r="O1152" s="167"/>
      <c r="P1152" s="167"/>
      <c r="Q1152" s="167"/>
      <c r="V1152" s="166"/>
      <c r="W1152" s="166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</row>
    <row r="1153" spans="1:37" s="165" customFormat="1" ht="15.75" hidden="1">
      <c r="A1153" s="185">
        <v>1087</v>
      </c>
      <c r="B1153" s="186">
        <v>23</v>
      </c>
      <c r="C1153" s="187" t="s">
        <v>515</v>
      </c>
      <c r="D1153" s="187">
        <v>14</v>
      </c>
      <c r="E1153" s="187" t="s">
        <v>1518</v>
      </c>
      <c r="F1153" s="188"/>
      <c r="G1153" s="186"/>
      <c r="H1153" s="202"/>
      <c r="I1153" s="202"/>
      <c r="J1153" s="445"/>
      <c r="K1153" s="186"/>
      <c r="L1153" s="430"/>
      <c r="M1153" s="431"/>
      <c r="N1153" s="167"/>
      <c r="O1153" s="167"/>
      <c r="P1153" s="167"/>
      <c r="Q1153" s="167"/>
      <c r="V1153" s="166"/>
      <c r="W1153" s="166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</row>
    <row r="1154" spans="1:37" s="165" customFormat="1" ht="15.75" hidden="1">
      <c r="A1154" s="185">
        <v>1088</v>
      </c>
      <c r="B1154" s="186">
        <v>23</v>
      </c>
      <c r="C1154" s="187" t="s">
        <v>515</v>
      </c>
      <c r="D1154" s="187">
        <v>15</v>
      </c>
      <c r="E1154" s="187" t="s">
        <v>1519</v>
      </c>
      <c r="F1154" s="188"/>
      <c r="G1154" s="186"/>
      <c r="H1154" s="202"/>
      <c r="I1154" s="202"/>
      <c r="J1154" s="445"/>
      <c r="K1154" s="186"/>
      <c r="L1154" s="430"/>
      <c r="M1154" s="431"/>
      <c r="N1154" s="167"/>
      <c r="O1154" s="167"/>
      <c r="P1154" s="167"/>
      <c r="Q1154" s="167"/>
      <c r="V1154" s="166"/>
      <c r="W1154" s="166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</row>
    <row r="1155" spans="1:37" s="165" customFormat="1" ht="15.75" hidden="1">
      <c r="A1155" s="185">
        <v>1089</v>
      </c>
      <c r="B1155" s="186">
        <v>23</v>
      </c>
      <c r="C1155" s="187" t="s">
        <v>515</v>
      </c>
      <c r="D1155" s="187">
        <v>16</v>
      </c>
      <c r="E1155" s="187" t="s">
        <v>1520</v>
      </c>
      <c r="F1155" s="188"/>
      <c r="G1155" s="186"/>
      <c r="H1155" s="202"/>
      <c r="I1155" s="202"/>
      <c r="J1155" s="445"/>
      <c r="K1155" s="186"/>
      <c r="L1155" s="430"/>
      <c r="M1155" s="431"/>
      <c r="N1155" s="167"/>
      <c r="O1155" s="167"/>
      <c r="P1155" s="167"/>
      <c r="Q1155" s="167"/>
      <c r="V1155" s="166"/>
      <c r="W1155" s="166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</row>
    <row r="1156" spans="1:37" s="165" customFormat="1" ht="15.75" hidden="1">
      <c r="A1156" s="185">
        <v>1090</v>
      </c>
      <c r="B1156" s="186">
        <v>23</v>
      </c>
      <c r="C1156" s="187" t="s">
        <v>515</v>
      </c>
      <c r="D1156" s="187">
        <v>17</v>
      </c>
      <c r="E1156" s="187" t="s">
        <v>1521</v>
      </c>
      <c r="F1156" s="188"/>
      <c r="G1156" s="186"/>
      <c r="H1156" s="202"/>
      <c r="I1156" s="202"/>
      <c r="J1156" s="445"/>
      <c r="K1156" s="186"/>
      <c r="L1156" s="430"/>
      <c r="M1156" s="431"/>
      <c r="N1156" s="167"/>
      <c r="O1156" s="167"/>
      <c r="P1156" s="167"/>
      <c r="Q1156" s="167"/>
      <c r="V1156" s="166"/>
      <c r="W1156" s="166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</row>
    <row r="1157" spans="1:37" s="165" customFormat="1" ht="15.75" hidden="1">
      <c r="A1157" s="185">
        <v>1091</v>
      </c>
      <c r="B1157" s="186">
        <v>23</v>
      </c>
      <c r="C1157" s="187" t="s">
        <v>515</v>
      </c>
      <c r="D1157" s="187">
        <v>18</v>
      </c>
      <c r="E1157" s="187" t="s">
        <v>1522</v>
      </c>
      <c r="F1157" s="188"/>
      <c r="G1157" s="186"/>
      <c r="H1157" s="202"/>
      <c r="I1157" s="202"/>
      <c r="J1157" s="445"/>
      <c r="K1157" s="186"/>
      <c r="L1157" s="430"/>
      <c r="M1157" s="431"/>
      <c r="N1157" s="167"/>
      <c r="O1157" s="167"/>
      <c r="P1157" s="167"/>
      <c r="Q1157" s="167"/>
      <c r="V1157" s="166"/>
      <c r="W1157" s="166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</row>
    <row r="1158" spans="1:37" s="165" customFormat="1" ht="15.75" hidden="1">
      <c r="A1158" s="185">
        <v>1092</v>
      </c>
      <c r="B1158" s="186">
        <v>23</v>
      </c>
      <c r="C1158" s="187" t="s">
        <v>515</v>
      </c>
      <c r="D1158" s="187">
        <v>19</v>
      </c>
      <c r="E1158" s="187" t="s">
        <v>1523</v>
      </c>
      <c r="F1158" s="188"/>
      <c r="G1158" s="186"/>
      <c r="H1158" s="202"/>
      <c r="I1158" s="202"/>
      <c r="J1158" s="445"/>
      <c r="K1158" s="186"/>
      <c r="L1158" s="430"/>
      <c r="M1158" s="431"/>
      <c r="N1158" s="167"/>
      <c r="O1158" s="167"/>
      <c r="P1158" s="167"/>
      <c r="Q1158" s="167"/>
      <c r="V1158" s="166"/>
      <c r="W1158" s="166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</row>
    <row r="1159" spans="1:37" s="165" customFormat="1" ht="15.75" hidden="1">
      <c r="A1159" s="185">
        <v>1093</v>
      </c>
      <c r="B1159" s="186">
        <v>23</v>
      </c>
      <c r="C1159" s="187" t="s">
        <v>515</v>
      </c>
      <c r="D1159" s="187">
        <v>20</v>
      </c>
      <c r="E1159" s="187" t="s">
        <v>1524</v>
      </c>
      <c r="F1159" s="188"/>
      <c r="G1159" s="186"/>
      <c r="H1159" s="202"/>
      <c r="I1159" s="202"/>
      <c r="J1159" s="445"/>
      <c r="K1159" s="186"/>
      <c r="L1159" s="430"/>
      <c r="M1159" s="431"/>
      <c r="N1159" s="167"/>
      <c r="O1159" s="167"/>
      <c r="P1159" s="167"/>
      <c r="Q1159" s="167"/>
      <c r="V1159" s="166"/>
      <c r="W1159" s="166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</row>
    <row r="1160" spans="1:37" s="165" customFormat="1" ht="15.75" hidden="1">
      <c r="A1160" s="185">
        <v>1094</v>
      </c>
      <c r="B1160" s="186">
        <v>23</v>
      </c>
      <c r="C1160" s="187" t="s">
        <v>515</v>
      </c>
      <c r="D1160" s="187">
        <v>21</v>
      </c>
      <c r="E1160" s="187" t="s">
        <v>1525</v>
      </c>
      <c r="F1160" s="188"/>
      <c r="G1160" s="186"/>
      <c r="H1160" s="202"/>
      <c r="I1160" s="202"/>
      <c r="J1160" s="445"/>
      <c r="K1160" s="186"/>
      <c r="L1160" s="430"/>
      <c r="M1160" s="431"/>
      <c r="N1160" s="167"/>
      <c r="O1160" s="167"/>
      <c r="P1160" s="167"/>
      <c r="Q1160" s="167"/>
      <c r="V1160" s="166"/>
      <c r="W1160" s="166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</row>
    <row r="1161" spans="1:37" s="165" customFormat="1" ht="15.75" hidden="1">
      <c r="A1161" s="185">
        <v>1095</v>
      </c>
      <c r="B1161" s="186">
        <v>23</v>
      </c>
      <c r="C1161" s="187" t="s">
        <v>515</v>
      </c>
      <c r="D1161" s="187">
        <v>22</v>
      </c>
      <c r="E1161" s="187" t="s">
        <v>1526</v>
      </c>
      <c r="F1161" s="188"/>
      <c r="G1161" s="186"/>
      <c r="H1161" s="202"/>
      <c r="I1161" s="202"/>
      <c r="J1161" s="445"/>
      <c r="K1161" s="186"/>
      <c r="L1161" s="430"/>
      <c r="M1161" s="431"/>
      <c r="N1161" s="167"/>
      <c r="O1161" s="167"/>
      <c r="P1161" s="167"/>
      <c r="Q1161" s="167"/>
      <c r="V1161" s="166"/>
      <c r="W1161" s="166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</row>
    <row r="1162" spans="1:37" s="165" customFormat="1" ht="15.75" hidden="1">
      <c r="A1162" s="185">
        <v>1096</v>
      </c>
      <c r="B1162" s="186">
        <v>23</v>
      </c>
      <c r="C1162" s="187" t="s">
        <v>515</v>
      </c>
      <c r="D1162" s="187">
        <v>23</v>
      </c>
      <c r="E1162" s="187" t="s">
        <v>1527</v>
      </c>
      <c r="F1162" s="188"/>
      <c r="G1162" s="186"/>
      <c r="H1162" s="202"/>
      <c r="I1162" s="202"/>
      <c r="J1162" s="445"/>
      <c r="K1162" s="186"/>
      <c r="L1162" s="430"/>
      <c r="M1162" s="431"/>
      <c r="N1162" s="167"/>
      <c r="O1162" s="167"/>
      <c r="P1162" s="167"/>
      <c r="Q1162" s="167"/>
      <c r="V1162" s="166"/>
      <c r="W1162" s="166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</row>
    <row r="1163" spans="1:37" s="165" customFormat="1" ht="15.75" hidden="1">
      <c r="A1163" s="185">
        <v>1097</v>
      </c>
      <c r="B1163" s="186">
        <v>23</v>
      </c>
      <c r="C1163" s="187" t="s">
        <v>515</v>
      </c>
      <c r="D1163" s="187">
        <v>24</v>
      </c>
      <c r="E1163" s="187" t="s">
        <v>940</v>
      </c>
      <c r="F1163" s="188"/>
      <c r="G1163" s="186"/>
      <c r="H1163" s="202"/>
      <c r="I1163" s="202"/>
      <c r="J1163" s="445"/>
      <c r="K1163" s="186"/>
      <c r="L1163" s="430"/>
      <c r="M1163" s="431"/>
      <c r="N1163" s="167"/>
      <c r="O1163" s="167"/>
      <c r="P1163" s="167"/>
      <c r="Q1163" s="167"/>
      <c r="V1163" s="166"/>
      <c r="W1163" s="166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</row>
    <row r="1164" spans="1:37" s="165" customFormat="1" ht="15.75" hidden="1">
      <c r="A1164" s="185">
        <v>1098</v>
      </c>
      <c r="B1164" s="186">
        <v>23</v>
      </c>
      <c r="C1164" s="187" t="s">
        <v>515</v>
      </c>
      <c r="D1164" s="187">
        <v>25</v>
      </c>
      <c r="E1164" s="187" t="s">
        <v>1528</v>
      </c>
      <c r="F1164" s="188"/>
      <c r="G1164" s="186"/>
      <c r="H1164" s="202"/>
      <c r="I1164" s="202"/>
      <c r="J1164" s="445"/>
      <c r="K1164" s="186"/>
      <c r="L1164" s="430"/>
      <c r="M1164" s="431"/>
      <c r="N1164" s="167"/>
      <c r="O1164" s="167"/>
      <c r="P1164" s="167"/>
      <c r="Q1164" s="167"/>
      <c r="V1164" s="166"/>
      <c r="W1164" s="166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</row>
    <row r="1165" spans="1:37" s="165" customFormat="1" ht="15.75" hidden="1">
      <c r="A1165" s="185">
        <v>1099</v>
      </c>
      <c r="B1165" s="186">
        <v>23</v>
      </c>
      <c r="C1165" s="187" t="s">
        <v>515</v>
      </c>
      <c r="D1165" s="187">
        <v>26</v>
      </c>
      <c r="E1165" s="187" t="s">
        <v>1529</v>
      </c>
      <c r="F1165" s="188"/>
      <c r="G1165" s="186"/>
      <c r="H1165" s="202"/>
      <c r="I1165" s="202"/>
      <c r="J1165" s="445"/>
      <c r="K1165" s="186"/>
      <c r="L1165" s="430"/>
      <c r="M1165" s="431"/>
      <c r="N1165" s="167"/>
      <c r="O1165" s="167"/>
      <c r="P1165" s="167"/>
      <c r="Q1165" s="167"/>
      <c r="V1165" s="166"/>
      <c r="W1165" s="166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</row>
    <row r="1166" spans="1:37" s="165" customFormat="1" ht="15.75" hidden="1">
      <c r="A1166" s="185">
        <v>1100</v>
      </c>
      <c r="B1166" s="186">
        <v>23</v>
      </c>
      <c r="C1166" s="187" t="s">
        <v>515</v>
      </c>
      <c r="D1166" s="187">
        <v>27</v>
      </c>
      <c r="E1166" s="187" t="s">
        <v>1530</v>
      </c>
      <c r="F1166" s="188"/>
      <c r="G1166" s="186"/>
      <c r="H1166" s="202"/>
      <c r="I1166" s="202"/>
      <c r="J1166" s="445"/>
      <c r="K1166" s="186"/>
      <c r="L1166" s="430"/>
      <c r="M1166" s="431"/>
      <c r="N1166" s="167"/>
      <c r="O1166" s="167"/>
      <c r="P1166" s="167"/>
      <c r="Q1166" s="167"/>
      <c r="V1166" s="166"/>
      <c r="W1166" s="166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</row>
    <row r="1167" spans="1:37" s="165" customFormat="1" ht="15.75" hidden="1">
      <c r="A1167" s="185">
        <v>1101</v>
      </c>
      <c r="B1167" s="186">
        <v>23</v>
      </c>
      <c r="C1167" s="187" t="s">
        <v>515</v>
      </c>
      <c r="D1167" s="187">
        <v>28</v>
      </c>
      <c r="E1167" s="187" t="s">
        <v>1531</v>
      </c>
      <c r="F1167" s="188"/>
      <c r="G1167" s="186"/>
      <c r="H1167" s="202"/>
      <c r="I1167" s="202"/>
      <c r="J1167" s="445"/>
      <c r="K1167" s="186"/>
      <c r="L1167" s="430"/>
      <c r="M1167" s="431"/>
      <c r="N1167" s="167"/>
      <c r="O1167" s="167"/>
      <c r="P1167" s="167"/>
      <c r="Q1167" s="167"/>
      <c r="V1167" s="166"/>
      <c r="W1167" s="166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</row>
    <row r="1168" spans="1:37" s="165" customFormat="1" ht="15.75" hidden="1">
      <c r="A1168" s="185">
        <v>1102</v>
      </c>
      <c r="B1168" s="186">
        <v>23</v>
      </c>
      <c r="C1168" s="187" t="s">
        <v>515</v>
      </c>
      <c r="D1168" s="187">
        <v>29</v>
      </c>
      <c r="E1168" s="187" t="s">
        <v>1532</v>
      </c>
      <c r="F1168" s="188"/>
      <c r="G1168" s="186"/>
      <c r="H1168" s="202"/>
      <c r="I1168" s="202"/>
      <c r="J1168" s="445"/>
      <c r="K1168" s="186"/>
      <c r="L1168" s="430"/>
      <c r="M1168" s="431"/>
      <c r="N1168" s="167"/>
      <c r="O1168" s="167"/>
      <c r="P1168" s="167"/>
      <c r="Q1168" s="167"/>
      <c r="V1168" s="166"/>
      <c r="W1168" s="166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</row>
    <row r="1169" spans="1:37" s="165" customFormat="1" ht="15.75" hidden="1">
      <c r="A1169" s="185">
        <v>1103</v>
      </c>
      <c r="B1169" s="186">
        <v>23</v>
      </c>
      <c r="C1169" s="187" t="s">
        <v>515</v>
      </c>
      <c r="D1169" s="187">
        <v>30</v>
      </c>
      <c r="E1169" s="187" t="s">
        <v>1533</v>
      </c>
      <c r="F1169" s="188"/>
      <c r="G1169" s="186"/>
      <c r="H1169" s="202"/>
      <c r="I1169" s="202"/>
      <c r="J1169" s="445"/>
      <c r="K1169" s="186"/>
      <c r="L1169" s="430"/>
      <c r="M1169" s="431"/>
      <c r="N1169" s="167"/>
      <c r="O1169" s="167"/>
      <c r="P1169" s="167"/>
      <c r="Q1169" s="167"/>
      <c r="V1169" s="166"/>
      <c r="W1169" s="166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</row>
    <row r="1170" spans="1:37" s="165" customFormat="1" ht="15.75" hidden="1">
      <c r="A1170" s="185">
        <v>1104</v>
      </c>
      <c r="B1170" s="186">
        <v>23</v>
      </c>
      <c r="C1170" s="187" t="s">
        <v>515</v>
      </c>
      <c r="D1170" s="187">
        <v>31</v>
      </c>
      <c r="E1170" s="187" t="s">
        <v>1534</v>
      </c>
      <c r="F1170" s="188"/>
      <c r="G1170" s="186"/>
      <c r="H1170" s="202"/>
      <c r="I1170" s="202"/>
      <c r="J1170" s="445"/>
      <c r="K1170" s="186"/>
      <c r="L1170" s="430"/>
      <c r="M1170" s="431"/>
      <c r="N1170" s="167"/>
      <c r="O1170" s="167"/>
      <c r="P1170" s="167"/>
      <c r="Q1170" s="167"/>
      <c r="V1170" s="166"/>
      <c r="W1170" s="166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</row>
    <row r="1171" spans="1:37" s="165" customFormat="1" ht="15.75" hidden="1">
      <c r="A1171" s="185">
        <v>1105</v>
      </c>
      <c r="B1171" s="186">
        <v>23</v>
      </c>
      <c r="C1171" s="187" t="s">
        <v>515</v>
      </c>
      <c r="D1171" s="187">
        <v>32</v>
      </c>
      <c r="E1171" s="187" t="s">
        <v>1535</v>
      </c>
      <c r="F1171" s="188"/>
      <c r="G1171" s="186"/>
      <c r="H1171" s="202"/>
      <c r="I1171" s="202"/>
      <c r="J1171" s="445"/>
      <c r="K1171" s="186"/>
      <c r="L1171" s="430"/>
      <c r="M1171" s="431"/>
      <c r="N1171" s="167"/>
      <c r="O1171" s="167"/>
      <c r="P1171" s="167"/>
      <c r="Q1171" s="167"/>
      <c r="V1171" s="166"/>
      <c r="W1171" s="166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</row>
    <row r="1172" spans="1:37" s="165" customFormat="1" ht="15.75" hidden="1">
      <c r="A1172" s="185">
        <v>1106</v>
      </c>
      <c r="B1172" s="186">
        <v>23</v>
      </c>
      <c r="C1172" s="187" t="s">
        <v>515</v>
      </c>
      <c r="D1172" s="187">
        <v>33</v>
      </c>
      <c r="E1172" s="187" t="s">
        <v>1536</v>
      </c>
      <c r="F1172" s="188"/>
      <c r="G1172" s="186"/>
      <c r="H1172" s="202"/>
      <c r="I1172" s="202"/>
      <c r="J1172" s="445"/>
      <c r="K1172" s="186"/>
      <c r="L1172" s="430"/>
      <c r="M1172" s="431"/>
      <c r="N1172" s="167"/>
      <c r="O1172" s="167"/>
      <c r="P1172" s="167"/>
      <c r="Q1172" s="167"/>
      <c r="V1172" s="166"/>
      <c r="W1172" s="166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</row>
    <row r="1173" spans="1:37" s="165" customFormat="1" ht="15.75" hidden="1">
      <c r="A1173" s="185">
        <v>1107</v>
      </c>
      <c r="B1173" s="186">
        <v>23</v>
      </c>
      <c r="C1173" s="187" t="s">
        <v>515</v>
      </c>
      <c r="D1173" s="187">
        <v>34</v>
      </c>
      <c r="E1173" s="187" t="s">
        <v>1537</v>
      </c>
      <c r="F1173" s="188"/>
      <c r="G1173" s="186"/>
      <c r="H1173" s="202"/>
      <c r="I1173" s="202"/>
      <c r="J1173" s="445"/>
      <c r="K1173" s="186"/>
      <c r="L1173" s="430"/>
      <c r="M1173" s="431"/>
      <c r="N1173" s="167"/>
      <c r="O1173" s="167"/>
      <c r="P1173" s="167"/>
      <c r="Q1173" s="167"/>
      <c r="V1173" s="166"/>
      <c r="W1173" s="166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</row>
    <row r="1174" spans="1:37" s="165" customFormat="1" ht="15.75" hidden="1">
      <c r="A1174" s="185">
        <v>1108</v>
      </c>
      <c r="B1174" s="186">
        <v>23</v>
      </c>
      <c r="C1174" s="187" t="s">
        <v>515</v>
      </c>
      <c r="D1174" s="187">
        <v>35</v>
      </c>
      <c r="E1174" s="187" t="s">
        <v>1538</v>
      </c>
      <c r="F1174" s="188"/>
      <c r="G1174" s="186"/>
      <c r="H1174" s="202"/>
      <c r="I1174" s="202"/>
      <c r="J1174" s="445"/>
      <c r="K1174" s="186"/>
      <c r="L1174" s="430"/>
      <c r="M1174" s="431"/>
      <c r="N1174" s="167"/>
      <c r="O1174" s="167"/>
      <c r="P1174" s="167"/>
      <c r="Q1174" s="167"/>
      <c r="V1174" s="166"/>
      <c r="W1174" s="166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</row>
    <row r="1175" spans="1:37" s="165" customFormat="1" ht="15.75" hidden="1">
      <c r="A1175" s="185">
        <v>1109</v>
      </c>
      <c r="B1175" s="186">
        <v>23</v>
      </c>
      <c r="C1175" s="187" t="s">
        <v>515</v>
      </c>
      <c r="D1175" s="187">
        <v>36</v>
      </c>
      <c r="E1175" s="187" t="s">
        <v>1539</v>
      </c>
      <c r="F1175" s="188"/>
      <c r="G1175" s="186"/>
      <c r="H1175" s="202"/>
      <c r="I1175" s="202"/>
      <c r="J1175" s="445"/>
      <c r="K1175" s="186"/>
      <c r="L1175" s="430"/>
      <c r="M1175" s="431"/>
      <c r="N1175" s="167"/>
      <c r="O1175" s="167"/>
      <c r="P1175" s="167"/>
      <c r="Q1175" s="167"/>
      <c r="V1175" s="166"/>
      <c r="W1175" s="166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</row>
    <row r="1176" spans="1:37" s="165" customFormat="1" ht="15.75" hidden="1">
      <c r="A1176" s="185">
        <v>1110</v>
      </c>
      <c r="B1176" s="186">
        <v>23</v>
      </c>
      <c r="C1176" s="187" t="s">
        <v>515</v>
      </c>
      <c r="D1176" s="187">
        <v>37</v>
      </c>
      <c r="E1176" s="187" t="s">
        <v>1540</v>
      </c>
      <c r="F1176" s="188"/>
      <c r="G1176" s="186"/>
      <c r="H1176" s="202"/>
      <c r="I1176" s="202"/>
      <c r="J1176" s="445"/>
      <c r="K1176" s="186"/>
      <c r="L1176" s="430"/>
      <c r="M1176" s="431"/>
      <c r="N1176" s="167"/>
      <c r="O1176" s="167"/>
      <c r="P1176" s="167"/>
      <c r="Q1176" s="167"/>
      <c r="V1176" s="166"/>
      <c r="W1176" s="166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</row>
    <row r="1177" spans="1:37" s="165" customFormat="1" ht="15.75" hidden="1">
      <c r="A1177" s="185">
        <v>1111</v>
      </c>
      <c r="B1177" s="186">
        <v>23</v>
      </c>
      <c r="C1177" s="187" t="s">
        <v>515</v>
      </c>
      <c r="D1177" s="187">
        <v>38</v>
      </c>
      <c r="E1177" s="187" t="s">
        <v>1541</v>
      </c>
      <c r="F1177" s="188"/>
      <c r="G1177" s="186"/>
      <c r="H1177" s="202"/>
      <c r="I1177" s="202"/>
      <c r="J1177" s="445"/>
      <c r="K1177" s="186"/>
      <c r="L1177" s="430"/>
      <c r="M1177" s="431"/>
      <c r="N1177" s="167"/>
      <c r="O1177" s="167"/>
      <c r="P1177" s="167"/>
      <c r="Q1177" s="167"/>
      <c r="V1177" s="166"/>
      <c r="W1177" s="166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</row>
    <row r="1178" spans="1:37" s="165" customFormat="1" ht="15.75" hidden="1">
      <c r="A1178" s="185">
        <v>1112</v>
      </c>
      <c r="B1178" s="186">
        <v>23</v>
      </c>
      <c r="C1178" s="187" t="s">
        <v>515</v>
      </c>
      <c r="D1178" s="187">
        <v>39</v>
      </c>
      <c r="E1178" s="187" t="s">
        <v>1542</v>
      </c>
      <c r="F1178" s="188"/>
      <c r="G1178" s="186"/>
      <c r="H1178" s="202"/>
      <c r="I1178" s="202"/>
      <c r="J1178" s="445"/>
      <c r="K1178" s="186"/>
      <c r="L1178" s="430"/>
      <c r="M1178" s="431"/>
      <c r="N1178" s="167"/>
      <c r="O1178" s="167"/>
      <c r="P1178" s="167"/>
      <c r="Q1178" s="167"/>
      <c r="V1178" s="166"/>
      <c r="W1178" s="166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</row>
    <row r="1179" spans="1:37" s="165" customFormat="1" ht="15.75" hidden="1">
      <c r="A1179" s="185">
        <v>1113</v>
      </c>
      <c r="B1179" s="186">
        <v>23</v>
      </c>
      <c r="C1179" s="187" t="s">
        <v>515</v>
      </c>
      <c r="D1179" s="187">
        <v>40</v>
      </c>
      <c r="E1179" s="187" t="s">
        <v>1543</v>
      </c>
      <c r="F1179" s="188"/>
      <c r="G1179" s="186"/>
      <c r="H1179" s="202"/>
      <c r="I1179" s="202"/>
      <c r="J1179" s="445"/>
      <c r="K1179" s="186"/>
      <c r="L1179" s="430"/>
      <c r="M1179" s="431"/>
      <c r="N1179" s="167"/>
      <c r="O1179" s="167"/>
      <c r="P1179" s="167"/>
      <c r="Q1179" s="167"/>
      <c r="V1179" s="166"/>
      <c r="W1179" s="166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</row>
    <row r="1180" spans="1:37" s="165" customFormat="1" ht="15.75" hidden="1">
      <c r="A1180" s="185">
        <v>1114</v>
      </c>
      <c r="B1180" s="186">
        <v>23</v>
      </c>
      <c r="C1180" s="187" t="s">
        <v>515</v>
      </c>
      <c r="D1180" s="187">
        <v>41</v>
      </c>
      <c r="E1180" s="187" t="s">
        <v>1544</v>
      </c>
      <c r="F1180" s="188"/>
      <c r="G1180" s="186"/>
      <c r="H1180" s="202"/>
      <c r="I1180" s="202"/>
      <c r="J1180" s="445"/>
      <c r="K1180" s="186"/>
      <c r="L1180" s="430"/>
      <c r="M1180" s="431"/>
      <c r="N1180" s="167"/>
      <c r="O1180" s="167"/>
      <c r="P1180" s="167"/>
      <c r="Q1180" s="167"/>
      <c r="V1180" s="166"/>
      <c r="W1180" s="166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</row>
    <row r="1181" spans="1:37" s="165" customFormat="1" ht="15.75" hidden="1">
      <c r="A1181" s="185">
        <v>1115</v>
      </c>
      <c r="B1181" s="186">
        <v>23</v>
      </c>
      <c r="C1181" s="187" t="s">
        <v>515</v>
      </c>
      <c r="D1181" s="187">
        <v>42</v>
      </c>
      <c r="E1181" s="187" t="s">
        <v>1545</v>
      </c>
      <c r="F1181" s="188"/>
      <c r="G1181" s="186"/>
      <c r="H1181" s="202"/>
      <c r="I1181" s="202"/>
      <c r="J1181" s="445"/>
      <c r="K1181" s="186"/>
      <c r="L1181" s="430"/>
      <c r="M1181" s="431"/>
      <c r="N1181" s="167"/>
      <c r="O1181" s="167"/>
      <c r="P1181" s="167"/>
      <c r="Q1181" s="167"/>
      <c r="V1181" s="166"/>
      <c r="W1181" s="166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</row>
    <row r="1182" spans="1:37" s="165" customFormat="1" ht="15.75" hidden="1">
      <c r="A1182" s="185">
        <v>1116</v>
      </c>
      <c r="B1182" s="186">
        <v>23</v>
      </c>
      <c r="C1182" s="187" t="s">
        <v>515</v>
      </c>
      <c r="D1182" s="187">
        <v>43</v>
      </c>
      <c r="E1182" s="187" t="s">
        <v>1546</v>
      </c>
      <c r="F1182" s="188"/>
      <c r="G1182" s="186"/>
      <c r="H1182" s="202"/>
      <c r="I1182" s="202"/>
      <c r="J1182" s="445"/>
      <c r="K1182" s="186"/>
      <c r="L1182" s="430"/>
      <c r="M1182" s="431"/>
      <c r="N1182" s="167"/>
      <c r="O1182" s="167"/>
      <c r="P1182" s="167"/>
      <c r="Q1182" s="167"/>
      <c r="V1182" s="166"/>
      <c r="W1182" s="166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</row>
    <row r="1183" spans="1:37" s="165" customFormat="1" ht="15.75" hidden="1">
      <c r="A1183" s="185">
        <v>1117</v>
      </c>
      <c r="B1183" s="186">
        <v>23</v>
      </c>
      <c r="C1183" s="187" t="s">
        <v>515</v>
      </c>
      <c r="D1183" s="187">
        <v>44</v>
      </c>
      <c r="E1183" s="187" t="s">
        <v>1547</v>
      </c>
      <c r="F1183" s="188"/>
      <c r="G1183" s="186"/>
      <c r="H1183" s="202"/>
      <c r="I1183" s="202"/>
      <c r="J1183" s="445"/>
      <c r="K1183" s="186"/>
      <c r="L1183" s="430"/>
      <c r="M1183" s="431"/>
      <c r="N1183" s="167"/>
      <c r="O1183" s="167"/>
      <c r="P1183" s="167"/>
      <c r="Q1183" s="167"/>
      <c r="V1183" s="166"/>
      <c r="W1183" s="166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</row>
    <row r="1184" spans="1:37" s="165" customFormat="1" ht="15.75" hidden="1">
      <c r="A1184" s="185">
        <v>1118</v>
      </c>
      <c r="B1184" s="186">
        <v>23</v>
      </c>
      <c r="C1184" s="187" t="s">
        <v>515</v>
      </c>
      <c r="D1184" s="187">
        <v>45</v>
      </c>
      <c r="E1184" s="187" t="s">
        <v>1548</v>
      </c>
      <c r="F1184" s="188"/>
      <c r="G1184" s="186"/>
      <c r="H1184" s="202"/>
      <c r="I1184" s="202"/>
      <c r="J1184" s="445"/>
      <c r="K1184" s="186"/>
      <c r="L1184" s="430"/>
      <c r="M1184" s="431"/>
      <c r="N1184" s="167"/>
      <c r="O1184" s="167"/>
      <c r="P1184" s="167"/>
      <c r="Q1184" s="167"/>
      <c r="V1184" s="166"/>
      <c r="W1184" s="166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</row>
    <row r="1185" spans="1:37" s="165" customFormat="1" ht="15.75" hidden="1">
      <c r="A1185" s="185">
        <v>1119</v>
      </c>
      <c r="B1185" s="186">
        <v>23</v>
      </c>
      <c r="C1185" s="187" t="s">
        <v>515</v>
      </c>
      <c r="D1185" s="187">
        <v>46</v>
      </c>
      <c r="E1185" s="187" t="s">
        <v>1549</v>
      </c>
      <c r="F1185" s="188"/>
      <c r="G1185" s="186"/>
      <c r="H1185" s="202"/>
      <c r="I1185" s="202"/>
      <c r="J1185" s="445"/>
      <c r="K1185" s="186"/>
      <c r="L1185" s="430"/>
      <c r="M1185" s="431"/>
      <c r="N1185" s="167"/>
      <c r="O1185" s="167"/>
      <c r="P1185" s="167"/>
      <c r="Q1185" s="167"/>
      <c r="V1185" s="166"/>
      <c r="W1185" s="166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</row>
    <row r="1186" spans="1:37" s="165" customFormat="1" ht="15.75" hidden="1">
      <c r="A1186" s="185">
        <v>1120</v>
      </c>
      <c r="B1186" s="186">
        <v>23</v>
      </c>
      <c r="C1186" s="187" t="s">
        <v>515</v>
      </c>
      <c r="D1186" s="187">
        <v>47</v>
      </c>
      <c r="E1186" s="187" t="s">
        <v>1550</v>
      </c>
      <c r="F1186" s="188"/>
      <c r="G1186" s="186"/>
      <c r="H1186" s="202"/>
      <c r="I1186" s="202"/>
      <c r="J1186" s="445"/>
      <c r="K1186" s="186"/>
      <c r="L1186" s="430"/>
      <c r="M1186" s="431"/>
      <c r="N1186" s="167"/>
      <c r="O1186" s="167"/>
      <c r="P1186" s="167"/>
      <c r="Q1186" s="167"/>
      <c r="V1186" s="166"/>
      <c r="W1186" s="166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</row>
    <row r="1187" spans="1:37" s="165" customFormat="1" ht="15.75" hidden="1">
      <c r="A1187" s="185">
        <v>1121</v>
      </c>
      <c r="B1187" s="186">
        <v>23</v>
      </c>
      <c r="C1187" s="187" t="s">
        <v>515</v>
      </c>
      <c r="D1187" s="187">
        <v>48</v>
      </c>
      <c r="E1187" s="187" t="s">
        <v>1551</v>
      </c>
      <c r="F1187" s="188"/>
      <c r="G1187" s="186"/>
      <c r="H1187" s="202"/>
      <c r="I1187" s="202"/>
      <c r="J1187" s="445"/>
      <c r="K1187" s="186"/>
      <c r="L1187" s="430"/>
      <c r="M1187" s="431"/>
      <c r="N1187" s="167"/>
      <c r="O1187" s="167"/>
      <c r="P1187" s="167"/>
      <c r="Q1187" s="167"/>
      <c r="V1187" s="166"/>
      <c r="W1187" s="166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</row>
    <row r="1188" spans="1:37" s="165" customFormat="1" ht="15.75" hidden="1">
      <c r="A1188" s="185">
        <v>1122</v>
      </c>
      <c r="B1188" s="186">
        <v>23</v>
      </c>
      <c r="C1188" s="187" t="s">
        <v>515</v>
      </c>
      <c r="D1188" s="187">
        <v>49</v>
      </c>
      <c r="E1188" s="187" t="s">
        <v>1552</v>
      </c>
      <c r="F1188" s="188"/>
      <c r="G1188" s="186"/>
      <c r="H1188" s="202"/>
      <c r="I1188" s="202"/>
      <c r="J1188" s="445"/>
      <c r="K1188" s="186"/>
      <c r="L1188" s="430"/>
      <c r="M1188" s="431"/>
      <c r="N1188" s="167"/>
      <c r="O1188" s="167"/>
      <c r="P1188" s="167"/>
      <c r="Q1188" s="167"/>
      <c r="V1188" s="166"/>
      <c r="W1188" s="166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</row>
    <row r="1189" spans="1:37" s="165" customFormat="1" ht="15.75" hidden="1">
      <c r="A1189" s="185">
        <v>1123</v>
      </c>
      <c r="B1189" s="186">
        <v>23</v>
      </c>
      <c r="C1189" s="187" t="s">
        <v>515</v>
      </c>
      <c r="D1189" s="187">
        <v>50</v>
      </c>
      <c r="E1189" s="187" t="s">
        <v>1553</v>
      </c>
      <c r="F1189" s="188"/>
      <c r="G1189" s="186"/>
      <c r="H1189" s="202"/>
      <c r="I1189" s="202"/>
      <c r="J1189" s="445"/>
      <c r="K1189" s="186"/>
      <c r="L1189" s="430"/>
      <c r="M1189" s="431"/>
      <c r="N1189" s="167"/>
      <c r="O1189" s="167"/>
      <c r="P1189" s="167"/>
      <c r="Q1189" s="167"/>
      <c r="V1189" s="166"/>
      <c r="W1189" s="166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</row>
    <row r="1190" spans="1:37" s="165" customFormat="1" ht="15.75" hidden="1">
      <c r="A1190" s="185"/>
      <c r="B1190" s="186"/>
      <c r="C1190" s="222"/>
      <c r="D1190" s="222"/>
      <c r="E1190" s="222"/>
      <c r="F1190" s="186"/>
      <c r="G1190" s="186"/>
      <c r="H1190" s="202"/>
      <c r="I1190" s="202"/>
      <c r="J1190" s="445"/>
      <c r="K1190" s="186"/>
      <c r="L1190" s="430"/>
      <c r="M1190" s="431"/>
      <c r="N1190" s="167"/>
      <c r="O1190" s="167"/>
      <c r="P1190" s="167"/>
      <c r="Q1190" s="167"/>
      <c r="V1190" s="166"/>
      <c r="W1190" s="166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</row>
    <row r="1191" spans="1:37" s="165" customFormat="1" ht="15.75" hidden="1">
      <c r="A1191" s="185"/>
      <c r="B1191" s="186"/>
      <c r="C1191" s="222"/>
      <c r="D1191" s="222"/>
      <c r="E1191" s="222"/>
      <c r="F1191" s="186"/>
      <c r="G1191" s="186"/>
      <c r="H1191" s="202"/>
      <c r="I1191" s="202"/>
      <c r="J1191" s="445"/>
      <c r="K1191" s="186"/>
      <c r="L1191" s="430"/>
      <c r="M1191" s="431"/>
      <c r="N1191" s="167"/>
      <c r="O1191" s="167"/>
      <c r="P1191" s="167"/>
      <c r="Q1191" s="167"/>
      <c r="V1191" s="166"/>
      <c r="W1191" s="166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</row>
    <row r="1192" spans="1:37" s="165" customFormat="1" ht="15.75" hidden="1">
      <c r="A1192" s="185"/>
      <c r="B1192" s="186"/>
      <c r="C1192" s="222"/>
      <c r="D1192" s="222"/>
      <c r="E1192" s="222"/>
      <c r="F1192" s="186"/>
      <c r="G1192" s="186"/>
      <c r="H1192" s="202"/>
      <c r="I1192" s="202"/>
      <c r="J1192" s="445"/>
      <c r="K1192" s="186"/>
      <c r="L1192" s="430"/>
      <c r="M1192" s="431"/>
      <c r="N1192" s="167"/>
      <c r="O1192" s="167"/>
      <c r="P1192" s="167"/>
      <c r="Q1192" s="167"/>
      <c r="V1192" s="166"/>
      <c r="W1192" s="166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</row>
    <row r="1193" spans="1:37" s="165" customFormat="1" ht="15.75" hidden="1">
      <c r="A1193" s="185"/>
      <c r="B1193" s="186"/>
      <c r="C1193" s="222"/>
      <c r="D1193" s="222"/>
      <c r="E1193" s="222"/>
      <c r="F1193" s="186"/>
      <c r="G1193" s="167"/>
      <c r="H1193" s="167"/>
      <c r="I1193" s="167"/>
      <c r="J1193" s="445"/>
      <c r="K1193" s="186"/>
      <c r="L1193" s="430"/>
      <c r="M1193" s="431"/>
      <c r="N1193" s="167"/>
      <c r="O1193" s="167"/>
      <c r="P1193" s="167"/>
      <c r="Q1193" s="167"/>
      <c r="V1193" s="166"/>
      <c r="W1193" s="166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</row>
    <row r="1194" spans="1:37" s="165" customFormat="1" hidden="1">
      <c r="A1194" s="167"/>
      <c r="B1194" s="167"/>
      <c r="C1194" s="167"/>
      <c r="D1194" s="167"/>
      <c r="E1194" s="167"/>
      <c r="F1194" s="167"/>
      <c r="G1194" s="167"/>
      <c r="H1194" s="167"/>
      <c r="I1194" s="167"/>
      <c r="J1194" s="167"/>
      <c r="K1194" s="167"/>
      <c r="L1194" s="431"/>
      <c r="M1194" s="431"/>
      <c r="N1194" s="167"/>
      <c r="O1194" s="167"/>
      <c r="P1194" s="167"/>
      <c r="Q1194" s="167"/>
      <c r="V1194" s="166"/>
      <c r="W1194" s="166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</row>
    <row r="1195" spans="1:37" s="165" customFormat="1" hidden="1">
      <c r="A1195" s="167"/>
      <c r="B1195" s="167"/>
      <c r="C1195" s="167"/>
      <c r="D1195" s="167"/>
      <c r="E1195" s="167"/>
      <c r="F1195" s="167"/>
      <c r="G1195" s="167"/>
      <c r="H1195" s="167"/>
      <c r="I1195" s="167"/>
      <c r="J1195" s="167"/>
      <c r="K1195" s="167"/>
      <c r="L1195" s="431"/>
      <c r="M1195" s="431"/>
      <c r="N1195" s="167"/>
      <c r="O1195" s="167"/>
      <c r="P1195" s="167"/>
      <c r="Q1195" s="167"/>
      <c r="V1195" s="166"/>
      <c r="W1195" s="166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</row>
    <row r="1196" spans="1:37" s="165" customFormat="1" hidden="1">
      <c r="A1196" s="167"/>
      <c r="B1196" s="167"/>
      <c r="C1196" s="167"/>
      <c r="D1196" s="167"/>
      <c r="E1196" s="167"/>
      <c r="F1196" s="167"/>
      <c r="G1196" s="167"/>
      <c r="H1196" s="167"/>
      <c r="I1196" s="167"/>
      <c r="J1196" s="167"/>
      <c r="K1196" s="167"/>
      <c r="L1196" s="431"/>
      <c r="M1196" s="431"/>
      <c r="N1196" s="167"/>
      <c r="O1196" s="167"/>
      <c r="P1196" s="167"/>
      <c r="Q1196" s="167"/>
      <c r="V1196" s="166"/>
      <c r="W1196" s="166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</row>
    <row r="1197" spans="1:37" s="165" customFormat="1" hidden="1">
      <c r="A1197" s="167"/>
      <c r="B1197" s="167"/>
      <c r="C1197" s="167"/>
      <c r="D1197" s="167"/>
      <c r="E1197" s="167"/>
      <c r="F1197" s="167"/>
      <c r="G1197" s="167"/>
      <c r="H1197" s="167"/>
      <c r="I1197" s="167"/>
      <c r="J1197" s="167"/>
      <c r="K1197" s="167"/>
      <c r="L1197" s="431"/>
      <c r="M1197" s="431"/>
      <c r="N1197" s="167"/>
      <c r="O1197" s="167"/>
      <c r="P1197" s="167"/>
      <c r="Q1197" s="167"/>
      <c r="V1197" s="166"/>
      <c r="W1197" s="166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</row>
    <row r="1198" spans="1:37" s="165" customFormat="1" hidden="1">
      <c r="A1198" s="167"/>
      <c r="B1198" s="167"/>
      <c r="C1198" s="167"/>
      <c r="D1198" s="167"/>
      <c r="E1198" s="167"/>
      <c r="F1198" s="167"/>
      <c r="G1198" s="167"/>
      <c r="H1198" s="167"/>
      <c r="I1198" s="167"/>
      <c r="J1198" s="167"/>
      <c r="K1198" s="167"/>
      <c r="L1198" s="431"/>
      <c r="M1198" s="431"/>
      <c r="N1198" s="167"/>
      <c r="O1198" s="167"/>
      <c r="P1198" s="167"/>
      <c r="Q1198" s="167"/>
      <c r="V1198" s="166"/>
      <c r="W1198" s="166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</row>
    <row r="1199" spans="1:37" s="165" customFormat="1" hidden="1">
      <c r="A1199" s="167"/>
      <c r="B1199" s="167"/>
      <c r="C1199" s="167"/>
      <c r="D1199" s="167"/>
      <c r="E1199" s="167"/>
      <c r="F1199" s="167"/>
      <c r="I1199" s="166"/>
      <c r="J1199" s="167"/>
      <c r="K1199" s="167"/>
      <c r="L1199" s="431"/>
      <c r="M1199" s="431"/>
      <c r="N1199" s="167"/>
      <c r="O1199" s="167"/>
      <c r="P1199" s="167"/>
      <c r="Q1199" s="167"/>
      <c r="V1199" s="166"/>
      <c r="W1199" s="166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</row>
    <row r="1200" spans="1:37" s="165" customFormat="1" hidden="1">
      <c r="B1200" s="223"/>
      <c r="I1200" s="166"/>
      <c r="J1200" s="209"/>
      <c r="L1200" s="161"/>
      <c r="M1200" s="161"/>
    </row>
    <row r="1201" spans="2:13" s="165" customFormat="1" hidden="1">
      <c r="B1201" s="223"/>
      <c r="I1201" s="166"/>
      <c r="J1201" s="209"/>
      <c r="L1201" s="161"/>
      <c r="M1201" s="161"/>
    </row>
    <row r="1202" spans="2:13" s="165" customFormat="1" hidden="1">
      <c r="B1202" s="223"/>
      <c r="I1202" s="166"/>
      <c r="J1202" s="209"/>
      <c r="L1202" s="161"/>
      <c r="M1202" s="161"/>
    </row>
    <row r="1203" spans="2:13" s="165" customFormat="1" hidden="1">
      <c r="B1203" s="223"/>
      <c r="I1203" s="166"/>
      <c r="J1203" s="209"/>
      <c r="L1203" s="161"/>
      <c r="M1203" s="161"/>
    </row>
    <row r="1204" spans="2:13" s="165" customFormat="1" hidden="1">
      <c r="B1204" s="223"/>
      <c r="I1204" s="166"/>
      <c r="J1204" s="209"/>
      <c r="L1204" s="161"/>
      <c r="M1204" s="161"/>
    </row>
    <row r="1205" spans="2:13" s="165" customFormat="1" hidden="1">
      <c r="B1205" s="223"/>
      <c r="I1205" s="166"/>
      <c r="J1205" s="209"/>
      <c r="L1205" s="161"/>
      <c r="M1205" s="161"/>
    </row>
    <row r="1206" spans="2:13" s="165" customFormat="1" hidden="1">
      <c r="B1206" s="223"/>
      <c r="I1206" s="166"/>
      <c r="J1206" s="209"/>
      <c r="L1206" s="161"/>
      <c r="M1206" s="161"/>
    </row>
    <row r="1207" spans="2:13" s="165" customFormat="1" hidden="1">
      <c r="B1207" s="223"/>
      <c r="I1207" s="166"/>
      <c r="J1207" s="209"/>
      <c r="L1207" s="161"/>
      <c r="M1207" s="161"/>
    </row>
    <row r="1208" spans="2:13" s="165" customFormat="1" hidden="1">
      <c r="B1208" s="223"/>
      <c r="I1208" s="166"/>
      <c r="J1208" s="209"/>
      <c r="L1208" s="161"/>
      <c r="M1208" s="161"/>
    </row>
    <row r="1209" spans="2:13" s="165" customFormat="1" hidden="1">
      <c r="B1209" s="223"/>
      <c r="I1209" s="166"/>
      <c r="J1209" s="209"/>
      <c r="L1209" s="161"/>
      <c r="M1209" s="161"/>
    </row>
    <row r="1210" spans="2:13" s="165" customFormat="1" hidden="1">
      <c r="B1210" s="223"/>
      <c r="I1210" s="166"/>
      <c r="J1210" s="209"/>
      <c r="L1210" s="161"/>
      <c r="M1210" s="161"/>
    </row>
    <row r="1211" spans="2:13" s="165" customFormat="1" hidden="1">
      <c r="B1211" s="223"/>
      <c r="I1211" s="166"/>
      <c r="J1211" s="209"/>
      <c r="L1211" s="161"/>
      <c r="M1211" s="161"/>
    </row>
    <row r="1212" spans="2:13" s="165" customFormat="1" hidden="1">
      <c r="B1212" s="223"/>
      <c r="I1212" s="166"/>
      <c r="J1212" s="209"/>
      <c r="L1212" s="161"/>
      <c r="M1212" s="161"/>
    </row>
    <row r="1213" spans="2:13" s="165" customFormat="1" hidden="1">
      <c r="B1213" s="223"/>
      <c r="I1213" s="166"/>
      <c r="J1213" s="209"/>
      <c r="L1213" s="161"/>
      <c r="M1213" s="161"/>
    </row>
    <row r="1214" spans="2:13" s="165" customFormat="1" hidden="1">
      <c r="B1214" s="223"/>
      <c r="I1214" s="166"/>
      <c r="J1214" s="209"/>
      <c r="L1214" s="161"/>
      <c r="M1214" s="161"/>
    </row>
    <row r="1215" spans="2:13" s="165" customFormat="1" hidden="1">
      <c r="B1215" s="223"/>
      <c r="I1215" s="166"/>
      <c r="J1215" s="209"/>
      <c r="L1215" s="161"/>
      <c r="M1215" s="161"/>
    </row>
    <row r="1216" spans="2:13" s="165" customFormat="1" hidden="1">
      <c r="B1216" s="223"/>
      <c r="I1216" s="166"/>
      <c r="J1216" s="209"/>
      <c r="L1216" s="161"/>
      <c r="M1216" s="161"/>
    </row>
    <row r="1217" spans="2:13" s="165" customFormat="1" hidden="1">
      <c r="B1217" s="223"/>
      <c r="I1217" s="166"/>
      <c r="J1217" s="209"/>
      <c r="L1217" s="161"/>
      <c r="M1217" s="161"/>
    </row>
    <row r="1218" spans="2:13" s="165" customFormat="1" hidden="1">
      <c r="B1218" s="223"/>
      <c r="I1218" s="166"/>
      <c r="J1218" s="209"/>
      <c r="L1218" s="161"/>
      <c r="M1218" s="161"/>
    </row>
    <row r="1219" spans="2:13" s="165" customFormat="1" hidden="1">
      <c r="B1219" s="223"/>
      <c r="I1219" s="166"/>
      <c r="J1219" s="209"/>
      <c r="L1219" s="161"/>
      <c r="M1219" s="161"/>
    </row>
    <row r="1220" spans="2:13" s="165" customFormat="1" hidden="1">
      <c r="B1220" s="223"/>
      <c r="I1220" s="166"/>
      <c r="J1220" s="209"/>
      <c r="L1220" s="161"/>
      <c r="M1220" s="161"/>
    </row>
    <row r="1221" spans="2:13" s="165" customFormat="1" hidden="1">
      <c r="B1221" s="223"/>
      <c r="I1221" s="166"/>
      <c r="J1221" s="209"/>
      <c r="L1221" s="161"/>
      <c r="M1221" s="161"/>
    </row>
    <row r="1222" spans="2:13" s="165" customFormat="1" hidden="1">
      <c r="B1222" s="223"/>
      <c r="I1222" s="166"/>
      <c r="J1222" s="209"/>
      <c r="L1222" s="161"/>
      <c r="M1222" s="161"/>
    </row>
    <row r="1223" spans="2:13" s="165" customFormat="1" hidden="1">
      <c r="B1223" s="223"/>
      <c r="I1223" s="166"/>
      <c r="J1223" s="209"/>
      <c r="L1223" s="161"/>
      <c r="M1223" s="161"/>
    </row>
    <row r="1224" spans="2:13" s="165" customFormat="1" hidden="1">
      <c r="B1224" s="223"/>
      <c r="I1224" s="166"/>
      <c r="J1224" s="209"/>
      <c r="L1224" s="161"/>
      <c r="M1224" s="161"/>
    </row>
    <row r="1225" spans="2:13" s="165" customFormat="1" hidden="1">
      <c r="B1225" s="223"/>
      <c r="I1225" s="166"/>
      <c r="J1225" s="209"/>
      <c r="L1225" s="161"/>
      <c r="M1225" s="161"/>
    </row>
    <row r="1226" spans="2:13" s="165" customFormat="1" hidden="1">
      <c r="B1226" s="223"/>
      <c r="I1226" s="166"/>
      <c r="J1226" s="209"/>
      <c r="L1226" s="161"/>
      <c r="M1226" s="161"/>
    </row>
    <row r="1227" spans="2:13" s="165" customFormat="1" hidden="1">
      <c r="B1227" s="223"/>
      <c r="I1227" s="166"/>
      <c r="J1227" s="209"/>
      <c r="L1227" s="161"/>
      <c r="M1227" s="161"/>
    </row>
    <row r="1228" spans="2:13" s="165" customFormat="1" hidden="1">
      <c r="B1228" s="223"/>
      <c r="I1228" s="166"/>
      <c r="J1228" s="209"/>
      <c r="L1228" s="161"/>
      <c r="M1228" s="161"/>
    </row>
    <row r="1229" spans="2:13" s="165" customFormat="1" hidden="1">
      <c r="B1229" s="223"/>
      <c r="I1229" s="166"/>
      <c r="J1229" s="209"/>
      <c r="L1229" s="161"/>
      <c r="M1229" s="161"/>
    </row>
    <row r="1230" spans="2:13" s="165" customFormat="1" hidden="1">
      <c r="B1230" s="223"/>
      <c r="I1230" s="166"/>
      <c r="J1230" s="209"/>
      <c r="L1230" s="161"/>
      <c r="M1230" s="161"/>
    </row>
    <row r="1231" spans="2:13" s="165" customFormat="1" hidden="1">
      <c r="B1231" s="223"/>
      <c r="I1231" s="166"/>
      <c r="J1231" s="209"/>
      <c r="L1231" s="161"/>
      <c r="M1231" s="161"/>
    </row>
    <row r="1232" spans="2:13" s="165" customFormat="1" hidden="1">
      <c r="B1232" s="223"/>
      <c r="I1232" s="166"/>
      <c r="J1232" s="209"/>
      <c r="L1232" s="161"/>
      <c r="M1232" s="161"/>
    </row>
    <row r="1233" spans="2:13" s="165" customFormat="1" hidden="1">
      <c r="B1233" s="223"/>
      <c r="I1233" s="166"/>
      <c r="J1233" s="209"/>
      <c r="L1233" s="161"/>
      <c r="M1233" s="161"/>
    </row>
    <row r="1234" spans="2:13" s="165" customFormat="1" hidden="1">
      <c r="B1234" s="223"/>
      <c r="I1234" s="166"/>
      <c r="J1234" s="209"/>
      <c r="L1234" s="161"/>
      <c r="M1234" s="161"/>
    </row>
    <row r="1235" spans="2:13" s="165" customFormat="1" hidden="1">
      <c r="B1235" s="223"/>
      <c r="I1235" s="166"/>
      <c r="J1235" s="209"/>
      <c r="L1235" s="161"/>
      <c r="M1235" s="161"/>
    </row>
    <row r="1236" spans="2:13" s="165" customFormat="1" hidden="1">
      <c r="B1236" s="223"/>
      <c r="I1236" s="166"/>
      <c r="J1236" s="209"/>
      <c r="L1236" s="161"/>
      <c r="M1236" s="161"/>
    </row>
    <row r="1237" spans="2:13" s="165" customFormat="1" hidden="1">
      <c r="B1237" s="223"/>
      <c r="I1237" s="166"/>
      <c r="J1237" s="209"/>
      <c r="L1237" s="161"/>
      <c r="M1237" s="161"/>
    </row>
    <row r="1238" spans="2:13" s="165" customFormat="1" hidden="1">
      <c r="B1238" s="223"/>
      <c r="I1238" s="166"/>
      <c r="J1238" s="209"/>
      <c r="L1238" s="161"/>
      <c r="M1238" s="161"/>
    </row>
    <row r="1239" spans="2:13" s="165" customFormat="1" hidden="1">
      <c r="B1239" s="223"/>
      <c r="I1239" s="166"/>
      <c r="J1239" s="209"/>
      <c r="L1239" s="161"/>
      <c r="M1239" s="161"/>
    </row>
    <row r="1240" spans="2:13" s="165" customFormat="1" hidden="1">
      <c r="B1240" s="223"/>
      <c r="I1240" s="166"/>
      <c r="J1240" s="209"/>
      <c r="L1240" s="161"/>
      <c r="M1240" s="161"/>
    </row>
    <row r="1241" spans="2:13" s="165" customFormat="1" hidden="1">
      <c r="B1241" s="223"/>
      <c r="I1241" s="166"/>
      <c r="J1241" s="209"/>
      <c r="L1241" s="161"/>
      <c r="M1241" s="161"/>
    </row>
    <row r="1242" spans="2:13" s="165" customFormat="1" hidden="1">
      <c r="B1242" s="223"/>
      <c r="I1242" s="166"/>
      <c r="J1242" s="209"/>
      <c r="L1242" s="161"/>
      <c r="M1242" s="161"/>
    </row>
    <row r="1243" spans="2:13" s="165" customFormat="1" hidden="1">
      <c r="B1243" s="223"/>
      <c r="I1243" s="166"/>
      <c r="J1243" s="209"/>
      <c r="L1243" s="161"/>
      <c r="M1243" s="161"/>
    </row>
    <row r="1244" spans="2:13" s="165" customFormat="1" hidden="1">
      <c r="B1244" s="223"/>
      <c r="I1244" s="166"/>
      <c r="J1244" s="209"/>
      <c r="L1244" s="161"/>
      <c r="M1244" s="161"/>
    </row>
    <row r="1245" spans="2:13" s="165" customFormat="1" hidden="1">
      <c r="B1245" s="223"/>
      <c r="I1245" s="166"/>
      <c r="J1245" s="209"/>
      <c r="L1245" s="161"/>
      <c r="M1245" s="161"/>
    </row>
    <row r="1246" spans="2:13" s="165" customFormat="1" hidden="1">
      <c r="B1246" s="223"/>
      <c r="I1246" s="166"/>
      <c r="J1246" s="209"/>
      <c r="L1246" s="161"/>
      <c r="M1246" s="161"/>
    </row>
    <row r="1247" spans="2:13" s="165" customFormat="1" hidden="1">
      <c r="B1247" s="223"/>
      <c r="I1247" s="166"/>
      <c r="J1247" s="209"/>
      <c r="L1247" s="161"/>
      <c r="M1247" s="161"/>
    </row>
    <row r="1248" spans="2:13" s="165" customFormat="1" hidden="1">
      <c r="B1248" s="223"/>
      <c r="I1248" s="166"/>
      <c r="J1248" s="209"/>
      <c r="L1248" s="161"/>
      <c r="M1248" s="161"/>
    </row>
    <row r="1249" spans="2:13" s="165" customFormat="1" hidden="1">
      <c r="B1249" s="223"/>
      <c r="I1249" s="166"/>
      <c r="J1249" s="209"/>
      <c r="L1249" s="161"/>
      <c r="M1249" s="161"/>
    </row>
    <row r="1250" spans="2:13" s="165" customFormat="1" hidden="1">
      <c r="B1250" s="223"/>
      <c r="I1250" s="166"/>
      <c r="J1250" s="209"/>
      <c r="L1250" s="161"/>
      <c r="M1250" s="161"/>
    </row>
    <row r="1251" spans="2:13" s="165" customFormat="1" hidden="1">
      <c r="B1251" s="223"/>
      <c r="I1251" s="166"/>
      <c r="J1251" s="209"/>
      <c r="L1251" s="161"/>
      <c r="M1251" s="161"/>
    </row>
    <row r="1252" spans="2:13" s="165" customFormat="1" hidden="1">
      <c r="B1252" s="223"/>
      <c r="I1252" s="166"/>
      <c r="J1252" s="209"/>
      <c r="L1252" s="161"/>
      <c r="M1252" s="161"/>
    </row>
    <row r="1253" spans="2:13" s="165" customFormat="1" hidden="1">
      <c r="B1253" s="223"/>
      <c r="I1253" s="166"/>
      <c r="J1253" s="209"/>
      <c r="L1253" s="161"/>
      <c r="M1253" s="161"/>
    </row>
    <row r="1254" spans="2:13" s="165" customFormat="1" hidden="1">
      <c r="B1254" s="223"/>
      <c r="I1254" s="166"/>
      <c r="J1254" s="209"/>
      <c r="L1254" s="161"/>
      <c r="M1254" s="161"/>
    </row>
    <row r="1255" spans="2:13" s="165" customFormat="1" hidden="1">
      <c r="B1255" s="223"/>
      <c r="I1255" s="166"/>
      <c r="J1255" s="209"/>
      <c r="L1255" s="161"/>
      <c r="M1255" s="161"/>
    </row>
    <row r="1256" spans="2:13" s="165" customFormat="1" hidden="1">
      <c r="B1256" s="223"/>
      <c r="I1256" s="166"/>
      <c r="J1256" s="209"/>
      <c r="L1256" s="161"/>
      <c r="M1256" s="161"/>
    </row>
    <row r="1257" spans="2:13" s="165" customFormat="1" hidden="1">
      <c r="B1257" s="223"/>
      <c r="I1257" s="166"/>
      <c r="J1257" s="209"/>
      <c r="L1257" s="161"/>
      <c r="M1257" s="161"/>
    </row>
    <row r="1258" spans="2:13" s="165" customFormat="1" hidden="1">
      <c r="B1258" s="223"/>
      <c r="I1258" s="166"/>
      <c r="J1258" s="209"/>
      <c r="L1258" s="161"/>
      <c r="M1258" s="161"/>
    </row>
    <row r="1259" spans="2:13" s="165" customFormat="1" hidden="1">
      <c r="B1259" s="223"/>
      <c r="I1259" s="166"/>
      <c r="J1259" s="209"/>
      <c r="L1259" s="161"/>
      <c r="M1259" s="161"/>
    </row>
    <row r="1260" spans="2:13" s="165" customFormat="1" hidden="1">
      <c r="B1260" s="223"/>
      <c r="I1260" s="166"/>
      <c r="J1260" s="209"/>
      <c r="L1260" s="161"/>
      <c r="M1260" s="161"/>
    </row>
    <row r="1261" spans="2:13" s="165" customFormat="1" hidden="1">
      <c r="B1261" s="223"/>
      <c r="I1261" s="166"/>
      <c r="J1261" s="209"/>
      <c r="L1261" s="161"/>
      <c r="M1261" s="161"/>
    </row>
    <row r="1262" spans="2:13" s="165" customFormat="1" hidden="1">
      <c r="B1262" s="223"/>
      <c r="I1262" s="166"/>
      <c r="J1262" s="209"/>
      <c r="L1262" s="161"/>
      <c r="M1262" s="161"/>
    </row>
    <row r="1263" spans="2:13" s="165" customFormat="1" hidden="1">
      <c r="B1263" s="223"/>
      <c r="I1263" s="166"/>
      <c r="J1263" s="209"/>
      <c r="L1263" s="161"/>
      <c r="M1263" s="161"/>
    </row>
    <row r="1264" spans="2:13" s="165" customFormat="1" hidden="1">
      <c r="B1264" s="223"/>
      <c r="I1264" s="166"/>
      <c r="J1264" s="209"/>
      <c r="L1264" s="161"/>
      <c r="M1264" s="161"/>
    </row>
    <row r="1265" spans="2:13" s="165" customFormat="1" hidden="1">
      <c r="B1265" s="223"/>
      <c r="I1265" s="166"/>
      <c r="J1265" s="209"/>
      <c r="L1265" s="161"/>
      <c r="M1265" s="161"/>
    </row>
    <row r="1266" spans="2:13" s="165" customFormat="1" hidden="1">
      <c r="B1266" s="223"/>
      <c r="I1266" s="166"/>
      <c r="J1266" s="209"/>
      <c r="L1266" s="161"/>
      <c r="M1266" s="161"/>
    </row>
    <row r="1267" spans="2:13" s="165" customFormat="1" hidden="1">
      <c r="B1267" s="223"/>
      <c r="I1267" s="166"/>
      <c r="J1267" s="209"/>
      <c r="L1267" s="161"/>
      <c r="M1267" s="161"/>
    </row>
    <row r="1268" spans="2:13" s="165" customFormat="1" hidden="1">
      <c r="B1268" s="223"/>
      <c r="I1268" s="166"/>
      <c r="J1268" s="209"/>
      <c r="L1268" s="161"/>
      <c r="M1268" s="161"/>
    </row>
    <row r="1269" spans="2:13" s="165" customFormat="1" hidden="1">
      <c r="B1269" s="223"/>
      <c r="I1269" s="166"/>
      <c r="J1269" s="209"/>
      <c r="L1269" s="161"/>
      <c r="M1269" s="161"/>
    </row>
    <row r="1270" spans="2:13" s="165" customFormat="1" hidden="1">
      <c r="B1270" s="223"/>
      <c r="I1270" s="166"/>
      <c r="J1270" s="209"/>
      <c r="L1270" s="161"/>
      <c r="M1270" s="161"/>
    </row>
    <row r="1271" spans="2:13" s="165" customFormat="1" hidden="1">
      <c r="B1271" s="223"/>
      <c r="I1271" s="166"/>
      <c r="J1271" s="209"/>
      <c r="L1271" s="161"/>
      <c r="M1271" s="161"/>
    </row>
    <row r="1272" spans="2:13" s="165" customFormat="1" hidden="1">
      <c r="B1272" s="223"/>
      <c r="I1272" s="166"/>
      <c r="J1272" s="209"/>
      <c r="L1272" s="161"/>
      <c r="M1272" s="161"/>
    </row>
    <row r="1273" spans="2:13" s="165" customFormat="1" hidden="1">
      <c r="B1273" s="223"/>
      <c r="I1273" s="166"/>
      <c r="J1273" s="209"/>
      <c r="L1273" s="161"/>
      <c r="M1273" s="161"/>
    </row>
    <row r="1274" spans="2:13" s="165" customFormat="1" hidden="1">
      <c r="B1274" s="223"/>
      <c r="I1274" s="166"/>
      <c r="J1274" s="209"/>
      <c r="L1274" s="161"/>
      <c r="M1274" s="161"/>
    </row>
    <row r="1275" spans="2:13" s="165" customFormat="1" hidden="1">
      <c r="B1275" s="223"/>
      <c r="I1275" s="166"/>
      <c r="J1275" s="209"/>
      <c r="L1275" s="161"/>
      <c r="M1275" s="161"/>
    </row>
    <row r="1276" spans="2:13" s="165" customFormat="1" hidden="1">
      <c r="B1276" s="223"/>
      <c r="I1276" s="166"/>
      <c r="J1276" s="209"/>
      <c r="L1276" s="161"/>
      <c r="M1276" s="161"/>
    </row>
    <row r="1277" spans="2:13" s="165" customFormat="1" hidden="1">
      <c r="B1277" s="223"/>
      <c r="I1277" s="166"/>
      <c r="J1277" s="209"/>
      <c r="L1277" s="161"/>
      <c r="M1277" s="161"/>
    </row>
    <row r="1278" spans="2:13" s="165" customFormat="1" hidden="1">
      <c r="B1278" s="223"/>
      <c r="I1278" s="166"/>
      <c r="J1278" s="209"/>
      <c r="L1278" s="161"/>
      <c r="M1278" s="161"/>
    </row>
    <row r="1279" spans="2:13" s="165" customFormat="1" hidden="1">
      <c r="B1279" s="223"/>
      <c r="I1279" s="166"/>
      <c r="J1279" s="209"/>
      <c r="L1279" s="161"/>
      <c r="M1279" s="161"/>
    </row>
    <row r="1280" spans="2:13" s="165" customFormat="1" hidden="1">
      <c r="B1280" s="223"/>
      <c r="I1280" s="166"/>
      <c r="J1280" s="209"/>
      <c r="L1280" s="161"/>
      <c r="M1280" s="161"/>
    </row>
    <row r="1281" spans="2:13" s="165" customFormat="1" hidden="1">
      <c r="B1281" s="223"/>
      <c r="I1281" s="166"/>
      <c r="J1281" s="209"/>
      <c r="L1281" s="161"/>
      <c r="M1281" s="161"/>
    </row>
    <row r="1282" spans="2:13" s="165" customFormat="1" hidden="1">
      <c r="B1282" s="223"/>
      <c r="I1282" s="166"/>
      <c r="J1282" s="209"/>
      <c r="L1282" s="161"/>
      <c r="M1282" s="161"/>
    </row>
    <row r="1283" spans="2:13" s="165" customFormat="1" hidden="1">
      <c r="B1283" s="223"/>
      <c r="I1283" s="166"/>
      <c r="J1283" s="209"/>
      <c r="L1283" s="161"/>
      <c r="M1283" s="161"/>
    </row>
    <row r="1284" spans="2:13" s="165" customFormat="1" hidden="1">
      <c r="B1284" s="223"/>
      <c r="I1284" s="166"/>
      <c r="J1284" s="209"/>
      <c r="L1284" s="161"/>
      <c r="M1284" s="161"/>
    </row>
    <row r="1285" spans="2:13" s="165" customFormat="1" hidden="1">
      <c r="B1285" s="223"/>
      <c r="I1285" s="166"/>
      <c r="J1285" s="209"/>
      <c r="L1285" s="161"/>
      <c r="M1285" s="161"/>
    </row>
    <row r="1286" spans="2:13" s="165" customFormat="1" hidden="1">
      <c r="B1286" s="223"/>
      <c r="I1286" s="166"/>
      <c r="J1286" s="209"/>
      <c r="L1286" s="161"/>
      <c r="M1286" s="161"/>
    </row>
    <row r="1287" spans="2:13" s="165" customFormat="1" hidden="1">
      <c r="B1287" s="223"/>
      <c r="I1287" s="166"/>
      <c r="J1287" s="209"/>
      <c r="L1287" s="161"/>
      <c r="M1287" s="161"/>
    </row>
    <row r="1288" spans="2:13" s="165" customFormat="1" hidden="1">
      <c r="B1288" s="223"/>
      <c r="I1288" s="166"/>
      <c r="J1288" s="209"/>
      <c r="L1288" s="161"/>
      <c r="M1288" s="161"/>
    </row>
    <row r="1289" spans="2:13" s="165" customFormat="1" hidden="1">
      <c r="B1289" s="223"/>
      <c r="I1289" s="166"/>
      <c r="J1289" s="209"/>
      <c r="L1289" s="161"/>
      <c r="M1289" s="161"/>
    </row>
    <row r="1290" spans="2:13" s="165" customFormat="1" hidden="1">
      <c r="B1290" s="223"/>
      <c r="I1290" s="166"/>
      <c r="J1290" s="209"/>
      <c r="L1290" s="161"/>
      <c r="M1290" s="161"/>
    </row>
    <row r="1291" spans="2:13" s="165" customFormat="1" hidden="1">
      <c r="B1291" s="223"/>
      <c r="I1291" s="166"/>
      <c r="J1291" s="209"/>
      <c r="L1291" s="161"/>
      <c r="M1291" s="161"/>
    </row>
    <row r="1292" spans="2:13" s="165" customFormat="1" hidden="1">
      <c r="B1292" s="223"/>
      <c r="I1292" s="166"/>
      <c r="J1292" s="209"/>
      <c r="L1292" s="161"/>
      <c r="M1292" s="161"/>
    </row>
    <row r="1293" spans="2:13" s="165" customFormat="1" hidden="1">
      <c r="B1293" s="223"/>
      <c r="I1293" s="166"/>
      <c r="J1293" s="209"/>
      <c r="L1293" s="161"/>
      <c r="M1293" s="161"/>
    </row>
    <row r="1294" spans="2:13" s="165" customFormat="1" hidden="1">
      <c r="B1294" s="223"/>
      <c r="I1294" s="166"/>
      <c r="J1294" s="209"/>
      <c r="L1294" s="161"/>
      <c r="M1294" s="161"/>
    </row>
    <row r="1295" spans="2:13" s="165" customFormat="1" hidden="1">
      <c r="B1295" s="223"/>
      <c r="I1295" s="166"/>
      <c r="J1295" s="209"/>
      <c r="L1295" s="161"/>
      <c r="M1295" s="161"/>
    </row>
    <row r="1296" spans="2:13" s="165" customFormat="1" hidden="1">
      <c r="B1296" s="223"/>
      <c r="I1296" s="166"/>
      <c r="J1296" s="209"/>
      <c r="L1296" s="161"/>
      <c r="M1296" s="161"/>
    </row>
    <row r="1297" spans="2:13" s="165" customFormat="1" hidden="1">
      <c r="B1297" s="223"/>
      <c r="I1297" s="166"/>
      <c r="J1297" s="209"/>
      <c r="L1297" s="161"/>
      <c r="M1297" s="161"/>
    </row>
    <row r="1298" spans="2:13" s="165" customFormat="1" hidden="1">
      <c r="B1298" s="223"/>
      <c r="I1298" s="166"/>
      <c r="J1298" s="209"/>
      <c r="L1298" s="161"/>
      <c r="M1298" s="161"/>
    </row>
    <row r="1299" spans="2:13" s="165" customFormat="1" hidden="1">
      <c r="B1299" s="223"/>
      <c r="I1299" s="166"/>
      <c r="J1299" s="209"/>
      <c r="L1299" s="161"/>
      <c r="M1299" s="161"/>
    </row>
    <row r="1300" spans="2:13" s="165" customFormat="1" hidden="1">
      <c r="B1300" s="223"/>
      <c r="I1300" s="166"/>
      <c r="J1300" s="209"/>
      <c r="L1300" s="161"/>
      <c r="M1300" s="161"/>
    </row>
    <row r="1301" spans="2:13" s="165" customFormat="1" hidden="1">
      <c r="B1301" s="223"/>
      <c r="I1301" s="166"/>
      <c r="J1301" s="209"/>
      <c r="L1301" s="161"/>
      <c r="M1301" s="161"/>
    </row>
    <row r="1302" spans="2:13" s="165" customFormat="1" hidden="1">
      <c r="B1302" s="223"/>
      <c r="I1302" s="166"/>
      <c r="J1302" s="209"/>
      <c r="L1302" s="161"/>
      <c r="M1302" s="161"/>
    </row>
    <row r="1303" spans="2:13" s="165" customFormat="1" hidden="1">
      <c r="B1303" s="223"/>
      <c r="I1303" s="166"/>
      <c r="J1303" s="209"/>
      <c r="L1303" s="161"/>
      <c r="M1303" s="161"/>
    </row>
    <row r="1304" spans="2:13" s="165" customFormat="1" hidden="1">
      <c r="B1304" s="223"/>
      <c r="I1304" s="166"/>
      <c r="J1304" s="209"/>
      <c r="L1304" s="161"/>
      <c r="M1304" s="161"/>
    </row>
    <row r="1305" spans="2:13" s="165" customFormat="1" hidden="1">
      <c r="B1305" s="223"/>
      <c r="I1305" s="166"/>
      <c r="J1305" s="209"/>
      <c r="L1305" s="161"/>
      <c r="M1305" s="161"/>
    </row>
    <row r="1306" spans="2:13" s="165" customFormat="1" hidden="1">
      <c r="B1306" s="223"/>
      <c r="I1306" s="166"/>
      <c r="J1306" s="209"/>
      <c r="L1306" s="161"/>
      <c r="M1306" s="161"/>
    </row>
    <row r="1307" spans="2:13" s="165" customFormat="1" hidden="1">
      <c r="B1307" s="223"/>
      <c r="I1307" s="166"/>
      <c r="J1307" s="209"/>
      <c r="L1307" s="161"/>
      <c r="M1307" s="161"/>
    </row>
    <row r="1308" spans="2:13" s="165" customFormat="1" hidden="1">
      <c r="B1308" s="223"/>
      <c r="I1308" s="166"/>
      <c r="J1308" s="209"/>
      <c r="L1308" s="161"/>
      <c r="M1308" s="161"/>
    </row>
    <row r="1309" spans="2:13" s="165" customFormat="1" hidden="1">
      <c r="B1309" s="223"/>
      <c r="I1309" s="166"/>
      <c r="J1309" s="209"/>
      <c r="L1309" s="161"/>
      <c r="M1309" s="161"/>
    </row>
    <row r="1310" spans="2:13" s="165" customFormat="1" hidden="1">
      <c r="B1310" s="223"/>
      <c r="I1310" s="166"/>
      <c r="J1310" s="209"/>
      <c r="L1310" s="161"/>
      <c r="M1310" s="161"/>
    </row>
    <row r="1311" spans="2:13" s="165" customFormat="1" hidden="1">
      <c r="B1311" s="223"/>
      <c r="I1311" s="166"/>
      <c r="J1311" s="209"/>
      <c r="L1311" s="161"/>
      <c r="M1311" s="161"/>
    </row>
    <row r="1312" spans="2:13" s="165" customFormat="1" hidden="1">
      <c r="B1312" s="223"/>
      <c r="I1312" s="166"/>
      <c r="J1312" s="209"/>
      <c r="L1312" s="161"/>
      <c r="M1312" s="161"/>
    </row>
    <row r="1313" spans="2:13" s="165" customFormat="1" hidden="1">
      <c r="B1313" s="223"/>
      <c r="I1313" s="166"/>
      <c r="J1313" s="209"/>
      <c r="L1313" s="161"/>
      <c r="M1313" s="161"/>
    </row>
    <row r="1314" spans="2:13" s="165" customFormat="1" hidden="1">
      <c r="B1314" s="223"/>
      <c r="I1314" s="166"/>
      <c r="J1314" s="209"/>
      <c r="L1314" s="161"/>
      <c r="M1314" s="161"/>
    </row>
    <row r="1315" spans="2:13" s="165" customFormat="1" hidden="1">
      <c r="B1315" s="223"/>
      <c r="I1315" s="166"/>
      <c r="J1315" s="209"/>
      <c r="L1315" s="161"/>
      <c r="M1315" s="161"/>
    </row>
    <row r="1316" spans="2:13" s="165" customFormat="1" hidden="1">
      <c r="B1316" s="223"/>
      <c r="I1316" s="166"/>
      <c r="J1316" s="209"/>
      <c r="L1316" s="161"/>
      <c r="M1316" s="161"/>
    </row>
    <row r="1317" spans="2:13" s="165" customFormat="1" hidden="1">
      <c r="B1317" s="223"/>
      <c r="I1317" s="166"/>
      <c r="J1317" s="209"/>
      <c r="L1317" s="161"/>
      <c r="M1317" s="161"/>
    </row>
    <row r="1318" spans="2:13" s="165" customFormat="1" hidden="1">
      <c r="B1318" s="223"/>
      <c r="I1318" s="166"/>
      <c r="J1318" s="209"/>
      <c r="L1318" s="161"/>
      <c r="M1318" s="161"/>
    </row>
    <row r="1319" spans="2:13" s="165" customFormat="1" hidden="1">
      <c r="B1319" s="223"/>
      <c r="I1319" s="166"/>
      <c r="J1319" s="209"/>
      <c r="L1319" s="161"/>
      <c r="M1319" s="161"/>
    </row>
    <row r="1320" spans="2:13" s="165" customFormat="1" hidden="1">
      <c r="B1320" s="223"/>
      <c r="I1320" s="166"/>
      <c r="J1320" s="209"/>
      <c r="L1320" s="161"/>
      <c r="M1320" s="161"/>
    </row>
    <row r="1321" spans="2:13" s="165" customFormat="1" hidden="1">
      <c r="B1321" s="223"/>
      <c r="I1321" s="166"/>
      <c r="J1321" s="209"/>
      <c r="L1321" s="161"/>
      <c r="M1321" s="161"/>
    </row>
    <row r="1322" spans="2:13" s="165" customFormat="1" hidden="1">
      <c r="B1322" s="223"/>
      <c r="I1322" s="166"/>
      <c r="J1322" s="209"/>
      <c r="L1322" s="161"/>
      <c r="M1322" s="161"/>
    </row>
    <row r="1323" spans="2:13" s="165" customFormat="1" hidden="1">
      <c r="B1323" s="223"/>
      <c r="I1323" s="166"/>
      <c r="J1323" s="209"/>
      <c r="L1323" s="161"/>
      <c r="M1323" s="161"/>
    </row>
    <row r="1324" spans="2:13" s="165" customFormat="1" hidden="1">
      <c r="B1324" s="223"/>
      <c r="I1324" s="166"/>
      <c r="J1324" s="209"/>
      <c r="L1324" s="161"/>
      <c r="M1324" s="161"/>
    </row>
    <row r="1325" spans="2:13" s="165" customFormat="1" hidden="1">
      <c r="B1325" s="223"/>
      <c r="I1325" s="166"/>
      <c r="J1325" s="209"/>
      <c r="L1325" s="161"/>
      <c r="M1325" s="161"/>
    </row>
    <row r="1326" spans="2:13" s="165" customFormat="1" hidden="1">
      <c r="B1326" s="223"/>
      <c r="I1326" s="166"/>
      <c r="J1326" s="209"/>
      <c r="L1326" s="161"/>
      <c r="M1326" s="161"/>
    </row>
    <row r="1327" spans="2:13" s="165" customFormat="1" hidden="1">
      <c r="B1327" s="223"/>
      <c r="I1327" s="166"/>
      <c r="J1327" s="209"/>
      <c r="L1327" s="161"/>
      <c r="M1327" s="161"/>
    </row>
    <row r="1328" spans="2:13" s="165" customFormat="1" hidden="1">
      <c r="B1328" s="223"/>
      <c r="I1328" s="166"/>
      <c r="J1328" s="209"/>
      <c r="L1328" s="161"/>
      <c r="M1328" s="161"/>
    </row>
    <row r="1329" spans="2:13" s="165" customFormat="1" hidden="1">
      <c r="B1329" s="223"/>
      <c r="I1329" s="166"/>
      <c r="J1329" s="209"/>
      <c r="L1329" s="161"/>
      <c r="M1329" s="161"/>
    </row>
    <row r="1330" spans="2:13" s="165" customFormat="1" hidden="1">
      <c r="B1330" s="223"/>
      <c r="I1330" s="166"/>
      <c r="J1330" s="209"/>
      <c r="L1330" s="161"/>
      <c r="M1330" s="161"/>
    </row>
    <row r="1331" spans="2:13" s="165" customFormat="1" hidden="1">
      <c r="B1331" s="223"/>
      <c r="I1331" s="166"/>
      <c r="J1331" s="209"/>
      <c r="L1331" s="161"/>
      <c r="M1331" s="161"/>
    </row>
    <row r="1332" spans="2:13" s="165" customFormat="1" hidden="1">
      <c r="B1332" s="223"/>
      <c r="I1332" s="166"/>
      <c r="J1332" s="209"/>
      <c r="L1332" s="161"/>
      <c r="M1332" s="161"/>
    </row>
    <row r="1333" spans="2:13" s="165" customFormat="1" hidden="1">
      <c r="B1333" s="223"/>
      <c r="I1333" s="166"/>
      <c r="J1333" s="209"/>
      <c r="L1333" s="161"/>
      <c r="M1333" s="161"/>
    </row>
    <row r="1334" spans="2:13" s="165" customFormat="1" hidden="1">
      <c r="B1334" s="223"/>
      <c r="I1334" s="166"/>
      <c r="J1334" s="209"/>
      <c r="L1334" s="161"/>
      <c r="M1334" s="161"/>
    </row>
    <row r="1335" spans="2:13" s="165" customFormat="1" hidden="1">
      <c r="B1335" s="223"/>
      <c r="I1335" s="166"/>
      <c r="J1335" s="209"/>
      <c r="L1335" s="161"/>
      <c r="M1335" s="161"/>
    </row>
    <row r="1336" spans="2:13" s="165" customFormat="1" hidden="1">
      <c r="B1336" s="223"/>
      <c r="I1336" s="166"/>
      <c r="J1336" s="209"/>
      <c r="L1336" s="161"/>
      <c r="M1336" s="161"/>
    </row>
    <row r="1337" spans="2:13" s="165" customFormat="1" hidden="1">
      <c r="B1337" s="223"/>
      <c r="I1337" s="166"/>
      <c r="J1337" s="209"/>
      <c r="L1337" s="161"/>
      <c r="M1337" s="161"/>
    </row>
    <row r="1338" spans="2:13" s="165" customFormat="1" hidden="1">
      <c r="B1338" s="223"/>
      <c r="I1338" s="166"/>
      <c r="J1338" s="209"/>
      <c r="L1338" s="161"/>
      <c r="M1338" s="161"/>
    </row>
    <row r="1339" spans="2:13" s="165" customFormat="1" hidden="1">
      <c r="B1339" s="223"/>
      <c r="I1339" s="166"/>
      <c r="J1339" s="209"/>
      <c r="L1339" s="161"/>
      <c r="M1339" s="161"/>
    </row>
    <row r="1340" spans="2:13" s="165" customFormat="1" hidden="1">
      <c r="B1340" s="223"/>
      <c r="I1340" s="166"/>
      <c r="J1340" s="209"/>
      <c r="L1340" s="161"/>
      <c r="M1340" s="161"/>
    </row>
    <row r="1341" spans="2:13" s="165" customFormat="1" hidden="1">
      <c r="B1341" s="223"/>
      <c r="I1341" s="166"/>
      <c r="J1341" s="209"/>
      <c r="L1341" s="161"/>
      <c r="M1341" s="161"/>
    </row>
    <row r="1342" spans="2:13" s="165" customFormat="1" hidden="1">
      <c r="B1342" s="223"/>
      <c r="I1342" s="166"/>
      <c r="J1342" s="209"/>
      <c r="L1342" s="161"/>
      <c r="M1342" s="161"/>
    </row>
    <row r="1343" spans="2:13" s="165" customFormat="1" hidden="1">
      <c r="B1343" s="223"/>
      <c r="I1343" s="166"/>
      <c r="J1343" s="209"/>
      <c r="L1343" s="161"/>
      <c r="M1343" s="161"/>
    </row>
    <row r="1344" spans="2:13" s="165" customFormat="1" hidden="1">
      <c r="B1344" s="223"/>
      <c r="I1344" s="166"/>
      <c r="J1344" s="209"/>
      <c r="L1344" s="161"/>
      <c r="M1344" s="161"/>
    </row>
    <row r="1345" spans="2:13" s="165" customFormat="1" hidden="1">
      <c r="B1345" s="223"/>
      <c r="I1345" s="166"/>
      <c r="J1345" s="209"/>
      <c r="L1345" s="161"/>
      <c r="M1345" s="161"/>
    </row>
    <row r="1346" spans="2:13" s="165" customFormat="1" hidden="1">
      <c r="B1346" s="223"/>
      <c r="I1346" s="166"/>
      <c r="J1346" s="209"/>
      <c r="L1346" s="161"/>
      <c r="M1346" s="161"/>
    </row>
    <row r="1347" spans="2:13" s="165" customFormat="1" hidden="1">
      <c r="B1347" s="223"/>
      <c r="I1347" s="166"/>
      <c r="J1347" s="209"/>
      <c r="L1347" s="161"/>
      <c r="M1347" s="161"/>
    </row>
    <row r="1348" spans="2:13" s="165" customFormat="1" hidden="1">
      <c r="B1348" s="223"/>
      <c r="I1348" s="166"/>
      <c r="J1348" s="209"/>
      <c r="L1348" s="161"/>
      <c r="M1348" s="161"/>
    </row>
    <row r="1349" spans="2:13" s="165" customFormat="1" hidden="1">
      <c r="B1349" s="223"/>
      <c r="I1349" s="166"/>
      <c r="J1349" s="209"/>
      <c r="L1349" s="161"/>
      <c r="M1349" s="161"/>
    </row>
    <row r="1350" spans="2:13" s="165" customFormat="1" hidden="1">
      <c r="B1350" s="223"/>
      <c r="I1350" s="166"/>
      <c r="J1350" s="209"/>
      <c r="L1350" s="161"/>
      <c r="M1350" s="161"/>
    </row>
    <row r="1351" spans="2:13" s="165" customFormat="1" hidden="1">
      <c r="B1351" s="223"/>
      <c r="I1351" s="166"/>
      <c r="J1351" s="209"/>
      <c r="L1351" s="161"/>
      <c r="M1351" s="161"/>
    </row>
    <row r="1352" spans="2:13" s="165" customFormat="1" hidden="1">
      <c r="B1352" s="223"/>
      <c r="I1352" s="166"/>
      <c r="J1352" s="209"/>
      <c r="L1352" s="161"/>
      <c r="M1352" s="161"/>
    </row>
    <row r="1353" spans="2:13" s="165" customFormat="1" hidden="1">
      <c r="B1353" s="223"/>
      <c r="I1353" s="166"/>
      <c r="J1353" s="209"/>
      <c r="L1353" s="161"/>
      <c r="M1353" s="161"/>
    </row>
    <row r="1354" spans="2:13" s="165" customFormat="1" hidden="1">
      <c r="B1354" s="223"/>
      <c r="I1354" s="166"/>
      <c r="J1354" s="209"/>
      <c r="L1354" s="161"/>
      <c r="M1354" s="161"/>
    </row>
    <row r="1355" spans="2:13" s="165" customFormat="1" hidden="1">
      <c r="B1355" s="223"/>
      <c r="I1355" s="166"/>
      <c r="J1355" s="209"/>
      <c r="L1355" s="161"/>
      <c r="M1355" s="161"/>
    </row>
    <row r="1356" spans="2:13" s="165" customFormat="1" hidden="1">
      <c r="B1356" s="223"/>
      <c r="I1356" s="166"/>
      <c r="J1356" s="209"/>
      <c r="L1356" s="161"/>
      <c r="M1356" s="161"/>
    </row>
    <row r="1357" spans="2:13" s="165" customFormat="1" hidden="1">
      <c r="B1357" s="223"/>
      <c r="I1357" s="166"/>
      <c r="J1357" s="209"/>
      <c r="L1357" s="161"/>
      <c r="M1357" s="161"/>
    </row>
    <row r="1358" spans="2:13" s="165" customFormat="1" hidden="1">
      <c r="B1358" s="223"/>
      <c r="I1358" s="166"/>
      <c r="J1358" s="209"/>
      <c r="L1358" s="161"/>
      <c r="M1358" s="161"/>
    </row>
    <row r="1359" spans="2:13" s="165" customFormat="1" hidden="1">
      <c r="B1359" s="223"/>
      <c r="I1359" s="166"/>
      <c r="J1359" s="209"/>
      <c r="L1359" s="161"/>
      <c r="M1359" s="161"/>
    </row>
    <row r="1360" spans="2:13" s="165" customFormat="1" hidden="1">
      <c r="B1360" s="223"/>
      <c r="I1360" s="166"/>
      <c r="J1360" s="209"/>
      <c r="L1360" s="161"/>
      <c r="M1360" s="161"/>
    </row>
    <row r="1361" spans="2:13" s="165" customFormat="1" hidden="1">
      <c r="B1361" s="223"/>
      <c r="I1361" s="166"/>
      <c r="J1361" s="209"/>
      <c r="L1361" s="161"/>
      <c r="M1361" s="161"/>
    </row>
    <row r="1362" spans="2:13" s="165" customFormat="1" hidden="1">
      <c r="B1362" s="223"/>
      <c r="I1362" s="166"/>
      <c r="J1362" s="209"/>
      <c r="L1362" s="161"/>
      <c r="M1362" s="161"/>
    </row>
    <row r="1363" spans="2:13" s="165" customFormat="1" hidden="1">
      <c r="B1363" s="223"/>
      <c r="I1363" s="166"/>
      <c r="J1363" s="209"/>
      <c r="L1363" s="161"/>
      <c r="M1363" s="161"/>
    </row>
    <row r="1364" spans="2:13" s="165" customFormat="1" hidden="1">
      <c r="B1364" s="223"/>
      <c r="I1364" s="166"/>
      <c r="J1364" s="209"/>
      <c r="L1364" s="161"/>
      <c r="M1364" s="161"/>
    </row>
    <row r="1365" spans="2:13" s="165" customFormat="1" hidden="1">
      <c r="B1365" s="223"/>
      <c r="I1365" s="166"/>
      <c r="J1365" s="209"/>
      <c r="L1365" s="161"/>
      <c r="M1365" s="161"/>
    </row>
    <row r="1366" spans="2:13" s="165" customFormat="1" hidden="1">
      <c r="B1366" s="223"/>
      <c r="I1366" s="166"/>
      <c r="J1366" s="209"/>
      <c r="L1366" s="161"/>
      <c r="M1366" s="161"/>
    </row>
    <row r="1367" spans="2:13" s="165" customFormat="1" hidden="1">
      <c r="B1367" s="223"/>
      <c r="I1367" s="166"/>
      <c r="J1367" s="209"/>
      <c r="L1367" s="161"/>
      <c r="M1367" s="161"/>
    </row>
    <row r="1368" spans="2:13" s="165" customFormat="1" hidden="1">
      <c r="B1368" s="223"/>
      <c r="I1368" s="166"/>
      <c r="J1368" s="209"/>
      <c r="L1368" s="161"/>
      <c r="M1368" s="161"/>
    </row>
    <row r="1369" spans="2:13" s="165" customFormat="1" hidden="1">
      <c r="B1369" s="223"/>
      <c r="I1369" s="166"/>
      <c r="J1369" s="209"/>
      <c r="L1369" s="161"/>
      <c r="M1369" s="161"/>
    </row>
    <row r="1370" spans="2:13" s="165" customFormat="1" hidden="1">
      <c r="B1370" s="223"/>
      <c r="I1370" s="166"/>
      <c r="J1370" s="209"/>
      <c r="L1370" s="161"/>
      <c r="M1370" s="161"/>
    </row>
    <row r="1371" spans="2:13" s="165" customFormat="1" hidden="1">
      <c r="B1371" s="223"/>
      <c r="I1371" s="166"/>
      <c r="J1371" s="209"/>
      <c r="L1371" s="161"/>
      <c r="M1371" s="161"/>
    </row>
    <row r="1372" spans="2:13" s="165" customFormat="1" hidden="1">
      <c r="B1372" s="223"/>
      <c r="I1372" s="166"/>
      <c r="J1372" s="209"/>
      <c r="L1372" s="161"/>
      <c r="M1372" s="161"/>
    </row>
    <row r="1373" spans="2:13" s="165" customFormat="1" hidden="1">
      <c r="B1373" s="223"/>
      <c r="I1373" s="166"/>
      <c r="J1373" s="209"/>
      <c r="L1373" s="161"/>
      <c r="M1373" s="161"/>
    </row>
    <row r="1374" spans="2:13" s="165" customFormat="1" hidden="1">
      <c r="B1374" s="223"/>
      <c r="I1374" s="166"/>
      <c r="J1374" s="209"/>
      <c r="L1374" s="161"/>
      <c r="M1374" s="161"/>
    </row>
    <row r="1375" spans="2:13" s="165" customFormat="1" hidden="1">
      <c r="B1375" s="223"/>
      <c r="I1375" s="166"/>
      <c r="J1375" s="209"/>
      <c r="L1375" s="161"/>
      <c r="M1375" s="161"/>
    </row>
    <row r="1376" spans="2:13" s="165" customFormat="1" hidden="1">
      <c r="B1376" s="223"/>
      <c r="I1376" s="166"/>
      <c r="J1376" s="209"/>
      <c r="L1376" s="161"/>
      <c r="M1376" s="161"/>
    </row>
    <row r="1377" spans="2:13" s="165" customFormat="1" hidden="1">
      <c r="B1377" s="223"/>
      <c r="I1377" s="166"/>
      <c r="J1377" s="209"/>
      <c r="L1377" s="161"/>
      <c r="M1377" s="161"/>
    </row>
    <row r="1378" spans="2:13" s="165" customFormat="1" hidden="1">
      <c r="B1378" s="223"/>
      <c r="I1378" s="166"/>
      <c r="J1378" s="209"/>
      <c r="L1378" s="161"/>
      <c r="M1378" s="161"/>
    </row>
    <row r="1379" spans="2:13" s="165" customFormat="1" hidden="1">
      <c r="B1379" s="223"/>
      <c r="I1379" s="166"/>
      <c r="J1379" s="209"/>
      <c r="L1379" s="161"/>
      <c r="M1379" s="161"/>
    </row>
    <row r="1380" spans="2:13" s="165" customFormat="1" hidden="1">
      <c r="B1380" s="223"/>
      <c r="I1380" s="166"/>
      <c r="J1380" s="209"/>
      <c r="L1380" s="161"/>
      <c r="M1380" s="161"/>
    </row>
    <row r="1381" spans="2:13" s="165" customFormat="1" hidden="1">
      <c r="B1381" s="223"/>
      <c r="I1381" s="166"/>
      <c r="J1381" s="209"/>
      <c r="L1381" s="161"/>
      <c r="M1381" s="161"/>
    </row>
    <row r="1382" spans="2:13" s="165" customFormat="1" hidden="1">
      <c r="B1382" s="223"/>
      <c r="I1382" s="166"/>
      <c r="J1382" s="209"/>
      <c r="L1382" s="161"/>
      <c r="M1382" s="161"/>
    </row>
    <row r="1383" spans="2:13" s="165" customFormat="1" hidden="1">
      <c r="B1383" s="223"/>
      <c r="I1383" s="166"/>
      <c r="J1383" s="209"/>
      <c r="L1383" s="161"/>
      <c r="M1383" s="161"/>
    </row>
    <row r="1384" spans="2:13" s="165" customFormat="1" hidden="1">
      <c r="B1384" s="223"/>
      <c r="I1384" s="166"/>
      <c r="J1384" s="209"/>
      <c r="L1384" s="161"/>
      <c r="M1384" s="161"/>
    </row>
    <row r="1385" spans="2:13" s="165" customFormat="1" hidden="1">
      <c r="B1385" s="223"/>
      <c r="I1385" s="166"/>
      <c r="J1385" s="209"/>
      <c r="L1385" s="161"/>
      <c r="M1385" s="161"/>
    </row>
    <row r="1386" spans="2:13" s="165" customFormat="1" hidden="1">
      <c r="B1386" s="223"/>
      <c r="I1386" s="166"/>
      <c r="J1386" s="209"/>
      <c r="L1386" s="161"/>
      <c r="M1386" s="161"/>
    </row>
    <row r="1387" spans="2:13" s="165" customFormat="1" hidden="1">
      <c r="B1387" s="223"/>
      <c r="I1387" s="166"/>
      <c r="J1387" s="209"/>
      <c r="L1387" s="161"/>
      <c r="M1387" s="161"/>
    </row>
    <row r="1388" spans="2:13" s="165" customFormat="1" hidden="1">
      <c r="B1388" s="223"/>
      <c r="I1388" s="166"/>
      <c r="J1388" s="209"/>
      <c r="L1388" s="161"/>
      <c r="M1388" s="161"/>
    </row>
    <row r="1389" spans="2:13" s="165" customFormat="1" hidden="1">
      <c r="B1389" s="223"/>
      <c r="I1389" s="166"/>
      <c r="J1389" s="209"/>
      <c r="L1389" s="161"/>
      <c r="M1389" s="161"/>
    </row>
    <row r="1390" spans="2:13" s="165" customFormat="1" hidden="1">
      <c r="B1390" s="223"/>
      <c r="I1390" s="166"/>
      <c r="J1390" s="209"/>
      <c r="L1390" s="161"/>
      <c r="M1390" s="161"/>
    </row>
    <row r="1391" spans="2:13" s="165" customFormat="1" hidden="1">
      <c r="B1391" s="223"/>
      <c r="I1391" s="166"/>
      <c r="J1391" s="209"/>
      <c r="L1391" s="161"/>
      <c r="M1391" s="161"/>
    </row>
    <row r="1392" spans="2:13" s="165" customFormat="1" hidden="1">
      <c r="B1392" s="223"/>
      <c r="I1392" s="166"/>
      <c r="J1392" s="209"/>
      <c r="L1392" s="161"/>
      <c r="M1392" s="161"/>
    </row>
    <row r="1393" spans="2:13" s="165" customFormat="1" hidden="1">
      <c r="B1393" s="223"/>
      <c r="I1393" s="166"/>
      <c r="J1393" s="209"/>
      <c r="L1393" s="161"/>
      <c r="M1393" s="161"/>
    </row>
    <row r="1394" spans="2:13" s="165" customFormat="1" hidden="1">
      <c r="B1394" s="223"/>
      <c r="I1394" s="166"/>
      <c r="J1394" s="209"/>
      <c r="L1394" s="161"/>
      <c r="M1394" s="161"/>
    </row>
    <row r="1395" spans="2:13" s="165" customFormat="1" hidden="1">
      <c r="B1395" s="223"/>
      <c r="I1395" s="166"/>
      <c r="J1395" s="209"/>
      <c r="L1395" s="161"/>
      <c r="M1395" s="161"/>
    </row>
    <row r="1396" spans="2:13" s="165" customFormat="1" hidden="1">
      <c r="B1396" s="223"/>
      <c r="I1396" s="166"/>
      <c r="J1396" s="209"/>
      <c r="L1396" s="161"/>
      <c r="M1396" s="161"/>
    </row>
    <row r="1397" spans="2:13" s="165" customFormat="1" hidden="1">
      <c r="B1397" s="223"/>
      <c r="I1397" s="166"/>
      <c r="J1397" s="209"/>
      <c r="L1397" s="161"/>
      <c r="M1397" s="161"/>
    </row>
    <row r="1398" spans="2:13" s="165" customFormat="1" hidden="1">
      <c r="B1398" s="223"/>
      <c r="I1398" s="166"/>
      <c r="J1398" s="209"/>
      <c r="L1398" s="161"/>
      <c r="M1398" s="161"/>
    </row>
    <row r="1399" spans="2:13" s="165" customFormat="1" hidden="1">
      <c r="B1399" s="223"/>
      <c r="I1399" s="166"/>
      <c r="J1399" s="209"/>
      <c r="L1399" s="161"/>
      <c r="M1399" s="161"/>
    </row>
    <row r="1400" spans="2:13" s="165" customFormat="1" hidden="1">
      <c r="B1400" s="223"/>
      <c r="I1400" s="166"/>
      <c r="J1400" s="209"/>
      <c r="L1400" s="161"/>
      <c r="M1400" s="161"/>
    </row>
    <row r="1401" spans="2:13" s="165" customFormat="1" hidden="1">
      <c r="B1401" s="223"/>
      <c r="I1401" s="166"/>
      <c r="J1401" s="209"/>
      <c r="L1401" s="161"/>
      <c r="M1401" s="161"/>
    </row>
    <row r="1402" spans="2:13" s="165" customFormat="1" hidden="1">
      <c r="B1402" s="223"/>
      <c r="I1402" s="166"/>
      <c r="J1402" s="209"/>
      <c r="L1402" s="161"/>
      <c r="M1402" s="161"/>
    </row>
    <row r="1403" spans="2:13" s="165" customFormat="1" hidden="1">
      <c r="B1403" s="223"/>
      <c r="I1403" s="166"/>
      <c r="J1403" s="209"/>
      <c r="L1403" s="161"/>
      <c r="M1403" s="161"/>
    </row>
    <row r="1404" spans="2:13" s="165" customFormat="1" hidden="1">
      <c r="B1404" s="223"/>
      <c r="I1404" s="166"/>
      <c r="J1404" s="209"/>
      <c r="L1404" s="161"/>
      <c r="M1404" s="161"/>
    </row>
    <row r="1405" spans="2:13" s="165" customFormat="1" hidden="1">
      <c r="B1405" s="223"/>
      <c r="I1405" s="166"/>
      <c r="J1405" s="209"/>
      <c r="L1405" s="161"/>
      <c r="M1405" s="161"/>
    </row>
    <row r="1406" spans="2:13" s="165" customFormat="1" hidden="1">
      <c r="B1406" s="223"/>
      <c r="I1406" s="166"/>
      <c r="J1406" s="209"/>
      <c r="L1406" s="161"/>
      <c r="M1406" s="161"/>
    </row>
    <row r="1407" spans="2:13" s="165" customFormat="1" hidden="1">
      <c r="B1407" s="223"/>
      <c r="I1407" s="166"/>
      <c r="J1407" s="209"/>
      <c r="L1407" s="161"/>
      <c r="M1407" s="161"/>
    </row>
    <row r="1408" spans="2:13" s="165" customFormat="1" hidden="1">
      <c r="B1408" s="223"/>
      <c r="I1408" s="166"/>
      <c r="J1408" s="209"/>
      <c r="L1408" s="161"/>
      <c r="M1408" s="161"/>
    </row>
    <row r="1409" spans="2:37" s="165" customFormat="1" hidden="1">
      <c r="B1409" s="223"/>
      <c r="I1409" s="166"/>
      <c r="J1409" s="209"/>
      <c r="L1409" s="161"/>
      <c r="M1409" s="161"/>
    </row>
    <row r="1410" spans="2:37" s="165" customFormat="1" hidden="1">
      <c r="B1410" s="223"/>
      <c r="I1410" s="166"/>
      <c r="J1410" s="209"/>
      <c r="L1410" s="161"/>
      <c r="M1410" s="161"/>
    </row>
    <row r="1411" spans="2:37" s="165" customFormat="1" hidden="1">
      <c r="B1411" s="223"/>
      <c r="I1411" s="166"/>
      <c r="J1411" s="209"/>
      <c r="L1411" s="161"/>
      <c r="M1411" s="161"/>
    </row>
    <row r="1412" spans="2:37" s="165" customFormat="1" hidden="1">
      <c r="B1412" s="223"/>
      <c r="I1412" s="166"/>
      <c r="J1412" s="209"/>
      <c r="L1412" s="161"/>
      <c r="M1412" s="161"/>
    </row>
    <row r="1413" spans="2:37" s="165" customFormat="1" hidden="1">
      <c r="B1413" s="223"/>
      <c r="I1413" s="166"/>
      <c r="J1413" s="209"/>
      <c r="L1413" s="161"/>
      <c r="M1413" s="161"/>
    </row>
    <row r="1414" spans="2:37" s="165" customFormat="1" hidden="1">
      <c r="B1414" s="223"/>
      <c r="I1414" s="166"/>
      <c r="J1414" s="209"/>
      <c r="L1414" s="161"/>
      <c r="M1414" s="161"/>
    </row>
    <row r="1415" spans="2:37" s="165" customFormat="1" hidden="1">
      <c r="B1415" s="223"/>
      <c r="I1415" s="166"/>
      <c r="J1415" s="209"/>
      <c r="L1415" s="161"/>
      <c r="M1415" s="161"/>
    </row>
    <row r="1416" spans="2:37" s="165" customFormat="1" hidden="1">
      <c r="B1416" s="223"/>
      <c r="I1416" s="166"/>
      <c r="J1416" s="209"/>
      <c r="L1416" s="161"/>
      <c r="M1416" s="161"/>
    </row>
    <row r="1417" spans="2:37" s="165" customFormat="1" hidden="1">
      <c r="B1417" s="223"/>
      <c r="I1417" s="166"/>
      <c r="J1417" s="209"/>
      <c r="L1417" s="161"/>
      <c r="M1417" s="161"/>
    </row>
    <row r="1418" spans="2:37" s="165" customFormat="1" hidden="1">
      <c r="B1418" s="223"/>
      <c r="G1418" s="162"/>
      <c r="H1418" s="162"/>
      <c r="I1418" s="166"/>
      <c r="J1418" s="209"/>
      <c r="L1418" s="161"/>
      <c r="M1418" s="161"/>
    </row>
    <row r="1419" spans="2:37" s="162" customFormat="1" hidden="1">
      <c r="B1419" s="163"/>
      <c r="I1419" s="166"/>
      <c r="J1419" s="209"/>
      <c r="K1419" s="165"/>
      <c r="L1419" s="161"/>
      <c r="M1419" s="161"/>
      <c r="N1419" s="165"/>
      <c r="O1419" s="165"/>
      <c r="P1419" s="165"/>
      <c r="Q1419" s="165"/>
      <c r="R1419" s="165"/>
      <c r="S1419" s="165"/>
      <c r="T1419" s="165"/>
      <c r="U1419" s="165"/>
      <c r="V1419" s="165"/>
      <c r="W1419" s="165"/>
      <c r="X1419" s="165"/>
      <c r="Y1419" s="165"/>
      <c r="Z1419" s="165"/>
      <c r="AA1419" s="165"/>
      <c r="AB1419" s="165"/>
      <c r="AC1419" s="165"/>
      <c r="AD1419" s="161"/>
      <c r="AE1419" s="161"/>
      <c r="AF1419" s="161"/>
      <c r="AG1419" s="161"/>
      <c r="AH1419" s="161"/>
      <c r="AI1419" s="161"/>
      <c r="AJ1419" s="165"/>
      <c r="AK1419" s="165"/>
    </row>
    <row r="1420" spans="2:37" s="162" customFormat="1" hidden="1">
      <c r="B1420" s="163"/>
      <c r="I1420" s="166"/>
      <c r="J1420" s="209"/>
      <c r="K1420" s="165"/>
      <c r="L1420" s="161"/>
      <c r="M1420" s="161"/>
      <c r="N1420" s="165"/>
      <c r="O1420" s="165"/>
      <c r="P1420" s="165"/>
      <c r="Q1420" s="165"/>
      <c r="R1420" s="165"/>
      <c r="S1420" s="165"/>
      <c r="T1420" s="165"/>
      <c r="U1420" s="165"/>
      <c r="V1420" s="165"/>
      <c r="W1420" s="165"/>
      <c r="X1420" s="165"/>
      <c r="Y1420" s="165"/>
      <c r="Z1420" s="165"/>
      <c r="AA1420" s="165"/>
      <c r="AB1420" s="165"/>
      <c r="AC1420" s="165"/>
      <c r="AD1420" s="161"/>
      <c r="AE1420" s="161"/>
      <c r="AF1420" s="161"/>
      <c r="AG1420" s="161"/>
      <c r="AH1420" s="161"/>
      <c r="AI1420" s="161"/>
      <c r="AJ1420" s="165"/>
      <c r="AK1420" s="165"/>
    </row>
    <row r="1421" spans="2:37" s="162" customFormat="1" hidden="1">
      <c r="B1421" s="163"/>
      <c r="I1421" s="166"/>
      <c r="J1421" s="209"/>
      <c r="K1421" s="165"/>
      <c r="L1421" s="161"/>
      <c r="M1421" s="161"/>
      <c r="N1421" s="165"/>
      <c r="O1421" s="165"/>
      <c r="P1421" s="165"/>
      <c r="Q1421" s="165"/>
      <c r="R1421" s="165"/>
      <c r="S1421" s="165"/>
      <c r="T1421" s="165"/>
      <c r="U1421" s="165"/>
      <c r="V1421" s="165"/>
      <c r="W1421" s="165"/>
      <c r="X1421" s="165"/>
      <c r="Y1421" s="165"/>
      <c r="Z1421" s="165"/>
      <c r="AA1421" s="165"/>
      <c r="AB1421" s="165"/>
      <c r="AC1421" s="165"/>
      <c r="AD1421" s="161"/>
      <c r="AE1421" s="161"/>
      <c r="AF1421" s="161"/>
      <c r="AG1421" s="161"/>
      <c r="AH1421" s="161"/>
      <c r="AI1421" s="161"/>
      <c r="AJ1421" s="165"/>
      <c r="AK1421" s="165"/>
    </row>
    <row r="1422" spans="2:37" s="162" customFormat="1" hidden="1">
      <c r="B1422" s="163"/>
      <c r="I1422" s="166"/>
      <c r="J1422" s="209"/>
      <c r="K1422" s="165"/>
      <c r="L1422" s="161"/>
      <c r="M1422" s="161"/>
      <c r="N1422" s="165"/>
      <c r="O1422" s="165"/>
      <c r="P1422" s="165"/>
      <c r="Q1422" s="165"/>
      <c r="R1422" s="165"/>
      <c r="S1422" s="165"/>
      <c r="T1422" s="165"/>
      <c r="U1422" s="165"/>
      <c r="V1422" s="165"/>
      <c r="W1422" s="165"/>
      <c r="X1422" s="165"/>
      <c r="Y1422" s="165"/>
      <c r="Z1422" s="165"/>
      <c r="AA1422" s="165"/>
      <c r="AB1422" s="165"/>
      <c r="AC1422" s="165"/>
      <c r="AD1422" s="161"/>
      <c r="AE1422" s="161"/>
      <c r="AF1422" s="161"/>
      <c r="AG1422" s="161"/>
      <c r="AH1422" s="161"/>
      <c r="AI1422" s="161"/>
      <c r="AJ1422" s="165"/>
      <c r="AK1422" s="165"/>
    </row>
    <row r="1423" spans="2:37" s="162" customFormat="1" hidden="1">
      <c r="B1423" s="163"/>
      <c r="I1423" s="166"/>
      <c r="J1423" s="209"/>
      <c r="K1423" s="165"/>
      <c r="L1423" s="161"/>
      <c r="M1423" s="161"/>
      <c r="N1423" s="165"/>
      <c r="O1423" s="165"/>
      <c r="P1423" s="165"/>
      <c r="Q1423" s="165"/>
      <c r="R1423" s="165"/>
      <c r="S1423" s="165"/>
      <c r="T1423" s="165"/>
      <c r="U1423" s="165"/>
      <c r="V1423" s="165"/>
      <c r="W1423" s="165"/>
      <c r="X1423" s="165"/>
      <c r="Y1423" s="165"/>
      <c r="Z1423" s="165"/>
      <c r="AA1423" s="165"/>
      <c r="AB1423" s="165"/>
      <c r="AC1423" s="165"/>
      <c r="AD1423" s="161"/>
      <c r="AE1423" s="161"/>
      <c r="AF1423" s="161"/>
      <c r="AG1423" s="161"/>
      <c r="AH1423" s="161"/>
      <c r="AI1423" s="161"/>
      <c r="AJ1423" s="165"/>
      <c r="AK1423" s="165"/>
    </row>
    <row r="1424" spans="2:37" s="162" customFormat="1" hidden="1">
      <c r="B1424" s="163"/>
      <c r="I1424" s="166"/>
      <c r="J1424" s="209"/>
      <c r="K1424" s="165"/>
      <c r="L1424" s="161"/>
      <c r="M1424" s="161"/>
      <c r="N1424" s="165"/>
      <c r="O1424" s="165"/>
      <c r="P1424" s="165"/>
      <c r="Q1424" s="165"/>
      <c r="R1424" s="165"/>
      <c r="S1424" s="165"/>
      <c r="T1424" s="165"/>
      <c r="U1424" s="165"/>
      <c r="V1424" s="165"/>
      <c r="W1424" s="165"/>
      <c r="X1424" s="165"/>
      <c r="Y1424" s="165"/>
      <c r="Z1424" s="165"/>
      <c r="AA1424" s="165"/>
      <c r="AB1424" s="165"/>
      <c r="AC1424" s="165"/>
      <c r="AD1424" s="161"/>
      <c r="AE1424" s="161"/>
      <c r="AF1424" s="161"/>
      <c r="AG1424" s="161"/>
      <c r="AH1424" s="161"/>
      <c r="AI1424" s="161"/>
      <c r="AJ1424" s="165"/>
      <c r="AK1424" s="165"/>
    </row>
    <row r="1425" spans="2:37" s="162" customFormat="1" hidden="1">
      <c r="B1425" s="163"/>
      <c r="I1425" s="166"/>
      <c r="J1425" s="209"/>
      <c r="K1425" s="165"/>
      <c r="L1425" s="161"/>
      <c r="M1425" s="161"/>
      <c r="N1425" s="165"/>
      <c r="O1425" s="165"/>
      <c r="P1425" s="165"/>
      <c r="Q1425" s="165"/>
      <c r="R1425" s="165"/>
      <c r="S1425" s="165"/>
      <c r="T1425" s="165"/>
      <c r="U1425" s="165"/>
      <c r="V1425" s="165"/>
      <c r="W1425" s="165"/>
      <c r="X1425" s="165"/>
      <c r="Y1425" s="165"/>
      <c r="Z1425" s="165"/>
      <c r="AA1425" s="165"/>
      <c r="AB1425" s="165"/>
      <c r="AC1425" s="165"/>
      <c r="AD1425" s="161"/>
      <c r="AE1425" s="161"/>
      <c r="AF1425" s="161"/>
      <c r="AG1425" s="161"/>
      <c r="AH1425" s="161"/>
      <c r="AI1425" s="161"/>
      <c r="AJ1425" s="165"/>
      <c r="AK1425" s="165"/>
    </row>
    <row r="1426" spans="2:37" s="162" customFormat="1" hidden="1">
      <c r="B1426" s="163"/>
      <c r="I1426" s="166"/>
      <c r="J1426" s="209"/>
      <c r="K1426" s="165"/>
      <c r="L1426" s="161"/>
      <c r="M1426" s="161"/>
      <c r="N1426" s="165"/>
      <c r="O1426" s="165"/>
      <c r="P1426" s="165"/>
      <c r="Q1426" s="165"/>
      <c r="R1426" s="165"/>
      <c r="S1426" s="165"/>
      <c r="T1426" s="165"/>
      <c r="U1426" s="165"/>
      <c r="V1426" s="165"/>
      <c r="W1426" s="165"/>
      <c r="X1426" s="165"/>
      <c r="Y1426" s="165"/>
      <c r="Z1426" s="165"/>
      <c r="AA1426" s="165"/>
      <c r="AB1426" s="165"/>
      <c r="AC1426" s="165"/>
      <c r="AD1426" s="161"/>
      <c r="AE1426" s="161"/>
      <c r="AF1426" s="161"/>
      <c r="AG1426" s="161"/>
      <c r="AH1426" s="161"/>
      <c r="AI1426" s="161"/>
      <c r="AJ1426" s="165"/>
      <c r="AK1426" s="165"/>
    </row>
    <row r="1427" spans="2:37" s="162" customFormat="1" hidden="1">
      <c r="B1427" s="163"/>
      <c r="I1427" s="166"/>
      <c r="J1427" s="209"/>
      <c r="K1427" s="165"/>
      <c r="L1427" s="161"/>
      <c r="M1427" s="161"/>
      <c r="N1427" s="165"/>
      <c r="O1427" s="165"/>
      <c r="P1427" s="165"/>
      <c r="Q1427" s="165"/>
      <c r="R1427" s="165"/>
      <c r="S1427" s="165"/>
      <c r="T1427" s="165"/>
      <c r="U1427" s="165"/>
      <c r="V1427" s="165"/>
      <c r="W1427" s="165"/>
      <c r="X1427" s="165"/>
      <c r="Y1427" s="165"/>
      <c r="Z1427" s="165"/>
      <c r="AA1427" s="165"/>
      <c r="AB1427" s="165"/>
      <c r="AC1427" s="165"/>
      <c r="AD1427" s="161"/>
      <c r="AE1427" s="161"/>
      <c r="AF1427" s="161"/>
      <c r="AG1427" s="161"/>
      <c r="AH1427" s="161"/>
      <c r="AI1427" s="161"/>
      <c r="AJ1427" s="165"/>
      <c r="AK1427" s="165"/>
    </row>
    <row r="1428" spans="2:37" s="162" customFormat="1" hidden="1">
      <c r="B1428" s="163"/>
      <c r="I1428" s="166"/>
      <c r="J1428" s="209"/>
      <c r="K1428" s="165"/>
      <c r="L1428" s="161"/>
      <c r="M1428" s="161"/>
      <c r="N1428" s="165"/>
      <c r="O1428" s="165"/>
      <c r="P1428" s="165"/>
      <c r="Q1428" s="165"/>
      <c r="R1428" s="165"/>
      <c r="S1428" s="165"/>
      <c r="T1428" s="165"/>
      <c r="U1428" s="165"/>
      <c r="V1428" s="165"/>
      <c r="W1428" s="165"/>
      <c r="X1428" s="165"/>
      <c r="Y1428" s="165"/>
      <c r="Z1428" s="165"/>
      <c r="AA1428" s="165"/>
      <c r="AB1428" s="165"/>
      <c r="AC1428" s="165"/>
      <c r="AD1428" s="161"/>
      <c r="AE1428" s="161"/>
      <c r="AF1428" s="161"/>
      <c r="AG1428" s="161"/>
      <c r="AH1428" s="161"/>
      <c r="AI1428" s="161"/>
      <c r="AJ1428" s="165"/>
      <c r="AK1428" s="165"/>
    </row>
    <row r="1429" spans="2:37" s="162" customFormat="1" hidden="1">
      <c r="B1429" s="163"/>
      <c r="I1429" s="166"/>
      <c r="J1429" s="209"/>
      <c r="K1429" s="165"/>
      <c r="L1429" s="161"/>
      <c r="M1429" s="161"/>
      <c r="N1429" s="165"/>
      <c r="O1429" s="165"/>
      <c r="P1429" s="165"/>
      <c r="Q1429" s="165"/>
      <c r="R1429" s="165"/>
      <c r="S1429" s="165"/>
      <c r="T1429" s="165"/>
      <c r="U1429" s="165"/>
      <c r="V1429" s="165"/>
      <c r="W1429" s="165"/>
      <c r="X1429" s="165"/>
      <c r="Y1429" s="165"/>
      <c r="Z1429" s="165"/>
      <c r="AA1429" s="165"/>
      <c r="AB1429" s="165"/>
      <c r="AC1429" s="165"/>
      <c r="AD1429" s="161"/>
      <c r="AE1429" s="161"/>
      <c r="AF1429" s="161"/>
      <c r="AG1429" s="161"/>
      <c r="AH1429" s="161"/>
      <c r="AI1429" s="161"/>
      <c r="AJ1429" s="165"/>
      <c r="AK1429" s="165"/>
    </row>
    <row r="1430" spans="2:37" s="162" customFormat="1" hidden="1">
      <c r="B1430" s="163"/>
      <c r="I1430" s="166"/>
      <c r="J1430" s="209"/>
      <c r="K1430" s="165"/>
      <c r="L1430" s="161"/>
      <c r="M1430" s="161"/>
      <c r="N1430" s="165"/>
      <c r="O1430" s="165"/>
      <c r="P1430" s="165"/>
      <c r="Q1430" s="165"/>
      <c r="R1430" s="165"/>
      <c r="S1430" s="165"/>
      <c r="T1430" s="165"/>
      <c r="U1430" s="165"/>
      <c r="V1430" s="165"/>
      <c r="W1430" s="165"/>
      <c r="X1430" s="165"/>
      <c r="Y1430" s="165"/>
      <c r="Z1430" s="165"/>
      <c r="AA1430" s="165"/>
      <c r="AB1430" s="165"/>
      <c r="AC1430" s="165"/>
      <c r="AD1430" s="161"/>
      <c r="AE1430" s="161"/>
      <c r="AF1430" s="161"/>
      <c r="AG1430" s="161"/>
      <c r="AH1430" s="161"/>
      <c r="AI1430" s="161"/>
      <c r="AJ1430" s="165"/>
      <c r="AK1430" s="165"/>
    </row>
    <row r="1431" spans="2:37" s="162" customFormat="1" hidden="1">
      <c r="B1431" s="163"/>
      <c r="I1431" s="166"/>
      <c r="J1431" s="209"/>
      <c r="K1431" s="165"/>
      <c r="L1431" s="161"/>
      <c r="M1431" s="161"/>
      <c r="N1431" s="165"/>
      <c r="O1431" s="165"/>
      <c r="P1431" s="165"/>
      <c r="Q1431" s="165"/>
      <c r="R1431" s="165"/>
      <c r="S1431" s="165"/>
      <c r="T1431" s="165"/>
      <c r="U1431" s="165"/>
      <c r="V1431" s="165"/>
      <c r="W1431" s="165"/>
      <c r="X1431" s="165"/>
      <c r="Y1431" s="165"/>
      <c r="Z1431" s="165"/>
      <c r="AA1431" s="165"/>
      <c r="AB1431" s="165"/>
      <c r="AC1431" s="165"/>
      <c r="AD1431" s="161"/>
      <c r="AE1431" s="161"/>
      <c r="AF1431" s="161"/>
      <c r="AG1431" s="161"/>
      <c r="AH1431" s="161"/>
      <c r="AI1431" s="161"/>
      <c r="AJ1431" s="165"/>
      <c r="AK1431" s="165"/>
    </row>
    <row r="1432" spans="2:37" s="162" customFormat="1" hidden="1">
      <c r="B1432" s="163"/>
      <c r="I1432" s="166"/>
      <c r="J1432" s="209"/>
      <c r="K1432" s="165"/>
      <c r="L1432" s="161"/>
      <c r="M1432" s="161"/>
      <c r="N1432" s="165"/>
      <c r="O1432" s="165"/>
      <c r="P1432" s="165"/>
      <c r="Q1432" s="165"/>
      <c r="R1432" s="165"/>
      <c r="S1432" s="165"/>
      <c r="T1432" s="165"/>
      <c r="U1432" s="165"/>
      <c r="V1432" s="165"/>
      <c r="W1432" s="165"/>
      <c r="X1432" s="165"/>
      <c r="Y1432" s="165"/>
      <c r="Z1432" s="165"/>
      <c r="AA1432" s="165"/>
      <c r="AB1432" s="165"/>
      <c r="AC1432" s="165"/>
      <c r="AD1432" s="161"/>
      <c r="AE1432" s="161"/>
      <c r="AF1432" s="161"/>
      <c r="AG1432" s="161"/>
      <c r="AH1432" s="161"/>
      <c r="AI1432" s="161"/>
      <c r="AJ1432" s="165"/>
      <c r="AK1432" s="165"/>
    </row>
    <row r="1433" spans="2:37" s="162" customFormat="1" hidden="1">
      <c r="B1433" s="163"/>
      <c r="I1433" s="166"/>
      <c r="J1433" s="209"/>
      <c r="K1433" s="165"/>
      <c r="L1433" s="161"/>
      <c r="M1433" s="161"/>
      <c r="N1433" s="165"/>
      <c r="O1433" s="165"/>
      <c r="P1433" s="165"/>
      <c r="Q1433" s="165"/>
      <c r="R1433" s="165"/>
      <c r="S1433" s="165"/>
      <c r="T1433" s="165"/>
      <c r="U1433" s="165"/>
      <c r="V1433" s="165"/>
      <c r="W1433" s="165"/>
      <c r="X1433" s="165"/>
      <c r="Y1433" s="165"/>
      <c r="Z1433" s="165"/>
      <c r="AA1433" s="165"/>
      <c r="AB1433" s="165"/>
      <c r="AC1433" s="165"/>
      <c r="AD1433" s="161"/>
      <c r="AE1433" s="161"/>
      <c r="AF1433" s="161"/>
      <c r="AG1433" s="161"/>
      <c r="AH1433" s="161"/>
      <c r="AI1433" s="161"/>
      <c r="AJ1433" s="165"/>
      <c r="AK1433" s="165"/>
    </row>
    <row r="1434" spans="2:37" s="162" customFormat="1" hidden="1">
      <c r="B1434" s="163"/>
      <c r="I1434" s="166"/>
      <c r="J1434" s="209"/>
      <c r="K1434" s="165"/>
      <c r="L1434" s="161"/>
      <c r="M1434" s="161"/>
      <c r="N1434" s="165"/>
      <c r="O1434" s="165"/>
      <c r="P1434" s="165"/>
      <c r="Q1434" s="165"/>
      <c r="R1434" s="165"/>
      <c r="S1434" s="165"/>
      <c r="T1434" s="165"/>
      <c r="U1434" s="165"/>
      <c r="V1434" s="165"/>
      <c r="W1434" s="165"/>
      <c r="X1434" s="165"/>
      <c r="Y1434" s="165"/>
      <c r="Z1434" s="165"/>
      <c r="AA1434" s="165"/>
      <c r="AB1434" s="165"/>
      <c r="AC1434" s="165"/>
      <c r="AD1434" s="161"/>
      <c r="AE1434" s="161"/>
      <c r="AF1434" s="161"/>
      <c r="AG1434" s="161"/>
      <c r="AH1434" s="161"/>
      <c r="AI1434" s="161"/>
      <c r="AJ1434" s="165"/>
      <c r="AK1434" s="165"/>
    </row>
    <row r="1435" spans="2:37" s="162" customFormat="1" hidden="1">
      <c r="B1435" s="163"/>
      <c r="I1435" s="166"/>
      <c r="J1435" s="209"/>
      <c r="K1435" s="165"/>
      <c r="L1435" s="161"/>
      <c r="M1435" s="161"/>
      <c r="N1435" s="165"/>
      <c r="O1435" s="165"/>
      <c r="P1435" s="165"/>
      <c r="Q1435" s="165"/>
      <c r="R1435" s="165"/>
      <c r="S1435" s="165"/>
      <c r="T1435" s="165"/>
      <c r="U1435" s="165"/>
      <c r="V1435" s="165"/>
      <c r="W1435" s="165"/>
      <c r="X1435" s="165"/>
      <c r="Y1435" s="165"/>
      <c r="Z1435" s="165"/>
      <c r="AA1435" s="165"/>
      <c r="AB1435" s="165"/>
      <c r="AC1435" s="165"/>
      <c r="AD1435" s="161"/>
      <c r="AE1435" s="161"/>
      <c r="AF1435" s="161"/>
      <c r="AG1435" s="161"/>
      <c r="AH1435" s="161"/>
      <c r="AI1435" s="161"/>
      <c r="AJ1435" s="165"/>
      <c r="AK1435" s="165"/>
    </row>
    <row r="1436" spans="2:37" s="162" customFormat="1" hidden="1">
      <c r="B1436" s="163"/>
      <c r="I1436" s="166"/>
      <c r="J1436" s="209"/>
      <c r="K1436" s="165"/>
      <c r="L1436" s="161"/>
      <c r="M1436" s="161"/>
      <c r="N1436" s="165"/>
      <c r="O1436" s="165"/>
      <c r="P1436" s="165"/>
      <c r="Q1436" s="165"/>
      <c r="R1436" s="165"/>
      <c r="S1436" s="165"/>
      <c r="T1436" s="165"/>
      <c r="U1436" s="165"/>
      <c r="V1436" s="165"/>
      <c r="W1436" s="165"/>
      <c r="X1436" s="165"/>
      <c r="Y1436" s="165"/>
      <c r="Z1436" s="165"/>
      <c r="AA1436" s="165"/>
      <c r="AB1436" s="165"/>
      <c r="AC1436" s="165"/>
      <c r="AD1436" s="161"/>
      <c r="AE1436" s="161"/>
      <c r="AF1436" s="161"/>
      <c r="AG1436" s="161"/>
      <c r="AH1436" s="161"/>
      <c r="AI1436" s="161"/>
      <c r="AJ1436" s="165"/>
      <c r="AK1436" s="165"/>
    </row>
    <row r="1437" spans="2:37" s="162" customFormat="1" hidden="1">
      <c r="B1437" s="163"/>
      <c r="I1437" s="166"/>
      <c r="J1437" s="209"/>
      <c r="K1437" s="165"/>
      <c r="L1437" s="161"/>
      <c r="M1437" s="161"/>
      <c r="N1437" s="165"/>
      <c r="O1437" s="165"/>
      <c r="P1437" s="165"/>
      <c r="Q1437" s="165"/>
      <c r="R1437" s="165"/>
      <c r="S1437" s="165"/>
      <c r="T1437" s="165"/>
      <c r="U1437" s="165"/>
      <c r="V1437" s="165"/>
      <c r="W1437" s="165"/>
      <c r="X1437" s="165"/>
      <c r="Y1437" s="165"/>
      <c r="Z1437" s="165"/>
      <c r="AA1437" s="165"/>
      <c r="AB1437" s="165"/>
      <c r="AC1437" s="165"/>
      <c r="AD1437" s="161"/>
      <c r="AE1437" s="161"/>
      <c r="AF1437" s="161"/>
      <c r="AG1437" s="161"/>
      <c r="AH1437" s="161"/>
      <c r="AI1437" s="161"/>
      <c r="AJ1437" s="165"/>
      <c r="AK1437" s="165"/>
    </row>
    <row r="1438" spans="2:37" s="162" customFormat="1" hidden="1">
      <c r="B1438" s="163"/>
      <c r="I1438" s="166"/>
      <c r="J1438" s="209"/>
      <c r="K1438" s="165"/>
      <c r="L1438" s="161"/>
      <c r="M1438" s="161"/>
      <c r="N1438" s="165"/>
      <c r="O1438" s="165"/>
      <c r="P1438" s="165"/>
      <c r="Q1438" s="165"/>
      <c r="R1438" s="165"/>
      <c r="S1438" s="165"/>
      <c r="T1438" s="165"/>
      <c r="U1438" s="165"/>
      <c r="V1438" s="165"/>
      <c r="W1438" s="165"/>
      <c r="X1438" s="165"/>
      <c r="Y1438" s="165"/>
      <c r="Z1438" s="165"/>
      <c r="AA1438" s="165"/>
      <c r="AB1438" s="165"/>
      <c r="AC1438" s="165"/>
      <c r="AD1438" s="161"/>
      <c r="AE1438" s="161"/>
      <c r="AF1438" s="161"/>
      <c r="AG1438" s="161"/>
      <c r="AH1438" s="161"/>
      <c r="AI1438" s="161"/>
      <c r="AJ1438" s="165"/>
      <c r="AK1438" s="165"/>
    </row>
    <row r="1439" spans="2:37" s="162" customFormat="1" hidden="1">
      <c r="B1439" s="163"/>
      <c r="I1439" s="166"/>
      <c r="J1439" s="209"/>
      <c r="K1439" s="165"/>
      <c r="L1439" s="161"/>
      <c r="M1439" s="161"/>
      <c r="N1439" s="165"/>
      <c r="O1439" s="165"/>
      <c r="P1439" s="165"/>
      <c r="Q1439" s="165"/>
      <c r="R1439" s="165"/>
      <c r="S1439" s="165"/>
      <c r="T1439" s="165"/>
      <c r="U1439" s="165"/>
      <c r="V1439" s="165"/>
      <c r="W1439" s="165"/>
      <c r="X1439" s="165"/>
      <c r="Y1439" s="165"/>
      <c r="Z1439" s="165"/>
      <c r="AA1439" s="165"/>
      <c r="AB1439" s="165"/>
      <c r="AC1439" s="165"/>
      <c r="AD1439" s="161"/>
      <c r="AE1439" s="161"/>
      <c r="AF1439" s="161"/>
      <c r="AG1439" s="161"/>
      <c r="AH1439" s="161"/>
      <c r="AI1439" s="161"/>
      <c r="AJ1439" s="165"/>
      <c r="AK1439" s="165"/>
    </row>
    <row r="1440" spans="2:37" s="162" customFormat="1" hidden="1">
      <c r="B1440" s="163"/>
      <c r="I1440" s="166"/>
      <c r="J1440" s="209"/>
      <c r="K1440" s="165"/>
      <c r="L1440" s="161"/>
      <c r="M1440" s="161"/>
      <c r="N1440" s="165"/>
      <c r="O1440" s="165"/>
      <c r="P1440" s="165"/>
      <c r="Q1440" s="165"/>
      <c r="R1440" s="165"/>
      <c r="S1440" s="165"/>
      <c r="T1440" s="165"/>
      <c r="U1440" s="165"/>
      <c r="V1440" s="165"/>
      <c r="W1440" s="165"/>
      <c r="X1440" s="165"/>
      <c r="Y1440" s="165"/>
      <c r="Z1440" s="165"/>
      <c r="AA1440" s="165"/>
      <c r="AB1440" s="165"/>
      <c r="AC1440" s="165"/>
      <c r="AD1440" s="161"/>
      <c r="AE1440" s="161"/>
      <c r="AF1440" s="161"/>
      <c r="AG1440" s="161"/>
      <c r="AH1440" s="161"/>
      <c r="AI1440" s="161"/>
      <c r="AJ1440" s="165"/>
      <c r="AK1440" s="165"/>
    </row>
    <row r="1441" spans="2:37" s="162" customFormat="1" hidden="1">
      <c r="B1441" s="163"/>
      <c r="I1441" s="166"/>
      <c r="J1441" s="209"/>
      <c r="K1441" s="165"/>
      <c r="L1441" s="161"/>
      <c r="M1441" s="161"/>
      <c r="N1441" s="165"/>
      <c r="O1441" s="165"/>
      <c r="P1441" s="165"/>
      <c r="Q1441" s="165"/>
      <c r="R1441" s="165"/>
      <c r="S1441" s="165"/>
      <c r="T1441" s="165"/>
      <c r="U1441" s="165"/>
      <c r="V1441" s="165"/>
      <c r="W1441" s="165"/>
      <c r="X1441" s="165"/>
      <c r="Y1441" s="165"/>
      <c r="Z1441" s="165"/>
      <c r="AA1441" s="165"/>
      <c r="AB1441" s="165"/>
      <c r="AC1441" s="165"/>
      <c r="AD1441" s="161"/>
      <c r="AE1441" s="161"/>
      <c r="AF1441" s="161"/>
      <c r="AG1441" s="161"/>
      <c r="AH1441" s="161"/>
      <c r="AI1441" s="161"/>
      <c r="AJ1441" s="165"/>
      <c r="AK1441" s="165"/>
    </row>
    <row r="1442" spans="2:37" s="162" customFormat="1" hidden="1">
      <c r="B1442" s="163"/>
      <c r="I1442" s="166"/>
      <c r="J1442" s="209"/>
      <c r="K1442" s="165"/>
      <c r="L1442" s="161"/>
      <c r="M1442" s="161"/>
      <c r="N1442" s="165"/>
      <c r="O1442" s="165"/>
      <c r="P1442" s="165"/>
      <c r="Q1442" s="165"/>
      <c r="R1442" s="165"/>
      <c r="S1442" s="165"/>
      <c r="T1442" s="165"/>
      <c r="U1442" s="165"/>
      <c r="V1442" s="165"/>
      <c r="W1442" s="165"/>
      <c r="X1442" s="165"/>
      <c r="Y1442" s="165"/>
      <c r="Z1442" s="165"/>
      <c r="AA1442" s="165"/>
      <c r="AB1442" s="165"/>
      <c r="AC1442" s="165"/>
      <c r="AD1442" s="161"/>
      <c r="AE1442" s="161"/>
      <c r="AF1442" s="161"/>
      <c r="AG1442" s="161"/>
      <c r="AH1442" s="161"/>
      <c r="AI1442" s="161"/>
      <c r="AJ1442" s="165"/>
      <c r="AK1442" s="165"/>
    </row>
    <row r="1443" spans="2:37" s="162" customFormat="1" hidden="1">
      <c r="B1443" s="163"/>
      <c r="I1443" s="166"/>
      <c r="J1443" s="209"/>
      <c r="K1443" s="165"/>
      <c r="L1443" s="161"/>
      <c r="M1443" s="161"/>
      <c r="N1443" s="165"/>
      <c r="O1443" s="165"/>
      <c r="P1443" s="165"/>
      <c r="Q1443" s="165"/>
      <c r="R1443" s="165"/>
      <c r="S1443" s="165"/>
      <c r="T1443" s="165"/>
      <c r="U1443" s="165"/>
      <c r="V1443" s="165"/>
      <c r="W1443" s="165"/>
      <c r="X1443" s="165"/>
      <c r="Y1443" s="165"/>
      <c r="Z1443" s="165"/>
      <c r="AA1443" s="165"/>
      <c r="AB1443" s="165"/>
      <c r="AC1443" s="165"/>
      <c r="AD1443" s="161"/>
      <c r="AE1443" s="161"/>
      <c r="AF1443" s="161"/>
      <c r="AG1443" s="161"/>
      <c r="AH1443" s="161"/>
      <c r="AI1443" s="161"/>
      <c r="AJ1443" s="165"/>
      <c r="AK1443" s="165"/>
    </row>
    <row r="1444" spans="2:37" s="162" customFormat="1" hidden="1">
      <c r="B1444" s="163"/>
      <c r="I1444" s="166"/>
      <c r="J1444" s="209"/>
      <c r="K1444" s="165"/>
      <c r="L1444" s="161"/>
      <c r="M1444" s="161"/>
      <c r="N1444" s="165"/>
      <c r="O1444" s="165"/>
      <c r="P1444" s="165"/>
      <c r="Q1444" s="165"/>
      <c r="R1444" s="165"/>
      <c r="S1444" s="165"/>
      <c r="T1444" s="165"/>
      <c r="U1444" s="165"/>
      <c r="V1444" s="165"/>
      <c r="W1444" s="165"/>
      <c r="X1444" s="165"/>
      <c r="Y1444" s="165"/>
      <c r="Z1444" s="165"/>
      <c r="AA1444" s="165"/>
      <c r="AB1444" s="165"/>
      <c r="AC1444" s="165"/>
      <c r="AD1444" s="161"/>
      <c r="AE1444" s="161"/>
      <c r="AF1444" s="161"/>
      <c r="AG1444" s="161"/>
      <c r="AH1444" s="161"/>
      <c r="AI1444" s="161"/>
      <c r="AJ1444" s="165"/>
      <c r="AK1444" s="165"/>
    </row>
    <row r="1445" spans="2:37" s="162" customFormat="1" hidden="1">
      <c r="B1445" s="163"/>
      <c r="I1445" s="166"/>
      <c r="J1445" s="209"/>
      <c r="K1445" s="165"/>
      <c r="L1445" s="161"/>
      <c r="M1445" s="161"/>
      <c r="N1445" s="165"/>
      <c r="O1445" s="165"/>
      <c r="P1445" s="165"/>
      <c r="Q1445" s="165"/>
      <c r="R1445" s="165"/>
      <c r="S1445" s="165"/>
      <c r="T1445" s="165"/>
      <c r="U1445" s="165"/>
      <c r="V1445" s="165"/>
      <c r="W1445" s="165"/>
      <c r="X1445" s="165"/>
      <c r="Y1445" s="165"/>
      <c r="Z1445" s="165"/>
      <c r="AA1445" s="165"/>
      <c r="AB1445" s="165"/>
      <c r="AC1445" s="165"/>
      <c r="AD1445" s="161"/>
      <c r="AE1445" s="161"/>
      <c r="AF1445" s="161"/>
      <c r="AG1445" s="161"/>
      <c r="AH1445" s="161"/>
      <c r="AI1445" s="161"/>
      <c r="AJ1445" s="165"/>
      <c r="AK1445" s="165"/>
    </row>
    <row r="1446" spans="2:37" s="162" customFormat="1" hidden="1">
      <c r="B1446" s="163"/>
      <c r="I1446" s="166"/>
      <c r="J1446" s="209"/>
      <c r="K1446" s="165"/>
      <c r="L1446" s="161"/>
      <c r="M1446" s="161"/>
      <c r="N1446" s="165"/>
      <c r="O1446" s="165"/>
      <c r="P1446" s="165"/>
      <c r="Q1446" s="165"/>
      <c r="R1446" s="165"/>
      <c r="S1446" s="165"/>
      <c r="T1446" s="165"/>
      <c r="U1446" s="165"/>
      <c r="V1446" s="165"/>
      <c r="W1446" s="165"/>
      <c r="X1446" s="165"/>
      <c r="Y1446" s="165"/>
      <c r="Z1446" s="165"/>
      <c r="AA1446" s="165"/>
      <c r="AB1446" s="165"/>
      <c r="AC1446" s="165"/>
      <c r="AD1446" s="161"/>
      <c r="AE1446" s="161"/>
      <c r="AF1446" s="161"/>
      <c r="AG1446" s="161"/>
      <c r="AH1446" s="161"/>
      <c r="AI1446" s="161"/>
      <c r="AJ1446" s="165"/>
      <c r="AK1446" s="165"/>
    </row>
    <row r="1447" spans="2:37" s="162" customFormat="1" hidden="1">
      <c r="B1447" s="163"/>
      <c r="I1447" s="166"/>
      <c r="J1447" s="209"/>
      <c r="K1447" s="165"/>
      <c r="L1447" s="161"/>
      <c r="M1447" s="161"/>
      <c r="N1447" s="165"/>
      <c r="O1447" s="165"/>
      <c r="P1447" s="165"/>
      <c r="Q1447" s="165"/>
      <c r="R1447" s="165"/>
      <c r="S1447" s="165"/>
      <c r="T1447" s="165"/>
      <c r="U1447" s="165"/>
      <c r="V1447" s="165"/>
      <c r="W1447" s="165"/>
      <c r="X1447" s="165"/>
      <c r="Y1447" s="165"/>
      <c r="Z1447" s="165"/>
      <c r="AA1447" s="165"/>
      <c r="AB1447" s="165"/>
      <c r="AC1447" s="165"/>
      <c r="AD1447" s="161"/>
      <c r="AE1447" s="161"/>
      <c r="AF1447" s="161"/>
      <c r="AG1447" s="161"/>
      <c r="AH1447" s="161"/>
      <c r="AI1447" s="161"/>
      <c r="AJ1447" s="165"/>
      <c r="AK1447" s="165"/>
    </row>
    <row r="1448" spans="2:37" s="162" customFormat="1" hidden="1">
      <c r="B1448" s="163"/>
      <c r="I1448" s="166"/>
      <c r="J1448" s="209"/>
      <c r="K1448" s="165"/>
      <c r="L1448" s="161"/>
      <c r="M1448" s="161"/>
      <c r="N1448" s="165"/>
      <c r="O1448" s="165"/>
      <c r="P1448" s="165"/>
      <c r="Q1448" s="165"/>
      <c r="R1448" s="165"/>
      <c r="S1448" s="165"/>
      <c r="T1448" s="165"/>
      <c r="U1448" s="165"/>
      <c r="V1448" s="165"/>
      <c r="W1448" s="165"/>
      <c r="X1448" s="165"/>
      <c r="Y1448" s="165"/>
      <c r="Z1448" s="165"/>
      <c r="AA1448" s="165"/>
      <c r="AB1448" s="165"/>
      <c r="AC1448" s="165"/>
      <c r="AD1448" s="161"/>
      <c r="AE1448" s="161"/>
      <c r="AF1448" s="161"/>
      <c r="AG1448" s="161"/>
      <c r="AH1448" s="161"/>
      <c r="AI1448" s="161"/>
      <c r="AJ1448" s="165"/>
      <c r="AK1448" s="165"/>
    </row>
    <row r="1449" spans="2:37" s="162" customFormat="1" hidden="1">
      <c r="B1449" s="163"/>
      <c r="I1449" s="166"/>
      <c r="J1449" s="209"/>
      <c r="K1449" s="165"/>
      <c r="L1449" s="161"/>
      <c r="M1449" s="161"/>
      <c r="N1449" s="165"/>
      <c r="O1449" s="165"/>
      <c r="P1449" s="165"/>
      <c r="Q1449" s="165"/>
      <c r="R1449" s="165"/>
      <c r="S1449" s="165"/>
      <c r="T1449" s="165"/>
      <c r="U1449" s="165"/>
      <c r="V1449" s="165"/>
      <c r="W1449" s="165"/>
      <c r="X1449" s="165"/>
      <c r="Y1449" s="165"/>
      <c r="Z1449" s="165"/>
      <c r="AA1449" s="165"/>
      <c r="AB1449" s="165"/>
      <c r="AC1449" s="165"/>
      <c r="AD1449" s="161"/>
      <c r="AE1449" s="161"/>
      <c r="AF1449" s="161"/>
      <c r="AG1449" s="161"/>
      <c r="AH1449" s="161"/>
      <c r="AI1449" s="161"/>
      <c r="AJ1449" s="165"/>
      <c r="AK1449" s="165"/>
    </row>
    <row r="1450" spans="2:37" s="162" customFormat="1" hidden="1">
      <c r="B1450" s="163"/>
      <c r="I1450" s="166"/>
      <c r="J1450" s="209"/>
      <c r="K1450" s="165"/>
      <c r="L1450" s="161"/>
      <c r="M1450" s="161"/>
      <c r="N1450" s="165"/>
      <c r="O1450" s="165"/>
      <c r="P1450" s="165"/>
      <c r="Q1450" s="165"/>
      <c r="R1450" s="165"/>
      <c r="S1450" s="165"/>
      <c r="T1450" s="165"/>
      <c r="U1450" s="165"/>
      <c r="V1450" s="165"/>
      <c r="W1450" s="165"/>
      <c r="X1450" s="165"/>
      <c r="Y1450" s="165"/>
      <c r="Z1450" s="165"/>
      <c r="AA1450" s="165"/>
      <c r="AB1450" s="165"/>
      <c r="AC1450" s="165"/>
      <c r="AD1450" s="161"/>
      <c r="AE1450" s="161"/>
      <c r="AF1450" s="161"/>
      <c r="AG1450" s="161"/>
      <c r="AH1450" s="161"/>
      <c r="AI1450" s="161"/>
      <c r="AJ1450" s="165"/>
      <c r="AK1450" s="165"/>
    </row>
    <row r="1451" spans="2:37" s="162" customFormat="1" hidden="1">
      <c r="B1451" s="163"/>
      <c r="I1451" s="166"/>
      <c r="J1451" s="209"/>
      <c r="K1451" s="165"/>
      <c r="L1451" s="161"/>
      <c r="M1451" s="161"/>
      <c r="N1451" s="165"/>
      <c r="O1451" s="165"/>
      <c r="P1451" s="165"/>
      <c r="Q1451" s="165"/>
      <c r="R1451" s="165"/>
      <c r="S1451" s="165"/>
      <c r="T1451" s="165"/>
      <c r="U1451" s="165"/>
      <c r="V1451" s="165"/>
      <c r="W1451" s="165"/>
      <c r="X1451" s="165"/>
      <c r="Y1451" s="165"/>
      <c r="Z1451" s="165"/>
      <c r="AA1451" s="165"/>
      <c r="AB1451" s="165"/>
      <c r="AC1451" s="165"/>
      <c r="AD1451" s="161"/>
      <c r="AE1451" s="161"/>
      <c r="AF1451" s="161"/>
      <c r="AG1451" s="161"/>
      <c r="AH1451" s="161"/>
      <c r="AI1451" s="161"/>
      <c r="AJ1451" s="165"/>
      <c r="AK1451" s="165"/>
    </row>
    <row r="1452" spans="2:37" s="162" customFormat="1" hidden="1">
      <c r="B1452" s="163"/>
      <c r="I1452" s="166"/>
      <c r="J1452" s="209"/>
      <c r="K1452" s="165"/>
      <c r="L1452" s="161"/>
      <c r="M1452" s="161"/>
      <c r="N1452" s="165"/>
      <c r="O1452" s="165"/>
      <c r="P1452" s="165"/>
      <c r="Q1452" s="165"/>
      <c r="R1452" s="165"/>
      <c r="S1452" s="165"/>
      <c r="T1452" s="165"/>
      <c r="U1452" s="165"/>
      <c r="V1452" s="165"/>
      <c r="W1452" s="165"/>
      <c r="X1452" s="165"/>
      <c r="Y1452" s="165"/>
      <c r="Z1452" s="165"/>
      <c r="AA1452" s="165"/>
      <c r="AB1452" s="165"/>
      <c r="AC1452" s="165"/>
      <c r="AD1452" s="161"/>
      <c r="AE1452" s="161"/>
      <c r="AF1452" s="161"/>
      <c r="AG1452" s="161"/>
      <c r="AH1452" s="161"/>
      <c r="AI1452" s="161"/>
      <c r="AJ1452" s="165"/>
      <c r="AK1452" s="165"/>
    </row>
    <row r="1453" spans="2:37" s="162" customFormat="1" hidden="1">
      <c r="B1453" s="163"/>
      <c r="I1453" s="166"/>
      <c r="J1453" s="209"/>
      <c r="K1453" s="165"/>
      <c r="L1453" s="161"/>
      <c r="M1453" s="161"/>
      <c r="N1453" s="165"/>
      <c r="O1453" s="165"/>
      <c r="P1453" s="165"/>
      <c r="Q1453" s="165"/>
      <c r="R1453" s="165"/>
      <c r="S1453" s="165"/>
      <c r="T1453" s="165"/>
      <c r="U1453" s="165"/>
      <c r="V1453" s="165"/>
      <c r="W1453" s="165"/>
      <c r="X1453" s="165"/>
      <c r="Y1453" s="165"/>
      <c r="Z1453" s="165"/>
      <c r="AA1453" s="165"/>
      <c r="AB1453" s="165"/>
      <c r="AC1453" s="165"/>
      <c r="AD1453" s="161"/>
      <c r="AE1453" s="161"/>
      <c r="AF1453" s="161"/>
      <c r="AG1453" s="161"/>
      <c r="AH1453" s="161"/>
      <c r="AI1453" s="161"/>
      <c r="AJ1453" s="165"/>
      <c r="AK1453" s="165"/>
    </row>
    <row r="1454" spans="2:37" s="162" customFormat="1" hidden="1">
      <c r="B1454" s="163"/>
      <c r="I1454" s="166"/>
      <c r="J1454" s="209"/>
      <c r="K1454" s="165"/>
      <c r="L1454" s="161"/>
      <c r="M1454" s="161"/>
      <c r="N1454" s="165"/>
      <c r="O1454" s="165"/>
      <c r="P1454" s="165"/>
      <c r="Q1454" s="165"/>
      <c r="R1454" s="165"/>
      <c r="S1454" s="165"/>
      <c r="T1454" s="165"/>
      <c r="U1454" s="165"/>
      <c r="V1454" s="165"/>
      <c r="W1454" s="165"/>
      <c r="X1454" s="165"/>
      <c r="Y1454" s="165"/>
      <c r="Z1454" s="165"/>
      <c r="AA1454" s="165"/>
      <c r="AB1454" s="165"/>
      <c r="AC1454" s="165"/>
      <c r="AD1454" s="161"/>
      <c r="AE1454" s="161"/>
      <c r="AF1454" s="161"/>
      <c r="AG1454" s="161"/>
      <c r="AH1454" s="161"/>
      <c r="AI1454" s="161"/>
      <c r="AJ1454" s="165"/>
      <c r="AK1454" s="165"/>
    </row>
    <row r="1455" spans="2:37" s="162" customFormat="1" hidden="1">
      <c r="B1455" s="163"/>
      <c r="I1455" s="166"/>
      <c r="J1455" s="209"/>
      <c r="K1455" s="165"/>
      <c r="L1455" s="161"/>
      <c r="M1455" s="161"/>
      <c r="N1455" s="165"/>
      <c r="O1455" s="165"/>
      <c r="P1455" s="165"/>
      <c r="Q1455" s="165"/>
      <c r="R1455" s="165"/>
      <c r="S1455" s="165"/>
      <c r="T1455" s="165"/>
      <c r="U1455" s="165"/>
      <c r="V1455" s="165"/>
      <c r="W1455" s="165"/>
      <c r="X1455" s="165"/>
      <c r="Y1455" s="165"/>
      <c r="Z1455" s="165"/>
      <c r="AA1455" s="165"/>
      <c r="AB1455" s="165"/>
      <c r="AC1455" s="165"/>
      <c r="AD1455" s="161"/>
      <c r="AE1455" s="161"/>
      <c r="AF1455" s="161"/>
      <c r="AG1455" s="161"/>
      <c r="AH1455" s="161"/>
      <c r="AI1455" s="161"/>
      <c r="AJ1455" s="165"/>
      <c r="AK1455" s="165"/>
    </row>
    <row r="1456" spans="2:37" s="162" customFormat="1" hidden="1">
      <c r="B1456" s="163"/>
      <c r="I1456" s="166"/>
      <c r="J1456" s="209"/>
      <c r="K1456" s="165"/>
      <c r="L1456" s="161"/>
      <c r="M1456" s="161"/>
      <c r="N1456" s="165"/>
      <c r="O1456" s="165"/>
      <c r="P1456" s="165"/>
      <c r="Q1456" s="165"/>
      <c r="R1456" s="165"/>
      <c r="S1456" s="165"/>
      <c r="T1456" s="165"/>
      <c r="U1456" s="165"/>
      <c r="V1456" s="165"/>
      <c r="W1456" s="165"/>
      <c r="X1456" s="165"/>
      <c r="Y1456" s="165"/>
      <c r="Z1456" s="165"/>
      <c r="AA1456" s="165"/>
      <c r="AB1456" s="165"/>
      <c r="AC1456" s="165"/>
      <c r="AD1456" s="161"/>
      <c r="AE1456" s="161"/>
      <c r="AF1456" s="161"/>
      <c r="AG1456" s="161"/>
      <c r="AH1456" s="161"/>
      <c r="AI1456" s="161"/>
      <c r="AJ1456" s="165"/>
      <c r="AK1456" s="165"/>
    </row>
    <row r="1457" spans="2:37" s="162" customFormat="1" hidden="1">
      <c r="B1457" s="163"/>
      <c r="I1457" s="166"/>
      <c r="J1457" s="209"/>
      <c r="K1457" s="165"/>
      <c r="L1457" s="161"/>
      <c r="M1457" s="161"/>
      <c r="N1457" s="165"/>
      <c r="O1457" s="165"/>
      <c r="P1457" s="165"/>
      <c r="Q1457" s="165"/>
      <c r="R1457" s="165"/>
      <c r="S1457" s="165"/>
      <c r="T1457" s="165"/>
      <c r="U1457" s="165"/>
      <c r="V1457" s="165"/>
      <c r="W1457" s="165"/>
      <c r="X1457" s="165"/>
      <c r="Y1457" s="165"/>
      <c r="Z1457" s="165"/>
      <c r="AA1457" s="165"/>
      <c r="AB1457" s="165"/>
      <c r="AC1457" s="165"/>
      <c r="AD1457" s="161"/>
      <c r="AE1457" s="161"/>
      <c r="AF1457" s="161"/>
      <c r="AG1457" s="161"/>
      <c r="AH1457" s="161"/>
      <c r="AI1457" s="161"/>
      <c r="AJ1457" s="165"/>
      <c r="AK1457" s="165"/>
    </row>
    <row r="1458" spans="2:37" s="162" customFormat="1" hidden="1">
      <c r="B1458" s="163"/>
      <c r="I1458" s="166"/>
      <c r="J1458" s="209"/>
      <c r="K1458" s="165"/>
      <c r="L1458" s="161"/>
      <c r="M1458" s="161"/>
      <c r="N1458" s="165"/>
      <c r="O1458" s="165"/>
      <c r="P1458" s="165"/>
      <c r="Q1458" s="165"/>
      <c r="R1458" s="165"/>
      <c r="S1458" s="165"/>
      <c r="T1458" s="165"/>
      <c r="U1458" s="165"/>
      <c r="V1458" s="165"/>
      <c r="W1458" s="165"/>
      <c r="X1458" s="165"/>
      <c r="Y1458" s="165"/>
      <c r="Z1458" s="165"/>
      <c r="AA1458" s="165"/>
      <c r="AB1458" s="165"/>
      <c r="AC1458" s="165"/>
      <c r="AD1458" s="161"/>
      <c r="AE1458" s="161"/>
      <c r="AF1458" s="161"/>
      <c r="AG1458" s="161"/>
      <c r="AH1458" s="161"/>
      <c r="AI1458" s="161"/>
      <c r="AJ1458" s="165"/>
      <c r="AK1458" s="165"/>
    </row>
    <row r="1459" spans="2:37" s="162" customFormat="1" hidden="1">
      <c r="B1459" s="163"/>
      <c r="I1459" s="166"/>
      <c r="J1459" s="209"/>
      <c r="K1459" s="165"/>
      <c r="L1459" s="161"/>
      <c r="M1459" s="161"/>
      <c r="N1459" s="165"/>
      <c r="O1459" s="165"/>
      <c r="P1459" s="165"/>
      <c r="Q1459" s="165"/>
      <c r="R1459" s="165"/>
      <c r="S1459" s="165"/>
      <c r="T1459" s="165"/>
      <c r="U1459" s="165"/>
      <c r="V1459" s="165"/>
      <c r="W1459" s="165"/>
      <c r="X1459" s="165"/>
      <c r="Y1459" s="165"/>
      <c r="Z1459" s="165"/>
      <c r="AA1459" s="165"/>
      <c r="AB1459" s="165"/>
      <c r="AC1459" s="165"/>
      <c r="AD1459" s="161"/>
      <c r="AE1459" s="161"/>
      <c r="AF1459" s="161"/>
      <c r="AG1459" s="161"/>
      <c r="AH1459" s="161"/>
      <c r="AI1459" s="161"/>
      <c r="AJ1459" s="165"/>
      <c r="AK1459" s="165"/>
    </row>
    <row r="1460" spans="2:37" s="162" customFormat="1" hidden="1">
      <c r="B1460" s="163"/>
      <c r="I1460" s="166"/>
      <c r="J1460" s="209"/>
      <c r="K1460" s="165"/>
      <c r="L1460" s="161"/>
      <c r="M1460" s="161"/>
      <c r="N1460" s="165"/>
      <c r="O1460" s="165"/>
      <c r="P1460" s="165"/>
      <c r="Q1460" s="165"/>
      <c r="R1460" s="165"/>
      <c r="S1460" s="165"/>
      <c r="T1460" s="165"/>
      <c r="U1460" s="165"/>
      <c r="V1460" s="165"/>
      <c r="W1460" s="165"/>
      <c r="X1460" s="165"/>
      <c r="Y1460" s="165"/>
      <c r="Z1460" s="165"/>
      <c r="AA1460" s="165"/>
      <c r="AB1460" s="165"/>
      <c r="AC1460" s="165"/>
      <c r="AD1460" s="161"/>
      <c r="AE1460" s="161"/>
      <c r="AF1460" s="161"/>
      <c r="AG1460" s="161"/>
      <c r="AH1460" s="161"/>
      <c r="AI1460" s="161"/>
      <c r="AJ1460" s="165"/>
      <c r="AK1460" s="165"/>
    </row>
    <row r="1461" spans="2:37" s="162" customFormat="1" hidden="1">
      <c r="B1461" s="163"/>
      <c r="I1461" s="166"/>
      <c r="J1461" s="209"/>
      <c r="K1461" s="165"/>
      <c r="L1461" s="161"/>
      <c r="M1461" s="161"/>
      <c r="N1461" s="165"/>
      <c r="O1461" s="165"/>
      <c r="P1461" s="165"/>
      <c r="Q1461" s="165"/>
      <c r="R1461" s="165"/>
      <c r="S1461" s="165"/>
      <c r="T1461" s="165"/>
      <c r="U1461" s="165"/>
      <c r="V1461" s="165"/>
      <c r="W1461" s="165"/>
      <c r="X1461" s="165"/>
      <c r="Y1461" s="165"/>
      <c r="Z1461" s="165"/>
      <c r="AA1461" s="165"/>
      <c r="AB1461" s="165"/>
      <c r="AC1461" s="165"/>
      <c r="AD1461" s="161"/>
      <c r="AE1461" s="161"/>
      <c r="AF1461" s="161"/>
      <c r="AG1461" s="161"/>
      <c r="AH1461" s="161"/>
      <c r="AI1461" s="161"/>
      <c r="AJ1461" s="165"/>
      <c r="AK1461" s="165"/>
    </row>
    <row r="1462" spans="2:37" s="162" customFormat="1" hidden="1">
      <c r="B1462" s="163"/>
      <c r="I1462" s="166"/>
      <c r="J1462" s="209"/>
      <c r="K1462" s="165"/>
      <c r="L1462" s="161"/>
      <c r="M1462" s="161"/>
      <c r="N1462" s="165"/>
      <c r="O1462" s="165"/>
      <c r="P1462" s="165"/>
      <c r="Q1462" s="165"/>
      <c r="R1462" s="165"/>
      <c r="S1462" s="165"/>
      <c r="T1462" s="165"/>
      <c r="U1462" s="165"/>
      <c r="V1462" s="165"/>
      <c r="W1462" s="165"/>
      <c r="X1462" s="165"/>
      <c r="Y1462" s="165"/>
      <c r="Z1462" s="165"/>
      <c r="AA1462" s="165"/>
      <c r="AB1462" s="165"/>
      <c r="AC1462" s="165"/>
      <c r="AD1462" s="161"/>
      <c r="AE1462" s="161"/>
      <c r="AF1462" s="161"/>
      <c r="AG1462" s="161"/>
      <c r="AH1462" s="161"/>
      <c r="AI1462" s="161"/>
      <c r="AJ1462" s="165"/>
      <c r="AK1462" s="165"/>
    </row>
    <row r="1463" spans="2:37" s="162" customFormat="1" hidden="1">
      <c r="B1463" s="163"/>
      <c r="I1463" s="166"/>
      <c r="J1463" s="209"/>
      <c r="K1463" s="165"/>
      <c r="L1463" s="161"/>
      <c r="M1463" s="161"/>
      <c r="N1463" s="165"/>
      <c r="O1463" s="165"/>
      <c r="P1463" s="165"/>
      <c r="Q1463" s="165"/>
      <c r="R1463" s="165"/>
      <c r="S1463" s="165"/>
      <c r="T1463" s="165"/>
      <c r="U1463" s="165"/>
      <c r="V1463" s="165"/>
      <c r="W1463" s="165"/>
      <c r="X1463" s="165"/>
      <c r="Y1463" s="165"/>
      <c r="Z1463" s="165"/>
      <c r="AA1463" s="165"/>
      <c r="AB1463" s="165"/>
      <c r="AC1463" s="165"/>
      <c r="AD1463" s="161"/>
      <c r="AE1463" s="161"/>
      <c r="AF1463" s="161"/>
      <c r="AG1463" s="161"/>
      <c r="AH1463" s="161"/>
      <c r="AI1463" s="161"/>
      <c r="AJ1463" s="165"/>
      <c r="AK1463" s="165"/>
    </row>
    <row r="1464" spans="2:37" s="162" customFormat="1" hidden="1">
      <c r="B1464" s="163"/>
      <c r="I1464" s="166"/>
      <c r="J1464" s="209"/>
      <c r="K1464" s="165"/>
      <c r="L1464" s="161"/>
      <c r="M1464" s="161"/>
      <c r="N1464" s="165"/>
      <c r="O1464" s="165"/>
      <c r="P1464" s="165"/>
      <c r="Q1464" s="165"/>
      <c r="R1464" s="165"/>
      <c r="S1464" s="165"/>
      <c r="T1464" s="165"/>
      <c r="U1464" s="165"/>
      <c r="V1464" s="165"/>
      <c r="W1464" s="165"/>
      <c r="X1464" s="165"/>
      <c r="Y1464" s="165"/>
      <c r="Z1464" s="165"/>
      <c r="AA1464" s="165"/>
      <c r="AB1464" s="165"/>
      <c r="AC1464" s="165"/>
      <c r="AD1464" s="161"/>
      <c r="AE1464" s="161"/>
      <c r="AF1464" s="161"/>
      <c r="AG1464" s="161"/>
      <c r="AH1464" s="161"/>
      <c r="AI1464" s="161"/>
      <c r="AJ1464" s="165"/>
      <c r="AK1464" s="165"/>
    </row>
    <row r="1465" spans="2:37" s="162" customFormat="1" hidden="1">
      <c r="B1465" s="163"/>
      <c r="I1465" s="166"/>
      <c r="J1465" s="209"/>
      <c r="K1465" s="165"/>
      <c r="L1465" s="161"/>
      <c r="M1465" s="161"/>
      <c r="N1465" s="165"/>
      <c r="O1465" s="165"/>
      <c r="P1465" s="165"/>
      <c r="Q1465" s="165"/>
      <c r="R1465" s="165"/>
      <c r="S1465" s="165"/>
      <c r="T1465" s="165"/>
      <c r="U1465" s="165"/>
      <c r="V1465" s="165"/>
      <c r="W1465" s="165"/>
      <c r="X1465" s="165"/>
      <c r="Y1465" s="165"/>
      <c r="Z1465" s="165"/>
      <c r="AA1465" s="165"/>
      <c r="AB1465" s="165"/>
      <c r="AC1465" s="165"/>
      <c r="AD1465" s="161"/>
      <c r="AE1465" s="161"/>
      <c r="AF1465" s="161"/>
      <c r="AG1465" s="161"/>
      <c r="AH1465" s="161"/>
      <c r="AI1465" s="161"/>
      <c r="AJ1465" s="165"/>
      <c r="AK1465" s="165"/>
    </row>
    <row r="1466" spans="2:37" s="162" customFormat="1" hidden="1">
      <c r="B1466" s="163"/>
      <c r="I1466" s="166"/>
      <c r="J1466" s="209"/>
      <c r="K1466" s="165"/>
      <c r="L1466" s="161"/>
      <c r="M1466" s="161"/>
      <c r="N1466" s="165"/>
      <c r="O1466" s="165"/>
      <c r="P1466" s="165"/>
      <c r="Q1466" s="165"/>
      <c r="R1466" s="165"/>
      <c r="S1466" s="165"/>
      <c r="T1466" s="165"/>
      <c r="U1466" s="165"/>
      <c r="V1466" s="165"/>
      <c r="W1466" s="165"/>
      <c r="X1466" s="165"/>
      <c r="Y1466" s="165"/>
      <c r="Z1466" s="165"/>
      <c r="AA1466" s="165"/>
      <c r="AB1466" s="165"/>
      <c r="AC1466" s="165"/>
      <c r="AD1466" s="161"/>
      <c r="AE1466" s="161"/>
      <c r="AF1466" s="161"/>
      <c r="AG1466" s="161"/>
      <c r="AH1466" s="161"/>
      <c r="AI1466" s="161"/>
      <c r="AJ1466" s="165"/>
      <c r="AK1466" s="165"/>
    </row>
    <row r="1467" spans="2:37" s="162" customFormat="1" hidden="1">
      <c r="B1467" s="163"/>
      <c r="I1467" s="166"/>
      <c r="J1467" s="209"/>
      <c r="K1467" s="165"/>
      <c r="L1467" s="161"/>
      <c r="M1467" s="161"/>
      <c r="N1467" s="165"/>
      <c r="O1467" s="165"/>
      <c r="P1467" s="165"/>
      <c r="Q1467" s="165"/>
      <c r="R1467" s="165"/>
      <c r="S1467" s="165"/>
      <c r="T1467" s="165"/>
      <c r="U1467" s="165"/>
      <c r="V1467" s="165"/>
      <c r="W1467" s="165"/>
      <c r="X1467" s="165"/>
      <c r="Y1467" s="165"/>
      <c r="Z1467" s="165"/>
      <c r="AA1467" s="165"/>
      <c r="AB1467" s="165"/>
      <c r="AC1467" s="165"/>
      <c r="AD1467" s="161"/>
      <c r="AE1467" s="161"/>
      <c r="AF1467" s="161"/>
      <c r="AG1467" s="161"/>
      <c r="AH1467" s="161"/>
      <c r="AI1467" s="161"/>
      <c r="AJ1467" s="165"/>
      <c r="AK1467" s="165"/>
    </row>
    <row r="1468" spans="2:37" s="162" customFormat="1" hidden="1">
      <c r="B1468" s="163"/>
      <c r="I1468" s="166"/>
      <c r="J1468" s="209"/>
      <c r="K1468" s="165"/>
      <c r="L1468" s="161"/>
      <c r="M1468" s="161"/>
      <c r="N1468" s="165"/>
      <c r="O1468" s="165"/>
      <c r="P1468" s="165"/>
      <c r="Q1468" s="165"/>
      <c r="R1468" s="165"/>
      <c r="S1468" s="165"/>
      <c r="T1468" s="165"/>
      <c r="U1468" s="165"/>
      <c r="V1468" s="165"/>
      <c r="W1468" s="165"/>
      <c r="X1468" s="165"/>
      <c r="Y1468" s="165"/>
      <c r="Z1468" s="165"/>
      <c r="AA1468" s="165"/>
      <c r="AB1468" s="165"/>
      <c r="AC1468" s="165"/>
      <c r="AD1468" s="161"/>
      <c r="AE1468" s="161"/>
      <c r="AF1468" s="161"/>
      <c r="AG1468" s="161"/>
      <c r="AH1468" s="161"/>
      <c r="AI1468" s="161"/>
      <c r="AJ1468" s="165"/>
      <c r="AK1468" s="165"/>
    </row>
    <row r="1469" spans="2:37" s="162" customFormat="1" hidden="1">
      <c r="B1469" s="163"/>
      <c r="I1469" s="166"/>
      <c r="J1469" s="209"/>
      <c r="K1469" s="165"/>
      <c r="L1469" s="161"/>
      <c r="M1469" s="161"/>
      <c r="N1469" s="165"/>
      <c r="O1469" s="165"/>
      <c r="P1469" s="165"/>
      <c r="Q1469" s="165"/>
      <c r="R1469" s="165"/>
      <c r="S1469" s="165"/>
      <c r="T1469" s="165"/>
      <c r="U1469" s="165"/>
      <c r="V1469" s="165"/>
      <c r="W1469" s="165"/>
      <c r="X1469" s="165"/>
      <c r="Y1469" s="165"/>
      <c r="Z1469" s="165"/>
      <c r="AA1469" s="165"/>
      <c r="AB1469" s="165"/>
      <c r="AC1469" s="165"/>
      <c r="AD1469" s="161"/>
      <c r="AE1469" s="161"/>
      <c r="AF1469" s="161"/>
      <c r="AG1469" s="161"/>
      <c r="AH1469" s="161"/>
      <c r="AI1469" s="161"/>
      <c r="AJ1469" s="165"/>
      <c r="AK1469" s="165"/>
    </row>
    <row r="1470" spans="2:37" s="162" customFormat="1" hidden="1">
      <c r="B1470" s="163"/>
      <c r="I1470" s="166"/>
      <c r="J1470" s="209"/>
      <c r="K1470" s="165"/>
      <c r="L1470" s="161"/>
      <c r="M1470" s="161"/>
      <c r="N1470" s="165"/>
      <c r="O1470" s="165"/>
      <c r="P1470" s="165"/>
      <c r="Q1470" s="165"/>
      <c r="R1470" s="165"/>
      <c r="S1470" s="165"/>
      <c r="T1470" s="165"/>
      <c r="U1470" s="165"/>
      <c r="V1470" s="165"/>
      <c r="W1470" s="165"/>
      <c r="X1470" s="165"/>
      <c r="Y1470" s="165"/>
      <c r="Z1470" s="165"/>
      <c r="AA1470" s="165"/>
      <c r="AB1470" s="165"/>
      <c r="AC1470" s="165"/>
      <c r="AD1470" s="161"/>
      <c r="AE1470" s="161"/>
      <c r="AF1470" s="161"/>
      <c r="AG1470" s="161"/>
      <c r="AH1470" s="161"/>
      <c r="AI1470" s="161"/>
      <c r="AJ1470" s="165"/>
      <c r="AK1470" s="165"/>
    </row>
    <row r="1471" spans="2:37" s="162" customFormat="1" hidden="1">
      <c r="B1471" s="163"/>
      <c r="I1471" s="166"/>
      <c r="J1471" s="209"/>
      <c r="K1471" s="165"/>
      <c r="L1471" s="161"/>
      <c r="M1471" s="161"/>
      <c r="N1471" s="165"/>
      <c r="O1471" s="165"/>
      <c r="P1471" s="165"/>
      <c r="Q1471" s="165"/>
      <c r="R1471" s="165"/>
      <c r="S1471" s="165"/>
      <c r="T1471" s="165"/>
      <c r="U1471" s="165"/>
      <c r="V1471" s="165"/>
      <c r="W1471" s="165"/>
      <c r="X1471" s="165"/>
      <c r="Y1471" s="165"/>
      <c r="Z1471" s="165"/>
      <c r="AA1471" s="165"/>
      <c r="AB1471" s="165"/>
      <c r="AC1471" s="165"/>
      <c r="AD1471" s="161"/>
      <c r="AE1471" s="161"/>
      <c r="AF1471" s="161"/>
      <c r="AG1471" s="161"/>
      <c r="AH1471" s="161"/>
      <c r="AI1471" s="161"/>
      <c r="AJ1471" s="165"/>
      <c r="AK1471" s="165"/>
    </row>
    <row r="1472" spans="2:37" s="162" customFormat="1" hidden="1">
      <c r="B1472" s="163"/>
      <c r="I1472" s="166"/>
      <c r="J1472" s="209"/>
      <c r="K1472" s="165"/>
      <c r="L1472" s="161"/>
      <c r="M1472" s="161"/>
      <c r="N1472" s="165"/>
      <c r="O1472" s="165"/>
      <c r="P1472" s="165"/>
      <c r="Q1472" s="165"/>
      <c r="R1472" s="165"/>
      <c r="S1472" s="165"/>
      <c r="T1472" s="165"/>
      <c r="U1472" s="165"/>
      <c r="V1472" s="165"/>
      <c r="W1472" s="165"/>
      <c r="X1472" s="165"/>
      <c r="Y1472" s="165"/>
      <c r="Z1472" s="165"/>
      <c r="AA1472" s="165"/>
      <c r="AB1472" s="165"/>
      <c r="AC1472" s="165"/>
      <c r="AD1472" s="161"/>
      <c r="AE1472" s="161"/>
      <c r="AF1472" s="161"/>
      <c r="AG1472" s="161"/>
      <c r="AH1472" s="161"/>
      <c r="AI1472" s="161"/>
      <c r="AJ1472" s="165"/>
      <c r="AK1472" s="165"/>
    </row>
    <row r="1473" spans="2:37" s="162" customFormat="1" hidden="1">
      <c r="B1473" s="163"/>
      <c r="I1473" s="166"/>
      <c r="J1473" s="209"/>
      <c r="K1473" s="165"/>
      <c r="L1473" s="161"/>
      <c r="M1473" s="161"/>
      <c r="N1473" s="165"/>
      <c r="O1473" s="165"/>
      <c r="P1473" s="165"/>
      <c r="Q1473" s="165"/>
      <c r="R1473" s="165"/>
      <c r="S1473" s="165"/>
      <c r="T1473" s="165"/>
      <c r="U1473" s="165"/>
      <c r="V1473" s="165"/>
      <c r="W1473" s="165"/>
      <c r="X1473" s="165"/>
      <c r="Y1473" s="165"/>
      <c r="Z1473" s="165"/>
      <c r="AA1473" s="165"/>
      <c r="AB1473" s="165"/>
      <c r="AC1473" s="165"/>
      <c r="AD1473" s="161"/>
      <c r="AE1473" s="161"/>
      <c r="AF1473" s="161"/>
      <c r="AG1473" s="161"/>
      <c r="AH1473" s="161"/>
      <c r="AI1473" s="161"/>
      <c r="AJ1473" s="165"/>
      <c r="AK1473" s="165"/>
    </row>
    <row r="1474" spans="2:37" s="162" customFormat="1" hidden="1">
      <c r="B1474" s="163"/>
      <c r="I1474" s="166"/>
      <c r="J1474" s="209"/>
      <c r="K1474" s="165"/>
      <c r="L1474" s="161"/>
      <c r="M1474" s="161"/>
      <c r="N1474" s="165"/>
      <c r="O1474" s="165"/>
      <c r="P1474" s="165"/>
      <c r="Q1474" s="165"/>
      <c r="R1474" s="165"/>
      <c r="S1474" s="165"/>
      <c r="T1474" s="165"/>
      <c r="U1474" s="165"/>
      <c r="V1474" s="165"/>
      <c r="W1474" s="165"/>
      <c r="X1474" s="165"/>
      <c r="Y1474" s="165"/>
      <c r="Z1474" s="165"/>
      <c r="AA1474" s="165"/>
      <c r="AB1474" s="165"/>
      <c r="AC1474" s="165"/>
      <c r="AD1474" s="161"/>
      <c r="AE1474" s="161"/>
      <c r="AF1474" s="161"/>
      <c r="AG1474" s="161"/>
      <c r="AH1474" s="161"/>
      <c r="AI1474" s="161"/>
      <c r="AJ1474" s="165"/>
      <c r="AK1474" s="165"/>
    </row>
    <row r="1475" spans="2:37" s="162" customFormat="1" hidden="1">
      <c r="B1475" s="163"/>
      <c r="I1475" s="166"/>
      <c r="J1475" s="209"/>
      <c r="K1475" s="165"/>
      <c r="L1475" s="161"/>
      <c r="M1475" s="161"/>
      <c r="N1475" s="165"/>
      <c r="O1475" s="165"/>
      <c r="P1475" s="165"/>
      <c r="Q1475" s="165"/>
      <c r="R1475" s="165"/>
      <c r="S1475" s="165"/>
      <c r="T1475" s="165"/>
      <c r="U1475" s="165"/>
      <c r="V1475" s="165"/>
      <c r="W1475" s="165"/>
      <c r="X1475" s="165"/>
      <c r="Y1475" s="165"/>
      <c r="Z1475" s="165"/>
      <c r="AA1475" s="165"/>
      <c r="AB1475" s="165"/>
      <c r="AC1475" s="165"/>
      <c r="AD1475" s="161"/>
      <c r="AE1475" s="161"/>
      <c r="AF1475" s="161"/>
      <c r="AG1475" s="161"/>
      <c r="AH1475" s="161"/>
      <c r="AI1475" s="161"/>
      <c r="AJ1475" s="165"/>
      <c r="AK1475" s="165"/>
    </row>
    <row r="1476" spans="2:37" s="162" customFormat="1" hidden="1">
      <c r="B1476" s="163"/>
      <c r="I1476" s="166"/>
      <c r="J1476" s="209"/>
      <c r="K1476" s="165"/>
      <c r="L1476" s="161"/>
      <c r="M1476" s="161"/>
      <c r="N1476" s="165"/>
      <c r="O1476" s="165"/>
      <c r="P1476" s="165"/>
      <c r="Q1476" s="165"/>
      <c r="R1476" s="165"/>
      <c r="S1476" s="165"/>
      <c r="T1476" s="165"/>
      <c r="U1476" s="165"/>
      <c r="V1476" s="165"/>
      <c r="W1476" s="165"/>
      <c r="X1476" s="165"/>
      <c r="Y1476" s="165"/>
      <c r="Z1476" s="165"/>
      <c r="AA1476" s="165"/>
      <c r="AB1476" s="165"/>
      <c r="AC1476" s="165"/>
      <c r="AD1476" s="161"/>
      <c r="AE1476" s="161"/>
      <c r="AF1476" s="161"/>
      <c r="AG1476" s="161"/>
      <c r="AH1476" s="161"/>
      <c r="AI1476" s="161"/>
      <c r="AJ1476" s="165"/>
      <c r="AK1476" s="165"/>
    </row>
    <row r="1477" spans="2:37" s="162" customFormat="1" hidden="1">
      <c r="B1477" s="163"/>
      <c r="I1477" s="166"/>
      <c r="J1477" s="209"/>
      <c r="K1477" s="165"/>
      <c r="L1477" s="161"/>
      <c r="M1477" s="161"/>
      <c r="N1477" s="165"/>
      <c r="O1477" s="165"/>
      <c r="P1477" s="165"/>
      <c r="Q1477" s="165"/>
      <c r="R1477" s="165"/>
      <c r="S1477" s="165"/>
      <c r="T1477" s="165"/>
      <c r="U1477" s="165"/>
      <c r="V1477" s="165"/>
      <c r="W1477" s="165"/>
      <c r="X1477" s="165"/>
      <c r="Y1477" s="165"/>
      <c r="Z1477" s="165"/>
      <c r="AA1477" s="165"/>
      <c r="AB1477" s="165"/>
      <c r="AC1477" s="165"/>
      <c r="AD1477" s="161"/>
      <c r="AE1477" s="161"/>
      <c r="AF1477" s="161"/>
      <c r="AG1477" s="161"/>
      <c r="AH1477" s="161"/>
      <c r="AI1477" s="161"/>
      <c r="AJ1477" s="165"/>
      <c r="AK1477" s="165"/>
    </row>
    <row r="1478" spans="2:37" s="162" customFormat="1" hidden="1">
      <c r="B1478" s="163"/>
      <c r="I1478" s="166"/>
      <c r="J1478" s="209"/>
      <c r="K1478" s="165"/>
      <c r="L1478" s="161"/>
      <c r="M1478" s="161"/>
      <c r="N1478" s="165"/>
      <c r="O1478" s="165"/>
      <c r="P1478" s="165"/>
      <c r="Q1478" s="165"/>
      <c r="R1478" s="165"/>
      <c r="S1478" s="165"/>
      <c r="T1478" s="165"/>
      <c r="U1478" s="165"/>
      <c r="V1478" s="165"/>
      <c r="W1478" s="165"/>
      <c r="X1478" s="165"/>
      <c r="Y1478" s="165"/>
      <c r="Z1478" s="165"/>
      <c r="AA1478" s="165"/>
      <c r="AB1478" s="165"/>
      <c r="AC1478" s="165"/>
      <c r="AD1478" s="161"/>
      <c r="AE1478" s="161"/>
      <c r="AF1478" s="161"/>
      <c r="AG1478" s="161"/>
      <c r="AH1478" s="161"/>
      <c r="AI1478" s="161"/>
      <c r="AJ1478" s="165"/>
      <c r="AK1478" s="165"/>
    </row>
    <row r="1479" spans="2:37" s="162" customFormat="1" hidden="1">
      <c r="B1479" s="163"/>
      <c r="I1479" s="166"/>
      <c r="J1479" s="209"/>
      <c r="K1479" s="165"/>
      <c r="L1479" s="161"/>
      <c r="M1479" s="161"/>
      <c r="N1479" s="165"/>
      <c r="O1479" s="165"/>
      <c r="P1479" s="165"/>
      <c r="Q1479" s="165"/>
      <c r="R1479" s="165"/>
      <c r="S1479" s="165"/>
      <c r="T1479" s="165"/>
      <c r="U1479" s="165"/>
      <c r="V1479" s="165"/>
      <c r="W1479" s="165"/>
      <c r="X1479" s="165"/>
      <c r="Y1479" s="165"/>
      <c r="Z1479" s="165"/>
      <c r="AA1479" s="165"/>
      <c r="AB1479" s="165"/>
      <c r="AC1479" s="165"/>
      <c r="AD1479" s="161"/>
      <c r="AE1479" s="161"/>
      <c r="AF1479" s="161"/>
      <c r="AG1479" s="161"/>
      <c r="AH1479" s="161"/>
      <c r="AI1479" s="161"/>
      <c r="AJ1479" s="165"/>
      <c r="AK1479" s="165"/>
    </row>
    <row r="1480" spans="2:37" s="162" customFormat="1">
      <c r="B1480" s="163"/>
      <c r="I1480" s="166"/>
      <c r="J1480" s="209"/>
      <c r="K1480" s="165"/>
      <c r="L1480" s="161"/>
      <c r="M1480" s="161"/>
      <c r="N1480" s="165"/>
      <c r="O1480" s="165"/>
      <c r="P1480" s="165"/>
      <c r="Q1480" s="165"/>
      <c r="R1480" s="165"/>
      <c r="S1480" s="165"/>
      <c r="T1480" s="165"/>
      <c r="U1480" s="165"/>
      <c r="V1480" s="165"/>
      <c r="W1480" s="165"/>
      <c r="X1480" s="165"/>
      <c r="Y1480" s="165"/>
      <c r="Z1480" s="165"/>
      <c r="AA1480" s="165"/>
      <c r="AB1480" s="165"/>
      <c r="AC1480" s="165"/>
      <c r="AD1480" s="161"/>
      <c r="AE1480" s="161"/>
      <c r="AF1480" s="161"/>
      <c r="AG1480" s="161"/>
      <c r="AH1480" s="161"/>
      <c r="AI1480" s="161"/>
      <c r="AJ1480" s="165"/>
      <c r="AK1480" s="165"/>
    </row>
    <row r="1481" spans="2:37" s="162" customFormat="1">
      <c r="B1481" s="163"/>
      <c r="I1481" s="166"/>
      <c r="J1481" s="209"/>
      <c r="K1481" s="165"/>
      <c r="L1481" s="161"/>
      <c r="M1481" s="161"/>
      <c r="N1481" s="165"/>
      <c r="O1481" s="165"/>
      <c r="P1481" s="165"/>
      <c r="Q1481" s="165"/>
      <c r="R1481" s="165"/>
      <c r="S1481" s="165"/>
      <c r="T1481" s="165"/>
      <c r="U1481" s="165"/>
      <c r="V1481" s="165"/>
      <c r="W1481" s="165"/>
      <c r="X1481" s="165"/>
      <c r="Y1481" s="165"/>
      <c r="Z1481" s="165"/>
      <c r="AA1481" s="165"/>
      <c r="AB1481" s="165"/>
      <c r="AC1481" s="165"/>
      <c r="AD1481" s="161"/>
      <c r="AE1481" s="161"/>
      <c r="AF1481" s="161"/>
      <c r="AG1481" s="161"/>
      <c r="AH1481" s="161"/>
      <c r="AI1481" s="161"/>
      <c r="AJ1481" s="165"/>
      <c r="AK1481" s="165"/>
    </row>
    <row r="1482" spans="2:37" s="162" customFormat="1">
      <c r="B1482" s="163"/>
      <c r="I1482" s="166"/>
      <c r="J1482" s="209"/>
      <c r="K1482" s="165"/>
      <c r="L1482" s="161"/>
      <c r="M1482" s="161"/>
      <c r="N1482" s="165"/>
      <c r="O1482" s="165"/>
      <c r="P1482" s="165"/>
      <c r="Q1482" s="165"/>
      <c r="R1482" s="165"/>
      <c r="S1482" s="165"/>
      <c r="T1482" s="165"/>
      <c r="U1482" s="165"/>
      <c r="V1482" s="165"/>
      <c r="W1482" s="165"/>
      <c r="X1482" s="165"/>
      <c r="Y1482" s="165"/>
      <c r="Z1482" s="165"/>
      <c r="AA1482" s="165"/>
      <c r="AB1482" s="165"/>
      <c r="AC1482" s="165"/>
      <c r="AD1482" s="161"/>
      <c r="AE1482" s="161"/>
      <c r="AF1482" s="161"/>
      <c r="AG1482" s="161"/>
      <c r="AH1482" s="161"/>
      <c r="AI1482" s="161"/>
      <c r="AJ1482" s="165"/>
      <c r="AK1482" s="165"/>
    </row>
    <row r="1483" spans="2:37" s="162" customFormat="1">
      <c r="B1483" s="163"/>
      <c r="I1483" s="166"/>
      <c r="J1483" s="209"/>
      <c r="K1483" s="165"/>
      <c r="L1483" s="161"/>
      <c r="M1483" s="161"/>
      <c r="N1483" s="165"/>
      <c r="O1483" s="165"/>
      <c r="P1483" s="165"/>
      <c r="Q1483" s="165"/>
      <c r="R1483" s="165"/>
      <c r="S1483" s="165"/>
      <c r="T1483" s="165"/>
      <c r="U1483" s="165"/>
      <c r="V1483" s="165"/>
      <c r="W1483" s="165"/>
      <c r="X1483" s="165"/>
      <c r="Y1483" s="165"/>
      <c r="Z1483" s="165"/>
      <c r="AA1483" s="165"/>
      <c r="AB1483" s="165"/>
      <c r="AC1483" s="165"/>
      <c r="AD1483" s="161"/>
      <c r="AE1483" s="161"/>
      <c r="AF1483" s="161"/>
      <c r="AG1483" s="161"/>
      <c r="AH1483" s="161"/>
      <c r="AI1483" s="161"/>
      <c r="AJ1483" s="165"/>
      <c r="AK1483" s="165"/>
    </row>
    <row r="1484" spans="2:37" s="162" customFormat="1">
      <c r="B1484" s="163"/>
      <c r="I1484" s="166"/>
      <c r="J1484" s="209"/>
      <c r="K1484" s="165"/>
      <c r="L1484" s="161"/>
      <c r="M1484" s="161"/>
      <c r="N1484" s="165"/>
      <c r="O1484" s="165"/>
      <c r="P1484" s="165"/>
      <c r="Q1484" s="165"/>
      <c r="R1484" s="165"/>
      <c r="S1484" s="165"/>
      <c r="T1484" s="165"/>
      <c r="U1484" s="165"/>
      <c r="V1484" s="165"/>
      <c r="W1484" s="165"/>
      <c r="X1484" s="165"/>
      <c r="Y1484" s="165"/>
      <c r="Z1484" s="165"/>
      <c r="AA1484" s="165"/>
      <c r="AB1484" s="165"/>
      <c r="AC1484" s="165"/>
      <c r="AD1484" s="161"/>
      <c r="AE1484" s="161"/>
      <c r="AF1484" s="161"/>
      <c r="AG1484" s="161"/>
      <c r="AH1484" s="161"/>
      <c r="AI1484" s="161"/>
      <c r="AJ1484" s="165"/>
      <c r="AK1484" s="165"/>
    </row>
    <row r="1485" spans="2:37" s="162" customFormat="1">
      <c r="B1485" s="163"/>
      <c r="I1485" s="166"/>
      <c r="J1485" s="209"/>
      <c r="K1485" s="165"/>
      <c r="L1485" s="161"/>
      <c r="M1485" s="161"/>
      <c r="N1485" s="165"/>
      <c r="O1485" s="165"/>
      <c r="P1485" s="165"/>
      <c r="Q1485" s="165"/>
      <c r="R1485" s="165"/>
      <c r="S1485" s="165"/>
      <c r="T1485" s="165"/>
      <c r="U1485" s="165"/>
      <c r="V1485" s="165"/>
      <c r="W1485" s="165"/>
      <c r="X1485" s="165"/>
      <c r="Y1485" s="165"/>
      <c r="Z1485" s="165"/>
      <c r="AA1485" s="165"/>
      <c r="AB1485" s="165"/>
      <c r="AC1485" s="165"/>
      <c r="AD1485" s="161"/>
      <c r="AE1485" s="161"/>
      <c r="AF1485" s="161"/>
      <c r="AG1485" s="161"/>
      <c r="AH1485" s="161"/>
      <c r="AI1485" s="161"/>
      <c r="AJ1485" s="165"/>
      <c r="AK1485" s="165"/>
    </row>
    <row r="1486" spans="2:37" s="162" customFormat="1">
      <c r="B1486" s="163"/>
      <c r="I1486" s="166"/>
      <c r="J1486" s="209"/>
      <c r="K1486" s="165"/>
      <c r="L1486" s="161"/>
      <c r="M1486" s="161"/>
      <c r="N1486" s="165"/>
      <c r="O1486" s="165"/>
      <c r="P1486" s="165"/>
      <c r="Q1486" s="165"/>
      <c r="R1486" s="165"/>
      <c r="S1486" s="165"/>
      <c r="T1486" s="165"/>
      <c r="U1486" s="165"/>
      <c r="V1486" s="165"/>
      <c r="W1486" s="165"/>
      <c r="X1486" s="165"/>
      <c r="Y1486" s="165"/>
      <c r="Z1486" s="165"/>
      <c r="AA1486" s="165"/>
      <c r="AB1486" s="165"/>
      <c r="AC1486" s="165"/>
      <c r="AD1486" s="161"/>
      <c r="AE1486" s="161"/>
      <c r="AF1486" s="161"/>
      <c r="AG1486" s="161"/>
      <c r="AH1486" s="161"/>
      <c r="AI1486" s="161"/>
      <c r="AJ1486" s="165"/>
      <c r="AK1486" s="165"/>
    </row>
    <row r="1487" spans="2:37" s="162" customFormat="1">
      <c r="B1487" s="163"/>
      <c r="I1487" s="166"/>
      <c r="J1487" s="209"/>
      <c r="K1487" s="165"/>
      <c r="L1487" s="161"/>
      <c r="M1487" s="161"/>
      <c r="N1487" s="165"/>
      <c r="O1487" s="165"/>
      <c r="P1487" s="165"/>
      <c r="Q1487" s="165"/>
      <c r="R1487" s="165"/>
      <c r="S1487" s="165"/>
      <c r="T1487" s="165"/>
      <c r="U1487" s="165"/>
      <c r="V1487" s="165"/>
      <c r="W1487" s="165"/>
      <c r="X1487" s="165"/>
      <c r="Y1487" s="165"/>
      <c r="Z1487" s="165"/>
      <c r="AA1487" s="165"/>
      <c r="AB1487" s="165"/>
      <c r="AC1487" s="165"/>
      <c r="AD1487" s="161"/>
      <c r="AE1487" s="161"/>
      <c r="AF1487" s="161"/>
      <c r="AG1487" s="161"/>
      <c r="AH1487" s="161"/>
      <c r="AI1487" s="161"/>
      <c r="AJ1487" s="165"/>
      <c r="AK1487" s="165"/>
    </row>
    <row r="1488" spans="2:37" s="162" customFormat="1">
      <c r="B1488" s="163"/>
      <c r="I1488" s="166"/>
      <c r="J1488" s="209"/>
      <c r="K1488" s="165"/>
      <c r="L1488" s="161"/>
      <c r="M1488" s="161"/>
      <c r="N1488" s="165"/>
      <c r="O1488" s="165"/>
      <c r="P1488" s="165"/>
      <c r="Q1488" s="165"/>
      <c r="R1488" s="165"/>
      <c r="S1488" s="165"/>
      <c r="T1488" s="165"/>
      <c r="U1488" s="165"/>
      <c r="V1488" s="165"/>
      <c r="W1488" s="165"/>
      <c r="X1488" s="165"/>
      <c r="Y1488" s="165"/>
      <c r="Z1488" s="165"/>
      <c r="AA1488" s="165"/>
      <c r="AB1488" s="165"/>
      <c r="AC1488" s="165"/>
      <c r="AD1488" s="161"/>
      <c r="AE1488" s="161"/>
      <c r="AF1488" s="161"/>
      <c r="AG1488" s="161"/>
      <c r="AH1488" s="161"/>
      <c r="AI1488" s="161"/>
      <c r="AJ1488" s="165"/>
      <c r="AK1488" s="165"/>
    </row>
    <row r="1489" spans="2:37" s="162" customFormat="1">
      <c r="B1489" s="163"/>
      <c r="I1489" s="166"/>
      <c r="J1489" s="209"/>
      <c r="K1489" s="165"/>
      <c r="L1489" s="161"/>
      <c r="M1489" s="161"/>
      <c r="N1489" s="165"/>
      <c r="O1489" s="165"/>
      <c r="P1489" s="165"/>
      <c r="Q1489" s="165"/>
      <c r="R1489" s="165"/>
      <c r="S1489" s="165"/>
      <c r="T1489" s="165"/>
      <c r="U1489" s="165"/>
      <c r="V1489" s="165"/>
      <c r="W1489" s="165"/>
      <c r="X1489" s="165"/>
      <c r="Y1489" s="165"/>
      <c r="Z1489" s="165"/>
      <c r="AA1489" s="165"/>
      <c r="AB1489" s="165"/>
      <c r="AC1489" s="165"/>
      <c r="AD1489" s="161"/>
      <c r="AE1489" s="161"/>
      <c r="AF1489" s="161"/>
      <c r="AG1489" s="161"/>
      <c r="AH1489" s="161"/>
      <c r="AI1489" s="161"/>
      <c r="AJ1489" s="165"/>
      <c r="AK1489" s="165"/>
    </row>
    <row r="1490" spans="2:37" s="162" customFormat="1">
      <c r="B1490" s="163"/>
      <c r="I1490" s="166"/>
      <c r="J1490" s="209"/>
      <c r="K1490" s="165"/>
      <c r="L1490" s="161"/>
      <c r="M1490" s="161"/>
      <c r="N1490" s="165"/>
      <c r="O1490" s="165"/>
      <c r="P1490" s="165"/>
      <c r="Q1490" s="165"/>
      <c r="R1490" s="165"/>
      <c r="S1490" s="165"/>
      <c r="T1490" s="165"/>
      <c r="U1490" s="165"/>
      <c r="V1490" s="165"/>
      <c r="W1490" s="165"/>
      <c r="X1490" s="165"/>
      <c r="Y1490" s="165"/>
      <c r="Z1490" s="165"/>
      <c r="AA1490" s="165"/>
      <c r="AB1490" s="165"/>
      <c r="AC1490" s="165"/>
      <c r="AD1490" s="161"/>
      <c r="AE1490" s="161"/>
      <c r="AF1490" s="161"/>
      <c r="AG1490" s="161"/>
      <c r="AH1490" s="161"/>
      <c r="AI1490" s="161"/>
      <c r="AJ1490" s="165"/>
      <c r="AK1490" s="165"/>
    </row>
    <row r="1491" spans="2:37" s="162" customFormat="1">
      <c r="B1491" s="163"/>
      <c r="I1491" s="166"/>
      <c r="J1491" s="209"/>
      <c r="K1491" s="165"/>
      <c r="L1491" s="161"/>
      <c r="M1491" s="161"/>
      <c r="N1491" s="165"/>
      <c r="O1491" s="165"/>
      <c r="P1491" s="165"/>
      <c r="Q1491" s="165"/>
      <c r="R1491" s="165"/>
      <c r="S1491" s="165"/>
      <c r="T1491" s="165"/>
      <c r="U1491" s="165"/>
      <c r="V1491" s="165"/>
      <c r="W1491" s="165"/>
      <c r="X1491" s="165"/>
      <c r="Y1491" s="165"/>
      <c r="Z1491" s="165"/>
      <c r="AA1491" s="165"/>
      <c r="AB1491" s="165"/>
      <c r="AC1491" s="165"/>
      <c r="AD1491" s="161"/>
      <c r="AE1491" s="161"/>
      <c r="AF1491" s="161"/>
      <c r="AG1491" s="161"/>
      <c r="AH1491" s="161"/>
      <c r="AI1491" s="161"/>
      <c r="AJ1491" s="165"/>
      <c r="AK1491" s="165"/>
    </row>
    <row r="1492" spans="2:37" s="162" customFormat="1">
      <c r="B1492" s="163"/>
      <c r="I1492" s="166"/>
      <c r="J1492" s="209"/>
      <c r="K1492" s="165"/>
      <c r="L1492" s="161"/>
      <c r="M1492" s="161"/>
      <c r="N1492" s="165"/>
      <c r="O1492" s="165"/>
      <c r="P1492" s="165"/>
      <c r="Q1492" s="165"/>
      <c r="R1492" s="165"/>
      <c r="S1492" s="165"/>
      <c r="T1492" s="165"/>
      <c r="U1492" s="165"/>
      <c r="V1492" s="165"/>
      <c r="W1492" s="165"/>
      <c r="X1492" s="165"/>
      <c r="Y1492" s="165"/>
      <c r="Z1492" s="165"/>
      <c r="AA1492" s="165"/>
      <c r="AB1492" s="165"/>
      <c r="AC1492" s="165"/>
      <c r="AD1492" s="161"/>
      <c r="AE1492" s="161"/>
      <c r="AF1492" s="161"/>
      <c r="AG1492" s="161"/>
      <c r="AH1492" s="161"/>
      <c r="AI1492" s="161"/>
      <c r="AJ1492" s="165"/>
      <c r="AK1492" s="165"/>
    </row>
    <row r="1493" spans="2:37" s="162" customFormat="1">
      <c r="B1493" s="163"/>
      <c r="I1493" s="166"/>
      <c r="J1493" s="209"/>
      <c r="K1493" s="165"/>
      <c r="L1493" s="161"/>
      <c r="M1493" s="161"/>
      <c r="N1493" s="165"/>
      <c r="O1493" s="165"/>
      <c r="P1493" s="165"/>
      <c r="Q1493" s="165"/>
      <c r="R1493" s="165"/>
      <c r="S1493" s="165"/>
      <c r="T1493" s="165"/>
      <c r="U1493" s="165"/>
      <c r="V1493" s="165"/>
      <c r="W1493" s="165"/>
      <c r="X1493" s="165"/>
      <c r="Y1493" s="165"/>
      <c r="Z1493" s="165"/>
      <c r="AA1493" s="165"/>
      <c r="AB1493" s="165"/>
      <c r="AC1493" s="165"/>
      <c r="AD1493" s="161"/>
      <c r="AE1493" s="161"/>
      <c r="AF1493" s="161"/>
      <c r="AG1493" s="161"/>
      <c r="AH1493" s="161"/>
      <c r="AI1493" s="161"/>
      <c r="AJ1493" s="165"/>
      <c r="AK1493" s="165"/>
    </row>
    <row r="1494" spans="2:37" s="162" customFormat="1">
      <c r="B1494" s="163"/>
      <c r="I1494" s="166"/>
      <c r="J1494" s="209"/>
      <c r="K1494" s="165"/>
      <c r="L1494" s="161"/>
      <c r="M1494" s="161"/>
      <c r="N1494" s="165"/>
      <c r="O1494" s="165"/>
      <c r="P1494" s="165"/>
      <c r="Q1494" s="165"/>
      <c r="R1494" s="165"/>
      <c r="S1494" s="165"/>
      <c r="T1494" s="165"/>
      <c r="U1494" s="165"/>
      <c r="V1494" s="165"/>
      <c r="W1494" s="165"/>
      <c r="X1494" s="165"/>
      <c r="Y1494" s="165"/>
      <c r="Z1494" s="165"/>
      <c r="AA1494" s="165"/>
      <c r="AB1494" s="165"/>
      <c r="AC1494" s="165"/>
      <c r="AD1494" s="161"/>
      <c r="AE1494" s="161"/>
      <c r="AF1494" s="161"/>
      <c r="AG1494" s="161"/>
      <c r="AH1494" s="161"/>
      <c r="AI1494" s="161"/>
      <c r="AJ1494" s="165"/>
      <c r="AK1494" s="165"/>
    </row>
    <row r="1495" spans="2:37" s="162" customFormat="1">
      <c r="B1495" s="163"/>
      <c r="I1495" s="166"/>
      <c r="J1495" s="209"/>
      <c r="K1495" s="165"/>
      <c r="L1495" s="161"/>
      <c r="M1495" s="161"/>
      <c r="N1495" s="165"/>
      <c r="O1495" s="165"/>
      <c r="P1495" s="165"/>
      <c r="Q1495" s="165"/>
      <c r="R1495" s="165"/>
      <c r="S1495" s="165"/>
      <c r="T1495" s="165"/>
      <c r="U1495" s="165"/>
      <c r="V1495" s="165"/>
      <c r="W1495" s="165"/>
      <c r="X1495" s="165"/>
      <c r="Y1495" s="165"/>
      <c r="Z1495" s="165"/>
      <c r="AA1495" s="165"/>
      <c r="AB1495" s="165"/>
      <c r="AC1495" s="165"/>
      <c r="AD1495" s="161"/>
      <c r="AE1495" s="161"/>
      <c r="AF1495" s="161"/>
      <c r="AG1495" s="161"/>
      <c r="AH1495" s="161"/>
      <c r="AI1495" s="161"/>
      <c r="AJ1495" s="165"/>
      <c r="AK1495" s="165"/>
    </row>
    <row r="1496" spans="2:37" s="162" customFormat="1">
      <c r="B1496" s="163"/>
      <c r="I1496" s="166"/>
      <c r="J1496" s="209"/>
      <c r="K1496" s="165"/>
      <c r="L1496" s="161"/>
      <c r="M1496" s="161"/>
      <c r="N1496" s="165"/>
      <c r="O1496" s="165"/>
      <c r="P1496" s="165"/>
      <c r="Q1496" s="165"/>
      <c r="R1496" s="165"/>
      <c r="S1496" s="165"/>
      <c r="T1496" s="165"/>
      <c r="U1496" s="165"/>
      <c r="V1496" s="165"/>
      <c r="W1496" s="165"/>
      <c r="X1496" s="165"/>
      <c r="Y1496" s="165"/>
      <c r="Z1496" s="165"/>
      <c r="AA1496" s="165"/>
      <c r="AB1496" s="165"/>
      <c r="AC1496" s="165"/>
      <c r="AD1496" s="161"/>
      <c r="AE1496" s="161"/>
      <c r="AF1496" s="161"/>
      <c r="AG1496" s="161"/>
      <c r="AH1496" s="161"/>
      <c r="AI1496" s="161"/>
      <c r="AJ1496" s="165"/>
      <c r="AK1496" s="165"/>
    </row>
    <row r="1497" spans="2:37" s="162" customFormat="1">
      <c r="B1497" s="163"/>
      <c r="I1497" s="166"/>
      <c r="J1497" s="209"/>
      <c r="K1497" s="165"/>
      <c r="L1497" s="161"/>
      <c r="M1497" s="161"/>
      <c r="N1497" s="165"/>
      <c r="O1497" s="165"/>
      <c r="P1497" s="165"/>
      <c r="Q1497" s="165"/>
      <c r="R1497" s="165"/>
      <c r="S1497" s="165"/>
      <c r="T1497" s="165"/>
      <c r="U1497" s="165"/>
      <c r="V1497" s="165"/>
      <c r="W1497" s="165"/>
      <c r="X1497" s="165"/>
      <c r="Y1497" s="165"/>
      <c r="Z1497" s="165"/>
      <c r="AA1497" s="165"/>
      <c r="AB1497" s="165"/>
      <c r="AC1497" s="165"/>
      <c r="AD1497" s="161"/>
      <c r="AE1497" s="161"/>
      <c r="AF1497" s="161"/>
      <c r="AG1497" s="161"/>
      <c r="AH1497" s="161"/>
      <c r="AI1497" s="161"/>
      <c r="AJ1497" s="165"/>
      <c r="AK1497" s="165"/>
    </row>
    <row r="1498" spans="2:37" s="162" customFormat="1">
      <c r="B1498" s="163"/>
      <c r="I1498" s="166"/>
      <c r="J1498" s="209"/>
      <c r="K1498" s="165"/>
      <c r="L1498" s="161"/>
      <c r="M1498" s="161"/>
      <c r="N1498" s="165"/>
      <c r="O1498" s="165"/>
      <c r="P1498" s="165"/>
      <c r="Q1498" s="165"/>
      <c r="R1498" s="165"/>
      <c r="S1498" s="165"/>
      <c r="T1498" s="165"/>
      <c r="U1498" s="165"/>
      <c r="V1498" s="165"/>
      <c r="W1498" s="165"/>
      <c r="X1498" s="165"/>
      <c r="Y1498" s="165"/>
      <c r="Z1498" s="165"/>
      <c r="AA1498" s="165"/>
      <c r="AB1498" s="165"/>
      <c r="AC1498" s="165"/>
      <c r="AD1498" s="161"/>
      <c r="AE1498" s="161"/>
      <c r="AF1498" s="161"/>
      <c r="AG1498" s="161"/>
      <c r="AH1498" s="161"/>
      <c r="AI1498" s="161"/>
      <c r="AJ1498" s="165"/>
      <c r="AK1498" s="165"/>
    </row>
    <row r="1499" spans="2:37" s="162" customFormat="1">
      <c r="B1499" s="163"/>
      <c r="I1499" s="166"/>
      <c r="J1499" s="209"/>
      <c r="K1499" s="165"/>
      <c r="L1499" s="161"/>
      <c r="M1499" s="161"/>
      <c r="N1499" s="165"/>
      <c r="O1499" s="165"/>
      <c r="P1499" s="165"/>
      <c r="Q1499" s="165"/>
      <c r="R1499" s="165"/>
      <c r="S1499" s="165"/>
      <c r="T1499" s="165"/>
      <c r="U1499" s="165"/>
      <c r="V1499" s="165"/>
      <c r="W1499" s="165"/>
      <c r="X1499" s="165"/>
      <c r="Y1499" s="165"/>
      <c r="Z1499" s="165"/>
      <c r="AA1499" s="165"/>
      <c r="AB1499" s="165"/>
      <c r="AC1499" s="165"/>
      <c r="AD1499" s="161"/>
      <c r="AE1499" s="161"/>
      <c r="AF1499" s="161"/>
      <c r="AG1499" s="161"/>
      <c r="AH1499" s="161"/>
      <c r="AI1499" s="161"/>
      <c r="AJ1499" s="165"/>
      <c r="AK1499" s="165"/>
    </row>
    <row r="1500" spans="2:37" s="162" customFormat="1">
      <c r="B1500" s="163"/>
      <c r="I1500" s="166"/>
      <c r="J1500" s="209"/>
      <c r="K1500" s="165"/>
      <c r="L1500" s="161"/>
      <c r="M1500" s="161"/>
      <c r="N1500" s="165"/>
      <c r="O1500" s="165"/>
      <c r="P1500" s="165"/>
      <c r="Q1500" s="165"/>
      <c r="R1500" s="165"/>
      <c r="S1500" s="165"/>
      <c r="T1500" s="165"/>
      <c r="U1500" s="165"/>
      <c r="V1500" s="165"/>
      <c r="W1500" s="165"/>
      <c r="X1500" s="165"/>
      <c r="Y1500" s="165"/>
      <c r="Z1500" s="165"/>
      <c r="AA1500" s="165"/>
      <c r="AB1500" s="165"/>
      <c r="AC1500" s="165"/>
      <c r="AD1500" s="161"/>
      <c r="AE1500" s="161"/>
      <c r="AF1500" s="161"/>
      <c r="AG1500" s="161"/>
      <c r="AH1500" s="161"/>
      <c r="AI1500" s="161"/>
      <c r="AJ1500" s="165"/>
      <c r="AK1500" s="165"/>
    </row>
    <row r="1501" spans="2:37" s="162" customFormat="1">
      <c r="B1501" s="163"/>
      <c r="I1501" s="166"/>
      <c r="J1501" s="209"/>
      <c r="K1501" s="165"/>
      <c r="L1501" s="161"/>
      <c r="M1501" s="161"/>
      <c r="N1501" s="165"/>
      <c r="O1501" s="165"/>
      <c r="P1501" s="165"/>
      <c r="Q1501" s="165"/>
      <c r="R1501" s="165"/>
      <c r="S1501" s="165"/>
      <c r="T1501" s="165"/>
      <c r="U1501" s="165"/>
      <c r="V1501" s="165"/>
      <c r="W1501" s="165"/>
      <c r="X1501" s="165"/>
      <c r="Y1501" s="165"/>
      <c r="Z1501" s="165"/>
      <c r="AA1501" s="165"/>
      <c r="AB1501" s="165"/>
      <c r="AC1501" s="165"/>
      <c r="AD1501" s="161"/>
      <c r="AE1501" s="161"/>
      <c r="AF1501" s="161"/>
      <c r="AG1501" s="161"/>
      <c r="AH1501" s="161"/>
      <c r="AI1501" s="161"/>
      <c r="AJ1501" s="165"/>
      <c r="AK1501" s="165"/>
    </row>
    <row r="1502" spans="2:37" s="162" customFormat="1">
      <c r="B1502" s="163"/>
      <c r="I1502" s="166"/>
      <c r="J1502" s="209"/>
      <c r="K1502" s="165"/>
      <c r="L1502" s="161"/>
      <c r="M1502" s="161"/>
      <c r="N1502" s="165"/>
      <c r="O1502" s="165"/>
      <c r="P1502" s="165"/>
      <c r="Q1502" s="165"/>
      <c r="R1502" s="165"/>
      <c r="S1502" s="165"/>
      <c r="T1502" s="165"/>
      <c r="U1502" s="165"/>
      <c r="V1502" s="165"/>
      <c r="W1502" s="165"/>
      <c r="X1502" s="165"/>
      <c r="Y1502" s="165"/>
      <c r="Z1502" s="165"/>
      <c r="AA1502" s="165"/>
      <c r="AB1502" s="165"/>
      <c r="AC1502" s="165"/>
      <c r="AD1502" s="161"/>
      <c r="AE1502" s="161"/>
      <c r="AF1502" s="161"/>
      <c r="AG1502" s="161"/>
      <c r="AH1502" s="161"/>
      <c r="AI1502" s="161"/>
      <c r="AJ1502" s="165"/>
      <c r="AK1502" s="165"/>
    </row>
    <row r="1503" spans="2:37" s="162" customFormat="1">
      <c r="B1503" s="163"/>
      <c r="I1503" s="166"/>
      <c r="J1503" s="209"/>
      <c r="K1503" s="165"/>
      <c r="L1503" s="161"/>
      <c r="M1503" s="161"/>
      <c r="N1503" s="165"/>
      <c r="O1503" s="165"/>
      <c r="P1503" s="165"/>
      <c r="Q1503" s="165"/>
      <c r="R1503" s="165"/>
      <c r="S1503" s="165"/>
      <c r="T1503" s="165"/>
      <c r="U1503" s="165"/>
      <c r="V1503" s="165"/>
      <c r="W1503" s="165"/>
      <c r="X1503" s="165"/>
      <c r="Y1503" s="165"/>
      <c r="Z1503" s="165"/>
      <c r="AA1503" s="165"/>
      <c r="AB1503" s="165"/>
      <c r="AC1503" s="165"/>
      <c r="AD1503" s="161"/>
      <c r="AE1503" s="161"/>
      <c r="AF1503" s="161"/>
      <c r="AG1503" s="161"/>
      <c r="AH1503" s="161"/>
      <c r="AI1503" s="161"/>
      <c r="AJ1503" s="165"/>
      <c r="AK1503" s="165"/>
    </row>
    <row r="1504" spans="2:37" s="162" customFormat="1">
      <c r="B1504" s="163"/>
      <c r="I1504" s="166"/>
      <c r="J1504" s="209"/>
      <c r="K1504" s="165"/>
      <c r="L1504" s="161"/>
      <c r="M1504" s="161"/>
      <c r="N1504" s="165"/>
      <c r="O1504" s="165"/>
      <c r="P1504" s="165"/>
      <c r="Q1504" s="165"/>
      <c r="R1504" s="165"/>
      <c r="S1504" s="165"/>
      <c r="T1504" s="165"/>
      <c r="U1504" s="165"/>
      <c r="V1504" s="165"/>
      <c r="W1504" s="165"/>
      <c r="X1504" s="165"/>
      <c r="Y1504" s="165"/>
      <c r="Z1504" s="165"/>
      <c r="AA1504" s="165"/>
      <c r="AB1504" s="165"/>
      <c r="AC1504" s="165"/>
      <c r="AD1504" s="161"/>
      <c r="AE1504" s="161"/>
      <c r="AF1504" s="161"/>
      <c r="AG1504" s="161"/>
      <c r="AH1504" s="161"/>
      <c r="AI1504" s="161"/>
      <c r="AJ1504" s="165"/>
      <c r="AK1504" s="165"/>
    </row>
    <row r="1505" spans="2:37" s="162" customFormat="1">
      <c r="B1505" s="163"/>
      <c r="I1505" s="166"/>
      <c r="J1505" s="209"/>
      <c r="K1505" s="165"/>
      <c r="L1505" s="161"/>
      <c r="M1505" s="161"/>
      <c r="N1505" s="165"/>
      <c r="O1505" s="165"/>
      <c r="P1505" s="165"/>
      <c r="Q1505" s="165"/>
      <c r="R1505" s="165"/>
      <c r="S1505" s="165"/>
      <c r="T1505" s="165"/>
      <c r="U1505" s="165"/>
      <c r="V1505" s="165"/>
      <c r="W1505" s="165"/>
      <c r="X1505" s="165"/>
      <c r="Y1505" s="165"/>
      <c r="Z1505" s="165"/>
      <c r="AA1505" s="165"/>
      <c r="AB1505" s="165"/>
      <c r="AC1505" s="165"/>
      <c r="AD1505" s="161"/>
      <c r="AE1505" s="161"/>
      <c r="AF1505" s="161"/>
      <c r="AG1505" s="161"/>
      <c r="AH1505" s="161"/>
      <c r="AI1505" s="161"/>
      <c r="AJ1505" s="165"/>
      <c r="AK1505" s="165"/>
    </row>
    <row r="1506" spans="2:37" s="162" customFormat="1">
      <c r="B1506" s="163"/>
      <c r="I1506" s="166"/>
      <c r="J1506" s="209"/>
      <c r="K1506" s="165"/>
      <c r="L1506" s="161"/>
      <c r="M1506" s="161"/>
      <c r="N1506" s="165"/>
      <c r="O1506" s="165"/>
      <c r="P1506" s="165"/>
      <c r="Q1506" s="165"/>
      <c r="R1506" s="165"/>
      <c r="S1506" s="165"/>
      <c r="T1506" s="165"/>
      <c r="U1506" s="165"/>
      <c r="V1506" s="165"/>
      <c r="W1506" s="165"/>
      <c r="X1506" s="165"/>
      <c r="Y1506" s="165"/>
      <c r="Z1506" s="165"/>
      <c r="AA1506" s="165"/>
      <c r="AB1506" s="165"/>
      <c r="AC1506" s="165"/>
      <c r="AD1506" s="161"/>
      <c r="AE1506" s="161"/>
      <c r="AF1506" s="161"/>
      <c r="AG1506" s="161"/>
      <c r="AH1506" s="161"/>
      <c r="AI1506" s="161"/>
      <c r="AJ1506" s="165"/>
      <c r="AK1506" s="165"/>
    </row>
    <row r="1507" spans="2:37" s="162" customFormat="1">
      <c r="B1507" s="163"/>
      <c r="I1507" s="166"/>
      <c r="J1507" s="209"/>
      <c r="K1507" s="165"/>
      <c r="L1507" s="161"/>
      <c r="M1507" s="161"/>
      <c r="N1507" s="165"/>
      <c r="O1507" s="165"/>
      <c r="P1507" s="165"/>
      <c r="Q1507" s="165"/>
      <c r="R1507" s="165"/>
      <c r="S1507" s="165"/>
      <c r="T1507" s="165"/>
      <c r="U1507" s="165"/>
      <c r="V1507" s="165"/>
      <c r="W1507" s="165"/>
      <c r="X1507" s="165"/>
      <c r="Y1507" s="165"/>
      <c r="Z1507" s="165"/>
      <c r="AA1507" s="165"/>
      <c r="AB1507" s="165"/>
      <c r="AC1507" s="165"/>
      <c r="AD1507" s="161"/>
      <c r="AE1507" s="161"/>
      <c r="AF1507" s="161"/>
      <c r="AG1507" s="161"/>
      <c r="AH1507" s="161"/>
      <c r="AI1507" s="161"/>
      <c r="AJ1507" s="165"/>
      <c r="AK1507" s="165"/>
    </row>
    <row r="1508" spans="2:37" s="162" customFormat="1">
      <c r="B1508" s="163"/>
      <c r="I1508" s="166"/>
      <c r="J1508" s="209"/>
      <c r="K1508" s="165"/>
      <c r="L1508" s="161"/>
      <c r="M1508" s="161"/>
      <c r="N1508" s="165"/>
      <c r="O1508" s="165"/>
      <c r="P1508" s="165"/>
      <c r="Q1508" s="165"/>
      <c r="R1508" s="165"/>
      <c r="S1508" s="165"/>
      <c r="T1508" s="165"/>
      <c r="U1508" s="165"/>
      <c r="V1508" s="165"/>
      <c r="W1508" s="165"/>
      <c r="X1508" s="165"/>
      <c r="Y1508" s="165"/>
      <c r="Z1508" s="165"/>
      <c r="AA1508" s="165"/>
      <c r="AB1508" s="165"/>
      <c r="AC1508" s="165"/>
      <c r="AD1508" s="161"/>
      <c r="AE1508" s="161"/>
      <c r="AF1508" s="161"/>
      <c r="AG1508" s="161"/>
      <c r="AH1508" s="161"/>
      <c r="AI1508" s="161"/>
      <c r="AJ1508" s="165"/>
      <c r="AK1508" s="165"/>
    </row>
    <row r="1509" spans="2:37" s="162" customFormat="1">
      <c r="B1509" s="163"/>
      <c r="G1509" s="120"/>
      <c r="H1509" s="120"/>
      <c r="I1509" s="234"/>
      <c r="J1509" s="209"/>
      <c r="K1509" s="165"/>
      <c r="L1509" s="161"/>
      <c r="M1509" s="161"/>
      <c r="N1509" s="165"/>
      <c r="O1509" s="165"/>
      <c r="P1509" s="165"/>
      <c r="Q1509" s="165"/>
      <c r="R1509" s="165"/>
      <c r="S1509" s="165"/>
      <c r="T1509" s="165"/>
      <c r="U1509" s="165"/>
      <c r="V1509" s="165"/>
      <c r="W1509" s="165"/>
      <c r="X1509" s="165"/>
      <c r="Y1509" s="165"/>
      <c r="Z1509" s="165"/>
      <c r="AA1509" s="165"/>
      <c r="AB1509" s="165"/>
      <c r="AC1509" s="165"/>
      <c r="AD1509" s="161"/>
      <c r="AE1509" s="161"/>
      <c r="AF1509" s="161"/>
      <c r="AG1509" s="161"/>
      <c r="AH1509" s="161"/>
      <c r="AI1509" s="161"/>
      <c r="AJ1509" s="165"/>
      <c r="AK1509" s="165"/>
    </row>
  </sheetData>
  <sheetProtection password="CDC0" sheet="1" objects="1" scenarios="1" formatCells="0" selectLockedCells="1"/>
  <customSheetViews>
    <customSheetView guid="{F77B74DC-DE20-4605-B804-D27752F8345D}" showGridLines="0" showRowCol="0" hiddenRows="1" topLeftCell="A3">
      <selection activeCell="G3" sqref="G3"/>
      <pageMargins left="0" right="0" top="0.35433070866141736" bottom="0.35433070866141736" header="0.31496062992125984" footer="0.31496062992125984"/>
      <printOptions horizontalCentered="1"/>
      <pageSetup paperSize="9" orientation="portrait" verticalDpi="0" r:id="rId1"/>
    </customSheetView>
    <customSheetView guid="{F196A750-E29F-4D1A-A097-16DE0AA15269}" showGridLines="0" showRowCol="0" topLeftCell="A3">
      <selection activeCell="G3" sqref="G3"/>
      <pageMargins left="0" right="0" top="0.35433070866141736" bottom="0.35433070866141736" header="0.31496062992125984" footer="0.31496062992125984"/>
      <printOptions horizontalCentered="1"/>
      <pageSetup paperSize="9" orientation="portrait" verticalDpi="0" r:id="rId2"/>
    </customSheetView>
  </customSheetViews>
  <mergeCells count="54">
    <mergeCell ref="BV1:BW1"/>
    <mergeCell ref="E20:F20"/>
    <mergeCell ref="E21:F21"/>
    <mergeCell ref="E12:F12"/>
    <mergeCell ref="E13:F13"/>
    <mergeCell ref="E14:F14"/>
    <mergeCell ref="E15:F15"/>
    <mergeCell ref="E4:G4"/>
    <mergeCell ref="A1:H1"/>
    <mergeCell ref="H2:H34"/>
    <mergeCell ref="E11:F11"/>
    <mergeCell ref="BN1:BO1"/>
    <mergeCell ref="BP1:BQ1"/>
    <mergeCell ref="BR1:BS1"/>
    <mergeCell ref="BT1:BU1"/>
    <mergeCell ref="G8:G9"/>
    <mergeCell ref="B34:G34"/>
    <mergeCell ref="F41:G41"/>
    <mergeCell ref="C37:E37"/>
    <mergeCell ref="C38:E38"/>
    <mergeCell ref="C39:E39"/>
    <mergeCell ref="C40:E40"/>
    <mergeCell ref="C41:E41"/>
    <mergeCell ref="F37:G37"/>
    <mergeCell ref="F38:G38"/>
    <mergeCell ref="F39:G39"/>
    <mergeCell ref="F40:G40"/>
    <mergeCell ref="B3:B9"/>
    <mergeCell ref="B16:B24"/>
    <mergeCell ref="B25:B33"/>
    <mergeCell ref="F27:G27"/>
    <mergeCell ref="F28:G28"/>
    <mergeCell ref="F29:G29"/>
    <mergeCell ref="F30:G30"/>
    <mergeCell ref="F31:G31"/>
    <mergeCell ref="F32:G32"/>
    <mergeCell ref="E18:F18"/>
    <mergeCell ref="G5:G7"/>
    <mergeCell ref="A46:E46"/>
    <mergeCell ref="E3:F3"/>
    <mergeCell ref="E5:F5"/>
    <mergeCell ref="E6:F6"/>
    <mergeCell ref="E7:F7"/>
    <mergeCell ref="E10:F10"/>
    <mergeCell ref="E16:F16"/>
    <mergeCell ref="F33:G33"/>
    <mergeCell ref="B10:B15"/>
    <mergeCell ref="E19:F19"/>
    <mergeCell ref="F26:G26"/>
    <mergeCell ref="A2:A34"/>
    <mergeCell ref="C35:G35"/>
    <mergeCell ref="C36:E36"/>
    <mergeCell ref="F36:G36"/>
    <mergeCell ref="B2:G2"/>
  </mergeCells>
  <dataValidations count="18">
    <dataValidation allowBlank="1" showInputMessage="1" showErrorMessage="1" promptTitle="Treasury Code" prompt="Other Than Nellore District Must be Filled" sqref="G22"/>
    <dataValidation type="list" allowBlank="1" showInputMessage="1" showErrorMessage="1" promptTitle="Place of Treasury" prompt="Other Than Nellore District Must be Filled" sqref="F17">
      <formula1>$CO$2:$CO$25</formula1>
    </dataValidation>
    <dataValidation type="list" allowBlank="1" showInputMessage="1" showErrorMessage="1" sqref="F25">
      <formula1>$BJ$3:$BJ$170</formula1>
    </dataValidation>
    <dataValidation type="list" showInputMessage="1" showErrorMessage="1" sqref="E17">
      <formula1>$CM$2:$CM$3</formula1>
    </dataValidation>
    <dataValidation type="list" allowBlank="1" showInputMessage="1" showErrorMessage="1" sqref="E23">
      <formula1>$E$52:$E$63</formula1>
    </dataValidation>
    <dataValidation type="list" allowBlank="1" showInputMessage="1" showErrorMessage="1" sqref="F23">
      <formula1>$F$52:$F$63</formula1>
    </dataValidation>
    <dataValidation allowBlank="1" showInputMessage="1" showErrorMessage="1" promptTitle="Name of the Bank, Place" prompt="Other Than Nellore District Must be Filled" sqref="G19"/>
    <dataValidation operator="lessThanOrEqual" showInputMessage="1" showErrorMessage="1" errorTitle="Bank Code" error="Not Aceptable" promptTitle="Bank Code" prompt="Other Than Nellore District Must be Filled" sqref="G20"/>
    <dataValidation type="list" allowBlank="1" showInputMessage="1" showErrorMessage="1" sqref="E5:F5 E12:F12">
      <formula1>$G$67:$G$89</formula1>
    </dataValidation>
    <dataValidation type="list" allowBlank="1" showInputMessage="1" showErrorMessage="1" sqref="E6:F6">
      <formula1>$K$68:$K$134</formula1>
    </dataValidation>
    <dataValidation type="list" allowBlank="1" showInputMessage="1" showErrorMessage="1" sqref="E3:F3">
      <formula1>$S$168:$S$178</formula1>
    </dataValidation>
    <dataValidation allowBlank="1" showInputMessage="1" showErrorMessage="1" promptTitle="Designation" prompt="is not Appeared in Droup Down List, Must be Filled" sqref="G3 G10"/>
    <dataValidation type="list" allowBlank="1" showInputMessage="1" showErrorMessage="1" sqref="E10:F10">
      <formula1>$S$168:$S$179</formula1>
    </dataValidation>
    <dataValidation type="list" allowBlank="1" showInputMessage="1" showErrorMessage="1" sqref="E25">
      <formula1>$BY$3:$BY$85</formula1>
    </dataValidation>
    <dataValidation type="list" allowBlank="1" showInputMessage="1" showErrorMessage="1" sqref="E31">
      <formula1>"N,V"</formula1>
    </dataValidation>
    <dataValidation type="list" allowBlank="1" showInputMessage="1" showErrorMessage="1" sqref="E32">
      <formula1>"C,V"</formula1>
    </dataValidation>
    <dataValidation type="list" allowBlank="1" showInputMessage="1" showErrorMessage="1" promptTitle="Financial Year" prompt="." sqref="E22">
      <formula1>$BH$3:$BH$41</formula1>
    </dataValidation>
    <dataValidation type="list" allowBlank="1" showInputMessage="1" showErrorMessage="1" sqref="G12">
      <formula1>$M$68:$M$134</formula1>
    </dataValidation>
  </dataValidations>
  <hyperlinks>
    <hyperlink ref="G8" r:id="rId3"/>
  </hyperlinks>
  <printOptions horizontalCentered="1"/>
  <pageMargins left="0" right="0" top="0.35433070866141736" bottom="0.35433070866141736" header="0.31496062992125984" footer="0.31496062992125984"/>
  <pageSetup paperSize="9" orientation="portrait" verticalDpi="0"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 enableFormatConditionsCalculation="0"/>
  <dimension ref="A1:W1294"/>
  <sheetViews>
    <sheetView topLeftCell="B1" workbookViewId="0">
      <selection activeCell="R4" sqref="R4"/>
    </sheetView>
  </sheetViews>
  <sheetFormatPr defaultRowHeight="15"/>
  <cols>
    <col min="1" max="1" width="8.85546875" hidden="1" customWidth="1"/>
    <col min="3" max="3" width="25.7109375" customWidth="1"/>
    <col min="4" max="4" width="12.140625" customWidth="1"/>
    <col min="5" max="5" width="13.5703125" customWidth="1"/>
    <col min="6" max="6" width="18.85546875" customWidth="1"/>
    <col min="7" max="7" width="9.42578125" customWidth="1"/>
    <col min="8" max="8" width="40.140625" customWidth="1"/>
    <col min="9" max="9" width="18.42578125" customWidth="1"/>
    <col min="10" max="10" width="20.7109375" customWidth="1"/>
    <col min="12" max="12" width="10.7109375" customWidth="1"/>
    <col min="13" max="13" width="20.85546875" customWidth="1"/>
    <col min="15" max="15" width="15.5703125" customWidth="1"/>
    <col min="16" max="16" width="10" customWidth="1"/>
    <col min="17" max="17" width="14.28515625" customWidth="1"/>
    <col min="18" max="18" width="17.28515625" customWidth="1"/>
    <col min="20" max="20" width="0" style="357" hidden="1" customWidth="1"/>
    <col min="21" max="21" width="0" hidden="1" customWidth="1"/>
    <col min="22" max="22" width="1.85546875" customWidth="1"/>
  </cols>
  <sheetData>
    <row r="1" spans="1:23">
      <c r="B1" s="583" t="s">
        <v>4124</v>
      </c>
      <c r="C1" s="583" t="s">
        <v>4125</v>
      </c>
      <c r="D1" s="583" t="s">
        <v>38</v>
      </c>
      <c r="E1" s="583" t="s">
        <v>4126</v>
      </c>
      <c r="F1" s="583" t="s">
        <v>4173</v>
      </c>
      <c r="G1" s="583" t="s">
        <v>343</v>
      </c>
      <c r="H1" s="583" t="s">
        <v>4128</v>
      </c>
      <c r="I1" s="583" t="s">
        <v>4127</v>
      </c>
      <c r="J1" s="582" t="s">
        <v>4129</v>
      </c>
      <c r="K1" s="582"/>
      <c r="L1" s="582"/>
      <c r="M1" s="582"/>
      <c r="N1" s="582"/>
      <c r="O1" s="582" t="s">
        <v>4130</v>
      </c>
      <c r="P1" s="582"/>
      <c r="Q1" s="582"/>
      <c r="R1" s="582"/>
      <c r="S1" s="582"/>
      <c r="T1" s="358"/>
      <c r="U1" s="357"/>
      <c r="V1" s="357"/>
      <c r="W1" s="357"/>
    </row>
    <row r="2" spans="1:23" s="299" customFormat="1" ht="90">
      <c r="B2" s="583"/>
      <c r="C2" s="583"/>
      <c r="D2" s="583"/>
      <c r="E2" s="583"/>
      <c r="F2" s="583"/>
      <c r="G2" s="583"/>
      <c r="H2" s="583"/>
      <c r="I2" s="583"/>
      <c r="J2" s="448" t="s">
        <v>145</v>
      </c>
      <c r="K2" s="448" t="s">
        <v>4131</v>
      </c>
      <c r="L2" s="448" t="s">
        <v>4112</v>
      </c>
      <c r="M2" s="448" t="s">
        <v>4111</v>
      </c>
      <c r="N2" s="448" t="s">
        <v>4110</v>
      </c>
      <c r="O2" s="448" t="s">
        <v>145</v>
      </c>
      <c r="P2" s="448" t="s">
        <v>4131</v>
      </c>
      <c r="Q2" s="448" t="s">
        <v>4112</v>
      </c>
      <c r="R2" s="448" t="s">
        <v>4111</v>
      </c>
      <c r="S2" s="448" t="s">
        <v>4110</v>
      </c>
      <c r="T2" s="359" t="s">
        <v>9</v>
      </c>
      <c r="U2" s="298" t="s">
        <v>4207</v>
      </c>
    </row>
    <row r="3" spans="1:23" s="299" customFormat="1">
      <c r="A3" s="391">
        <v>1</v>
      </c>
      <c r="B3" s="449">
        <v>2</v>
      </c>
      <c r="C3" s="449">
        <v>3</v>
      </c>
      <c r="D3" s="449">
        <v>4</v>
      </c>
      <c r="E3" s="449">
        <v>5</v>
      </c>
      <c r="F3" s="449">
        <v>6</v>
      </c>
      <c r="G3" s="449">
        <v>7</v>
      </c>
      <c r="H3" s="449">
        <v>8</v>
      </c>
      <c r="I3" s="449">
        <v>9</v>
      </c>
      <c r="J3" s="449">
        <v>10</v>
      </c>
      <c r="K3" s="449">
        <v>11</v>
      </c>
      <c r="L3" s="449">
        <v>12</v>
      </c>
      <c r="M3" s="449">
        <v>13</v>
      </c>
      <c r="N3" s="449">
        <v>14</v>
      </c>
      <c r="O3" s="449">
        <v>15</v>
      </c>
      <c r="P3" s="449">
        <v>16</v>
      </c>
      <c r="Q3" s="449">
        <v>17</v>
      </c>
      <c r="R3" s="449">
        <v>18</v>
      </c>
      <c r="S3" s="449">
        <v>19</v>
      </c>
      <c r="T3" s="391"/>
      <c r="U3" s="391"/>
      <c r="V3" s="391"/>
    </row>
    <row r="4" spans="1:23">
      <c r="A4" t="str">
        <f>CONCATENATE(C4," ( ",B4," )")</f>
        <v>K.V.RAVANAMMA ( 0807541 )</v>
      </c>
      <c r="B4" s="451" t="s">
        <v>4254</v>
      </c>
      <c r="C4" s="452" t="s">
        <v>4255</v>
      </c>
      <c r="D4" s="450" t="s">
        <v>4237</v>
      </c>
      <c r="E4" s="450" t="s">
        <v>180</v>
      </c>
      <c r="F4" s="451" t="s">
        <v>4260</v>
      </c>
      <c r="G4" s="450">
        <v>21860</v>
      </c>
      <c r="H4" s="450" t="s">
        <v>312</v>
      </c>
      <c r="I4" s="450">
        <v>10555653</v>
      </c>
      <c r="J4" s="450" t="s">
        <v>4256</v>
      </c>
      <c r="K4" s="450" t="s">
        <v>4230</v>
      </c>
      <c r="L4" s="450" t="s">
        <v>4064</v>
      </c>
      <c r="M4" s="450" t="s">
        <v>4257</v>
      </c>
      <c r="N4" s="450">
        <v>1000</v>
      </c>
      <c r="O4" s="450" t="s">
        <v>4261</v>
      </c>
      <c r="P4" s="450" t="s">
        <v>4233</v>
      </c>
      <c r="Q4" s="450" t="s">
        <v>4064</v>
      </c>
      <c r="R4" s="450" t="s">
        <v>4262</v>
      </c>
      <c r="S4" s="450">
        <v>1000</v>
      </c>
      <c r="T4" s="357" t="str">
        <f>IF(ISNA(VLOOKUP(H4,Info!$J$2:$K$16,2,FALSE)),"",VLOOKUP(H4,Info!$J$2:$K$16,2,FALSE))</f>
        <v>0887</v>
      </c>
      <c r="U4">
        <f>SUM(N4,S4)</f>
        <v>2000</v>
      </c>
    </row>
    <row r="5" spans="1:23">
      <c r="A5" t="str">
        <f t="shared" ref="A5:A68" si="0">CONCATENATE(C5," ( ",B5," )")</f>
        <v>K.V.RAVANAMMA ( 0807541 )</v>
      </c>
      <c r="B5" s="451" t="s">
        <v>4254</v>
      </c>
      <c r="C5" s="452" t="s">
        <v>4255</v>
      </c>
      <c r="D5" s="450" t="s">
        <v>4237</v>
      </c>
      <c r="E5" s="450" t="s">
        <v>180</v>
      </c>
      <c r="F5" s="451" t="s">
        <v>4260</v>
      </c>
      <c r="G5" s="450">
        <v>21860</v>
      </c>
      <c r="H5" s="450" t="s">
        <v>316</v>
      </c>
      <c r="I5" s="450">
        <v>10555653</v>
      </c>
      <c r="J5" s="450" t="s">
        <v>4256</v>
      </c>
      <c r="K5" s="450" t="s">
        <v>4230</v>
      </c>
      <c r="L5" s="450" t="s">
        <v>4064</v>
      </c>
      <c r="M5" s="450" t="s">
        <v>4257</v>
      </c>
      <c r="N5" s="450">
        <v>1000</v>
      </c>
      <c r="O5" s="450" t="s">
        <v>4261</v>
      </c>
      <c r="P5" s="450" t="s">
        <v>4233</v>
      </c>
      <c r="Q5" s="450" t="s">
        <v>4064</v>
      </c>
      <c r="R5" s="450" t="s">
        <v>4262</v>
      </c>
      <c r="S5" s="450"/>
      <c r="T5" s="357">
        <f>IF(ISNA(VLOOKUP(H5,Info!$J$2:$K$16,2,FALSE)),"",VLOOKUP(H5,Info!$J$2:$K$16,2,FALSE))</f>
        <v>3470</v>
      </c>
      <c r="U5">
        <f t="shared" ref="U5:U68" si="1">SUM(N5,S5)</f>
        <v>1000</v>
      </c>
    </row>
    <row r="6" spans="1:23">
      <c r="A6" t="str">
        <f t="shared" si="0"/>
        <v>K.V.RAVANAMMA ( 0807541 )</v>
      </c>
      <c r="B6" s="451" t="s">
        <v>4254</v>
      </c>
      <c r="C6" s="452" t="s">
        <v>4255</v>
      </c>
      <c r="D6" s="450" t="s">
        <v>4237</v>
      </c>
      <c r="E6" s="450" t="s">
        <v>180</v>
      </c>
      <c r="F6" s="451" t="s">
        <v>4260</v>
      </c>
      <c r="G6" s="450">
        <v>21860</v>
      </c>
      <c r="H6" s="450" t="s">
        <v>319</v>
      </c>
      <c r="I6" s="450">
        <v>10555653</v>
      </c>
      <c r="J6" s="450" t="s">
        <v>4256</v>
      </c>
      <c r="K6" s="450" t="s">
        <v>4230</v>
      </c>
      <c r="L6" s="450" t="s">
        <v>4064</v>
      </c>
      <c r="M6" s="450" t="s">
        <v>4257</v>
      </c>
      <c r="N6" s="450">
        <v>1000</v>
      </c>
      <c r="O6" s="450" t="s">
        <v>4261</v>
      </c>
      <c r="P6" s="450" t="s">
        <v>4233</v>
      </c>
      <c r="Q6" s="450" t="s">
        <v>4064</v>
      </c>
      <c r="R6" s="450" t="s">
        <v>4262</v>
      </c>
      <c r="S6" s="450"/>
      <c r="T6" s="357">
        <f>IF(ISNA(VLOOKUP(H6,Info!$J$2:$K$16,2,FALSE)),"",VLOOKUP(H6,Info!$J$2:$K$16,2,FALSE))</f>
        <v>3177</v>
      </c>
      <c r="U6">
        <f t="shared" si="1"/>
        <v>1000</v>
      </c>
    </row>
    <row r="7" spans="1:23">
      <c r="A7" t="str">
        <f t="shared" si="0"/>
        <v>K.V.RAVANAMMA ( 0807541 )</v>
      </c>
      <c r="B7" s="451" t="s">
        <v>4254</v>
      </c>
      <c r="C7" s="452" t="s">
        <v>4255</v>
      </c>
      <c r="D7" s="450" t="s">
        <v>4237</v>
      </c>
      <c r="E7" s="450" t="s">
        <v>180</v>
      </c>
      <c r="F7" s="451" t="s">
        <v>4260</v>
      </c>
      <c r="G7" s="450">
        <v>21860</v>
      </c>
      <c r="H7" s="450" t="s">
        <v>318</v>
      </c>
      <c r="I7" s="450">
        <v>10555653</v>
      </c>
      <c r="J7" s="450" t="s">
        <v>4256</v>
      </c>
      <c r="K7" s="450" t="s">
        <v>4230</v>
      </c>
      <c r="L7" s="450" t="s">
        <v>4064</v>
      </c>
      <c r="M7" s="450" t="s">
        <v>4257</v>
      </c>
      <c r="N7" s="450">
        <v>1000</v>
      </c>
      <c r="O7" s="450" t="s">
        <v>4261</v>
      </c>
      <c r="P7" s="450" t="s">
        <v>4233</v>
      </c>
      <c r="Q7" s="450" t="s">
        <v>4064</v>
      </c>
      <c r="R7" s="450" t="s">
        <v>4262</v>
      </c>
      <c r="S7" s="450"/>
      <c r="T7" s="357">
        <f>IF(ISNA(VLOOKUP(H7,Info!$J$2:$K$16,2,FALSE)),"",VLOOKUP(H7,Info!$J$2:$K$16,2,FALSE))</f>
        <v>2811</v>
      </c>
      <c r="U7">
        <f t="shared" si="1"/>
        <v>1000</v>
      </c>
    </row>
    <row r="8" spans="1:23">
      <c r="A8" t="str">
        <f t="shared" si="0"/>
        <v>K.V.RAVANAMMA ( 0807541 )</v>
      </c>
      <c r="B8" s="451" t="s">
        <v>4254</v>
      </c>
      <c r="C8" s="452" t="s">
        <v>4255</v>
      </c>
      <c r="D8" s="450" t="s">
        <v>4237</v>
      </c>
      <c r="E8" s="450" t="s">
        <v>180</v>
      </c>
      <c r="F8" s="451" t="s">
        <v>4260</v>
      </c>
      <c r="G8" s="450">
        <v>21860</v>
      </c>
      <c r="H8" s="450" t="s">
        <v>316</v>
      </c>
      <c r="I8" s="450">
        <v>10555653</v>
      </c>
      <c r="J8" s="450" t="s">
        <v>4256</v>
      </c>
      <c r="K8" s="450" t="s">
        <v>4230</v>
      </c>
      <c r="L8" s="450" t="s">
        <v>4064</v>
      </c>
      <c r="M8" s="450" t="s">
        <v>4257</v>
      </c>
      <c r="N8" s="450">
        <v>1000</v>
      </c>
      <c r="O8" s="450" t="s">
        <v>4261</v>
      </c>
      <c r="P8" s="450" t="s">
        <v>4233</v>
      </c>
      <c r="Q8" s="450" t="s">
        <v>4064</v>
      </c>
      <c r="R8" s="450" t="s">
        <v>4262</v>
      </c>
      <c r="S8" s="450"/>
      <c r="T8" s="357">
        <f>IF(ISNA(VLOOKUP(H8,Info!$J$2:$K$16,2,FALSE)),"",VLOOKUP(H8,Info!$J$2:$K$16,2,FALSE))</f>
        <v>3470</v>
      </c>
      <c r="U8">
        <f t="shared" si="1"/>
        <v>1000</v>
      </c>
    </row>
    <row r="9" spans="1:23">
      <c r="A9" t="str">
        <f t="shared" si="0"/>
        <v>K.V.RAVANAMMA ( 0807541 )</v>
      </c>
      <c r="B9" s="451" t="s">
        <v>4254</v>
      </c>
      <c r="C9" s="452" t="s">
        <v>4255</v>
      </c>
      <c r="D9" s="450" t="s">
        <v>4237</v>
      </c>
      <c r="E9" s="450" t="s">
        <v>180</v>
      </c>
      <c r="F9" s="451" t="s">
        <v>4260</v>
      </c>
      <c r="G9" s="450">
        <v>21860</v>
      </c>
      <c r="H9" s="450" t="s">
        <v>314</v>
      </c>
      <c r="I9" s="450">
        <v>10555653</v>
      </c>
      <c r="J9" s="450" t="s">
        <v>4256</v>
      </c>
      <c r="K9" s="450" t="s">
        <v>4230</v>
      </c>
      <c r="L9" s="450" t="s">
        <v>4064</v>
      </c>
      <c r="M9" s="450" t="s">
        <v>4257</v>
      </c>
      <c r="N9" s="450">
        <v>1000</v>
      </c>
      <c r="O9" s="450" t="s">
        <v>4261</v>
      </c>
      <c r="P9" s="450" t="s">
        <v>4233</v>
      </c>
      <c r="Q9" s="450" t="s">
        <v>4064</v>
      </c>
      <c r="R9" s="450" t="s">
        <v>4262</v>
      </c>
      <c r="S9" s="450"/>
      <c r="T9" s="357">
        <f>IF(ISNA(VLOOKUP(H9,Info!$J$2:$K$16,2,FALSE)),"",VLOOKUP(H9,Info!$J$2:$K$16,2,FALSE))</f>
        <v>3468</v>
      </c>
      <c r="U9">
        <f t="shared" si="1"/>
        <v>1000</v>
      </c>
    </row>
    <row r="10" spans="1:23">
      <c r="A10" t="str">
        <f t="shared" si="0"/>
        <v>K.V.RAVANAMMA ( 0807541 )</v>
      </c>
      <c r="B10" s="451" t="s">
        <v>4254</v>
      </c>
      <c r="C10" s="452" t="s">
        <v>4255</v>
      </c>
      <c r="D10" s="450" t="s">
        <v>4237</v>
      </c>
      <c r="E10" s="450" t="s">
        <v>180</v>
      </c>
      <c r="F10" s="451" t="s">
        <v>4260</v>
      </c>
      <c r="G10" s="450">
        <v>21860</v>
      </c>
      <c r="H10" s="450" t="s">
        <v>314</v>
      </c>
      <c r="I10" s="450">
        <v>10555653</v>
      </c>
      <c r="J10" s="450" t="s">
        <v>4256</v>
      </c>
      <c r="K10" s="450" t="s">
        <v>4230</v>
      </c>
      <c r="L10" s="450" t="s">
        <v>4064</v>
      </c>
      <c r="M10" s="450" t="s">
        <v>4257</v>
      </c>
      <c r="N10" s="450">
        <v>1000</v>
      </c>
      <c r="O10" s="450" t="s">
        <v>4261</v>
      </c>
      <c r="P10" s="450" t="s">
        <v>4233</v>
      </c>
      <c r="Q10" s="450" t="s">
        <v>4064</v>
      </c>
      <c r="R10" s="450" t="s">
        <v>4262</v>
      </c>
      <c r="S10" s="450"/>
      <c r="T10" s="357">
        <f>IF(ISNA(VLOOKUP(H10,Info!$J$2:$K$16,2,FALSE)),"",VLOOKUP(H10,Info!$J$2:$K$16,2,FALSE))</f>
        <v>3468</v>
      </c>
      <c r="U10">
        <f t="shared" si="1"/>
        <v>1000</v>
      </c>
    </row>
    <row r="11" spans="1:23">
      <c r="A11" t="str">
        <f t="shared" si="0"/>
        <v>K.V.RAVANAMMA ( 0807541 )</v>
      </c>
      <c r="B11" s="451" t="s">
        <v>4254</v>
      </c>
      <c r="C11" s="452" t="s">
        <v>4255</v>
      </c>
      <c r="D11" s="450" t="s">
        <v>4237</v>
      </c>
      <c r="E11" s="450" t="s">
        <v>180</v>
      </c>
      <c r="F11" s="451" t="s">
        <v>4260</v>
      </c>
      <c r="G11" s="450">
        <v>21860</v>
      </c>
      <c r="H11" s="450" t="s">
        <v>314</v>
      </c>
      <c r="I11" s="450">
        <v>10555653</v>
      </c>
      <c r="J11" s="450" t="s">
        <v>4256</v>
      </c>
      <c r="K11" s="450" t="s">
        <v>4230</v>
      </c>
      <c r="L11" s="450" t="s">
        <v>4064</v>
      </c>
      <c r="M11" s="450" t="s">
        <v>4257</v>
      </c>
      <c r="N11" s="450">
        <v>1000</v>
      </c>
      <c r="O11" s="450" t="s">
        <v>4261</v>
      </c>
      <c r="P11" s="450" t="s">
        <v>4233</v>
      </c>
      <c r="Q11" s="450" t="s">
        <v>4064</v>
      </c>
      <c r="R11" s="450" t="s">
        <v>4262</v>
      </c>
      <c r="S11" s="450"/>
      <c r="T11" s="357">
        <f>IF(ISNA(VLOOKUP(H11,Info!$J$2:$K$16,2,FALSE)),"",VLOOKUP(H11,Info!$J$2:$K$16,2,FALSE))</f>
        <v>3468</v>
      </c>
      <c r="U11">
        <f t="shared" si="1"/>
        <v>1000</v>
      </c>
    </row>
    <row r="12" spans="1:23">
      <c r="A12" t="str">
        <f t="shared" si="0"/>
        <v>K.V.RAVANAMMA ( 0807541 )</v>
      </c>
      <c r="B12" s="451" t="s">
        <v>4254</v>
      </c>
      <c r="C12" s="452" t="s">
        <v>4255</v>
      </c>
      <c r="D12" s="450" t="s">
        <v>4237</v>
      </c>
      <c r="E12" s="450" t="s">
        <v>180</v>
      </c>
      <c r="F12" s="451" t="s">
        <v>4260</v>
      </c>
      <c r="G12" s="450">
        <v>21860</v>
      </c>
      <c r="H12" s="450" t="s">
        <v>314</v>
      </c>
      <c r="I12" s="450">
        <v>10555653</v>
      </c>
      <c r="J12" s="450" t="s">
        <v>4256</v>
      </c>
      <c r="K12" s="450" t="s">
        <v>4230</v>
      </c>
      <c r="L12" s="450" t="s">
        <v>4064</v>
      </c>
      <c r="M12" s="450" t="s">
        <v>4257</v>
      </c>
      <c r="N12" s="450">
        <v>1000</v>
      </c>
      <c r="O12" s="450" t="s">
        <v>4261</v>
      </c>
      <c r="P12" s="450" t="s">
        <v>4233</v>
      </c>
      <c r="Q12" s="450" t="s">
        <v>4064</v>
      </c>
      <c r="R12" s="450" t="s">
        <v>4262</v>
      </c>
      <c r="S12" s="450"/>
      <c r="T12" s="357">
        <f>IF(ISNA(VLOOKUP(H12,Info!$J$2:$K$16,2,FALSE)),"",VLOOKUP(H12,Info!$J$2:$K$16,2,FALSE))</f>
        <v>3468</v>
      </c>
      <c r="U12">
        <f t="shared" si="1"/>
        <v>1000</v>
      </c>
    </row>
    <row r="13" spans="1:23">
      <c r="A13" t="str">
        <f t="shared" si="0"/>
        <v>K.V.RAVANAMMA ( 0807541 )</v>
      </c>
      <c r="B13" s="451" t="s">
        <v>4254</v>
      </c>
      <c r="C13" s="452" t="s">
        <v>4255</v>
      </c>
      <c r="D13" s="450" t="s">
        <v>4237</v>
      </c>
      <c r="E13" s="450" t="s">
        <v>180</v>
      </c>
      <c r="F13" s="451" t="s">
        <v>4260</v>
      </c>
      <c r="G13" s="450">
        <v>21860</v>
      </c>
      <c r="H13" s="450" t="s">
        <v>314</v>
      </c>
      <c r="I13" s="450">
        <v>10555653</v>
      </c>
      <c r="J13" s="450" t="s">
        <v>4256</v>
      </c>
      <c r="K13" s="450" t="s">
        <v>4230</v>
      </c>
      <c r="L13" s="450" t="s">
        <v>4064</v>
      </c>
      <c r="M13" s="450" t="s">
        <v>4257</v>
      </c>
      <c r="N13" s="450">
        <v>1000</v>
      </c>
      <c r="O13" s="450" t="s">
        <v>4261</v>
      </c>
      <c r="P13" s="450" t="s">
        <v>4233</v>
      </c>
      <c r="Q13" s="450" t="s">
        <v>4064</v>
      </c>
      <c r="R13" s="450" t="s">
        <v>4262</v>
      </c>
      <c r="S13" s="450"/>
      <c r="T13" s="357">
        <f>IF(ISNA(VLOOKUP(H13,Info!$J$2:$K$16,2,FALSE)),"",VLOOKUP(H13,Info!$J$2:$K$16,2,FALSE))</f>
        <v>3468</v>
      </c>
      <c r="U13">
        <f t="shared" si="1"/>
        <v>1000</v>
      </c>
    </row>
    <row r="14" spans="1:23">
      <c r="A14" t="str">
        <f t="shared" si="0"/>
        <v>K.V.RAVANAMMA ( 0807541 )</v>
      </c>
      <c r="B14" s="451" t="s">
        <v>4254</v>
      </c>
      <c r="C14" s="452" t="s">
        <v>4255</v>
      </c>
      <c r="D14" s="450" t="s">
        <v>4237</v>
      </c>
      <c r="E14" s="450" t="s">
        <v>180</v>
      </c>
      <c r="F14" s="451" t="s">
        <v>4260</v>
      </c>
      <c r="G14" s="450">
        <v>21860</v>
      </c>
      <c r="H14" s="450" t="s">
        <v>314</v>
      </c>
      <c r="I14" s="450">
        <v>10555653</v>
      </c>
      <c r="J14" s="450" t="s">
        <v>4256</v>
      </c>
      <c r="K14" s="450" t="s">
        <v>4230</v>
      </c>
      <c r="L14" s="450" t="s">
        <v>4064</v>
      </c>
      <c r="M14" s="450" t="s">
        <v>4257</v>
      </c>
      <c r="N14" s="450">
        <v>1000</v>
      </c>
      <c r="O14" s="450" t="s">
        <v>4261</v>
      </c>
      <c r="P14" s="450" t="s">
        <v>4233</v>
      </c>
      <c r="Q14" s="450" t="s">
        <v>4064</v>
      </c>
      <c r="R14" s="450" t="s">
        <v>4262</v>
      </c>
      <c r="S14" s="450">
        <v>1000</v>
      </c>
      <c r="T14" s="357">
        <f>IF(ISNA(VLOOKUP(H14,Info!$J$2:$K$16,2,FALSE)),"",VLOOKUP(H14,Info!$J$2:$K$16,2,FALSE))</f>
        <v>3468</v>
      </c>
      <c r="U14">
        <f t="shared" si="1"/>
        <v>2000</v>
      </c>
    </row>
    <row r="15" spans="1:23">
      <c r="A15" t="str">
        <f t="shared" si="0"/>
        <v>K.V.RAVANAMMA ( 0807541 )</v>
      </c>
      <c r="B15" s="451" t="s">
        <v>4254</v>
      </c>
      <c r="C15" s="452" t="s">
        <v>4255</v>
      </c>
      <c r="D15" s="450" t="s">
        <v>4237</v>
      </c>
      <c r="E15" s="450" t="s">
        <v>180</v>
      </c>
      <c r="F15" s="451" t="s">
        <v>4260</v>
      </c>
      <c r="G15" s="450">
        <v>21860</v>
      </c>
      <c r="H15" s="450" t="s">
        <v>314</v>
      </c>
      <c r="I15" s="450">
        <v>10555653</v>
      </c>
      <c r="J15" s="450" t="s">
        <v>4256</v>
      </c>
      <c r="K15" s="450" t="s">
        <v>4230</v>
      </c>
      <c r="L15" s="450" t="s">
        <v>4064</v>
      </c>
      <c r="M15" s="450" t="s">
        <v>4257</v>
      </c>
      <c r="N15" s="450">
        <v>1000</v>
      </c>
      <c r="O15" s="450" t="s">
        <v>4261</v>
      </c>
      <c r="P15" s="450" t="s">
        <v>4233</v>
      </c>
      <c r="Q15" s="450" t="s">
        <v>4064</v>
      </c>
      <c r="R15" s="450" t="s">
        <v>4262</v>
      </c>
      <c r="S15" s="450">
        <v>1000</v>
      </c>
      <c r="T15" s="357">
        <f>IF(ISNA(VLOOKUP(H15,Info!$J$2:$K$16,2,FALSE)),"",VLOOKUP(H15,Info!$J$2:$K$16,2,FALSE))</f>
        <v>3468</v>
      </c>
      <c r="U15">
        <f t="shared" si="1"/>
        <v>2000</v>
      </c>
    </row>
    <row r="16" spans="1:23">
      <c r="A16" t="str">
        <f t="shared" si="0"/>
        <v>K.V.RAVANAMMA ( 0807541 )</v>
      </c>
      <c r="B16" s="451" t="s">
        <v>4254</v>
      </c>
      <c r="C16" s="452" t="s">
        <v>4255</v>
      </c>
      <c r="D16" s="450" t="s">
        <v>4237</v>
      </c>
      <c r="E16" s="450" t="s">
        <v>180</v>
      </c>
      <c r="F16" s="451" t="s">
        <v>4260</v>
      </c>
      <c r="G16" s="450">
        <v>21860</v>
      </c>
      <c r="H16" s="450" t="s">
        <v>314</v>
      </c>
      <c r="I16" s="450">
        <v>10555653</v>
      </c>
      <c r="J16" s="450" t="s">
        <v>4256</v>
      </c>
      <c r="K16" s="450" t="s">
        <v>4230</v>
      </c>
      <c r="L16" s="450" t="s">
        <v>4064</v>
      </c>
      <c r="M16" s="450" t="s">
        <v>4257</v>
      </c>
      <c r="N16" s="450">
        <v>1000</v>
      </c>
      <c r="O16" s="450" t="s">
        <v>4261</v>
      </c>
      <c r="P16" s="450" t="s">
        <v>4233</v>
      </c>
      <c r="Q16" s="450" t="s">
        <v>4064</v>
      </c>
      <c r="R16" s="450" t="s">
        <v>4262</v>
      </c>
      <c r="S16" s="450">
        <v>1000</v>
      </c>
      <c r="T16" s="357">
        <f>IF(ISNA(VLOOKUP(H16,Info!$J$2:$K$16,2,FALSE)),"",VLOOKUP(H16,Info!$J$2:$K$16,2,FALSE))</f>
        <v>3468</v>
      </c>
      <c r="U16">
        <f t="shared" si="1"/>
        <v>2000</v>
      </c>
    </row>
    <row r="17" spans="1:21">
      <c r="A17" t="str">
        <f t="shared" si="0"/>
        <v>K.V.RAVANAMMA ( 0807541 )</v>
      </c>
      <c r="B17" s="451" t="s">
        <v>4254</v>
      </c>
      <c r="C17" s="452" t="s">
        <v>4255</v>
      </c>
      <c r="D17" s="450" t="s">
        <v>4237</v>
      </c>
      <c r="E17" s="450" t="s">
        <v>180</v>
      </c>
      <c r="F17" s="451" t="s">
        <v>4260</v>
      </c>
      <c r="G17" s="450">
        <v>21860</v>
      </c>
      <c r="H17" s="450" t="s">
        <v>305</v>
      </c>
      <c r="I17" s="450">
        <v>10555653</v>
      </c>
      <c r="J17" s="450" t="s">
        <v>4256</v>
      </c>
      <c r="K17" s="450" t="s">
        <v>4230</v>
      </c>
      <c r="L17" s="450" t="s">
        <v>4064</v>
      </c>
      <c r="M17" s="450" t="s">
        <v>4257</v>
      </c>
      <c r="N17" s="450">
        <v>1000</v>
      </c>
      <c r="O17" s="450" t="s">
        <v>4261</v>
      </c>
      <c r="P17" s="450" t="s">
        <v>4233</v>
      </c>
      <c r="Q17" s="450" t="s">
        <v>4064</v>
      </c>
      <c r="R17" s="450" t="s">
        <v>4262</v>
      </c>
      <c r="S17" s="450">
        <v>1000</v>
      </c>
      <c r="T17" s="357">
        <f>IF(ISNA(VLOOKUP(H17,Info!$J$2:$K$16,2,FALSE)),"",VLOOKUP(H17,Info!$J$2:$K$16,2,FALSE))</f>
        <v>4828</v>
      </c>
      <c r="U17">
        <f t="shared" si="1"/>
        <v>2000</v>
      </c>
    </row>
    <row r="18" spans="1:21">
      <c r="A18" t="str">
        <f t="shared" si="0"/>
        <v>K.V.RAVANAMMA ( 0807541 )</v>
      </c>
      <c r="B18" s="451" t="s">
        <v>4254</v>
      </c>
      <c r="C18" s="452" t="s">
        <v>4255</v>
      </c>
      <c r="D18" s="450" t="s">
        <v>4237</v>
      </c>
      <c r="E18" s="450" t="s">
        <v>180</v>
      </c>
      <c r="F18" s="451" t="s">
        <v>4260</v>
      </c>
      <c r="G18" s="450">
        <v>21860</v>
      </c>
      <c r="H18" s="450" t="s">
        <v>305</v>
      </c>
      <c r="I18" s="450">
        <v>10555653</v>
      </c>
      <c r="J18" s="450" t="s">
        <v>4256</v>
      </c>
      <c r="K18" s="450" t="s">
        <v>4230</v>
      </c>
      <c r="L18" s="450" t="s">
        <v>4064</v>
      </c>
      <c r="M18" s="450" t="s">
        <v>4257</v>
      </c>
      <c r="N18" s="450">
        <v>1000</v>
      </c>
      <c r="O18" s="450" t="s">
        <v>4261</v>
      </c>
      <c r="P18" s="450" t="s">
        <v>4233</v>
      </c>
      <c r="Q18" s="450" t="s">
        <v>4064</v>
      </c>
      <c r="R18" s="450" t="s">
        <v>4262</v>
      </c>
      <c r="S18" s="450">
        <v>1000</v>
      </c>
      <c r="T18" s="357">
        <f>IF(ISNA(VLOOKUP(H18,Info!$J$2:$K$16,2,FALSE)),"",VLOOKUP(H18,Info!$J$2:$K$16,2,FALSE))</f>
        <v>4828</v>
      </c>
      <c r="U18">
        <f t="shared" si="1"/>
        <v>2000</v>
      </c>
    </row>
    <row r="19" spans="1:21">
      <c r="A19" t="str">
        <f t="shared" si="0"/>
        <v>K.V.RAVANAMMA ( 0807541 )</v>
      </c>
      <c r="B19" s="451" t="s">
        <v>4254</v>
      </c>
      <c r="C19" s="452" t="s">
        <v>4255</v>
      </c>
      <c r="D19" s="450" t="s">
        <v>4237</v>
      </c>
      <c r="E19" s="450" t="s">
        <v>180</v>
      </c>
      <c r="F19" s="451" t="s">
        <v>4260</v>
      </c>
      <c r="G19" s="450">
        <v>21860</v>
      </c>
      <c r="H19" s="450" t="s">
        <v>305</v>
      </c>
      <c r="I19" s="450">
        <v>10555653</v>
      </c>
      <c r="J19" s="450" t="s">
        <v>4256</v>
      </c>
      <c r="K19" s="450" t="s">
        <v>4230</v>
      </c>
      <c r="L19" s="450" t="s">
        <v>4064</v>
      </c>
      <c r="M19" s="450" t="s">
        <v>4257</v>
      </c>
      <c r="N19" s="450">
        <v>1000</v>
      </c>
      <c r="O19" s="450" t="s">
        <v>4261</v>
      </c>
      <c r="P19" s="450" t="s">
        <v>4233</v>
      </c>
      <c r="Q19" s="450" t="s">
        <v>4064</v>
      </c>
      <c r="R19" s="450" t="s">
        <v>4262</v>
      </c>
      <c r="S19" s="450">
        <v>1000</v>
      </c>
      <c r="T19" s="357">
        <f>IF(ISNA(VLOOKUP(H19,Info!$J$2:$K$16,2,FALSE)),"",VLOOKUP(H19,Info!$J$2:$K$16,2,FALSE))</f>
        <v>4828</v>
      </c>
      <c r="U19">
        <f t="shared" si="1"/>
        <v>2000</v>
      </c>
    </row>
    <row r="20" spans="1:21">
      <c r="A20" t="str">
        <f t="shared" si="0"/>
        <v>K.V.RAVANAMMA ( 0807541 )</v>
      </c>
      <c r="B20" s="451" t="s">
        <v>4254</v>
      </c>
      <c r="C20" s="452" t="s">
        <v>4255</v>
      </c>
      <c r="D20" s="450" t="s">
        <v>4237</v>
      </c>
      <c r="E20" s="450" t="s">
        <v>180</v>
      </c>
      <c r="F20" s="451" t="s">
        <v>4260</v>
      </c>
      <c r="G20" s="450">
        <v>21860</v>
      </c>
      <c r="H20" s="450" t="s">
        <v>305</v>
      </c>
      <c r="I20" s="450">
        <v>10555653</v>
      </c>
      <c r="J20" s="450" t="s">
        <v>4256</v>
      </c>
      <c r="K20" s="450" t="s">
        <v>4230</v>
      </c>
      <c r="L20" s="450" t="s">
        <v>4064</v>
      </c>
      <c r="M20" s="450" t="s">
        <v>4257</v>
      </c>
      <c r="N20" s="450">
        <v>1000</v>
      </c>
      <c r="O20" s="450" t="s">
        <v>4261</v>
      </c>
      <c r="P20" s="450" t="s">
        <v>4233</v>
      </c>
      <c r="Q20" s="450" t="s">
        <v>4064</v>
      </c>
      <c r="R20" s="450" t="s">
        <v>4262</v>
      </c>
      <c r="S20" s="450">
        <v>1000</v>
      </c>
      <c r="T20" s="357">
        <f>IF(ISNA(VLOOKUP(H20,Info!$J$2:$K$16,2,FALSE)),"",VLOOKUP(H20,Info!$J$2:$K$16,2,FALSE))</f>
        <v>4828</v>
      </c>
      <c r="U20">
        <f t="shared" si="1"/>
        <v>2000</v>
      </c>
    </row>
    <row r="21" spans="1:21">
      <c r="A21" t="str">
        <f t="shared" si="0"/>
        <v>K.V.RAVANAMMA ( 0807541 )</v>
      </c>
      <c r="B21" s="451" t="s">
        <v>4254</v>
      </c>
      <c r="C21" s="452" t="s">
        <v>4255</v>
      </c>
      <c r="D21" s="450" t="s">
        <v>4237</v>
      </c>
      <c r="E21" s="450" t="s">
        <v>180</v>
      </c>
      <c r="F21" s="451" t="s">
        <v>4260</v>
      </c>
      <c r="G21" s="450">
        <v>21860</v>
      </c>
      <c r="H21" s="450" t="s">
        <v>305</v>
      </c>
      <c r="I21" s="450">
        <v>10555653</v>
      </c>
      <c r="J21" s="450" t="s">
        <v>4256</v>
      </c>
      <c r="K21" s="450" t="s">
        <v>4230</v>
      </c>
      <c r="L21" s="450" t="s">
        <v>4064</v>
      </c>
      <c r="M21" s="450" t="s">
        <v>4257</v>
      </c>
      <c r="N21" s="450">
        <v>1000</v>
      </c>
      <c r="O21" s="450" t="s">
        <v>4261</v>
      </c>
      <c r="P21" s="450" t="s">
        <v>4233</v>
      </c>
      <c r="Q21" s="450" t="s">
        <v>4064</v>
      </c>
      <c r="R21" s="450" t="s">
        <v>4262</v>
      </c>
      <c r="S21" s="450">
        <v>1000</v>
      </c>
      <c r="T21" s="357">
        <f>IF(ISNA(VLOOKUP(H21,Info!$J$2:$K$16,2,FALSE)),"",VLOOKUP(H21,Info!$J$2:$K$16,2,FALSE))</f>
        <v>4828</v>
      </c>
      <c r="U21">
        <f t="shared" si="1"/>
        <v>2000</v>
      </c>
    </row>
    <row r="22" spans="1:21">
      <c r="A22" t="str">
        <f t="shared" si="0"/>
        <v>K.V.RAVANAMMA ( 0807541 )</v>
      </c>
      <c r="B22" s="451" t="s">
        <v>4254</v>
      </c>
      <c r="C22" s="452" t="s">
        <v>4255</v>
      </c>
      <c r="D22" s="450" t="s">
        <v>4237</v>
      </c>
      <c r="E22" s="450" t="s">
        <v>180</v>
      </c>
      <c r="F22" s="451" t="s">
        <v>4260</v>
      </c>
      <c r="G22" s="450">
        <v>21860</v>
      </c>
      <c r="H22" s="450" t="s">
        <v>305</v>
      </c>
      <c r="I22" s="450">
        <v>10555653</v>
      </c>
      <c r="J22" s="450" t="s">
        <v>4256</v>
      </c>
      <c r="K22" s="450" t="s">
        <v>4230</v>
      </c>
      <c r="L22" s="450" t="s">
        <v>4064</v>
      </c>
      <c r="M22" s="450" t="s">
        <v>4257</v>
      </c>
      <c r="N22" s="450">
        <v>1000</v>
      </c>
      <c r="O22" s="450" t="s">
        <v>4261</v>
      </c>
      <c r="P22" s="450" t="s">
        <v>4233</v>
      </c>
      <c r="Q22" s="450" t="s">
        <v>4064</v>
      </c>
      <c r="R22" s="450" t="s">
        <v>4262</v>
      </c>
      <c r="S22" s="450">
        <v>1000</v>
      </c>
      <c r="T22" s="357">
        <f>IF(ISNA(VLOOKUP(H22,Info!$J$2:$K$16,2,FALSE)),"",VLOOKUP(H22,Info!$J$2:$K$16,2,FALSE))</f>
        <v>4828</v>
      </c>
      <c r="U22">
        <f t="shared" si="1"/>
        <v>2000</v>
      </c>
    </row>
    <row r="23" spans="1:21">
      <c r="A23" t="str">
        <f t="shared" si="0"/>
        <v>K.V.RAVANAMMA ( 0807541 )</v>
      </c>
      <c r="B23" s="451" t="s">
        <v>4254</v>
      </c>
      <c r="C23" s="452" t="s">
        <v>4255</v>
      </c>
      <c r="D23" s="450" t="s">
        <v>4237</v>
      </c>
      <c r="E23" s="450" t="s">
        <v>180</v>
      </c>
      <c r="F23" s="451" t="s">
        <v>4260</v>
      </c>
      <c r="G23" s="450">
        <v>21860</v>
      </c>
      <c r="H23" s="450" t="s">
        <v>305</v>
      </c>
      <c r="I23" s="450">
        <v>10555653</v>
      </c>
      <c r="J23" s="450" t="s">
        <v>4256</v>
      </c>
      <c r="K23" s="450" t="s">
        <v>4230</v>
      </c>
      <c r="L23" s="450" t="s">
        <v>4064</v>
      </c>
      <c r="M23" s="450" t="s">
        <v>4257</v>
      </c>
      <c r="N23" s="450">
        <v>1000</v>
      </c>
      <c r="O23" s="450" t="s">
        <v>4261</v>
      </c>
      <c r="P23" s="450" t="s">
        <v>4233</v>
      </c>
      <c r="Q23" s="450" t="s">
        <v>4064</v>
      </c>
      <c r="R23" s="450" t="s">
        <v>4262</v>
      </c>
      <c r="S23" s="450">
        <v>1000</v>
      </c>
      <c r="T23" s="357">
        <f>IF(ISNA(VLOOKUP(H23,Info!$J$2:$K$16,2,FALSE)),"",VLOOKUP(H23,Info!$J$2:$K$16,2,FALSE))</f>
        <v>4828</v>
      </c>
      <c r="U23">
        <f t="shared" si="1"/>
        <v>2000</v>
      </c>
    </row>
    <row r="24" spans="1:21">
      <c r="A24" t="str">
        <f t="shared" si="0"/>
        <v>K.V.RAVANAMMA ( 0807541 )</v>
      </c>
      <c r="B24" s="451" t="s">
        <v>4254</v>
      </c>
      <c r="C24" s="452" t="s">
        <v>4255</v>
      </c>
      <c r="D24" s="450" t="s">
        <v>4237</v>
      </c>
      <c r="E24" s="450" t="s">
        <v>180</v>
      </c>
      <c r="F24" s="451" t="s">
        <v>4260</v>
      </c>
      <c r="G24" s="450">
        <v>21860</v>
      </c>
      <c r="H24" s="450" t="s">
        <v>307</v>
      </c>
      <c r="I24" s="450">
        <v>10555653</v>
      </c>
      <c r="J24" s="450" t="s">
        <v>4256</v>
      </c>
      <c r="K24" s="450" t="s">
        <v>4230</v>
      </c>
      <c r="L24" s="450" t="s">
        <v>4064</v>
      </c>
      <c r="M24" s="450" t="s">
        <v>4257</v>
      </c>
      <c r="N24" s="450">
        <v>1000</v>
      </c>
      <c r="O24" s="450" t="s">
        <v>4261</v>
      </c>
      <c r="P24" s="450" t="s">
        <v>4233</v>
      </c>
      <c r="Q24" s="450" t="s">
        <v>4064</v>
      </c>
      <c r="R24" s="450" t="s">
        <v>4262</v>
      </c>
      <c r="S24" s="450">
        <v>1000</v>
      </c>
      <c r="T24" s="357" t="str">
        <f>IF(ISNA(VLOOKUP(H24,Info!$J$2:$K$16,2,FALSE)),"",VLOOKUP(H24,Info!$J$2:$K$16,2,FALSE))</f>
        <v>0843</v>
      </c>
      <c r="U24">
        <f t="shared" si="1"/>
        <v>2000</v>
      </c>
    </row>
    <row r="25" spans="1:21">
      <c r="A25" t="str">
        <f t="shared" si="0"/>
        <v>K.V.RAVANAMMA ( 0807541 )</v>
      </c>
      <c r="B25" s="451" t="s">
        <v>4254</v>
      </c>
      <c r="C25" s="452" t="s">
        <v>4255</v>
      </c>
      <c r="D25" s="450" t="s">
        <v>4237</v>
      </c>
      <c r="E25" s="450" t="s">
        <v>180</v>
      </c>
      <c r="F25" s="451" t="s">
        <v>4260</v>
      </c>
      <c r="G25" s="450">
        <v>21860</v>
      </c>
      <c r="H25" s="450" t="s">
        <v>307</v>
      </c>
      <c r="I25" s="450">
        <v>10555653</v>
      </c>
      <c r="J25" s="450" t="s">
        <v>4256</v>
      </c>
      <c r="K25" s="450" t="s">
        <v>4230</v>
      </c>
      <c r="L25" s="450" t="s">
        <v>4064</v>
      </c>
      <c r="M25" s="450" t="s">
        <v>4257</v>
      </c>
      <c r="N25" s="450">
        <v>1000</v>
      </c>
      <c r="O25" s="450" t="s">
        <v>4261</v>
      </c>
      <c r="P25" s="450" t="s">
        <v>4233</v>
      </c>
      <c r="Q25" s="450" t="s">
        <v>4064</v>
      </c>
      <c r="R25" s="450" t="s">
        <v>4262</v>
      </c>
      <c r="S25" s="450">
        <v>1000</v>
      </c>
      <c r="T25" s="357" t="str">
        <f>IF(ISNA(VLOOKUP(H25,Info!$J$2:$K$16,2,FALSE)),"",VLOOKUP(H25,Info!$J$2:$K$16,2,FALSE))</f>
        <v>0843</v>
      </c>
      <c r="U25">
        <f t="shared" si="1"/>
        <v>2000</v>
      </c>
    </row>
    <row r="26" spans="1:21">
      <c r="A26" t="str">
        <f t="shared" si="0"/>
        <v>K.V.RAVANAMMA ( 0807541 )</v>
      </c>
      <c r="B26" s="451" t="s">
        <v>4254</v>
      </c>
      <c r="C26" s="452" t="s">
        <v>4255</v>
      </c>
      <c r="D26" s="450" t="s">
        <v>4237</v>
      </c>
      <c r="E26" s="450" t="s">
        <v>180</v>
      </c>
      <c r="F26" s="451" t="s">
        <v>4260</v>
      </c>
      <c r="G26" s="450">
        <v>21860</v>
      </c>
      <c r="H26" s="450" t="s">
        <v>307</v>
      </c>
      <c r="I26" s="450">
        <v>10555653</v>
      </c>
      <c r="J26" s="450" t="s">
        <v>4256</v>
      </c>
      <c r="K26" s="450" t="s">
        <v>4230</v>
      </c>
      <c r="L26" s="450" t="s">
        <v>4064</v>
      </c>
      <c r="M26" s="450" t="s">
        <v>4257</v>
      </c>
      <c r="N26" s="450">
        <v>1000</v>
      </c>
      <c r="O26" s="450" t="s">
        <v>4261</v>
      </c>
      <c r="P26" s="450" t="s">
        <v>4233</v>
      </c>
      <c r="Q26" s="450" t="s">
        <v>4064</v>
      </c>
      <c r="R26" s="450" t="s">
        <v>4262</v>
      </c>
      <c r="S26" s="450">
        <v>1000</v>
      </c>
      <c r="T26" s="357" t="str">
        <f>IF(ISNA(VLOOKUP(H26,Info!$J$2:$K$16,2,FALSE)),"",VLOOKUP(H26,Info!$J$2:$K$16,2,FALSE))</f>
        <v>0843</v>
      </c>
      <c r="U26">
        <f t="shared" si="1"/>
        <v>2000</v>
      </c>
    </row>
    <row r="27" spans="1:21">
      <c r="A27" t="str">
        <f t="shared" si="0"/>
        <v>K.V.RAVANAMMA ( 0807541 )</v>
      </c>
      <c r="B27" s="451" t="s">
        <v>4254</v>
      </c>
      <c r="C27" s="452" t="s">
        <v>4255</v>
      </c>
      <c r="D27" s="450" t="s">
        <v>4237</v>
      </c>
      <c r="E27" s="450" t="s">
        <v>180</v>
      </c>
      <c r="F27" s="451" t="s">
        <v>4260</v>
      </c>
      <c r="G27" s="450">
        <v>21860</v>
      </c>
      <c r="H27" s="450" t="s">
        <v>307</v>
      </c>
      <c r="I27" s="450">
        <v>10555653</v>
      </c>
      <c r="J27" s="450" t="s">
        <v>4256</v>
      </c>
      <c r="K27" s="450" t="s">
        <v>4230</v>
      </c>
      <c r="L27" s="450" t="s">
        <v>4064</v>
      </c>
      <c r="M27" s="450" t="s">
        <v>4257</v>
      </c>
      <c r="N27" s="450">
        <v>1000</v>
      </c>
      <c r="O27" s="450" t="s">
        <v>4261</v>
      </c>
      <c r="P27" s="450" t="s">
        <v>4233</v>
      </c>
      <c r="Q27" s="450" t="s">
        <v>4064</v>
      </c>
      <c r="R27" s="450" t="s">
        <v>4262</v>
      </c>
      <c r="S27" s="450">
        <v>1000</v>
      </c>
      <c r="T27" s="357" t="str">
        <f>IF(ISNA(VLOOKUP(H27,Info!$J$2:$K$16,2,FALSE)),"",VLOOKUP(H27,Info!$J$2:$K$16,2,FALSE))</f>
        <v>0843</v>
      </c>
      <c r="U27">
        <f t="shared" si="1"/>
        <v>2000</v>
      </c>
    </row>
    <row r="28" spans="1:21">
      <c r="A28" t="str">
        <f t="shared" si="0"/>
        <v>K.V.RAVANAMMA ( 0807541 )</v>
      </c>
      <c r="B28" s="451" t="s">
        <v>4254</v>
      </c>
      <c r="C28" s="452" t="s">
        <v>4255</v>
      </c>
      <c r="D28" s="450" t="s">
        <v>4237</v>
      </c>
      <c r="E28" s="450" t="s">
        <v>180</v>
      </c>
      <c r="F28" s="451" t="s">
        <v>4260</v>
      </c>
      <c r="G28" s="450">
        <v>21860</v>
      </c>
      <c r="H28" s="450" t="s">
        <v>307</v>
      </c>
      <c r="I28" s="450">
        <v>10555653</v>
      </c>
      <c r="J28" s="450" t="s">
        <v>4256</v>
      </c>
      <c r="K28" s="450" t="s">
        <v>4230</v>
      </c>
      <c r="L28" s="450" t="s">
        <v>4064</v>
      </c>
      <c r="M28" s="450" t="s">
        <v>4257</v>
      </c>
      <c r="N28" s="450">
        <v>1000</v>
      </c>
      <c r="O28" s="450" t="s">
        <v>4261</v>
      </c>
      <c r="P28" s="450" t="s">
        <v>4233</v>
      </c>
      <c r="Q28" s="450" t="s">
        <v>4064</v>
      </c>
      <c r="R28" s="450" t="s">
        <v>4262</v>
      </c>
      <c r="S28" s="450">
        <v>1000</v>
      </c>
      <c r="T28" s="357" t="str">
        <f>IF(ISNA(VLOOKUP(H28,Info!$J$2:$K$16,2,FALSE)),"",VLOOKUP(H28,Info!$J$2:$K$16,2,FALSE))</f>
        <v>0843</v>
      </c>
      <c r="U28">
        <f t="shared" si="1"/>
        <v>2000</v>
      </c>
    </row>
    <row r="29" spans="1:21">
      <c r="A29" t="str">
        <f t="shared" si="0"/>
        <v>K.V.RAVANAMMA ( 0807541 )</v>
      </c>
      <c r="B29" s="451" t="s">
        <v>4254</v>
      </c>
      <c r="C29" s="452" t="s">
        <v>4255</v>
      </c>
      <c r="D29" s="450" t="s">
        <v>4237</v>
      </c>
      <c r="E29" s="450" t="s">
        <v>180</v>
      </c>
      <c r="F29" s="451" t="s">
        <v>4260</v>
      </c>
      <c r="G29" s="450">
        <v>21860</v>
      </c>
      <c r="H29" s="450" t="s">
        <v>312</v>
      </c>
      <c r="I29" s="450">
        <v>10555653</v>
      </c>
      <c r="J29" s="450" t="s">
        <v>4256</v>
      </c>
      <c r="K29" s="450" t="s">
        <v>4230</v>
      </c>
      <c r="L29" s="450" t="s">
        <v>4064</v>
      </c>
      <c r="M29" s="450" t="s">
        <v>4257</v>
      </c>
      <c r="N29" s="450">
        <v>1000</v>
      </c>
      <c r="O29" s="450" t="s">
        <v>4261</v>
      </c>
      <c r="P29" s="450" t="s">
        <v>4233</v>
      </c>
      <c r="Q29" s="450" t="s">
        <v>4064</v>
      </c>
      <c r="R29" s="450" t="s">
        <v>4262</v>
      </c>
      <c r="S29" s="450">
        <v>1000</v>
      </c>
      <c r="T29" s="357" t="str">
        <f>IF(ISNA(VLOOKUP(H29,Info!$J$2:$K$16,2,FALSE)),"",VLOOKUP(H29,Info!$J$2:$K$16,2,FALSE))</f>
        <v>0887</v>
      </c>
      <c r="U29">
        <f t="shared" si="1"/>
        <v>2000</v>
      </c>
    </row>
    <row r="30" spans="1:21">
      <c r="A30" t="str">
        <f t="shared" si="0"/>
        <v>K.V.RAVANAMMA ( 0807541 )</v>
      </c>
      <c r="B30" s="451" t="s">
        <v>4254</v>
      </c>
      <c r="C30" s="452" t="s">
        <v>4255</v>
      </c>
      <c r="D30" s="450" t="s">
        <v>4237</v>
      </c>
      <c r="E30" s="450" t="s">
        <v>180</v>
      </c>
      <c r="F30" s="451" t="s">
        <v>4260</v>
      </c>
      <c r="G30" s="450">
        <v>21860</v>
      </c>
      <c r="H30" s="450" t="s">
        <v>312</v>
      </c>
      <c r="I30" s="450">
        <v>10555653</v>
      </c>
      <c r="J30" s="450" t="s">
        <v>4256</v>
      </c>
      <c r="K30" s="450" t="s">
        <v>4230</v>
      </c>
      <c r="L30" s="450" t="s">
        <v>4064</v>
      </c>
      <c r="M30" s="450" t="s">
        <v>4257</v>
      </c>
      <c r="N30" s="450">
        <v>1000</v>
      </c>
      <c r="O30" s="450" t="s">
        <v>4261</v>
      </c>
      <c r="P30" s="450" t="s">
        <v>4233</v>
      </c>
      <c r="Q30" s="450" t="s">
        <v>4064</v>
      </c>
      <c r="R30" s="450" t="s">
        <v>4262</v>
      </c>
      <c r="S30" s="450">
        <v>1000</v>
      </c>
      <c r="T30" s="357" t="str">
        <f>IF(ISNA(VLOOKUP(H30,Info!$J$2:$K$16,2,FALSE)),"",VLOOKUP(H30,Info!$J$2:$K$16,2,FALSE))</f>
        <v>0887</v>
      </c>
      <c r="U30">
        <f t="shared" si="1"/>
        <v>2000</v>
      </c>
    </row>
    <row r="31" spans="1:21">
      <c r="A31" t="str">
        <f t="shared" si="0"/>
        <v>K.V.RAVANAMMA ( 0807541 )</v>
      </c>
      <c r="B31" s="451" t="s">
        <v>4254</v>
      </c>
      <c r="C31" s="452" t="s">
        <v>4255</v>
      </c>
      <c r="D31" s="450" t="s">
        <v>4237</v>
      </c>
      <c r="E31" s="450" t="s">
        <v>180</v>
      </c>
      <c r="F31" s="451" t="s">
        <v>4260</v>
      </c>
      <c r="G31" s="450">
        <v>21860</v>
      </c>
      <c r="H31" s="450" t="s">
        <v>312</v>
      </c>
      <c r="I31" s="450">
        <v>10555653</v>
      </c>
      <c r="J31" s="450" t="s">
        <v>4256</v>
      </c>
      <c r="K31" s="450" t="s">
        <v>4230</v>
      </c>
      <c r="L31" s="450" t="s">
        <v>4064</v>
      </c>
      <c r="M31" s="450" t="s">
        <v>4257</v>
      </c>
      <c r="N31" s="450">
        <v>1000</v>
      </c>
      <c r="O31" s="450" t="s">
        <v>4261</v>
      </c>
      <c r="P31" s="450" t="s">
        <v>4233</v>
      </c>
      <c r="Q31" s="450" t="s">
        <v>4064</v>
      </c>
      <c r="R31" s="450" t="s">
        <v>4262</v>
      </c>
      <c r="S31" s="450">
        <v>1000</v>
      </c>
      <c r="T31" s="357" t="str">
        <f>IF(ISNA(VLOOKUP(H31,Info!$J$2:$K$16,2,FALSE)),"",VLOOKUP(H31,Info!$J$2:$K$16,2,FALSE))</f>
        <v>0887</v>
      </c>
      <c r="U31">
        <f t="shared" si="1"/>
        <v>2000</v>
      </c>
    </row>
    <row r="32" spans="1:21">
      <c r="A32" t="str">
        <f t="shared" si="0"/>
        <v>K.V.RAVANAMMA ( 0807541 )</v>
      </c>
      <c r="B32" s="451" t="s">
        <v>4254</v>
      </c>
      <c r="C32" s="452" t="s">
        <v>4255</v>
      </c>
      <c r="D32" s="450" t="s">
        <v>4237</v>
      </c>
      <c r="E32" s="450" t="s">
        <v>180</v>
      </c>
      <c r="F32" s="451" t="s">
        <v>4260</v>
      </c>
      <c r="G32" s="450">
        <v>21860</v>
      </c>
      <c r="H32" s="450" t="s">
        <v>312</v>
      </c>
      <c r="I32" s="450">
        <v>10555653</v>
      </c>
      <c r="J32" s="450" t="s">
        <v>4256</v>
      </c>
      <c r="K32" s="450" t="s">
        <v>4230</v>
      </c>
      <c r="L32" s="450" t="s">
        <v>4064</v>
      </c>
      <c r="M32" s="450" t="s">
        <v>4257</v>
      </c>
      <c r="N32" s="450">
        <v>1000</v>
      </c>
      <c r="O32" s="450" t="s">
        <v>4261</v>
      </c>
      <c r="P32" s="450" t="s">
        <v>4233</v>
      </c>
      <c r="Q32" s="450" t="s">
        <v>4064</v>
      </c>
      <c r="R32" s="450" t="s">
        <v>4262</v>
      </c>
      <c r="S32" s="450">
        <v>1000</v>
      </c>
      <c r="T32" s="357" t="str">
        <f>IF(ISNA(VLOOKUP(H32,Info!$J$2:$K$16,2,FALSE)),"",VLOOKUP(H32,Info!$J$2:$K$16,2,FALSE))</f>
        <v>0887</v>
      </c>
      <c r="U32">
        <f t="shared" si="1"/>
        <v>2000</v>
      </c>
    </row>
    <row r="33" spans="1:21">
      <c r="A33" t="str">
        <f t="shared" si="0"/>
        <v>K.V.RAVANAMMA ( 0807541 )</v>
      </c>
      <c r="B33" s="451" t="s">
        <v>4254</v>
      </c>
      <c r="C33" s="452" t="s">
        <v>4255</v>
      </c>
      <c r="D33" s="450" t="s">
        <v>4237</v>
      </c>
      <c r="E33" s="450" t="s">
        <v>180</v>
      </c>
      <c r="F33" s="451" t="s">
        <v>4260</v>
      </c>
      <c r="G33" s="450">
        <v>21860</v>
      </c>
      <c r="H33" s="450" t="s">
        <v>312</v>
      </c>
      <c r="I33" s="450">
        <v>10555653</v>
      </c>
      <c r="J33" s="450" t="s">
        <v>4256</v>
      </c>
      <c r="K33" s="450" t="s">
        <v>4230</v>
      </c>
      <c r="L33" s="450" t="s">
        <v>4064</v>
      </c>
      <c r="M33" s="450" t="s">
        <v>4257</v>
      </c>
      <c r="N33" s="450">
        <v>1000</v>
      </c>
      <c r="O33" s="450" t="s">
        <v>4261</v>
      </c>
      <c r="P33" s="450" t="s">
        <v>4233</v>
      </c>
      <c r="Q33" s="450" t="s">
        <v>4064</v>
      </c>
      <c r="R33" s="450" t="s">
        <v>4262</v>
      </c>
      <c r="S33" s="450">
        <v>1000</v>
      </c>
      <c r="T33" s="357" t="str">
        <f>IF(ISNA(VLOOKUP(H33,Info!$J$2:$K$16,2,FALSE)),"",VLOOKUP(H33,Info!$J$2:$K$16,2,FALSE))</f>
        <v>0887</v>
      </c>
      <c r="U33">
        <f t="shared" si="1"/>
        <v>2000</v>
      </c>
    </row>
    <row r="34" spans="1:21">
      <c r="A34" t="str">
        <f t="shared" si="0"/>
        <v>K.V.RAVANAMMA ( 0807541 )</v>
      </c>
      <c r="B34" s="451" t="s">
        <v>4254</v>
      </c>
      <c r="C34" s="452" t="s">
        <v>4255</v>
      </c>
      <c r="D34" s="450" t="s">
        <v>4237</v>
      </c>
      <c r="E34" s="450" t="s">
        <v>180</v>
      </c>
      <c r="F34" s="451" t="s">
        <v>4260</v>
      </c>
      <c r="G34" s="450">
        <v>21860</v>
      </c>
      <c r="H34" s="450" t="s">
        <v>312</v>
      </c>
      <c r="I34" s="450">
        <v>10555653</v>
      </c>
      <c r="J34" s="450" t="s">
        <v>4256</v>
      </c>
      <c r="K34" s="450" t="s">
        <v>4230</v>
      </c>
      <c r="L34" s="450" t="s">
        <v>4064</v>
      </c>
      <c r="M34" s="450" t="s">
        <v>4257</v>
      </c>
      <c r="N34" s="450">
        <v>1000</v>
      </c>
      <c r="O34" s="450" t="s">
        <v>4261</v>
      </c>
      <c r="P34" s="450" t="s">
        <v>4233</v>
      </c>
      <c r="Q34" s="450" t="s">
        <v>4064</v>
      </c>
      <c r="R34" s="450" t="s">
        <v>4262</v>
      </c>
      <c r="S34" s="450">
        <v>1000</v>
      </c>
      <c r="T34" s="357" t="str">
        <f>IF(ISNA(VLOOKUP(H34,Info!$J$2:$K$16,2,FALSE)),"",VLOOKUP(H34,Info!$J$2:$K$16,2,FALSE))</f>
        <v>0887</v>
      </c>
      <c r="U34">
        <f t="shared" si="1"/>
        <v>2000</v>
      </c>
    </row>
    <row r="35" spans="1:21">
      <c r="A35" t="str">
        <f t="shared" si="0"/>
        <v>K.V.RAVANAMMA ( 0807541 )</v>
      </c>
      <c r="B35" s="451" t="s">
        <v>4254</v>
      </c>
      <c r="C35" s="452" t="s">
        <v>4255</v>
      </c>
      <c r="D35" s="450" t="s">
        <v>4237</v>
      </c>
      <c r="E35" s="450" t="s">
        <v>180</v>
      </c>
      <c r="F35" s="451" t="s">
        <v>4260</v>
      </c>
      <c r="G35" s="450">
        <v>21860</v>
      </c>
      <c r="H35" s="450" t="s">
        <v>312</v>
      </c>
      <c r="I35" s="450">
        <v>10555653</v>
      </c>
      <c r="J35" s="450" t="s">
        <v>4256</v>
      </c>
      <c r="K35" s="450" t="s">
        <v>4230</v>
      </c>
      <c r="L35" s="450" t="s">
        <v>4064</v>
      </c>
      <c r="M35" s="450" t="s">
        <v>4257</v>
      </c>
      <c r="N35" s="450">
        <v>1000</v>
      </c>
      <c r="O35" s="450" t="s">
        <v>4261</v>
      </c>
      <c r="P35" s="450" t="s">
        <v>4233</v>
      </c>
      <c r="Q35" s="450" t="s">
        <v>4064</v>
      </c>
      <c r="R35" s="450" t="s">
        <v>4262</v>
      </c>
      <c r="S35" s="450">
        <v>1000</v>
      </c>
      <c r="T35" s="357" t="str">
        <f>IF(ISNA(VLOOKUP(H35,Info!$J$2:$K$16,2,FALSE)),"",VLOOKUP(H35,Info!$J$2:$K$16,2,FALSE))</f>
        <v>0887</v>
      </c>
      <c r="U35">
        <f t="shared" si="1"/>
        <v>2000</v>
      </c>
    </row>
    <row r="36" spans="1:21">
      <c r="A36" t="str">
        <f t="shared" si="0"/>
        <v>K.V.RAVANAMMA ( 0807541 )</v>
      </c>
      <c r="B36" s="451" t="s">
        <v>4254</v>
      </c>
      <c r="C36" s="452" t="s">
        <v>4255</v>
      </c>
      <c r="D36" s="450" t="s">
        <v>4237</v>
      </c>
      <c r="E36" s="450" t="s">
        <v>180</v>
      </c>
      <c r="F36" s="451" t="s">
        <v>4260</v>
      </c>
      <c r="G36" s="450">
        <v>21860</v>
      </c>
      <c r="H36" s="450" t="s">
        <v>312</v>
      </c>
      <c r="I36" s="450">
        <v>10555653</v>
      </c>
      <c r="J36" s="450" t="s">
        <v>4256</v>
      </c>
      <c r="K36" s="450" t="s">
        <v>4230</v>
      </c>
      <c r="L36" s="450" t="s">
        <v>4064</v>
      </c>
      <c r="M36" s="450" t="s">
        <v>4257</v>
      </c>
      <c r="N36" s="450">
        <v>1000</v>
      </c>
      <c r="O36" s="450" t="s">
        <v>4261</v>
      </c>
      <c r="P36" s="450" t="s">
        <v>4233</v>
      </c>
      <c r="Q36" s="450" t="s">
        <v>4064</v>
      </c>
      <c r="R36" s="450" t="s">
        <v>4262</v>
      </c>
      <c r="S36" s="450">
        <v>1000</v>
      </c>
      <c r="T36" s="357" t="str">
        <f>IF(ISNA(VLOOKUP(H36,Info!$J$2:$K$16,2,FALSE)),"",VLOOKUP(H36,Info!$J$2:$K$16,2,FALSE))</f>
        <v>0887</v>
      </c>
      <c r="U36">
        <f t="shared" si="1"/>
        <v>2000</v>
      </c>
    </row>
    <row r="37" spans="1:21">
      <c r="A37" t="str">
        <f t="shared" si="0"/>
        <v>K.V.RAVANAMMA ( 0807541 )</v>
      </c>
      <c r="B37" s="451" t="s">
        <v>4254</v>
      </c>
      <c r="C37" s="452" t="s">
        <v>4255</v>
      </c>
      <c r="D37" s="450" t="s">
        <v>4237</v>
      </c>
      <c r="E37" s="450" t="s">
        <v>180</v>
      </c>
      <c r="F37" s="451" t="s">
        <v>4260</v>
      </c>
      <c r="G37" s="450">
        <v>21860</v>
      </c>
      <c r="H37" s="450" t="s">
        <v>312</v>
      </c>
      <c r="I37" s="450">
        <v>10555653</v>
      </c>
      <c r="J37" s="450" t="s">
        <v>4256</v>
      </c>
      <c r="K37" s="450" t="s">
        <v>4230</v>
      </c>
      <c r="L37" s="450" t="s">
        <v>4064</v>
      </c>
      <c r="M37" s="450" t="s">
        <v>4257</v>
      </c>
      <c r="N37" s="450">
        <v>1000</v>
      </c>
      <c r="O37" s="450" t="s">
        <v>4261</v>
      </c>
      <c r="P37" s="450" t="s">
        <v>4233</v>
      </c>
      <c r="Q37" s="450" t="s">
        <v>4064</v>
      </c>
      <c r="R37" s="450" t="s">
        <v>4262</v>
      </c>
      <c r="S37" s="450">
        <v>1000</v>
      </c>
      <c r="T37" s="357" t="str">
        <f>IF(ISNA(VLOOKUP(H37,Info!$J$2:$K$16,2,FALSE)),"",VLOOKUP(H37,Info!$J$2:$K$16,2,FALSE))</f>
        <v>0887</v>
      </c>
      <c r="U37">
        <f t="shared" si="1"/>
        <v>2000</v>
      </c>
    </row>
    <row r="38" spans="1:21">
      <c r="A38" t="str">
        <f t="shared" si="0"/>
        <v>K.V.RAVANAMMA ( 0807541 )</v>
      </c>
      <c r="B38" s="451" t="s">
        <v>4254</v>
      </c>
      <c r="C38" s="452" t="s">
        <v>4255</v>
      </c>
      <c r="D38" s="450" t="s">
        <v>4237</v>
      </c>
      <c r="E38" s="450" t="s">
        <v>180</v>
      </c>
      <c r="F38" s="451" t="s">
        <v>4260</v>
      </c>
      <c r="G38" s="450">
        <v>21860</v>
      </c>
      <c r="H38" s="450" t="s">
        <v>312</v>
      </c>
      <c r="I38" s="450">
        <v>10555653</v>
      </c>
      <c r="J38" s="450" t="s">
        <v>4256</v>
      </c>
      <c r="K38" s="450" t="s">
        <v>4230</v>
      </c>
      <c r="L38" s="450" t="s">
        <v>4064</v>
      </c>
      <c r="M38" s="450" t="s">
        <v>4257</v>
      </c>
      <c r="N38" s="450">
        <v>1000</v>
      </c>
      <c r="O38" s="450" t="s">
        <v>4261</v>
      </c>
      <c r="P38" s="450" t="s">
        <v>4233</v>
      </c>
      <c r="Q38" s="450" t="s">
        <v>4064</v>
      </c>
      <c r="R38" s="450" t="s">
        <v>4262</v>
      </c>
      <c r="S38" s="450">
        <v>1000</v>
      </c>
      <c r="T38" s="357" t="str">
        <f>IF(ISNA(VLOOKUP(H38,Info!$J$2:$K$16,2,FALSE)),"",VLOOKUP(H38,Info!$J$2:$K$16,2,FALSE))</f>
        <v>0887</v>
      </c>
      <c r="U38">
        <f t="shared" si="1"/>
        <v>2000</v>
      </c>
    </row>
    <row r="39" spans="1:21">
      <c r="A39" t="str">
        <f t="shared" si="0"/>
        <v>K.V.RAVANAMMA ( 0807541 )</v>
      </c>
      <c r="B39" s="451" t="s">
        <v>4254</v>
      </c>
      <c r="C39" s="452" t="s">
        <v>4255</v>
      </c>
      <c r="D39" s="450" t="s">
        <v>4237</v>
      </c>
      <c r="E39" s="450" t="s">
        <v>180</v>
      </c>
      <c r="F39" s="451" t="s">
        <v>4260</v>
      </c>
      <c r="G39" s="450">
        <v>21860</v>
      </c>
      <c r="H39" s="450" t="s">
        <v>312</v>
      </c>
      <c r="I39" s="450">
        <v>10555653</v>
      </c>
      <c r="J39" s="450" t="s">
        <v>4256</v>
      </c>
      <c r="K39" s="450" t="s">
        <v>4230</v>
      </c>
      <c r="L39" s="450" t="s">
        <v>4064</v>
      </c>
      <c r="M39" s="450" t="s">
        <v>4257</v>
      </c>
      <c r="N39" s="450">
        <v>1000</v>
      </c>
      <c r="O39" s="450" t="s">
        <v>4261</v>
      </c>
      <c r="P39" s="450" t="s">
        <v>4233</v>
      </c>
      <c r="Q39" s="450" t="s">
        <v>4064</v>
      </c>
      <c r="R39" s="450" t="s">
        <v>4262</v>
      </c>
      <c r="S39" s="450">
        <v>1000</v>
      </c>
      <c r="T39" s="357" t="str">
        <f>IF(ISNA(VLOOKUP(H39,Info!$J$2:$K$16,2,FALSE)),"",VLOOKUP(H39,Info!$J$2:$K$16,2,FALSE))</f>
        <v>0887</v>
      </c>
      <c r="U39">
        <f t="shared" si="1"/>
        <v>2000</v>
      </c>
    </row>
    <row r="40" spans="1:21">
      <c r="A40" t="str">
        <f t="shared" si="0"/>
        <v>K.V.RAVANAMMA ( 0807541 )</v>
      </c>
      <c r="B40" s="451" t="s">
        <v>4254</v>
      </c>
      <c r="C40" s="452" t="s">
        <v>4255</v>
      </c>
      <c r="D40" s="450" t="s">
        <v>4237</v>
      </c>
      <c r="E40" s="450" t="s">
        <v>180</v>
      </c>
      <c r="F40" s="451" t="s">
        <v>4260</v>
      </c>
      <c r="G40" s="450">
        <v>21860</v>
      </c>
      <c r="H40" s="450" t="s">
        <v>312</v>
      </c>
      <c r="I40" s="450">
        <v>10555653</v>
      </c>
      <c r="J40" s="450" t="s">
        <v>4256</v>
      </c>
      <c r="K40" s="450" t="s">
        <v>4230</v>
      </c>
      <c r="L40" s="450" t="s">
        <v>4064</v>
      </c>
      <c r="M40" s="450" t="s">
        <v>4257</v>
      </c>
      <c r="N40" s="450">
        <v>1000</v>
      </c>
      <c r="O40" s="450" t="s">
        <v>4261</v>
      </c>
      <c r="P40" s="450" t="s">
        <v>4233</v>
      </c>
      <c r="Q40" s="450" t="s">
        <v>4064</v>
      </c>
      <c r="R40" s="450" t="s">
        <v>4262</v>
      </c>
      <c r="S40" s="450">
        <v>1000</v>
      </c>
      <c r="T40" s="357" t="str">
        <f>IF(ISNA(VLOOKUP(H40,Info!$J$2:$K$16,2,FALSE)),"",VLOOKUP(H40,Info!$J$2:$K$16,2,FALSE))</f>
        <v>0887</v>
      </c>
      <c r="U40">
        <f t="shared" si="1"/>
        <v>2000</v>
      </c>
    </row>
    <row r="41" spans="1:21">
      <c r="A41" t="str">
        <f t="shared" si="0"/>
        <v>K.V.RAVANAMMA ( 0807541 )</v>
      </c>
      <c r="B41" s="451" t="s">
        <v>4254</v>
      </c>
      <c r="C41" s="452" t="s">
        <v>4255</v>
      </c>
      <c r="D41" s="450" t="s">
        <v>4237</v>
      </c>
      <c r="E41" s="450" t="s">
        <v>180</v>
      </c>
      <c r="F41" s="451" t="s">
        <v>4260</v>
      </c>
      <c r="G41" s="450">
        <v>21860</v>
      </c>
      <c r="H41" s="450" t="s">
        <v>312</v>
      </c>
      <c r="I41" s="450">
        <v>10555653</v>
      </c>
      <c r="J41" s="450" t="s">
        <v>4256</v>
      </c>
      <c r="K41" s="450" t="s">
        <v>4230</v>
      </c>
      <c r="L41" s="450" t="s">
        <v>4064</v>
      </c>
      <c r="M41" s="450" t="s">
        <v>4257</v>
      </c>
      <c r="N41" s="450">
        <v>1000</v>
      </c>
      <c r="O41" s="450" t="s">
        <v>4261</v>
      </c>
      <c r="P41" s="450" t="s">
        <v>4233</v>
      </c>
      <c r="Q41" s="450" t="s">
        <v>4064</v>
      </c>
      <c r="R41" s="450" t="s">
        <v>4262</v>
      </c>
      <c r="S41" s="450">
        <v>1000</v>
      </c>
      <c r="T41" s="357" t="str">
        <f>IF(ISNA(VLOOKUP(H41,Info!$J$2:$K$16,2,FALSE)),"",VLOOKUP(H41,Info!$J$2:$K$16,2,FALSE))</f>
        <v>0887</v>
      </c>
      <c r="U41">
        <f t="shared" si="1"/>
        <v>2000</v>
      </c>
    </row>
    <row r="42" spans="1:21">
      <c r="A42" t="str">
        <f t="shared" si="0"/>
        <v>K.V.RAVANAMMA ( 0807541 )</v>
      </c>
      <c r="B42" s="451" t="s">
        <v>4254</v>
      </c>
      <c r="C42" s="452" t="s">
        <v>4255</v>
      </c>
      <c r="D42" s="450" t="s">
        <v>4237</v>
      </c>
      <c r="E42" s="450" t="s">
        <v>180</v>
      </c>
      <c r="F42" s="451" t="s">
        <v>4260</v>
      </c>
      <c r="G42" s="450">
        <v>21860</v>
      </c>
      <c r="H42" s="450" t="s">
        <v>312</v>
      </c>
      <c r="I42" s="450">
        <v>10555653</v>
      </c>
      <c r="J42" s="450" t="s">
        <v>4256</v>
      </c>
      <c r="K42" s="450" t="s">
        <v>4230</v>
      </c>
      <c r="L42" s="450" t="s">
        <v>4064</v>
      </c>
      <c r="M42" s="450" t="s">
        <v>4257</v>
      </c>
      <c r="N42" s="450">
        <v>1000</v>
      </c>
      <c r="O42" s="450" t="s">
        <v>4261</v>
      </c>
      <c r="P42" s="450" t="s">
        <v>4233</v>
      </c>
      <c r="Q42" s="450" t="s">
        <v>4064</v>
      </c>
      <c r="R42" s="450" t="s">
        <v>4262</v>
      </c>
      <c r="S42" s="450">
        <v>1000</v>
      </c>
      <c r="T42" s="357" t="str">
        <f>IF(ISNA(VLOOKUP(H42,Info!$J$2:$K$16,2,FALSE)),"",VLOOKUP(H42,Info!$J$2:$K$16,2,FALSE))</f>
        <v>0887</v>
      </c>
      <c r="U42">
        <f t="shared" si="1"/>
        <v>2000</v>
      </c>
    </row>
    <row r="43" spans="1:21">
      <c r="A43" t="str">
        <f t="shared" si="0"/>
        <v>K.V.RAVANAMMA ( 0807541 )</v>
      </c>
      <c r="B43" s="451" t="s">
        <v>4254</v>
      </c>
      <c r="C43" s="452" t="s">
        <v>4255</v>
      </c>
      <c r="D43" s="450" t="s">
        <v>4237</v>
      </c>
      <c r="E43" s="450" t="s">
        <v>180</v>
      </c>
      <c r="F43" s="451" t="s">
        <v>4260</v>
      </c>
      <c r="G43" s="450">
        <v>21860</v>
      </c>
      <c r="H43" s="450" t="s">
        <v>312</v>
      </c>
      <c r="I43" s="450">
        <v>10555653</v>
      </c>
      <c r="J43" s="450" t="s">
        <v>4256</v>
      </c>
      <c r="K43" s="450" t="s">
        <v>4230</v>
      </c>
      <c r="L43" s="450" t="s">
        <v>4064</v>
      </c>
      <c r="M43" s="450" t="s">
        <v>4257</v>
      </c>
      <c r="N43" s="450">
        <v>1000</v>
      </c>
      <c r="O43" s="450" t="s">
        <v>4261</v>
      </c>
      <c r="P43" s="450" t="s">
        <v>4233</v>
      </c>
      <c r="Q43" s="450" t="s">
        <v>4064</v>
      </c>
      <c r="R43" s="450" t="s">
        <v>4262</v>
      </c>
      <c r="S43" s="450">
        <v>1000</v>
      </c>
      <c r="T43" s="357" t="str">
        <f>IF(ISNA(VLOOKUP(H43,Info!$J$2:$K$16,2,FALSE)),"",VLOOKUP(H43,Info!$J$2:$K$16,2,FALSE))</f>
        <v>0887</v>
      </c>
      <c r="U43">
        <f t="shared" si="1"/>
        <v>2000</v>
      </c>
    </row>
    <row r="44" spans="1:21">
      <c r="A44" t="str">
        <f t="shared" si="0"/>
        <v>K.V.RAVANAMMA ( 0807541 )</v>
      </c>
      <c r="B44" s="451" t="s">
        <v>4254</v>
      </c>
      <c r="C44" s="452" t="s">
        <v>4255</v>
      </c>
      <c r="D44" s="450" t="s">
        <v>4237</v>
      </c>
      <c r="E44" s="450" t="s">
        <v>180</v>
      </c>
      <c r="F44" s="451" t="s">
        <v>4260</v>
      </c>
      <c r="G44" s="450">
        <v>21860</v>
      </c>
      <c r="H44" s="450" t="s">
        <v>312</v>
      </c>
      <c r="I44" s="450">
        <v>10555653</v>
      </c>
      <c r="J44" s="450" t="s">
        <v>4256</v>
      </c>
      <c r="K44" s="450" t="s">
        <v>4230</v>
      </c>
      <c r="L44" s="450" t="s">
        <v>4064</v>
      </c>
      <c r="M44" s="450" t="s">
        <v>4257</v>
      </c>
      <c r="N44" s="450">
        <v>1000</v>
      </c>
      <c r="O44" s="450" t="s">
        <v>4261</v>
      </c>
      <c r="P44" s="450" t="s">
        <v>4233</v>
      </c>
      <c r="Q44" s="450" t="s">
        <v>4064</v>
      </c>
      <c r="R44" s="450" t="s">
        <v>4262</v>
      </c>
      <c r="S44" s="450">
        <v>1000</v>
      </c>
      <c r="T44" s="357" t="str">
        <f>IF(ISNA(VLOOKUP(H44,Info!$J$2:$K$16,2,FALSE)),"",VLOOKUP(H44,Info!$J$2:$K$16,2,FALSE))</f>
        <v>0887</v>
      </c>
      <c r="U44">
        <f t="shared" si="1"/>
        <v>2000</v>
      </c>
    </row>
    <row r="45" spans="1:21">
      <c r="A45" t="str">
        <f t="shared" si="0"/>
        <v>K.V.RAVANAMMA ( 0807541 )</v>
      </c>
      <c r="B45" s="451" t="s">
        <v>4254</v>
      </c>
      <c r="C45" s="452" t="s">
        <v>4255</v>
      </c>
      <c r="D45" s="450" t="s">
        <v>4237</v>
      </c>
      <c r="E45" s="450" t="s">
        <v>180</v>
      </c>
      <c r="F45" s="451" t="s">
        <v>4260</v>
      </c>
      <c r="G45" s="450">
        <v>21860</v>
      </c>
      <c r="H45" s="450" t="s">
        <v>312</v>
      </c>
      <c r="I45" s="450">
        <v>10555653</v>
      </c>
      <c r="J45" s="450" t="s">
        <v>4256</v>
      </c>
      <c r="K45" s="450" t="s">
        <v>4230</v>
      </c>
      <c r="L45" s="450" t="s">
        <v>4064</v>
      </c>
      <c r="M45" s="450" t="s">
        <v>4257</v>
      </c>
      <c r="N45" s="450">
        <v>1000</v>
      </c>
      <c r="O45" s="450" t="s">
        <v>4261</v>
      </c>
      <c r="P45" s="450" t="s">
        <v>4233</v>
      </c>
      <c r="Q45" s="450" t="s">
        <v>4064</v>
      </c>
      <c r="R45" s="450" t="s">
        <v>4262</v>
      </c>
      <c r="S45" s="450">
        <v>1000</v>
      </c>
      <c r="T45" s="357" t="str">
        <f>IF(ISNA(VLOOKUP(H45,Info!$J$2:$K$16,2,FALSE)),"",VLOOKUP(H45,Info!$J$2:$K$16,2,FALSE))</f>
        <v>0887</v>
      </c>
      <c r="U45">
        <f t="shared" si="1"/>
        <v>2000</v>
      </c>
    </row>
    <row r="46" spans="1:21">
      <c r="A46" t="str">
        <f t="shared" si="0"/>
        <v>K.V.RAVANAMMA ( 0807541 )</v>
      </c>
      <c r="B46" s="451" t="s">
        <v>4254</v>
      </c>
      <c r="C46" s="452" t="s">
        <v>4255</v>
      </c>
      <c r="D46" s="450" t="s">
        <v>4237</v>
      </c>
      <c r="E46" s="450" t="s">
        <v>180</v>
      </c>
      <c r="F46" s="451" t="s">
        <v>4260</v>
      </c>
      <c r="G46" s="450">
        <v>21860</v>
      </c>
      <c r="H46" s="450" t="s">
        <v>312</v>
      </c>
      <c r="I46" s="450">
        <v>10555653</v>
      </c>
      <c r="J46" s="450" t="s">
        <v>4256</v>
      </c>
      <c r="K46" s="450" t="s">
        <v>4230</v>
      </c>
      <c r="L46" s="450" t="s">
        <v>4064</v>
      </c>
      <c r="M46" s="450" t="s">
        <v>4257</v>
      </c>
      <c r="N46" s="450">
        <v>1000</v>
      </c>
      <c r="O46" s="450" t="s">
        <v>4261</v>
      </c>
      <c r="P46" s="450" t="s">
        <v>4233</v>
      </c>
      <c r="Q46" s="450" t="s">
        <v>4064</v>
      </c>
      <c r="R46" s="450" t="s">
        <v>4262</v>
      </c>
      <c r="S46" s="450">
        <v>1000</v>
      </c>
      <c r="T46" s="357" t="str">
        <f>IF(ISNA(VLOOKUP(H46,Info!$J$2:$K$16,2,FALSE)),"",VLOOKUP(H46,Info!$J$2:$K$16,2,FALSE))</f>
        <v>0887</v>
      </c>
      <c r="U46">
        <f t="shared" si="1"/>
        <v>2000</v>
      </c>
    </row>
    <row r="47" spans="1:21">
      <c r="A47" t="str">
        <f t="shared" si="0"/>
        <v>K.V.RAVANAMMA ( 0807541 )</v>
      </c>
      <c r="B47" s="451" t="s">
        <v>4254</v>
      </c>
      <c r="C47" s="452" t="s">
        <v>4255</v>
      </c>
      <c r="D47" s="450" t="s">
        <v>4237</v>
      </c>
      <c r="E47" s="450" t="s">
        <v>180</v>
      </c>
      <c r="F47" s="451" t="s">
        <v>4260</v>
      </c>
      <c r="G47" s="450">
        <v>21860</v>
      </c>
      <c r="H47" s="450" t="s">
        <v>312</v>
      </c>
      <c r="I47" s="450">
        <v>10555653</v>
      </c>
      <c r="J47" s="450" t="s">
        <v>4256</v>
      </c>
      <c r="K47" s="450" t="s">
        <v>4230</v>
      </c>
      <c r="L47" s="450" t="s">
        <v>4064</v>
      </c>
      <c r="M47" s="450" t="s">
        <v>4257</v>
      </c>
      <c r="N47" s="450">
        <v>1000</v>
      </c>
      <c r="O47" s="450" t="s">
        <v>4261</v>
      </c>
      <c r="P47" s="450" t="s">
        <v>4233</v>
      </c>
      <c r="Q47" s="450" t="s">
        <v>4064</v>
      </c>
      <c r="R47" s="450" t="s">
        <v>4262</v>
      </c>
      <c r="S47" s="450">
        <v>1000</v>
      </c>
      <c r="T47" s="357" t="str">
        <f>IF(ISNA(VLOOKUP(H47,Info!$J$2:$K$16,2,FALSE)),"",VLOOKUP(H47,Info!$J$2:$K$16,2,FALSE))</f>
        <v>0887</v>
      </c>
      <c r="U47">
        <f t="shared" si="1"/>
        <v>2000</v>
      </c>
    </row>
    <row r="48" spans="1:21">
      <c r="A48" t="str">
        <f t="shared" si="0"/>
        <v>K.V.RAVANAMMA ( 0807541 )</v>
      </c>
      <c r="B48" s="451" t="s">
        <v>4254</v>
      </c>
      <c r="C48" s="452" t="s">
        <v>4255</v>
      </c>
      <c r="D48" s="450" t="s">
        <v>4237</v>
      </c>
      <c r="E48" s="450" t="s">
        <v>180</v>
      </c>
      <c r="F48" s="451" t="s">
        <v>4260</v>
      </c>
      <c r="G48" s="450">
        <v>21860</v>
      </c>
      <c r="H48" s="450" t="s">
        <v>312</v>
      </c>
      <c r="I48" s="450">
        <v>10555653</v>
      </c>
      <c r="J48" s="450" t="s">
        <v>4256</v>
      </c>
      <c r="K48" s="450" t="s">
        <v>4230</v>
      </c>
      <c r="L48" s="450" t="s">
        <v>4064</v>
      </c>
      <c r="M48" s="450" t="s">
        <v>4257</v>
      </c>
      <c r="N48" s="450">
        <v>1000</v>
      </c>
      <c r="O48" s="450" t="s">
        <v>4261</v>
      </c>
      <c r="P48" s="450" t="s">
        <v>4233</v>
      </c>
      <c r="Q48" s="450" t="s">
        <v>4064</v>
      </c>
      <c r="R48" s="450" t="s">
        <v>4262</v>
      </c>
      <c r="S48" s="450">
        <v>1000</v>
      </c>
      <c r="T48" s="357" t="str">
        <f>IF(ISNA(VLOOKUP(H48,Info!$J$2:$K$16,2,FALSE)),"",VLOOKUP(H48,Info!$J$2:$K$16,2,FALSE))</f>
        <v>0887</v>
      </c>
      <c r="U48">
        <f t="shared" si="1"/>
        <v>2000</v>
      </c>
    </row>
    <row r="49" spans="1:21">
      <c r="A49" t="str">
        <f t="shared" si="0"/>
        <v>K.V.RAVANAMMA ( 0807541 )</v>
      </c>
      <c r="B49" s="451" t="s">
        <v>4254</v>
      </c>
      <c r="C49" s="452" t="s">
        <v>4255</v>
      </c>
      <c r="D49" s="450" t="s">
        <v>4237</v>
      </c>
      <c r="E49" s="450" t="s">
        <v>180</v>
      </c>
      <c r="F49" s="451" t="s">
        <v>4260</v>
      </c>
      <c r="G49" s="450">
        <v>21860</v>
      </c>
      <c r="H49" s="450" t="s">
        <v>312</v>
      </c>
      <c r="I49" s="450">
        <v>10555653</v>
      </c>
      <c r="J49" s="450" t="s">
        <v>4256</v>
      </c>
      <c r="K49" s="450" t="s">
        <v>4230</v>
      </c>
      <c r="L49" s="450" t="s">
        <v>4064</v>
      </c>
      <c r="M49" s="450" t="s">
        <v>4257</v>
      </c>
      <c r="N49" s="450">
        <v>1000</v>
      </c>
      <c r="O49" s="450" t="s">
        <v>4261</v>
      </c>
      <c r="P49" s="450" t="s">
        <v>4233</v>
      </c>
      <c r="Q49" s="450" t="s">
        <v>4064</v>
      </c>
      <c r="R49" s="450" t="s">
        <v>4262</v>
      </c>
      <c r="S49" s="450">
        <v>1000</v>
      </c>
      <c r="T49" s="357" t="str">
        <f>IF(ISNA(VLOOKUP(H49,Info!$J$2:$K$16,2,FALSE)),"",VLOOKUP(H49,Info!$J$2:$K$16,2,FALSE))</f>
        <v>0887</v>
      </c>
      <c r="U49">
        <f t="shared" si="1"/>
        <v>2000</v>
      </c>
    </row>
    <row r="50" spans="1:21">
      <c r="A50" t="str">
        <f t="shared" si="0"/>
        <v>K.V.RAVANAMMA ( 0807541 )</v>
      </c>
      <c r="B50" s="451" t="s">
        <v>4254</v>
      </c>
      <c r="C50" s="452" t="s">
        <v>4255</v>
      </c>
      <c r="D50" s="450" t="s">
        <v>4237</v>
      </c>
      <c r="E50" s="450" t="s">
        <v>180</v>
      </c>
      <c r="F50" s="451" t="s">
        <v>4260</v>
      </c>
      <c r="G50" s="450">
        <v>21860</v>
      </c>
      <c r="H50" s="450" t="s">
        <v>312</v>
      </c>
      <c r="I50" s="450">
        <v>10555653</v>
      </c>
      <c r="J50" s="450" t="s">
        <v>4256</v>
      </c>
      <c r="K50" s="450" t="s">
        <v>4230</v>
      </c>
      <c r="L50" s="450" t="s">
        <v>4064</v>
      </c>
      <c r="M50" s="450" t="s">
        <v>4257</v>
      </c>
      <c r="N50" s="450">
        <v>1000</v>
      </c>
      <c r="O50" s="450" t="s">
        <v>4261</v>
      </c>
      <c r="P50" s="450" t="s">
        <v>4233</v>
      </c>
      <c r="Q50" s="450" t="s">
        <v>4064</v>
      </c>
      <c r="R50" s="450" t="s">
        <v>4262</v>
      </c>
      <c r="S50" s="450">
        <v>1000</v>
      </c>
      <c r="T50" s="357" t="str">
        <f>IF(ISNA(VLOOKUP(H50,Info!$J$2:$K$16,2,FALSE)),"",VLOOKUP(H50,Info!$J$2:$K$16,2,FALSE))</f>
        <v>0887</v>
      </c>
      <c r="U50">
        <f t="shared" si="1"/>
        <v>2000</v>
      </c>
    </row>
    <row r="51" spans="1:21">
      <c r="A51" t="str">
        <f t="shared" si="0"/>
        <v>K.V.RAVANAMMA ( 0807541 )</v>
      </c>
      <c r="B51" s="451" t="s">
        <v>4254</v>
      </c>
      <c r="C51" s="452" t="s">
        <v>4255</v>
      </c>
      <c r="D51" s="450" t="s">
        <v>4237</v>
      </c>
      <c r="E51" s="450" t="s">
        <v>180</v>
      </c>
      <c r="F51" s="451" t="s">
        <v>4260</v>
      </c>
      <c r="G51" s="450">
        <v>21860</v>
      </c>
      <c r="H51" s="450" t="s">
        <v>312</v>
      </c>
      <c r="I51" s="450">
        <v>10555653</v>
      </c>
      <c r="J51" s="450" t="s">
        <v>4256</v>
      </c>
      <c r="K51" s="450" t="s">
        <v>4230</v>
      </c>
      <c r="L51" s="450" t="s">
        <v>4064</v>
      </c>
      <c r="M51" s="450" t="s">
        <v>4257</v>
      </c>
      <c r="N51" s="450">
        <v>1000</v>
      </c>
      <c r="O51" s="450" t="s">
        <v>4261</v>
      </c>
      <c r="P51" s="450" t="s">
        <v>4233</v>
      </c>
      <c r="Q51" s="450" t="s">
        <v>4064</v>
      </c>
      <c r="R51" s="450" t="s">
        <v>4262</v>
      </c>
      <c r="S51" s="450">
        <v>1000</v>
      </c>
      <c r="T51" s="357" t="str">
        <f>IF(ISNA(VLOOKUP(H51,Info!$J$2:$K$16,2,FALSE)),"",VLOOKUP(H51,Info!$J$2:$K$16,2,FALSE))</f>
        <v>0887</v>
      </c>
      <c r="U51">
        <f t="shared" si="1"/>
        <v>2000</v>
      </c>
    </row>
    <row r="52" spans="1:21">
      <c r="A52" t="str">
        <f t="shared" si="0"/>
        <v>K.V.RAVANAMMA ( 0807541 )</v>
      </c>
      <c r="B52" s="451" t="s">
        <v>4254</v>
      </c>
      <c r="C52" s="452" t="s">
        <v>4255</v>
      </c>
      <c r="D52" s="450" t="s">
        <v>4237</v>
      </c>
      <c r="E52" s="450" t="s">
        <v>180</v>
      </c>
      <c r="F52" s="451" t="s">
        <v>4260</v>
      </c>
      <c r="G52" s="450">
        <v>21860</v>
      </c>
      <c r="H52" s="450" t="s">
        <v>312</v>
      </c>
      <c r="I52" s="450">
        <v>10555653</v>
      </c>
      <c r="J52" s="450" t="s">
        <v>4256</v>
      </c>
      <c r="K52" s="450" t="s">
        <v>4230</v>
      </c>
      <c r="L52" s="450" t="s">
        <v>4064</v>
      </c>
      <c r="M52" s="450" t="s">
        <v>4257</v>
      </c>
      <c r="N52" s="450">
        <v>1000</v>
      </c>
      <c r="O52" s="450" t="s">
        <v>4261</v>
      </c>
      <c r="P52" s="450" t="s">
        <v>4233</v>
      </c>
      <c r="Q52" s="450" t="s">
        <v>4064</v>
      </c>
      <c r="R52" s="450" t="s">
        <v>4262</v>
      </c>
      <c r="S52" s="450">
        <v>1000</v>
      </c>
      <c r="T52" s="357" t="str">
        <f>IF(ISNA(VLOOKUP(H52,Info!$J$2:$K$16,2,FALSE)),"",VLOOKUP(H52,Info!$J$2:$K$16,2,FALSE))</f>
        <v>0887</v>
      </c>
      <c r="U52">
        <f t="shared" si="1"/>
        <v>2000</v>
      </c>
    </row>
    <row r="53" spans="1:21">
      <c r="A53" t="str">
        <f t="shared" si="0"/>
        <v>K.V.RAVANAMMA ( 0807541 )</v>
      </c>
      <c r="B53" s="451" t="s">
        <v>4254</v>
      </c>
      <c r="C53" s="452" t="s">
        <v>4255</v>
      </c>
      <c r="D53" s="450" t="s">
        <v>4237</v>
      </c>
      <c r="E53" s="450" t="s">
        <v>180</v>
      </c>
      <c r="F53" s="451" t="s">
        <v>4260</v>
      </c>
      <c r="G53" s="450">
        <v>21860</v>
      </c>
      <c r="H53" s="450" t="s">
        <v>312</v>
      </c>
      <c r="I53" s="450">
        <v>10555653</v>
      </c>
      <c r="J53" s="450" t="s">
        <v>4256</v>
      </c>
      <c r="K53" s="450" t="s">
        <v>4230</v>
      </c>
      <c r="L53" s="450" t="s">
        <v>4064</v>
      </c>
      <c r="M53" s="450" t="s">
        <v>4257</v>
      </c>
      <c r="N53" s="450">
        <v>1000</v>
      </c>
      <c r="O53" s="450" t="s">
        <v>4261</v>
      </c>
      <c r="P53" s="450" t="s">
        <v>4233</v>
      </c>
      <c r="Q53" s="450" t="s">
        <v>4064</v>
      </c>
      <c r="R53" s="450" t="s">
        <v>4262</v>
      </c>
      <c r="S53" s="450">
        <v>1000</v>
      </c>
      <c r="T53" s="357" t="str">
        <f>IF(ISNA(VLOOKUP(H53,Info!$J$2:$K$16,2,FALSE)),"",VLOOKUP(H53,Info!$J$2:$K$16,2,FALSE))</f>
        <v>0887</v>
      </c>
      <c r="U53">
        <f t="shared" si="1"/>
        <v>2000</v>
      </c>
    </row>
    <row r="54" spans="1:21">
      <c r="A54" t="str">
        <f t="shared" si="0"/>
        <v>K.V.RAVANAMMA ( 0807541 )</v>
      </c>
      <c r="B54" s="451" t="s">
        <v>4254</v>
      </c>
      <c r="C54" s="452" t="s">
        <v>4255</v>
      </c>
      <c r="D54" s="450" t="s">
        <v>4237</v>
      </c>
      <c r="E54" s="450" t="s">
        <v>180</v>
      </c>
      <c r="F54" s="451" t="s">
        <v>4260</v>
      </c>
      <c r="G54" s="450">
        <v>21860</v>
      </c>
      <c r="H54" s="450" t="s">
        <v>312</v>
      </c>
      <c r="I54" s="450">
        <v>10555653</v>
      </c>
      <c r="J54" s="450" t="s">
        <v>4256</v>
      </c>
      <c r="K54" s="450" t="s">
        <v>4230</v>
      </c>
      <c r="L54" s="450" t="s">
        <v>4064</v>
      </c>
      <c r="M54" s="450" t="s">
        <v>4257</v>
      </c>
      <c r="N54" s="450">
        <v>1000</v>
      </c>
      <c r="O54" s="450" t="s">
        <v>4261</v>
      </c>
      <c r="P54" s="450" t="s">
        <v>4233</v>
      </c>
      <c r="Q54" s="450" t="s">
        <v>4064</v>
      </c>
      <c r="R54" s="450" t="s">
        <v>4262</v>
      </c>
      <c r="S54" s="450">
        <v>1000</v>
      </c>
      <c r="T54" s="357" t="str">
        <f>IF(ISNA(VLOOKUP(H54,Info!$J$2:$K$16,2,FALSE)),"",VLOOKUP(H54,Info!$J$2:$K$16,2,FALSE))</f>
        <v>0887</v>
      </c>
      <c r="U54">
        <f t="shared" si="1"/>
        <v>2000</v>
      </c>
    </row>
    <row r="55" spans="1:21">
      <c r="A55" t="str">
        <f t="shared" si="0"/>
        <v>K.V.RAVANAMMA ( 0807541 )</v>
      </c>
      <c r="B55" s="451" t="s">
        <v>4254</v>
      </c>
      <c r="C55" s="452" t="s">
        <v>4255</v>
      </c>
      <c r="D55" s="450" t="s">
        <v>4237</v>
      </c>
      <c r="E55" s="450" t="s">
        <v>180</v>
      </c>
      <c r="F55" s="451" t="s">
        <v>4260</v>
      </c>
      <c r="G55" s="450">
        <v>21860</v>
      </c>
      <c r="H55" s="450" t="s">
        <v>312</v>
      </c>
      <c r="I55" s="450">
        <v>10555653</v>
      </c>
      <c r="J55" s="450" t="s">
        <v>4256</v>
      </c>
      <c r="K55" s="450" t="s">
        <v>4230</v>
      </c>
      <c r="L55" s="450" t="s">
        <v>4064</v>
      </c>
      <c r="M55" s="450" t="s">
        <v>4257</v>
      </c>
      <c r="N55" s="450">
        <v>1000</v>
      </c>
      <c r="O55" s="450" t="s">
        <v>4261</v>
      </c>
      <c r="P55" s="450" t="s">
        <v>4233</v>
      </c>
      <c r="Q55" s="450" t="s">
        <v>4064</v>
      </c>
      <c r="R55" s="450" t="s">
        <v>4262</v>
      </c>
      <c r="S55" s="450">
        <v>1000</v>
      </c>
      <c r="T55" s="357" t="str">
        <f>IF(ISNA(VLOOKUP(H55,Info!$J$2:$K$16,2,FALSE)),"",VLOOKUP(H55,Info!$J$2:$K$16,2,FALSE))</f>
        <v>0887</v>
      </c>
      <c r="U55">
        <f t="shared" si="1"/>
        <v>2000</v>
      </c>
    </row>
    <row r="56" spans="1:21">
      <c r="A56" t="str">
        <f t="shared" si="0"/>
        <v>K.V.RAVANAMMA ( 0807541 )</v>
      </c>
      <c r="B56" s="451" t="s">
        <v>4254</v>
      </c>
      <c r="C56" s="452" t="s">
        <v>4255</v>
      </c>
      <c r="D56" s="450" t="s">
        <v>4237</v>
      </c>
      <c r="E56" s="450" t="s">
        <v>180</v>
      </c>
      <c r="F56" s="451" t="s">
        <v>4260</v>
      </c>
      <c r="G56" s="450">
        <v>21860</v>
      </c>
      <c r="H56" s="450" t="s">
        <v>312</v>
      </c>
      <c r="I56" s="450">
        <v>10555653</v>
      </c>
      <c r="J56" s="450" t="s">
        <v>4256</v>
      </c>
      <c r="K56" s="450" t="s">
        <v>4230</v>
      </c>
      <c r="L56" s="450" t="s">
        <v>4064</v>
      </c>
      <c r="M56" s="450" t="s">
        <v>4257</v>
      </c>
      <c r="N56" s="450">
        <v>1000</v>
      </c>
      <c r="O56" s="450" t="s">
        <v>4261</v>
      </c>
      <c r="P56" s="450" t="s">
        <v>4233</v>
      </c>
      <c r="Q56" s="450" t="s">
        <v>4064</v>
      </c>
      <c r="R56" s="450" t="s">
        <v>4262</v>
      </c>
      <c r="S56" s="450">
        <v>1000</v>
      </c>
      <c r="T56" s="357" t="str">
        <f>IF(ISNA(VLOOKUP(H56,Info!$J$2:$K$16,2,FALSE)),"",VLOOKUP(H56,Info!$J$2:$K$16,2,FALSE))</f>
        <v>0887</v>
      </c>
      <c r="U56">
        <f t="shared" si="1"/>
        <v>2000</v>
      </c>
    </row>
    <row r="57" spans="1:21">
      <c r="A57" t="str">
        <f t="shared" si="0"/>
        <v>K.V.RAVANAMMA ( 0807541 )</v>
      </c>
      <c r="B57" s="451" t="s">
        <v>4254</v>
      </c>
      <c r="C57" s="452" t="s">
        <v>4255</v>
      </c>
      <c r="D57" s="450" t="s">
        <v>4237</v>
      </c>
      <c r="E57" s="450" t="s">
        <v>180</v>
      </c>
      <c r="F57" s="451" t="s">
        <v>4260</v>
      </c>
      <c r="G57" s="450">
        <v>21860</v>
      </c>
      <c r="H57" s="450" t="s">
        <v>312</v>
      </c>
      <c r="I57" s="450">
        <v>10555653</v>
      </c>
      <c r="J57" s="450" t="s">
        <v>4256</v>
      </c>
      <c r="K57" s="450" t="s">
        <v>4230</v>
      </c>
      <c r="L57" s="450" t="s">
        <v>4064</v>
      </c>
      <c r="M57" s="450" t="s">
        <v>4257</v>
      </c>
      <c r="N57" s="450">
        <v>1000</v>
      </c>
      <c r="O57" s="450" t="s">
        <v>4261</v>
      </c>
      <c r="P57" s="450" t="s">
        <v>4233</v>
      </c>
      <c r="Q57" s="450" t="s">
        <v>4064</v>
      </c>
      <c r="R57" s="450" t="s">
        <v>4262</v>
      </c>
      <c r="S57" s="450">
        <v>1000</v>
      </c>
      <c r="T57" s="357" t="str">
        <f>IF(ISNA(VLOOKUP(H57,Info!$J$2:$K$16,2,FALSE)),"",VLOOKUP(H57,Info!$J$2:$K$16,2,FALSE))</f>
        <v>0887</v>
      </c>
      <c r="U57">
        <f t="shared" si="1"/>
        <v>2000</v>
      </c>
    </row>
    <row r="58" spans="1:21">
      <c r="A58" t="str">
        <f t="shared" si="0"/>
        <v>K.V.RAVANAMMA ( 0807541 )</v>
      </c>
      <c r="B58" s="451" t="s">
        <v>4254</v>
      </c>
      <c r="C58" s="452" t="s">
        <v>4255</v>
      </c>
      <c r="D58" s="450" t="s">
        <v>4237</v>
      </c>
      <c r="E58" s="450" t="s">
        <v>180</v>
      </c>
      <c r="F58" s="451" t="s">
        <v>4260</v>
      </c>
      <c r="G58" s="450">
        <v>21860</v>
      </c>
      <c r="H58" s="450" t="s">
        <v>312</v>
      </c>
      <c r="I58" s="450">
        <v>10555653</v>
      </c>
      <c r="J58" s="450" t="s">
        <v>4256</v>
      </c>
      <c r="K58" s="450" t="s">
        <v>4230</v>
      </c>
      <c r="L58" s="450" t="s">
        <v>4064</v>
      </c>
      <c r="M58" s="450" t="s">
        <v>4257</v>
      </c>
      <c r="N58" s="450">
        <v>1000</v>
      </c>
      <c r="O58" s="450" t="s">
        <v>4261</v>
      </c>
      <c r="P58" s="450" t="s">
        <v>4233</v>
      </c>
      <c r="Q58" s="450" t="s">
        <v>4064</v>
      </c>
      <c r="R58" s="450" t="s">
        <v>4262</v>
      </c>
      <c r="S58" s="450">
        <v>1000</v>
      </c>
      <c r="T58" s="357" t="str">
        <f>IF(ISNA(VLOOKUP(H58,Info!$J$2:$K$16,2,FALSE)),"",VLOOKUP(H58,Info!$J$2:$K$16,2,FALSE))</f>
        <v>0887</v>
      </c>
      <c r="U58">
        <f t="shared" si="1"/>
        <v>2000</v>
      </c>
    </row>
    <row r="59" spans="1:21">
      <c r="A59" t="str">
        <f t="shared" si="0"/>
        <v>K.V.RAVANAMMA ( 0807541 )</v>
      </c>
      <c r="B59" s="451" t="s">
        <v>4254</v>
      </c>
      <c r="C59" s="452" t="s">
        <v>4255</v>
      </c>
      <c r="D59" s="450" t="s">
        <v>4237</v>
      </c>
      <c r="E59" s="450" t="s">
        <v>180</v>
      </c>
      <c r="F59" s="451" t="s">
        <v>4260</v>
      </c>
      <c r="G59" s="450">
        <v>21860</v>
      </c>
      <c r="H59" s="450" t="s">
        <v>312</v>
      </c>
      <c r="I59" s="450">
        <v>10555653</v>
      </c>
      <c r="J59" s="450" t="s">
        <v>4256</v>
      </c>
      <c r="K59" s="450" t="s">
        <v>4230</v>
      </c>
      <c r="L59" s="450" t="s">
        <v>4064</v>
      </c>
      <c r="M59" s="450" t="s">
        <v>4257</v>
      </c>
      <c r="N59" s="450">
        <v>1000</v>
      </c>
      <c r="O59" s="450" t="s">
        <v>4261</v>
      </c>
      <c r="P59" s="450" t="s">
        <v>4233</v>
      </c>
      <c r="Q59" s="450" t="s">
        <v>4064</v>
      </c>
      <c r="R59" s="450" t="s">
        <v>4262</v>
      </c>
      <c r="S59" s="450">
        <v>1000</v>
      </c>
      <c r="T59" s="357" t="str">
        <f>IF(ISNA(VLOOKUP(H59,Info!$J$2:$K$16,2,FALSE)),"",VLOOKUP(H59,Info!$J$2:$K$16,2,FALSE))</f>
        <v>0887</v>
      </c>
      <c r="U59">
        <f t="shared" si="1"/>
        <v>2000</v>
      </c>
    </row>
    <row r="60" spans="1:21">
      <c r="A60" t="str">
        <f t="shared" si="0"/>
        <v>K.V.RAVANAMMA ( 0807541 )</v>
      </c>
      <c r="B60" s="451" t="s">
        <v>4254</v>
      </c>
      <c r="C60" s="452" t="s">
        <v>4255</v>
      </c>
      <c r="D60" s="450" t="s">
        <v>4237</v>
      </c>
      <c r="E60" s="450" t="s">
        <v>180</v>
      </c>
      <c r="F60" s="451" t="s">
        <v>4260</v>
      </c>
      <c r="G60" s="450">
        <v>21860</v>
      </c>
      <c r="H60" s="450" t="s">
        <v>312</v>
      </c>
      <c r="I60" s="450">
        <v>10555653</v>
      </c>
      <c r="J60" s="450" t="s">
        <v>4256</v>
      </c>
      <c r="K60" s="450" t="s">
        <v>4230</v>
      </c>
      <c r="L60" s="450" t="s">
        <v>4064</v>
      </c>
      <c r="M60" s="450" t="s">
        <v>4257</v>
      </c>
      <c r="N60" s="450">
        <v>1000</v>
      </c>
      <c r="O60" s="450" t="s">
        <v>4261</v>
      </c>
      <c r="P60" s="450" t="s">
        <v>4233</v>
      </c>
      <c r="Q60" s="450" t="s">
        <v>4064</v>
      </c>
      <c r="R60" s="450" t="s">
        <v>4262</v>
      </c>
      <c r="S60" s="450">
        <v>1000</v>
      </c>
      <c r="T60" s="357" t="str">
        <f>IF(ISNA(VLOOKUP(H60,Info!$J$2:$K$16,2,FALSE)),"",VLOOKUP(H60,Info!$J$2:$K$16,2,FALSE))</f>
        <v>0887</v>
      </c>
      <c r="U60">
        <f t="shared" si="1"/>
        <v>2000</v>
      </c>
    </row>
    <row r="61" spans="1:21">
      <c r="A61" t="str">
        <f t="shared" si="0"/>
        <v>K.V.RAVANAMMA ( 0807541 )</v>
      </c>
      <c r="B61" s="451" t="s">
        <v>4254</v>
      </c>
      <c r="C61" s="452" t="s">
        <v>4255</v>
      </c>
      <c r="D61" s="450" t="s">
        <v>4237</v>
      </c>
      <c r="E61" s="450" t="s">
        <v>180</v>
      </c>
      <c r="F61" s="451" t="s">
        <v>4260</v>
      </c>
      <c r="G61" s="450">
        <v>21860</v>
      </c>
      <c r="H61" s="450" t="s">
        <v>312</v>
      </c>
      <c r="I61" s="450">
        <v>10555653</v>
      </c>
      <c r="J61" s="450" t="s">
        <v>4256</v>
      </c>
      <c r="K61" s="450" t="s">
        <v>4230</v>
      </c>
      <c r="L61" s="450" t="s">
        <v>4064</v>
      </c>
      <c r="M61" s="450" t="s">
        <v>4257</v>
      </c>
      <c r="N61" s="450">
        <v>1000</v>
      </c>
      <c r="O61" s="450" t="s">
        <v>4261</v>
      </c>
      <c r="P61" s="450" t="s">
        <v>4233</v>
      </c>
      <c r="Q61" s="450" t="s">
        <v>4064</v>
      </c>
      <c r="R61" s="450" t="s">
        <v>4262</v>
      </c>
      <c r="S61" s="450">
        <v>1000</v>
      </c>
      <c r="T61" s="357" t="str">
        <f>IF(ISNA(VLOOKUP(H61,Info!$J$2:$K$16,2,FALSE)),"",VLOOKUP(H61,Info!$J$2:$K$16,2,FALSE))</f>
        <v>0887</v>
      </c>
      <c r="U61">
        <f t="shared" si="1"/>
        <v>2000</v>
      </c>
    </row>
    <row r="62" spans="1:21">
      <c r="A62" t="str">
        <f t="shared" si="0"/>
        <v>K.V.RAVANAMMA ( 0807541 )</v>
      </c>
      <c r="B62" s="451" t="s">
        <v>4254</v>
      </c>
      <c r="C62" s="452" t="s">
        <v>4255</v>
      </c>
      <c r="D62" s="450" t="s">
        <v>4237</v>
      </c>
      <c r="E62" s="450" t="s">
        <v>180</v>
      </c>
      <c r="F62" s="451" t="s">
        <v>4260</v>
      </c>
      <c r="G62" s="450">
        <v>21860</v>
      </c>
      <c r="H62" s="450" t="s">
        <v>312</v>
      </c>
      <c r="I62" s="450">
        <v>10555653</v>
      </c>
      <c r="J62" s="450" t="s">
        <v>4256</v>
      </c>
      <c r="K62" s="450" t="s">
        <v>4230</v>
      </c>
      <c r="L62" s="450" t="s">
        <v>4064</v>
      </c>
      <c r="M62" s="450" t="s">
        <v>4257</v>
      </c>
      <c r="N62" s="450">
        <v>1000</v>
      </c>
      <c r="O62" s="450" t="s">
        <v>4261</v>
      </c>
      <c r="P62" s="450" t="s">
        <v>4233</v>
      </c>
      <c r="Q62" s="450" t="s">
        <v>4064</v>
      </c>
      <c r="R62" s="450" t="s">
        <v>4262</v>
      </c>
      <c r="S62" s="450">
        <v>1000</v>
      </c>
      <c r="T62" s="357" t="str">
        <f>IF(ISNA(VLOOKUP(H62,Info!$J$2:$K$16,2,FALSE)),"",VLOOKUP(H62,Info!$J$2:$K$16,2,FALSE))</f>
        <v>0887</v>
      </c>
      <c r="U62">
        <f t="shared" si="1"/>
        <v>2000</v>
      </c>
    </row>
    <row r="63" spans="1:21">
      <c r="A63" t="str">
        <f t="shared" si="0"/>
        <v>K.V.RAVANAMMA ( 0807541 )</v>
      </c>
      <c r="B63" s="451" t="s">
        <v>4254</v>
      </c>
      <c r="C63" s="452" t="s">
        <v>4255</v>
      </c>
      <c r="D63" s="450" t="s">
        <v>4237</v>
      </c>
      <c r="E63" s="450" t="s">
        <v>180</v>
      </c>
      <c r="F63" s="451" t="s">
        <v>4260</v>
      </c>
      <c r="G63" s="450">
        <v>21860</v>
      </c>
      <c r="H63" s="450" t="s">
        <v>312</v>
      </c>
      <c r="I63" s="450">
        <v>10555653</v>
      </c>
      <c r="J63" s="450" t="s">
        <v>4256</v>
      </c>
      <c r="K63" s="450" t="s">
        <v>4230</v>
      </c>
      <c r="L63" s="450" t="s">
        <v>4064</v>
      </c>
      <c r="M63" s="450" t="s">
        <v>4257</v>
      </c>
      <c r="N63" s="450">
        <v>1000</v>
      </c>
      <c r="O63" s="450" t="s">
        <v>4261</v>
      </c>
      <c r="P63" s="450" t="s">
        <v>4233</v>
      </c>
      <c r="Q63" s="450" t="s">
        <v>4064</v>
      </c>
      <c r="R63" s="450" t="s">
        <v>4262</v>
      </c>
      <c r="S63" s="450">
        <v>1000</v>
      </c>
      <c r="T63" s="357" t="str">
        <f>IF(ISNA(VLOOKUP(H63,Info!$J$2:$K$16,2,FALSE)),"",VLOOKUP(H63,Info!$J$2:$K$16,2,FALSE))</f>
        <v>0887</v>
      </c>
      <c r="U63">
        <f t="shared" si="1"/>
        <v>2000</v>
      </c>
    </row>
    <row r="64" spans="1:21">
      <c r="A64" t="str">
        <f t="shared" si="0"/>
        <v>K.V.RAVANAMMA ( 0807541 )</v>
      </c>
      <c r="B64" s="451" t="s">
        <v>4254</v>
      </c>
      <c r="C64" s="452" t="s">
        <v>4255</v>
      </c>
      <c r="D64" s="450" t="s">
        <v>4237</v>
      </c>
      <c r="E64" s="450" t="s">
        <v>180</v>
      </c>
      <c r="F64" s="451" t="s">
        <v>4260</v>
      </c>
      <c r="G64" s="450">
        <v>21860</v>
      </c>
      <c r="H64" s="450" t="s">
        <v>312</v>
      </c>
      <c r="I64" s="450">
        <v>10555653</v>
      </c>
      <c r="J64" s="450" t="s">
        <v>4256</v>
      </c>
      <c r="K64" s="450" t="s">
        <v>4230</v>
      </c>
      <c r="L64" s="450" t="s">
        <v>4064</v>
      </c>
      <c r="M64" s="450" t="s">
        <v>4257</v>
      </c>
      <c r="N64" s="450">
        <v>1000</v>
      </c>
      <c r="O64" s="450" t="s">
        <v>4261</v>
      </c>
      <c r="P64" s="450" t="s">
        <v>4233</v>
      </c>
      <c r="Q64" s="450" t="s">
        <v>4064</v>
      </c>
      <c r="R64" s="450" t="s">
        <v>4262</v>
      </c>
      <c r="S64" s="450">
        <v>1000</v>
      </c>
      <c r="T64" s="357" t="str">
        <f>IF(ISNA(VLOOKUP(H64,Info!$J$2:$K$16,2,FALSE)),"",VLOOKUP(H64,Info!$J$2:$K$16,2,FALSE))</f>
        <v>0887</v>
      </c>
      <c r="U64">
        <f t="shared" si="1"/>
        <v>2000</v>
      </c>
    </row>
    <row r="65" spans="1:21">
      <c r="A65" t="str">
        <f t="shared" si="0"/>
        <v>K.V.RAVANAMMA ( 0807541 )</v>
      </c>
      <c r="B65" s="451" t="s">
        <v>4254</v>
      </c>
      <c r="C65" s="452" t="s">
        <v>4255</v>
      </c>
      <c r="D65" s="450" t="s">
        <v>4237</v>
      </c>
      <c r="E65" s="450" t="s">
        <v>180</v>
      </c>
      <c r="F65" s="451" t="s">
        <v>4260</v>
      </c>
      <c r="G65" s="450">
        <v>21860</v>
      </c>
      <c r="H65" s="450" t="s">
        <v>312</v>
      </c>
      <c r="I65" s="450">
        <v>10555653</v>
      </c>
      <c r="J65" s="450" t="s">
        <v>4256</v>
      </c>
      <c r="K65" s="450" t="s">
        <v>4230</v>
      </c>
      <c r="L65" s="450" t="s">
        <v>4064</v>
      </c>
      <c r="M65" s="450" t="s">
        <v>4257</v>
      </c>
      <c r="N65" s="450">
        <v>1000</v>
      </c>
      <c r="O65" s="450" t="s">
        <v>4261</v>
      </c>
      <c r="P65" s="450" t="s">
        <v>4233</v>
      </c>
      <c r="Q65" s="450" t="s">
        <v>4064</v>
      </c>
      <c r="R65" s="450" t="s">
        <v>4262</v>
      </c>
      <c r="S65" s="450">
        <v>1000</v>
      </c>
      <c r="T65" s="357" t="str">
        <f>IF(ISNA(VLOOKUP(H65,Info!$J$2:$K$16,2,FALSE)),"",VLOOKUP(H65,Info!$J$2:$K$16,2,FALSE))</f>
        <v>0887</v>
      </c>
      <c r="U65">
        <f t="shared" si="1"/>
        <v>2000</v>
      </c>
    </row>
    <row r="66" spans="1:21">
      <c r="A66" t="str">
        <f t="shared" si="0"/>
        <v>K.V.RAVANAMMA ( 0807541 )</v>
      </c>
      <c r="B66" s="451" t="s">
        <v>4254</v>
      </c>
      <c r="C66" s="452" t="s">
        <v>4255</v>
      </c>
      <c r="D66" s="450" t="s">
        <v>4237</v>
      </c>
      <c r="E66" s="450" t="s">
        <v>180</v>
      </c>
      <c r="F66" s="451" t="s">
        <v>4260</v>
      </c>
      <c r="G66" s="450">
        <v>21860</v>
      </c>
      <c r="H66" s="450" t="s">
        <v>312</v>
      </c>
      <c r="I66" s="450">
        <v>10555653</v>
      </c>
      <c r="J66" s="450" t="s">
        <v>4256</v>
      </c>
      <c r="K66" s="450" t="s">
        <v>4230</v>
      </c>
      <c r="L66" s="450" t="s">
        <v>4064</v>
      </c>
      <c r="M66" s="450" t="s">
        <v>4257</v>
      </c>
      <c r="N66" s="450">
        <v>1000</v>
      </c>
      <c r="O66" s="450" t="s">
        <v>4261</v>
      </c>
      <c r="P66" s="450" t="s">
        <v>4233</v>
      </c>
      <c r="Q66" s="450" t="s">
        <v>4064</v>
      </c>
      <c r="R66" s="450" t="s">
        <v>4262</v>
      </c>
      <c r="S66" s="450">
        <v>1000</v>
      </c>
      <c r="T66" s="357" t="str">
        <f>IF(ISNA(VLOOKUP(H66,Info!$J$2:$K$16,2,FALSE)),"",VLOOKUP(H66,Info!$J$2:$K$16,2,FALSE))</f>
        <v>0887</v>
      </c>
      <c r="U66">
        <f t="shared" si="1"/>
        <v>2000</v>
      </c>
    </row>
    <row r="67" spans="1:21">
      <c r="A67" t="str">
        <f t="shared" si="0"/>
        <v>K.V.RAVANAMMA ( 0807541 )</v>
      </c>
      <c r="B67" s="451" t="s">
        <v>4254</v>
      </c>
      <c r="C67" s="452" t="s">
        <v>4255</v>
      </c>
      <c r="D67" s="450" t="s">
        <v>4237</v>
      </c>
      <c r="E67" s="450" t="s">
        <v>180</v>
      </c>
      <c r="F67" s="451" t="s">
        <v>4260</v>
      </c>
      <c r="G67" s="450">
        <v>21860</v>
      </c>
      <c r="H67" s="450" t="s">
        <v>312</v>
      </c>
      <c r="I67" s="450">
        <v>10555653</v>
      </c>
      <c r="J67" s="450" t="s">
        <v>4256</v>
      </c>
      <c r="K67" s="450" t="s">
        <v>4230</v>
      </c>
      <c r="L67" s="450" t="s">
        <v>4064</v>
      </c>
      <c r="M67" s="450" t="s">
        <v>4257</v>
      </c>
      <c r="N67" s="450">
        <v>1000</v>
      </c>
      <c r="O67" s="450" t="s">
        <v>4261</v>
      </c>
      <c r="P67" s="450" t="s">
        <v>4233</v>
      </c>
      <c r="Q67" s="450" t="s">
        <v>4064</v>
      </c>
      <c r="R67" s="450" t="s">
        <v>4262</v>
      </c>
      <c r="S67" s="450">
        <v>1000</v>
      </c>
      <c r="T67" s="357" t="str">
        <f>IF(ISNA(VLOOKUP(H67,Info!$J$2:$K$16,2,FALSE)),"",VLOOKUP(H67,Info!$J$2:$K$16,2,FALSE))</f>
        <v>0887</v>
      </c>
      <c r="U67">
        <f t="shared" si="1"/>
        <v>2000</v>
      </c>
    </row>
    <row r="68" spans="1:21">
      <c r="A68" t="str">
        <f t="shared" si="0"/>
        <v>K.V.RAVANAMMA ( 0807541 )</v>
      </c>
      <c r="B68" s="451" t="s">
        <v>4254</v>
      </c>
      <c r="C68" s="452" t="s">
        <v>4255</v>
      </c>
      <c r="D68" s="450" t="s">
        <v>4237</v>
      </c>
      <c r="E68" s="450" t="s">
        <v>180</v>
      </c>
      <c r="F68" s="451" t="s">
        <v>4260</v>
      </c>
      <c r="G68" s="450">
        <v>21860</v>
      </c>
      <c r="H68" s="450" t="s">
        <v>312</v>
      </c>
      <c r="I68" s="450">
        <v>10555653</v>
      </c>
      <c r="J68" s="450" t="s">
        <v>4256</v>
      </c>
      <c r="K68" s="450" t="s">
        <v>4230</v>
      </c>
      <c r="L68" s="450" t="s">
        <v>4064</v>
      </c>
      <c r="M68" s="450" t="s">
        <v>4257</v>
      </c>
      <c r="N68" s="450">
        <v>1000</v>
      </c>
      <c r="O68" s="450" t="s">
        <v>4261</v>
      </c>
      <c r="P68" s="450" t="s">
        <v>4233</v>
      </c>
      <c r="Q68" s="450" t="s">
        <v>4064</v>
      </c>
      <c r="R68" s="450" t="s">
        <v>4262</v>
      </c>
      <c r="S68" s="450">
        <v>1000</v>
      </c>
      <c r="T68" s="357" t="str">
        <f>IF(ISNA(VLOOKUP(H68,Info!$J$2:$K$16,2,FALSE)),"",VLOOKUP(H68,Info!$J$2:$K$16,2,FALSE))</f>
        <v>0887</v>
      </c>
      <c r="U68">
        <f t="shared" si="1"/>
        <v>2000</v>
      </c>
    </row>
    <row r="69" spans="1:21">
      <c r="A69" t="str">
        <f t="shared" ref="A69:A132" si="2">CONCATENATE(C69," ( ",B69," )")</f>
        <v>K.V.RAVANAMMA ( 0807541 )</v>
      </c>
      <c r="B69" s="451" t="s">
        <v>4254</v>
      </c>
      <c r="C69" s="452" t="s">
        <v>4255</v>
      </c>
      <c r="D69" s="450" t="s">
        <v>4237</v>
      </c>
      <c r="E69" s="450" t="s">
        <v>180</v>
      </c>
      <c r="F69" s="451" t="s">
        <v>4260</v>
      </c>
      <c r="G69" s="450">
        <v>21860</v>
      </c>
      <c r="H69" s="450" t="s">
        <v>312</v>
      </c>
      <c r="I69" s="450">
        <v>10555653</v>
      </c>
      <c r="J69" s="450" t="s">
        <v>4256</v>
      </c>
      <c r="K69" s="450" t="s">
        <v>4230</v>
      </c>
      <c r="L69" s="450" t="s">
        <v>4064</v>
      </c>
      <c r="M69" s="450" t="s">
        <v>4257</v>
      </c>
      <c r="N69" s="450">
        <v>1000</v>
      </c>
      <c r="O69" s="450" t="s">
        <v>4261</v>
      </c>
      <c r="P69" s="450" t="s">
        <v>4233</v>
      </c>
      <c r="Q69" s="450" t="s">
        <v>4064</v>
      </c>
      <c r="R69" s="450" t="s">
        <v>4262</v>
      </c>
      <c r="S69" s="450">
        <v>1000</v>
      </c>
      <c r="T69" s="357" t="str">
        <f>IF(ISNA(VLOOKUP(H69,Info!$J$2:$K$16,2,FALSE)),"",VLOOKUP(H69,Info!$J$2:$K$16,2,FALSE))</f>
        <v>0887</v>
      </c>
      <c r="U69">
        <f t="shared" ref="U69:U132" si="3">SUM(N69,S69)</f>
        <v>2000</v>
      </c>
    </row>
    <row r="70" spans="1:21">
      <c r="A70" t="str">
        <f t="shared" si="2"/>
        <v>K.V.RAVANAMMA ( 0807541 )</v>
      </c>
      <c r="B70" s="451" t="s">
        <v>4254</v>
      </c>
      <c r="C70" s="452" t="s">
        <v>4255</v>
      </c>
      <c r="D70" s="450" t="s">
        <v>4237</v>
      </c>
      <c r="E70" s="450" t="s">
        <v>180</v>
      </c>
      <c r="F70" s="451" t="s">
        <v>4260</v>
      </c>
      <c r="G70" s="450">
        <v>21860</v>
      </c>
      <c r="H70" s="450" t="s">
        <v>312</v>
      </c>
      <c r="I70" s="450">
        <v>10555653</v>
      </c>
      <c r="J70" s="450" t="s">
        <v>4256</v>
      </c>
      <c r="K70" s="450" t="s">
        <v>4230</v>
      </c>
      <c r="L70" s="450" t="s">
        <v>4064</v>
      </c>
      <c r="M70" s="450" t="s">
        <v>4257</v>
      </c>
      <c r="N70" s="450">
        <v>1000</v>
      </c>
      <c r="O70" s="450" t="s">
        <v>4261</v>
      </c>
      <c r="P70" s="450" t="s">
        <v>4233</v>
      </c>
      <c r="Q70" s="450" t="s">
        <v>4064</v>
      </c>
      <c r="R70" s="450" t="s">
        <v>4262</v>
      </c>
      <c r="S70" s="450">
        <v>1000</v>
      </c>
      <c r="T70" s="357" t="str">
        <f>IF(ISNA(VLOOKUP(H70,Info!$J$2:$K$16,2,FALSE)),"",VLOOKUP(H70,Info!$J$2:$K$16,2,FALSE))</f>
        <v>0887</v>
      </c>
      <c r="U70">
        <f t="shared" si="3"/>
        <v>2000</v>
      </c>
    </row>
    <row r="71" spans="1:21">
      <c r="A71" t="str">
        <f t="shared" si="2"/>
        <v>K.V.RAVANAMMA ( 0807541 )</v>
      </c>
      <c r="B71" s="451" t="s">
        <v>4254</v>
      </c>
      <c r="C71" s="452" t="s">
        <v>4255</v>
      </c>
      <c r="D71" s="450" t="s">
        <v>4237</v>
      </c>
      <c r="E71" s="450" t="s">
        <v>180</v>
      </c>
      <c r="F71" s="451" t="s">
        <v>4260</v>
      </c>
      <c r="G71" s="450">
        <v>21860</v>
      </c>
      <c r="H71" s="450" t="s">
        <v>312</v>
      </c>
      <c r="I71" s="450">
        <v>10555653</v>
      </c>
      <c r="J71" s="450" t="s">
        <v>4256</v>
      </c>
      <c r="K71" s="450" t="s">
        <v>4230</v>
      </c>
      <c r="L71" s="450" t="s">
        <v>4064</v>
      </c>
      <c r="M71" s="450" t="s">
        <v>4257</v>
      </c>
      <c r="N71" s="450">
        <v>1000</v>
      </c>
      <c r="O71" s="450" t="s">
        <v>4261</v>
      </c>
      <c r="P71" s="450" t="s">
        <v>4233</v>
      </c>
      <c r="Q71" s="450" t="s">
        <v>4064</v>
      </c>
      <c r="R71" s="450" t="s">
        <v>4262</v>
      </c>
      <c r="S71" s="450">
        <v>1000</v>
      </c>
      <c r="T71" s="357" t="str">
        <f>IF(ISNA(VLOOKUP(H71,Info!$J$2:$K$16,2,FALSE)),"",VLOOKUP(H71,Info!$J$2:$K$16,2,FALSE))</f>
        <v>0887</v>
      </c>
      <c r="U71">
        <f t="shared" si="3"/>
        <v>2000</v>
      </c>
    </row>
    <row r="72" spans="1:21">
      <c r="A72" t="str">
        <f t="shared" si="2"/>
        <v>K.V.RAVANAMMA ( 0807541 )</v>
      </c>
      <c r="B72" s="451" t="s">
        <v>4254</v>
      </c>
      <c r="C72" s="452" t="s">
        <v>4255</v>
      </c>
      <c r="D72" s="450" t="s">
        <v>4237</v>
      </c>
      <c r="E72" s="450" t="s">
        <v>180</v>
      </c>
      <c r="F72" s="451" t="s">
        <v>4260</v>
      </c>
      <c r="G72" s="450">
        <v>21860</v>
      </c>
      <c r="H72" s="450" t="s">
        <v>312</v>
      </c>
      <c r="I72" s="450">
        <v>10555653</v>
      </c>
      <c r="J72" s="450" t="s">
        <v>4256</v>
      </c>
      <c r="K72" s="450" t="s">
        <v>4230</v>
      </c>
      <c r="L72" s="450" t="s">
        <v>4064</v>
      </c>
      <c r="M72" s="450" t="s">
        <v>4257</v>
      </c>
      <c r="N72" s="450">
        <v>1000</v>
      </c>
      <c r="O72" s="450" t="s">
        <v>4261</v>
      </c>
      <c r="P72" s="450" t="s">
        <v>4233</v>
      </c>
      <c r="Q72" s="450" t="s">
        <v>4064</v>
      </c>
      <c r="R72" s="450" t="s">
        <v>4262</v>
      </c>
      <c r="S72" s="450">
        <v>1000</v>
      </c>
      <c r="T72" s="357" t="str">
        <f>IF(ISNA(VLOOKUP(H72,Info!$J$2:$K$16,2,FALSE)),"",VLOOKUP(H72,Info!$J$2:$K$16,2,FALSE))</f>
        <v>0887</v>
      </c>
      <c r="U72">
        <f t="shared" si="3"/>
        <v>2000</v>
      </c>
    </row>
    <row r="73" spans="1:21">
      <c r="A73" t="str">
        <f t="shared" si="2"/>
        <v>K.V.RAVANAMMA ( 0807541 )</v>
      </c>
      <c r="B73" s="451" t="s">
        <v>4254</v>
      </c>
      <c r="C73" s="452" t="s">
        <v>4255</v>
      </c>
      <c r="D73" s="450" t="s">
        <v>4237</v>
      </c>
      <c r="E73" s="450" t="s">
        <v>180</v>
      </c>
      <c r="F73" s="451" t="s">
        <v>4260</v>
      </c>
      <c r="G73" s="450">
        <v>21860</v>
      </c>
      <c r="H73" s="450" t="s">
        <v>312</v>
      </c>
      <c r="I73" s="450">
        <v>10555653</v>
      </c>
      <c r="J73" s="450" t="s">
        <v>4256</v>
      </c>
      <c r="K73" s="450" t="s">
        <v>4230</v>
      </c>
      <c r="L73" s="450" t="s">
        <v>4064</v>
      </c>
      <c r="M73" s="450" t="s">
        <v>4257</v>
      </c>
      <c r="N73" s="450">
        <v>1000</v>
      </c>
      <c r="O73" s="450" t="s">
        <v>4261</v>
      </c>
      <c r="P73" s="450" t="s">
        <v>4233</v>
      </c>
      <c r="Q73" s="450" t="s">
        <v>4064</v>
      </c>
      <c r="R73" s="450" t="s">
        <v>4262</v>
      </c>
      <c r="S73" s="450">
        <v>1000</v>
      </c>
      <c r="T73" s="357" t="str">
        <f>IF(ISNA(VLOOKUP(H73,Info!$J$2:$K$16,2,FALSE)),"",VLOOKUP(H73,Info!$J$2:$K$16,2,FALSE))</f>
        <v>0887</v>
      </c>
      <c r="U73">
        <f t="shared" si="3"/>
        <v>2000</v>
      </c>
    </row>
    <row r="74" spans="1:21">
      <c r="A74" t="str">
        <f t="shared" si="2"/>
        <v>K.V.RAVANAMMA ( 0807541 )</v>
      </c>
      <c r="B74" s="451" t="s">
        <v>4254</v>
      </c>
      <c r="C74" s="452" t="s">
        <v>4255</v>
      </c>
      <c r="D74" s="450" t="s">
        <v>4237</v>
      </c>
      <c r="E74" s="450" t="s">
        <v>180</v>
      </c>
      <c r="F74" s="451" t="s">
        <v>4260</v>
      </c>
      <c r="G74" s="450">
        <v>21860</v>
      </c>
      <c r="H74" s="450" t="s">
        <v>312</v>
      </c>
      <c r="I74" s="450">
        <v>10555653</v>
      </c>
      <c r="J74" s="450" t="s">
        <v>4256</v>
      </c>
      <c r="K74" s="450" t="s">
        <v>4230</v>
      </c>
      <c r="L74" s="450" t="s">
        <v>4064</v>
      </c>
      <c r="M74" s="450" t="s">
        <v>4257</v>
      </c>
      <c r="N74" s="450">
        <v>1000</v>
      </c>
      <c r="O74" s="450" t="s">
        <v>4261</v>
      </c>
      <c r="P74" s="450" t="s">
        <v>4233</v>
      </c>
      <c r="Q74" s="450" t="s">
        <v>4064</v>
      </c>
      <c r="R74" s="450" t="s">
        <v>4262</v>
      </c>
      <c r="S74" s="450">
        <v>1000</v>
      </c>
      <c r="T74" s="357" t="str">
        <f>IF(ISNA(VLOOKUP(H74,Info!$J$2:$K$16,2,FALSE)),"",VLOOKUP(H74,Info!$J$2:$K$16,2,FALSE))</f>
        <v>0887</v>
      </c>
      <c r="U74">
        <f t="shared" si="3"/>
        <v>2000</v>
      </c>
    </row>
    <row r="75" spans="1:21">
      <c r="A75" t="str">
        <f t="shared" si="2"/>
        <v>K.V.RAVANAMMA ( 0807541 )</v>
      </c>
      <c r="B75" s="451" t="s">
        <v>4254</v>
      </c>
      <c r="C75" s="452" t="s">
        <v>4255</v>
      </c>
      <c r="D75" s="450" t="s">
        <v>4237</v>
      </c>
      <c r="E75" s="450" t="s">
        <v>180</v>
      </c>
      <c r="F75" s="451" t="s">
        <v>4260</v>
      </c>
      <c r="G75" s="450">
        <v>21860</v>
      </c>
      <c r="H75" s="450" t="s">
        <v>312</v>
      </c>
      <c r="I75" s="450">
        <v>10555653</v>
      </c>
      <c r="J75" s="450" t="s">
        <v>4256</v>
      </c>
      <c r="K75" s="450" t="s">
        <v>4230</v>
      </c>
      <c r="L75" s="450" t="s">
        <v>4064</v>
      </c>
      <c r="M75" s="450" t="s">
        <v>4257</v>
      </c>
      <c r="N75" s="450">
        <v>1000</v>
      </c>
      <c r="O75" s="450" t="s">
        <v>4261</v>
      </c>
      <c r="P75" s="450" t="s">
        <v>4233</v>
      </c>
      <c r="Q75" s="450" t="s">
        <v>4064</v>
      </c>
      <c r="R75" s="450" t="s">
        <v>4262</v>
      </c>
      <c r="S75" s="450">
        <v>1000</v>
      </c>
      <c r="T75" s="357" t="str">
        <f>IF(ISNA(VLOOKUP(H75,Info!$J$2:$K$16,2,FALSE)),"",VLOOKUP(H75,Info!$J$2:$K$16,2,FALSE))</f>
        <v>0887</v>
      </c>
      <c r="U75">
        <f t="shared" si="3"/>
        <v>2000</v>
      </c>
    </row>
    <row r="76" spans="1:21">
      <c r="A76" t="str">
        <f t="shared" si="2"/>
        <v>K.V.RAVANAMMA ( 0807541 )</v>
      </c>
      <c r="B76" s="451" t="s">
        <v>4254</v>
      </c>
      <c r="C76" s="452" t="s">
        <v>4255</v>
      </c>
      <c r="D76" s="450" t="s">
        <v>4237</v>
      </c>
      <c r="E76" s="450" t="s">
        <v>180</v>
      </c>
      <c r="F76" s="451" t="s">
        <v>4260</v>
      </c>
      <c r="G76" s="450">
        <v>21860</v>
      </c>
      <c r="H76" s="450" t="s">
        <v>312</v>
      </c>
      <c r="I76" s="450">
        <v>10555653</v>
      </c>
      <c r="J76" s="450" t="s">
        <v>4256</v>
      </c>
      <c r="K76" s="450" t="s">
        <v>4230</v>
      </c>
      <c r="L76" s="450" t="s">
        <v>4064</v>
      </c>
      <c r="M76" s="450" t="s">
        <v>4257</v>
      </c>
      <c r="N76" s="450">
        <v>1000</v>
      </c>
      <c r="O76" s="450" t="s">
        <v>4261</v>
      </c>
      <c r="P76" s="450" t="s">
        <v>4233</v>
      </c>
      <c r="Q76" s="450" t="s">
        <v>4064</v>
      </c>
      <c r="R76" s="450" t="s">
        <v>4262</v>
      </c>
      <c r="S76" s="450">
        <v>1000</v>
      </c>
      <c r="T76" s="357" t="str">
        <f>IF(ISNA(VLOOKUP(H76,Info!$J$2:$K$16,2,FALSE)),"",VLOOKUP(H76,Info!$J$2:$K$16,2,FALSE))</f>
        <v>0887</v>
      </c>
      <c r="U76">
        <f t="shared" si="3"/>
        <v>2000</v>
      </c>
    </row>
    <row r="77" spans="1:21">
      <c r="A77" t="str">
        <f t="shared" si="2"/>
        <v>K.V.RAVANAMMA ( 0807541 )</v>
      </c>
      <c r="B77" s="451" t="s">
        <v>4254</v>
      </c>
      <c r="C77" s="452" t="s">
        <v>4255</v>
      </c>
      <c r="D77" s="450" t="s">
        <v>4237</v>
      </c>
      <c r="E77" s="450" t="s">
        <v>180</v>
      </c>
      <c r="F77" s="451" t="s">
        <v>4260</v>
      </c>
      <c r="G77" s="450">
        <v>21860</v>
      </c>
      <c r="H77" s="450" t="s">
        <v>312</v>
      </c>
      <c r="I77" s="450">
        <v>10555653</v>
      </c>
      <c r="J77" s="450" t="s">
        <v>4256</v>
      </c>
      <c r="K77" s="450" t="s">
        <v>4230</v>
      </c>
      <c r="L77" s="450" t="s">
        <v>4064</v>
      </c>
      <c r="M77" s="450" t="s">
        <v>4257</v>
      </c>
      <c r="N77" s="450">
        <v>1000</v>
      </c>
      <c r="O77" s="450" t="s">
        <v>4261</v>
      </c>
      <c r="P77" s="450" t="s">
        <v>4233</v>
      </c>
      <c r="Q77" s="450" t="s">
        <v>4064</v>
      </c>
      <c r="R77" s="450" t="s">
        <v>4262</v>
      </c>
      <c r="S77" s="450">
        <v>1000</v>
      </c>
      <c r="T77" s="357" t="str">
        <f>IF(ISNA(VLOOKUP(H77,Info!$J$2:$K$16,2,FALSE)),"",VLOOKUP(H77,Info!$J$2:$K$16,2,FALSE))</f>
        <v>0887</v>
      </c>
      <c r="U77">
        <f t="shared" si="3"/>
        <v>2000</v>
      </c>
    </row>
    <row r="78" spans="1:21">
      <c r="A78" t="str">
        <f t="shared" si="2"/>
        <v>K.V.RAVANAMMA ( 0807541 )</v>
      </c>
      <c r="B78" s="451" t="s">
        <v>4254</v>
      </c>
      <c r="C78" s="452" t="s">
        <v>4255</v>
      </c>
      <c r="D78" s="450" t="s">
        <v>4237</v>
      </c>
      <c r="E78" s="450" t="s">
        <v>180</v>
      </c>
      <c r="F78" s="451" t="s">
        <v>4260</v>
      </c>
      <c r="G78" s="450">
        <v>21860</v>
      </c>
      <c r="H78" s="450" t="s">
        <v>312</v>
      </c>
      <c r="I78" s="450">
        <v>10555653</v>
      </c>
      <c r="J78" s="450" t="s">
        <v>4256</v>
      </c>
      <c r="K78" s="450" t="s">
        <v>4230</v>
      </c>
      <c r="L78" s="450" t="s">
        <v>4064</v>
      </c>
      <c r="M78" s="450" t="s">
        <v>4257</v>
      </c>
      <c r="N78" s="450">
        <v>1000</v>
      </c>
      <c r="O78" s="450" t="s">
        <v>4261</v>
      </c>
      <c r="P78" s="450" t="s">
        <v>4233</v>
      </c>
      <c r="Q78" s="450" t="s">
        <v>4064</v>
      </c>
      <c r="R78" s="450" t="s">
        <v>4262</v>
      </c>
      <c r="S78" s="450">
        <v>1000</v>
      </c>
      <c r="T78" s="357" t="str">
        <f>IF(ISNA(VLOOKUP(H78,Info!$J$2:$K$16,2,FALSE)),"",VLOOKUP(H78,Info!$J$2:$K$16,2,FALSE))</f>
        <v>0887</v>
      </c>
      <c r="U78">
        <f t="shared" si="3"/>
        <v>2000</v>
      </c>
    </row>
    <row r="79" spans="1:21">
      <c r="A79" t="str">
        <f t="shared" si="2"/>
        <v>K.V.RAVANAMMA ( 0807541 )</v>
      </c>
      <c r="B79" s="451" t="s">
        <v>4254</v>
      </c>
      <c r="C79" s="452" t="s">
        <v>4255</v>
      </c>
      <c r="D79" s="450" t="s">
        <v>4237</v>
      </c>
      <c r="E79" s="450" t="s">
        <v>180</v>
      </c>
      <c r="F79" s="451" t="s">
        <v>4260</v>
      </c>
      <c r="G79" s="450">
        <v>21860</v>
      </c>
      <c r="H79" s="450" t="s">
        <v>312</v>
      </c>
      <c r="I79" s="450">
        <v>10555653</v>
      </c>
      <c r="J79" s="450" t="s">
        <v>4256</v>
      </c>
      <c r="K79" s="450" t="s">
        <v>4230</v>
      </c>
      <c r="L79" s="450" t="s">
        <v>4064</v>
      </c>
      <c r="M79" s="450" t="s">
        <v>4257</v>
      </c>
      <c r="N79" s="450">
        <v>1000</v>
      </c>
      <c r="O79" s="450" t="s">
        <v>4261</v>
      </c>
      <c r="P79" s="450" t="s">
        <v>4233</v>
      </c>
      <c r="Q79" s="450" t="s">
        <v>4064</v>
      </c>
      <c r="R79" s="450" t="s">
        <v>4262</v>
      </c>
      <c r="S79" s="450">
        <v>1000</v>
      </c>
      <c r="T79" s="357" t="str">
        <f>IF(ISNA(VLOOKUP(H79,Info!$J$2:$K$16,2,FALSE)),"",VLOOKUP(H79,Info!$J$2:$K$16,2,FALSE))</f>
        <v>0887</v>
      </c>
      <c r="U79">
        <f t="shared" si="3"/>
        <v>2000</v>
      </c>
    </row>
    <row r="80" spans="1:21">
      <c r="A80" t="str">
        <f t="shared" si="2"/>
        <v>K.V.RAVANAMMA ( 0807541 )</v>
      </c>
      <c r="B80" s="451" t="s">
        <v>4254</v>
      </c>
      <c r="C80" s="452" t="s">
        <v>4255</v>
      </c>
      <c r="D80" s="450" t="s">
        <v>4237</v>
      </c>
      <c r="E80" s="450" t="s">
        <v>180</v>
      </c>
      <c r="F80" s="451" t="s">
        <v>4260</v>
      </c>
      <c r="G80" s="450">
        <v>21860</v>
      </c>
      <c r="H80" s="450" t="s">
        <v>312</v>
      </c>
      <c r="I80" s="450">
        <v>10555653</v>
      </c>
      <c r="J80" s="450" t="s">
        <v>4256</v>
      </c>
      <c r="K80" s="450" t="s">
        <v>4230</v>
      </c>
      <c r="L80" s="450" t="s">
        <v>4064</v>
      </c>
      <c r="M80" s="450" t="s">
        <v>4257</v>
      </c>
      <c r="N80" s="450">
        <v>1000</v>
      </c>
      <c r="O80" s="450" t="s">
        <v>4261</v>
      </c>
      <c r="P80" s="450" t="s">
        <v>4233</v>
      </c>
      <c r="Q80" s="450" t="s">
        <v>4064</v>
      </c>
      <c r="R80" s="450" t="s">
        <v>4262</v>
      </c>
      <c r="S80" s="450">
        <v>1000</v>
      </c>
      <c r="T80" s="357" t="str">
        <f>IF(ISNA(VLOOKUP(H80,Info!$J$2:$K$16,2,FALSE)),"",VLOOKUP(H80,Info!$J$2:$K$16,2,FALSE))</f>
        <v>0887</v>
      </c>
      <c r="U80">
        <f t="shared" si="3"/>
        <v>2000</v>
      </c>
    </row>
    <row r="81" spans="1:21">
      <c r="A81" t="str">
        <f t="shared" si="2"/>
        <v>K.V.RAVANAMMA ( 0807541 )</v>
      </c>
      <c r="B81" s="451" t="s">
        <v>4254</v>
      </c>
      <c r="C81" s="452" t="s">
        <v>4255</v>
      </c>
      <c r="D81" s="450" t="s">
        <v>4237</v>
      </c>
      <c r="E81" s="450" t="s">
        <v>180</v>
      </c>
      <c r="F81" s="451" t="s">
        <v>4260</v>
      </c>
      <c r="G81" s="450">
        <v>21860</v>
      </c>
      <c r="H81" s="450" t="s">
        <v>312</v>
      </c>
      <c r="I81" s="450">
        <v>10555653</v>
      </c>
      <c r="J81" s="450" t="s">
        <v>4256</v>
      </c>
      <c r="K81" s="450" t="s">
        <v>4230</v>
      </c>
      <c r="L81" s="450" t="s">
        <v>4064</v>
      </c>
      <c r="M81" s="450" t="s">
        <v>4257</v>
      </c>
      <c r="N81" s="450">
        <v>1000</v>
      </c>
      <c r="O81" s="450" t="s">
        <v>4261</v>
      </c>
      <c r="P81" s="450" t="s">
        <v>4233</v>
      </c>
      <c r="Q81" s="450" t="s">
        <v>4064</v>
      </c>
      <c r="R81" s="450" t="s">
        <v>4262</v>
      </c>
      <c r="S81" s="450">
        <v>1000</v>
      </c>
      <c r="T81" s="357" t="str">
        <f>IF(ISNA(VLOOKUP(H81,Info!$J$2:$K$16,2,FALSE)),"",VLOOKUP(H81,Info!$J$2:$K$16,2,FALSE))</f>
        <v>0887</v>
      </c>
      <c r="U81">
        <f t="shared" si="3"/>
        <v>2000</v>
      </c>
    </row>
    <row r="82" spans="1:21">
      <c r="A82" t="str">
        <f t="shared" si="2"/>
        <v>K.V.RAVANAMMA ( 0807541 )</v>
      </c>
      <c r="B82" s="451" t="s">
        <v>4254</v>
      </c>
      <c r="C82" s="452" t="s">
        <v>4255</v>
      </c>
      <c r="D82" s="450" t="s">
        <v>4237</v>
      </c>
      <c r="E82" s="450" t="s">
        <v>180</v>
      </c>
      <c r="F82" s="451" t="s">
        <v>4260</v>
      </c>
      <c r="G82" s="450">
        <v>21860</v>
      </c>
      <c r="H82" s="450" t="s">
        <v>312</v>
      </c>
      <c r="I82" s="450">
        <v>10555653</v>
      </c>
      <c r="J82" s="450" t="s">
        <v>4256</v>
      </c>
      <c r="K82" s="450" t="s">
        <v>4230</v>
      </c>
      <c r="L82" s="450" t="s">
        <v>4064</v>
      </c>
      <c r="M82" s="450" t="s">
        <v>4257</v>
      </c>
      <c r="N82" s="450">
        <v>1000</v>
      </c>
      <c r="O82" s="450" t="s">
        <v>4261</v>
      </c>
      <c r="P82" s="450" t="s">
        <v>4233</v>
      </c>
      <c r="Q82" s="450" t="s">
        <v>4064</v>
      </c>
      <c r="R82" s="450" t="s">
        <v>4262</v>
      </c>
      <c r="S82" s="450">
        <v>1000</v>
      </c>
      <c r="T82" s="357" t="str">
        <f>IF(ISNA(VLOOKUP(H82,Info!$J$2:$K$16,2,FALSE)),"",VLOOKUP(H82,Info!$J$2:$K$16,2,FALSE))</f>
        <v>0887</v>
      </c>
      <c r="U82">
        <f t="shared" si="3"/>
        <v>2000</v>
      </c>
    </row>
    <row r="83" spans="1:21">
      <c r="A83" t="str">
        <f t="shared" si="2"/>
        <v>K.V.RAVANAMMA ( 0807541 )</v>
      </c>
      <c r="B83" s="451" t="s">
        <v>4254</v>
      </c>
      <c r="C83" s="452" t="s">
        <v>4255</v>
      </c>
      <c r="D83" s="450" t="s">
        <v>4237</v>
      </c>
      <c r="E83" s="450" t="s">
        <v>180</v>
      </c>
      <c r="F83" s="451" t="s">
        <v>4260</v>
      </c>
      <c r="G83" s="450">
        <v>21860</v>
      </c>
      <c r="H83" s="450" t="s">
        <v>312</v>
      </c>
      <c r="I83" s="450">
        <v>10555653</v>
      </c>
      <c r="J83" s="450" t="s">
        <v>4256</v>
      </c>
      <c r="K83" s="450" t="s">
        <v>4230</v>
      </c>
      <c r="L83" s="450" t="s">
        <v>4064</v>
      </c>
      <c r="M83" s="450" t="s">
        <v>4257</v>
      </c>
      <c r="N83" s="450">
        <v>1000</v>
      </c>
      <c r="O83" s="450" t="s">
        <v>4261</v>
      </c>
      <c r="P83" s="450" t="s">
        <v>4233</v>
      </c>
      <c r="Q83" s="450" t="s">
        <v>4064</v>
      </c>
      <c r="R83" s="450" t="s">
        <v>4262</v>
      </c>
      <c r="S83" s="450">
        <v>1000</v>
      </c>
      <c r="T83" s="357" t="str">
        <f>IF(ISNA(VLOOKUP(H83,Info!$J$2:$K$16,2,FALSE)),"",VLOOKUP(H83,Info!$J$2:$K$16,2,FALSE))</f>
        <v>0887</v>
      </c>
      <c r="U83">
        <f t="shared" si="3"/>
        <v>2000</v>
      </c>
    </row>
    <row r="84" spans="1:21">
      <c r="A84" t="str">
        <f t="shared" si="2"/>
        <v>K.V.RAVANAMMA ( 0807541 )</v>
      </c>
      <c r="B84" s="451" t="s">
        <v>4254</v>
      </c>
      <c r="C84" s="452" t="s">
        <v>4255</v>
      </c>
      <c r="D84" s="450" t="s">
        <v>4237</v>
      </c>
      <c r="E84" s="450" t="s">
        <v>180</v>
      </c>
      <c r="F84" s="451" t="s">
        <v>4260</v>
      </c>
      <c r="G84" s="450">
        <v>21860</v>
      </c>
      <c r="H84" s="450" t="s">
        <v>312</v>
      </c>
      <c r="I84" s="450">
        <v>10555653</v>
      </c>
      <c r="J84" s="450" t="s">
        <v>4256</v>
      </c>
      <c r="K84" s="450" t="s">
        <v>4230</v>
      </c>
      <c r="L84" s="450" t="s">
        <v>4064</v>
      </c>
      <c r="M84" s="450" t="s">
        <v>4257</v>
      </c>
      <c r="N84" s="450">
        <v>1000</v>
      </c>
      <c r="O84" s="450" t="s">
        <v>4261</v>
      </c>
      <c r="P84" s="450" t="s">
        <v>4233</v>
      </c>
      <c r="Q84" s="450" t="s">
        <v>4064</v>
      </c>
      <c r="R84" s="450" t="s">
        <v>4262</v>
      </c>
      <c r="S84" s="450">
        <v>1000</v>
      </c>
      <c r="T84" s="357" t="str">
        <f>IF(ISNA(VLOOKUP(H84,Info!$J$2:$K$16,2,FALSE)),"",VLOOKUP(H84,Info!$J$2:$K$16,2,FALSE))</f>
        <v>0887</v>
      </c>
      <c r="U84">
        <f t="shared" si="3"/>
        <v>2000</v>
      </c>
    </row>
    <row r="85" spans="1:21">
      <c r="A85" t="str">
        <f t="shared" si="2"/>
        <v>K.V.RAVANAMMA ( 0807541 )</v>
      </c>
      <c r="B85" s="451" t="s">
        <v>4254</v>
      </c>
      <c r="C85" s="452" t="s">
        <v>4255</v>
      </c>
      <c r="D85" s="450" t="s">
        <v>4237</v>
      </c>
      <c r="E85" s="450" t="s">
        <v>180</v>
      </c>
      <c r="F85" s="451" t="s">
        <v>4260</v>
      </c>
      <c r="G85" s="450">
        <v>21860</v>
      </c>
      <c r="H85" s="450" t="s">
        <v>312</v>
      </c>
      <c r="I85" s="450">
        <v>10555653</v>
      </c>
      <c r="J85" s="450" t="s">
        <v>4256</v>
      </c>
      <c r="K85" s="450" t="s">
        <v>4230</v>
      </c>
      <c r="L85" s="450" t="s">
        <v>4064</v>
      </c>
      <c r="M85" s="450" t="s">
        <v>4257</v>
      </c>
      <c r="N85" s="450">
        <v>1000</v>
      </c>
      <c r="O85" s="450" t="s">
        <v>4261</v>
      </c>
      <c r="P85" s="450" t="s">
        <v>4233</v>
      </c>
      <c r="Q85" s="450" t="s">
        <v>4064</v>
      </c>
      <c r="R85" s="450" t="s">
        <v>4262</v>
      </c>
      <c r="S85" s="450">
        <v>1000</v>
      </c>
      <c r="T85" s="357" t="str">
        <f>IF(ISNA(VLOOKUP(H85,Info!$J$2:$K$16,2,FALSE)),"",VLOOKUP(H85,Info!$J$2:$K$16,2,FALSE))</f>
        <v>0887</v>
      </c>
      <c r="U85">
        <f t="shared" si="3"/>
        <v>2000</v>
      </c>
    </row>
    <row r="86" spans="1:21">
      <c r="A86" t="str">
        <f t="shared" si="2"/>
        <v>K.V.RAVANAMMA ( 0807541 )</v>
      </c>
      <c r="B86" s="451" t="s">
        <v>4254</v>
      </c>
      <c r="C86" s="452" t="s">
        <v>4255</v>
      </c>
      <c r="D86" s="450" t="s">
        <v>4237</v>
      </c>
      <c r="E86" s="450" t="s">
        <v>180</v>
      </c>
      <c r="F86" s="451" t="s">
        <v>4260</v>
      </c>
      <c r="G86" s="450">
        <v>21860</v>
      </c>
      <c r="H86" s="450" t="s">
        <v>312</v>
      </c>
      <c r="I86" s="450">
        <v>10555653</v>
      </c>
      <c r="J86" s="450" t="s">
        <v>4256</v>
      </c>
      <c r="K86" s="450" t="s">
        <v>4230</v>
      </c>
      <c r="L86" s="450" t="s">
        <v>4064</v>
      </c>
      <c r="M86" s="450" t="s">
        <v>4257</v>
      </c>
      <c r="N86" s="450">
        <v>1000</v>
      </c>
      <c r="O86" s="450" t="s">
        <v>4261</v>
      </c>
      <c r="P86" s="450" t="s">
        <v>4233</v>
      </c>
      <c r="Q86" s="450" t="s">
        <v>4064</v>
      </c>
      <c r="R86" s="450" t="s">
        <v>4262</v>
      </c>
      <c r="S86" s="450">
        <v>1000</v>
      </c>
      <c r="T86" s="357" t="str">
        <f>IF(ISNA(VLOOKUP(H86,Info!$J$2:$K$16,2,FALSE)),"",VLOOKUP(H86,Info!$J$2:$K$16,2,FALSE))</f>
        <v>0887</v>
      </c>
      <c r="U86">
        <f t="shared" si="3"/>
        <v>2000</v>
      </c>
    </row>
    <row r="87" spans="1:21">
      <c r="A87" t="str">
        <f t="shared" si="2"/>
        <v>K.V.RAVANAMMA ( 0807541 )</v>
      </c>
      <c r="B87" s="451" t="s">
        <v>4254</v>
      </c>
      <c r="C87" s="452" t="s">
        <v>4255</v>
      </c>
      <c r="D87" s="450" t="s">
        <v>4237</v>
      </c>
      <c r="E87" s="450" t="s">
        <v>180</v>
      </c>
      <c r="F87" s="451" t="s">
        <v>4260</v>
      </c>
      <c r="G87" s="450">
        <v>21860</v>
      </c>
      <c r="H87" s="450" t="s">
        <v>312</v>
      </c>
      <c r="I87" s="450">
        <v>10555653</v>
      </c>
      <c r="J87" s="450" t="s">
        <v>4256</v>
      </c>
      <c r="K87" s="450" t="s">
        <v>4230</v>
      </c>
      <c r="L87" s="450" t="s">
        <v>4064</v>
      </c>
      <c r="M87" s="450" t="s">
        <v>4257</v>
      </c>
      <c r="N87" s="450">
        <v>1000</v>
      </c>
      <c r="O87" s="450" t="s">
        <v>4261</v>
      </c>
      <c r="P87" s="450" t="s">
        <v>4233</v>
      </c>
      <c r="Q87" s="450" t="s">
        <v>4064</v>
      </c>
      <c r="R87" s="450" t="s">
        <v>4262</v>
      </c>
      <c r="S87" s="450">
        <v>1000</v>
      </c>
      <c r="T87" s="357" t="str">
        <f>IF(ISNA(VLOOKUP(H87,Info!$J$2:$K$16,2,FALSE)),"",VLOOKUP(H87,Info!$J$2:$K$16,2,FALSE))</f>
        <v>0887</v>
      </c>
      <c r="U87">
        <f t="shared" si="3"/>
        <v>2000</v>
      </c>
    </row>
    <row r="88" spans="1:21">
      <c r="A88" t="str">
        <f t="shared" si="2"/>
        <v>K.V.RAVANAMMA ( 0807541 )</v>
      </c>
      <c r="B88" s="451" t="s">
        <v>4254</v>
      </c>
      <c r="C88" s="452" t="s">
        <v>4255</v>
      </c>
      <c r="D88" s="450" t="s">
        <v>4237</v>
      </c>
      <c r="E88" s="450" t="s">
        <v>180</v>
      </c>
      <c r="F88" s="451" t="s">
        <v>4260</v>
      </c>
      <c r="G88" s="450">
        <v>21860</v>
      </c>
      <c r="H88" s="450" t="s">
        <v>312</v>
      </c>
      <c r="I88" s="450">
        <v>10555653</v>
      </c>
      <c r="J88" s="450" t="s">
        <v>4256</v>
      </c>
      <c r="K88" s="450" t="s">
        <v>4230</v>
      </c>
      <c r="L88" s="450" t="s">
        <v>4064</v>
      </c>
      <c r="M88" s="450" t="s">
        <v>4257</v>
      </c>
      <c r="N88" s="450">
        <v>1000</v>
      </c>
      <c r="O88" s="450" t="s">
        <v>4261</v>
      </c>
      <c r="P88" s="450" t="s">
        <v>4233</v>
      </c>
      <c r="Q88" s="450" t="s">
        <v>4064</v>
      </c>
      <c r="R88" s="450" t="s">
        <v>4262</v>
      </c>
      <c r="S88" s="450">
        <v>1000</v>
      </c>
      <c r="T88" s="357" t="str">
        <f>IF(ISNA(VLOOKUP(H88,Info!$J$2:$K$16,2,FALSE)),"",VLOOKUP(H88,Info!$J$2:$K$16,2,FALSE))</f>
        <v>0887</v>
      </c>
      <c r="U88">
        <f t="shared" si="3"/>
        <v>2000</v>
      </c>
    </row>
    <row r="89" spans="1:21">
      <c r="A89" t="str">
        <f t="shared" si="2"/>
        <v>K.V.RAVANAMMA ( 0807541 )</v>
      </c>
      <c r="B89" s="451" t="s">
        <v>4254</v>
      </c>
      <c r="C89" s="452" t="s">
        <v>4255</v>
      </c>
      <c r="D89" s="450" t="s">
        <v>4237</v>
      </c>
      <c r="E89" s="450" t="s">
        <v>180</v>
      </c>
      <c r="F89" s="451" t="s">
        <v>4260</v>
      </c>
      <c r="G89" s="450">
        <v>21860</v>
      </c>
      <c r="H89" s="450" t="s">
        <v>312</v>
      </c>
      <c r="I89" s="450">
        <v>10555653</v>
      </c>
      <c r="J89" s="450" t="s">
        <v>4256</v>
      </c>
      <c r="K89" s="450" t="s">
        <v>4230</v>
      </c>
      <c r="L89" s="450" t="s">
        <v>4064</v>
      </c>
      <c r="M89" s="450" t="s">
        <v>4257</v>
      </c>
      <c r="N89" s="450">
        <v>1000</v>
      </c>
      <c r="O89" s="450" t="s">
        <v>4261</v>
      </c>
      <c r="P89" s="450" t="s">
        <v>4233</v>
      </c>
      <c r="Q89" s="450" t="s">
        <v>4064</v>
      </c>
      <c r="R89" s="450" t="s">
        <v>4262</v>
      </c>
      <c r="S89" s="450">
        <v>1000</v>
      </c>
      <c r="T89" s="357" t="str">
        <f>IF(ISNA(VLOOKUP(H89,Info!$J$2:$K$16,2,FALSE)),"",VLOOKUP(H89,Info!$J$2:$K$16,2,FALSE))</f>
        <v>0887</v>
      </c>
      <c r="U89">
        <f t="shared" si="3"/>
        <v>2000</v>
      </c>
    </row>
    <row r="90" spans="1:21">
      <c r="A90" t="str">
        <f t="shared" si="2"/>
        <v>K.V.RAVANAMMA ( 0807541 )</v>
      </c>
      <c r="B90" s="451" t="s">
        <v>4254</v>
      </c>
      <c r="C90" s="452" t="s">
        <v>4255</v>
      </c>
      <c r="D90" s="450" t="s">
        <v>4237</v>
      </c>
      <c r="E90" s="450" t="s">
        <v>180</v>
      </c>
      <c r="F90" s="451" t="s">
        <v>4260</v>
      </c>
      <c r="G90" s="450">
        <v>21860</v>
      </c>
      <c r="H90" s="450" t="s">
        <v>312</v>
      </c>
      <c r="I90" s="450">
        <v>10555653</v>
      </c>
      <c r="J90" s="450" t="s">
        <v>4256</v>
      </c>
      <c r="K90" s="450" t="s">
        <v>4230</v>
      </c>
      <c r="L90" s="450" t="s">
        <v>4064</v>
      </c>
      <c r="M90" s="450" t="s">
        <v>4257</v>
      </c>
      <c r="N90" s="450">
        <v>1000</v>
      </c>
      <c r="O90" s="450" t="s">
        <v>4261</v>
      </c>
      <c r="P90" s="450" t="s">
        <v>4233</v>
      </c>
      <c r="Q90" s="450" t="s">
        <v>4064</v>
      </c>
      <c r="R90" s="450" t="s">
        <v>4262</v>
      </c>
      <c r="S90" s="450">
        <v>1000</v>
      </c>
      <c r="T90" s="357" t="str">
        <f>IF(ISNA(VLOOKUP(H90,Info!$J$2:$K$16,2,FALSE)),"",VLOOKUP(H90,Info!$J$2:$K$16,2,FALSE))</f>
        <v>0887</v>
      </c>
      <c r="U90">
        <f t="shared" si="3"/>
        <v>2000</v>
      </c>
    </row>
    <row r="91" spans="1:21">
      <c r="A91" t="str">
        <f t="shared" si="2"/>
        <v>K.V.RAVANAMMA ( 0807541 )</v>
      </c>
      <c r="B91" s="451" t="s">
        <v>4254</v>
      </c>
      <c r="C91" s="452" t="s">
        <v>4255</v>
      </c>
      <c r="D91" s="450" t="s">
        <v>4237</v>
      </c>
      <c r="E91" s="450" t="s">
        <v>180</v>
      </c>
      <c r="F91" s="451" t="s">
        <v>4260</v>
      </c>
      <c r="G91" s="450">
        <v>21860</v>
      </c>
      <c r="H91" s="450" t="s">
        <v>312</v>
      </c>
      <c r="I91" s="450">
        <v>10555653</v>
      </c>
      <c r="J91" s="450" t="s">
        <v>4256</v>
      </c>
      <c r="K91" s="450" t="s">
        <v>4230</v>
      </c>
      <c r="L91" s="450" t="s">
        <v>4064</v>
      </c>
      <c r="M91" s="450" t="s">
        <v>4257</v>
      </c>
      <c r="N91" s="450">
        <v>1000</v>
      </c>
      <c r="O91" s="450" t="s">
        <v>4261</v>
      </c>
      <c r="P91" s="450" t="s">
        <v>4233</v>
      </c>
      <c r="Q91" s="450" t="s">
        <v>4064</v>
      </c>
      <c r="R91" s="450" t="s">
        <v>4262</v>
      </c>
      <c r="S91" s="450">
        <v>1000</v>
      </c>
      <c r="T91" s="357" t="str">
        <f>IF(ISNA(VLOOKUP(H91,Info!$J$2:$K$16,2,FALSE)),"",VLOOKUP(H91,Info!$J$2:$K$16,2,FALSE))</f>
        <v>0887</v>
      </c>
      <c r="U91">
        <f t="shared" si="3"/>
        <v>2000</v>
      </c>
    </row>
    <row r="92" spans="1:21">
      <c r="A92" t="str">
        <f t="shared" si="2"/>
        <v>K.V.RAVANAMMA ( 0807541 )</v>
      </c>
      <c r="B92" s="451" t="s">
        <v>4254</v>
      </c>
      <c r="C92" s="452" t="s">
        <v>4255</v>
      </c>
      <c r="D92" s="450" t="s">
        <v>4237</v>
      </c>
      <c r="E92" s="450" t="s">
        <v>180</v>
      </c>
      <c r="F92" s="451" t="s">
        <v>4260</v>
      </c>
      <c r="G92" s="450">
        <v>21860</v>
      </c>
      <c r="H92" s="450" t="s">
        <v>312</v>
      </c>
      <c r="I92" s="450">
        <v>10555653</v>
      </c>
      <c r="J92" s="450" t="s">
        <v>4256</v>
      </c>
      <c r="K92" s="450" t="s">
        <v>4230</v>
      </c>
      <c r="L92" s="450" t="s">
        <v>4064</v>
      </c>
      <c r="M92" s="450" t="s">
        <v>4257</v>
      </c>
      <c r="N92" s="450">
        <v>1000</v>
      </c>
      <c r="O92" s="450" t="s">
        <v>4261</v>
      </c>
      <c r="P92" s="450" t="s">
        <v>4233</v>
      </c>
      <c r="Q92" s="450" t="s">
        <v>4064</v>
      </c>
      <c r="R92" s="450" t="s">
        <v>4262</v>
      </c>
      <c r="S92" s="450">
        <v>1000</v>
      </c>
      <c r="T92" s="357" t="str">
        <f>IF(ISNA(VLOOKUP(H92,Info!$J$2:$K$16,2,FALSE)),"",VLOOKUP(H92,Info!$J$2:$K$16,2,FALSE))</f>
        <v>0887</v>
      </c>
      <c r="U92">
        <f t="shared" si="3"/>
        <v>2000</v>
      </c>
    </row>
    <row r="93" spans="1:21">
      <c r="A93" t="str">
        <f t="shared" si="2"/>
        <v>K.V.RAVANAMMA ( 0807541 )</v>
      </c>
      <c r="B93" s="451" t="s">
        <v>4254</v>
      </c>
      <c r="C93" s="452" t="s">
        <v>4255</v>
      </c>
      <c r="D93" s="450" t="s">
        <v>4237</v>
      </c>
      <c r="E93" s="450" t="s">
        <v>180</v>
      </c>
      <c r="F93" s="451" t="s">
        <v>4260</v>
      </c>
      <c r="G93" s="450">
        <v>21860</v>
      </c>
      <c r="H93" s="450" t="s">
        <v>312</v>
      </c>
      <c r="I93" s="450">
        <v>10555653</v>
      </c>
      <c r="J93" s="450" t="s">
        <v>4256</v>
      </c>
      <c r="K93" s="450" t="s">
        <v>4230</v>
      </c>
      <c r="L93" s="450" t="s">
        <v>4064</v>
      </c>
      <c r="M93" s="450" t="s">
        <v>4257</v>
      </c>
      <c r="N93" s="450">
        <v>1000</v>
      </c>
      <c r="O93" s="450" t="s">
        <v>4261</v>
      </c>
      <c r="P93" s="450" t="s">
        <v>4233</v>
      </c>
      <c r="Q93" s="450" t="s">
        <v>4064</v>
      </c>
      <c r="R93" s="450" t="s">
        <v>4262</v>
      </c>
      <c r="S93" s="450">
        <v>1000</v>
      </c>
      <c r="T93" s="357" t="str">
        <f>IF(ISNA(VLOOKUP(H93,Info!$J$2:$K$16,2,FALSE)),"",VLOOKUP(H93,Info!$J$2:$K$16,2,FALSE))</f>
        <v>0887</v>
      </c>
      <c r="U93">
        <f t="shared" si="3"/>
        <v>2000</v>
      </c>
    </row>
    <row r="94" spans="1:21">
      <c r="A94" t="str">
        <f t="shared" si="2"/>
        <v>K.V.RAVANAMMA ( 0807541 )</v>
      </c>
      <c r="B94" s="451" t="s">
        <v>4254</v>
      </c>
      <c r="C94" s="452" t="s">
        <v>4255</v>
      </c>
      <c r="D94" s="450" t="s">
        <v>4237</v>
      </c>
      <c r="E94" s="450" t="s">
        <v>180</v>
      </c>
      <c r="F94" s="451" t="s">
        <v>4260</v>
      </c>
      <c r="G94" s="450">
        <v>21860</v>
      </c>
      <c r="H94" s="450" t="s">
        <v>312</v>
      </c>
      <c r="I94" s="450">
        <v>10555653</v>
      </c>
      <c r="J94" s="450" t="s">
        <v>4256</v>
      </c>
      <c r="K94" s="450" t="s">
        <v>4230</v>
      </c>
      <c r="L94" s="450" t="s">
        <v>4064</v>
      </c>
      <c r="M94" s="450" t="s">
        <v>4257</v>
      </c>
      <c r="N94" s="450">
        <v>1000</v>
      </c>
      <c r="O94" s="450" t="s">
        <v>4261</v>
      </c>
      <c r="P94" s="450" t="s">
        <v>4233</v>
      </c>
      <c r="Q94" s="450" t="s">
        <v>4064</v>
      </c>
      <c r="R94" s="450" t="s">
        <v>4262</v>
      </c>
      <c r="S94" s="450">
        <v>1000</v>
      </c>
      <c r="T94" s="357" t="str">
        <f>IF(ISNA(VLOOKUP(H94,Info!$J$2:$K$16,2,FALSE)),"",VLOOKUP(H94,Info!$J$2:$K$16,2,FALSE))</f>
        <v>0887</v>
      </c>
      <c r="U94">
        <f t="shared" si="3"/>
        <v>2000</v>
      </c>
    </row>
    <row r="95" spans="1:21">
      <c r="A95" t="str">
        <f t="shared" si="2"/>
        <v>K.V.RAVANAMMA ( 0807541 )</v>
      </c>
      <c r="B95" s="451" t="s">
        <v>4254</v>
      </c>
      <c r="C95" s="452" t="s">
        <v>4255</v>
      </c>
      <c r="D95" s="450" t="s">
        <v>4237</v>
      </c>
      <c r="E95" s="450" t="s">
        <v>180</v>
      </c>
      <c r="F95" s="451" t="s">
        <v>4260</v>
      </c>
      <c r="G95" s="450">
        <v>21860</v>
      </c>
      <c r="H95" s="450" t="s">
        <v>312</v>
      </c>
      <c r="I95" s="450">
        <v>10555653</v>
      </c>
      <c r="J95" s="450" t="s">
        <v>4256</v>
      </c>
      <c r="K95" s="450" t="s">
        <v>4230</v>
      </c>
      <c r="L95" s="450" t="s">
        <v>4064</v>
      </c>
      <c r="M95" s="450" t="s">
        <v>4257</v>
      </c>
      <c r="N95" s="450">
        <v>1000</v>
      </c>
      <c r="O95" s="450" t="s">
        <v>4261</v>
      </c>
      <c r="P95" s="450" t="s">
        <v>4233</v>
      </c>
      <c r="Q95" s="450" t="s">
        <v>4064</v>
      </c>
      <c r="R95" s="450" t="s">
        <v>4262</v>
      </c>
      <c r="S95" s="450">
        <v>1000</v>
      </c>
      <c r="T95" s="357" t="str">
        <f>IF(ISNA(VLOOKUP(H95,Info!$J$2:$K$16,2,FALSE)),"",VLOOKUP(H95,Info!$J$2:$K$16,2,FALSE))</f>
        <v>0887</v>
      </c>
      <c r="U95">
        <f t="shared" si="3"/>
        <v>2000</v>
      </c>
    </row>
    <row r="96" spans="1:21">
      <c r="A96" t="str">
        <f t="shared" si="2"/>
        <v>K.V.RAVANAMMA ( 0807541 )</v>
      </c>
      <c r="B96" s="451" t="s">
        <v>4254</v>
      </c>
      <c r="C96" s="452" t="s">
        <v>4255</v>
      </c>
      <c r="D96" s="450" t="s">
        <v>4237</v>
      </c>
      <c r="E96" s="450" t="s">
        <v>180</v>
      </c>
      <c r="F96" s="451" t="s">
        <v>4260</v>
      </c>
      <c r="G96" s="450">
        <v>21860</v>
      </c>
      <c r="H96" s="450" t="s">
        <v>312</v>
      </c>
      <c r="I96" s="450">
        <v>10555653</v>
      </c>
      <c r="J96" s="450" t="s">
        <v>4256</v>
      </c>
      <c r="K96" s="450" t="s">
        <v>4230</v>
      </c>
      <c r="L96" s="450" t="s">
        <v>4064</v>
      </c>
      <c r="M96" s="450" t="s">
        <v>4257</v>
      </c>
      <c r="N96" s="450">
        <v>1000</v>
      </c>
      <c r="O96" s="450" t="s">
        <v>4261</v>
      </c>
      <c r="P96" s="450" t="s">
        <v>4233</v>
      </c>
      <c r="Q96" s="450" t="s">
        <v>4064</v>
      </c>
      <c r="R96" s="450" t="s">
        <v>4262</v>
      </c>
      <c r="S96" s="450">
        <v>1000</v>
      </c>
      <c r="T96" s="357" t="str">
        <f>IF(ISNA(VLOOKUP(H96,Info!$J$2:$K$16,2,FALSE)),"",VLOOKUP(H96,Info!$J$2:$K$16,2,FALSE))</f>
        <v>0887</v>
      </c>
      <c r="U96">
        <f t="shared" si="3"/>
        <v>2000</v>
      </c>
    </row>
    <row r="97" spans="1:21">
      <c r="A97" t="str">
        <f t="shared" si="2"/>
        <v>K.V.RAVANAMMA ( 0807541 )</v>
      </c>
      <c r="B97" s="451" t="s">
        <v>4254</v>
      </c>
      <c r="C97" s="452" t="s">
        <v>4255</v>
      </c>
      <c r="D97" s="450" t="s">
        <v>4237</v>
      </c>
      <c r="E97" s="450" t="s">
        <v>180</v>
      </c>
      <c r="F97" s="451" t="s">
        <v>4260</v>
      </c>
      <c r="G97" s="450">
        <v>21860</v>
      </c>
      <c r="H97" s="450" t="s">
        <v>312</v>
      </c>
      <c r="I97" s="450">
        <v>10555653</v>
      </c>
      <c r="J97" s="450" t="s">
        <v>4256</v>
      </c>
      <c r="K97" s="450" t="s">
        <v>4230</v>
      </c>
      <c r="L97" s="450" t="s">
        <v>4064</v>
      </c>
      <c r="M97" s="450" t="s">
        <v>4257</v>
      </c>
      <c r="N97" s="450">
        <v>1000</v>
      </c>
      <c r="O97" s="450" t="s">
        <v>4261</v>
      </c>
      <c r="P97" s="450" t="s">
        <v>4233</v>
      </c>
      <c r="Q97" s="450" t="s">
        <v>4064</v>
      </c>
      <c r="R97" s="450" t="s">
        <v>4262</v>
      </c>
      <c r="S97" s="450">
        <v>1000</v>
      </c>
      <c r="T97" s="357" t="str">
        <f>IF(ISNA(VLOOKUP(H97,Info!$J$2:$K$16,2,FALSE)),"",VLOOKUP(H97,Info!$J$2:$K$16,2,FALSE))</f>
        <v>0887</v>
      </c>
      <c r="U97">
        <f t="shared" si="3"/>
        <v>2000</v>
      </c>
    </row>
    <row r="98" spans="1:21">
      <c r="A98" t="str">
        <f t="shared" si="2"/>
        <v>K.V.RAVANAMMA ( 0807541 )</v>
      </c>
      <c r="B98" s="451" t="s">
        <v>4254</v>
      </c>
      <c r="C98" s="452" t="s">
        <v>4255</v>
      </c>
      <c r="D98" s="450" t="s">
        <v>4237</v>
      </c>
      <c r="E98" s="450" t="s">
        <v>180</v>
      </c>
      <c r="F98" s="451" t="s">
        <v>4260</v>
      </c>
      <c r="G98" s="450">
        <v>21860</v>
      </c>
      <c r="H98" s="450" t="s">
        <v>312</v>
      </c>
      <c r="I98" s="450">
        <v>10555653</v>
      </c>
      <c r="J98" s="450" t="s">
        <v>4256</v>
      </c>
      <c r="K98" s="450" t="s">
        <v>4230</v>
      </c>
      <c r="L98" s="450" t="s">
        <v>4064</v>
      </c>
      <c r="M98" s="450" t="s">
        <v>4257</v>
      </c>
      <c r="N98" s="450">
        <v>1000</v>
      </c>
      <c r="O98" s="450" t="s">
        <v>4261</v>
      </c>
      <c r="P98" s="450" t="s">
        <v>4233</v>
      </c>
      <c r="Q98" s="450" t="s">
        <v>4064</v>
      </c>
      <c r="R98" s="450" t="s">
        <v>4262</v>
      </c>
      <c r="S98" s="450">
        <v>1000</v>
      </c>
      <c r="T98" s="357" t="str">
        <f>IF(ISNA(VLOOKUP(H98,Info!$J$2:$K$16,2,FALSE)),"",VLOOKUP(H98,Info!$J$2:$K$16,2,FALSE))</f>
        <v>0887</v>
      </c>
      <c r="U98">
        <f t="shared" si="3"/>
        <v>2000</v>
      </c>
    </row>
    <row r="99" spans="1:21">
      <c r="A99" t="str">
        <f t="shared" si="2"/>
        <v>K.V.RAVANAMMA ( 0807541 )</v>
      </c>
      <c r="B99" s="451" t="s">
        <v>4254</v>
      </c>
      <c r="C99" s="452" t="s">
        <v>4255</v>
      </c>
      <c r="D99" s="450" t="s">
        <v>4237</v>
      </c>
      <c r="E99" s="450" t="s">
        <v>180</v>
      </c>
      <c r="F99" s="451" t="s">
        <v>4260</v>
      </c>
      <c r="G99" s="450">
        <v>21860</v>
      </c>
      <c r="H99" s="450" t="s">
        <v>312</v>
      </c>
      <c r="I99" s="450">
        <v>10555653</v>
      </c>
      <c r="J99" s="450" t="s">
        <v>4256</v>
      </c>
      <c r="K99" s="450" t="s">
        <v>4230</v>
      </c>
      <c r="L99" s="450" t="s">
        <v>4064</v>
      </c>
      <c r="M99" s="450" t="s">
        <v>4257</v>
      </c>
      <c r="N99" s="450">
        <v>1000</v>
      </c>
      <c r="O99" s="450" t="s">
        <v>4261</v>
      </c>
      <c r="P99" s="450" t="s">
        <v>4233</v>
      </c>
      <c r="Q99" s="450" t="s">
        <v>4064</v>
      </c>
      <c r="R99" s="450" t="s">
        <v>4262</v>
      </c>
      <c r="S99" s="450">
        <v>1000</v>
      </c>
      <c r="T99" s="357" t="str">
        <f>IF(ISNA(VLOOKUP(H99,Info!$J$2:$K$16,2,FALSE)),"",VLOOKUP(H99,Info!$J$2:$K$16,2,FALSE))</f>
        <v>0887</v>
      </c>
      <c r="U99">
        <f t="shared" si="3"/>
        <v>2000</v>
      </c>
    </row>
    <row r="100" spans="1:21">
      <c r="A100" t="str">
        <f t="shared" si="2"/>
        <v>K.V.RAVANAMMA ( 0807541 )</v>
      </c>
      <c r="B100" s="451" t="s">
        <v>4254</v>
      </c>
      <c r="C100" s="452" t="s">
        <v>4255</v>
      </c>
      <c r="D100" s="450" t="s">
        <v>4237</v>
      </c>
      <c r="E100" s="450" t="s">
        <v>180</v>
      </c>
      <c r="F100" s="451" t="s">
        <v>4260</v>
      </c>
      <c r="G100" s="450">
        <v>21860</v>
      </c>
      <c r="H100" s="450" t="s">
        <v>312</v>
      </c>
      <c r="I100" s="450">
        <v>10555653</v>
      </c>
      <c r="J100" s="450" t="s">
        <v>4256</v>
      </c>
      <c r="K100" s="450" t="s">
        <v>4230</v>
      </c>
      <c r="L100" s="450" t="s">
        <v>4064</v>
      </c>
      <c r="M100" s="450" t="s">
        <v>4257</v>
      </c>
      <c r="N100" s="450">
        <v>1000</v>
      </c>
      <c r="O100" s="450" t="s">
        <v>4261</v>
      </c>
      <c r="P100" s="450" t="s">
        <v>4233</v>
      </c>
      <c r="Q100" s="450" t="s">
        <v>4064</v>
      </c>
      <c r="R100" s="450" t="s">
        <v>4262</v>
      </c>
      <c r="S100" s="450">
        <v>1000</v>
      </c>
      <c r="T100" s="357" t="str">
        <f>IF(ISNA(VLOOKUP(H100,Info!$J$2:$K$16,2,FALSE)),"",VLOOKUP(H100,Info!$J$2:$K$16,2,FALSE))</f>
        <v>0887</v>
      </c>
      <c r="U100">
        <f t="shared" si="3"/>
        <v>2000</v>
      </c>
    </row>
    <row r="101" spans="1:21">
      <c r="A101" t="str">
        <f t="shared" si="2"/>
        <v>K.V.RAVANAMMA ( 0807541 )</v>
      </c>
      <c r="B101" s="451" t="s">
        <v>4254</v>
      </c>
      <c r="C101" s="452" t="s">
        <v>4255</v>
      </c>
      <c r="D101" s="450" t="s">
        <v>4237</v>
      </c>
      <c r="E101" s="450" t="s">
        <v>180</v>
      </c>
      <c r="F101" s="451" t="s">
        <v>4260</v>
      </c>
      <c r="G101" s="450">
        <v>21860</v>
      </c>
      <c r="H101" s="450" t="s">
        <v>312</v>
      </c>
      <c r="I101" s="450">
        <v>10555653</v>
      </c>
      <c r="J101" s="450" t="s">
        <v>4256</v>
      </c>
      <c r="K101" s="450" t="s">
        <v>4230</v>
      </c>
      <c r="L101" s="450" t="s">
        <v>4064</v>
      </c>
      <c r="M101" s="450" t="s">
        <v>4257</v>
      </c>
      <c r="N101" s="450">
        <v>1000</v>
      </c>
      <c r="O101" s="450" t="s">
        <v>4261</v>
      </c>
      <c r="P101" s="450" t="s">
        <v>4233</v>
      </c>
      <c r="Q101" s="450" t="s">
        <v>4064</v>
      </c>
      <c r="R101" s="450" t="s">
        <v>4262</v>
      </c>
      <c r="S101" s="450">
        <v>1000</v>
      </c>
      <c r="T101" s="357" t="str">
        <f>IF(ISNA(VLOOKUP(H101,Info!$J$2:$K$16,2,FALSE)),"",VLOOKUP(H101,Info!$J$2:$K$16,2,FALSE))</f>
        <v>0887</v>
      </c>
      <c r="U101">
        <f t="shared" si="3"/>
        <v>2000</v>
      </c>
    </row>
    <row r="102" spans="1:21">
      <c r="A102" t="str">
        <f t="shared" si="2"/>
        <v>K.V.RAVANAMMA ( 0807541 )</v>
      </c>
      <c r="B102" s="451" t="s">
        <v>4254</v>
      </c>
      <c r="C102" s="452" t="s">
        <v>4255</v>
      </c>
      <c r="D102" s="450" t="s">
        <v>4237</v>
      </c>
      <c r="E102" s="450" t="s">
        <v>180</v>
      </c>
      <c r="F102" s="451" t="s">
        <v>4260</v>
      </c>
      <c r="G102" s="450">
        <v>21860</v>
      </c>
      <c r="H102" s="450" t="s">
        <v>312</v>
      </c>
      <c r="I102" s="450">
        <v>10555653</v>
      </c>
      <c r="J102" s="450" t="s">
        <v>4256</v>
      </c>
      <c r="K102" s="450" t="s">
        <v>4230</v>
      </c>
      <c r="L102" s="450" t="s">
        <v>4064</v>
      </c>
      <c r="M102" s="450" t="s">
        <v>4257</v>
      </c>
      <c r="N102" s="450">
        <v>1000</v>
      </c>
      <c r="O102" s="450" t="s">
        <v>4261</v>
      </c>
      <c r="P102" s="450" t="s">
        <v>4233</v>
      </c>
      <c r="Q102" s="450" t="s">
        <v>4064</v>
      </c>
      <c r="R102" s="450" t="s">
        <v>4262</v>
      </c>
      <c r="S102" s="450">
        <v>1000</v>
      </c>
      <c r="T102" s="357" t="str">
        <f>IF(ISNA(VLOOKUP(H102,Info!$J$2:$K$16,2,FALSE)),"",VLOOKUP(H102,Info!$J$2:$K$16,2,FALSE))</f>
        <v>0887</v>
      </c>
      <c r="U102">
        <f t="shared" si="3"/>
        <v>2000</v>
      </c>
    </row>
    <row r="103" spans="1:21">
      <c r="A103" t="str">
        <f t="shared" si="2"/>
        <v>K.V.RAVANAMMA ( 0807541 )</v>
      </c>
      <c r="B103" s="451" t="s">
        <v>4254</v>
      </c>
      <c r="C103" s="452" t="s">
        <v>4255</v>
      </c>
      <c r="D103" s="450" t="s">
        <v>4237</v>
      </c>
      <c r="E103" s="450" t="s">
        <v>180</v>
      </c>
      <c r="F103" s="451" t="s">
        <v>4260</v>
      </c>
      <c r="G103" s="450">
        <v>21860</v>
      </c>
      <c r="H103" s="450" t="s">
        <v>312</v>
      </c>
      <c r="I103" s="450">
        <v>10555653</v>
      </c>
      <c r="J103" s="450" t="s">
        <v>4256</v>
      </c>
      <c r="K103" s="450" t="s">
        <v>4230</v>
      </c>
      <c r="L103" s="450" t="s">
        <v>4064</v>
      </c>
      <c r="M103" s="450" t="s">
        <v>4257</v>
      </c>
      <c r="N103" s="450">
        <v>1000</v>
      </c>
      <c r="O103" s="450" t="s">
        <v>4261</v>
      </c>
      <c r="P103" s="450" t="s">
        <v>4233</v>
      </c>
      <c r="Q103" s="450" t="s">
        <v>4064</v>
      </c>
      <c r="R103" s="450" t="s">
        <v>4262</v>
      </c>
      <c r="S103" s="450">
        <v>1000</v>
      </c>
      <c r="T103" s="357" t="str">
        <f>IF(ISNA(VLOOKUP(H103,Info!$J$2:$K$16,2,FALSE)),"",VLOOKUP(H103,Info!$J$2:$K$16,2,FALSE))</f>
        <v>0887</v>
      </c>
      <c r="U103">
        <f t="shared" si="3"/>
        <v>2000</v>
      </c>
    </row>
    <row r="104" spans="1:21">
      <c r="A104" t="str">
        <f t="shared" si="2"/>
        <v>K.V.RAVANAMMA ( 0807541 )</v>
      </c>
      <c r="B104" s="451" t="s">
        <v>4254</v>
      </c>
      <c r="C104" s="452" t="s">
        <v>4255</v>
      </c>
      <c r="D104" s="450" t="s">
        <v>4237</v>
      </c>
      <c r="E104" s="450" t="s">
        <v>180</v>
      </c>
      <c r="F104" s="451" t="s">
        <v>4260</v>
      </c>
      <c r="G104" s="450">
        <v>21860</v>
      </c>
      <c r="H104" s="450" t="s">
        <v>312</v>
      </c>
      <c r="I104" s="450">
        <v>10555653</v>
      </c>
      <c r="J104" s="450" t="s">
        <v>4256</v>
      </c>
      <c r="K104" s="450" t="s">
        <v>4230</v>
      </c>
      <c r="L104" s="450" t="s">
        <v>4064</v>
      </c>
      <c r="M104" s="450" t="s">
        <v>4257</v>
      </c>
      <c r="N104" s="450">
        <v>1000</v>
      </c>
      <c r="O104" s="450" t="s">
        <v>4261</v>
      </c>
      <c r="P104" s="450" t="s">
        <v>4233</v>
      </c>
      <c r="Q104" s="450" t="s">
        <v>4064</v>
      </c>
      <c r="R104" s="450" t="s">
        <v>4262</v>
      </c>
      <c r="S104" s="450">
        <v>1000</v>
      </c>
      <c r="T104" s="357" t="str">
        <f>IF(ISNA(VLOOKUP(H104,Info!$J$2:$K$16,2,FALSE)),"",VLOOKUP(H104,Info!$J$2:$K$16,2,FALSE))</f>
        <v>0887</v>
      </c>
      <c r="U104">
        <f t="shared" si="3"/>
        <v>2000</v>
      </c>
    </row>
    <row r="105" spans="1:21">
      <c r="A105" t="str">
        <f t="shared" si="2"/>
        <v>K.V.RAVANAMMA ( 0807541 )</v>
      </c>
      <c r="B105" s="451" t="s">
        <v>4254</v>
      </c>
      <c r="C105" s="452" t="s">
        <v>4255</v>
      </c>
      <c r="D105" s="450" t="s">
        <v>4237</v>
      </c>
      <c r="E105" s="450" t="s">
        <v>180</v>
      </c>
      <c r="F105" s="451" t="s">
        <v>4260</v>
      </c>
      <c r="G105" s="450">
        <v>21860</v>
      </c>
      <c r="H105" s="450" t="s">
        <v>312</v>
      </c>
      <c r="I105" s="450">
        <v>10555653</v>
      </c>
      <c r="J105" s="450" t="s">
        <v>4256</v>
      </c>
      <c r="K105" s="450" t="s">
        <v>4230</v>
      </c>
      <c r="L105" s="450" t="s">
        <v>4064</v>
      </c>
      <c r="M105" s="450" t="s">
        <v>4257</v>
      </c>
      <c r="N105" s="450">
        <v>1000</v>
      </c>
      <c r="O105" s="450" t="s">
        <v>4261</v>
      </c>
      <c r="P105" s="450" t="s">
        <v>4233</v>
      </c>
      <c r="Q105" s="450" t="s">
        <v>4064</v>
      </c>
      <c r="R105" s="450" t="s">
        <v>4262</v>
      </c>
      <c r="S105" s="450">
        <v>1000</v>
      </c>
      <c r="T105" s="357" t="str">
        <f>IF(ISNA(VLOOKUP(H105,Info!$J$2:$K$16,2,FALSE)),"",VLOOKUP(H105,Info!$J$2:$K$16,2,FALSE))</f>
        <v>0887</v>
      </c>
      <c r="U105">
        <f t="shared" si="3"/>
        <v>2000</v>
      </c>
    </row>
    <row r="106" spans="1:21">
      <c r="A106" t="str">
        <f t="shared" si="2"/>
        <v>K.V.RAVANAMMA ( 0807541 )</v>
      </c>
      <c r="B106" s="451" t="s">
        <v>4254</v>
      </c>
      <c r="C106" s="452" t="s">
        <v>4255</v>
      </c>
      <c r="D106" s="450" t="s">
        <v>4237</v>
      </c>
      <c r="E106" s="450" t="s">
        <v>180</v>
      </c>
      <c r="F106" s="451" t="s">
        <v>4260</v>
      </c>
      <c r="G106" s="450">
        <v>21860</v>
      </c>
      <c r="H106" s="450" t="s">
        <v>312</v>
      </c>
      <c r="I106" s="450">
        <v>10555653</v>
      </c>
      <c r="J106" s="450" t="s">
        <v>4256</v>
      </c>
      <c r="K106" s="450" t="s">
        <v>4230</v>
      </c>
      <c r="L106" s="450" t="s">
        <v>4064</v>
      </c>
      <c r="M106" s="450" t="s">
        <v>4257</v>
      </c>
      <c r="N106" s="450">
        <v>1000</v>
      </c>
      <c r="O106" s="450" t="s">
        <v>4261</v>
      </c>
      <c r="P106" s="450" t="s">
        <v>4233</v>
      </c>
      <c r="Q106" s="450" t="s">
        <v>4064</v>
      </c>
      <c r="R106" s="450" t="s">
        <v>4262</v>
      </c>
      <c r="S106" s="450">
        <v>1000</v>
      </c>
      <c r="T106" s="357" t="str">
        <f>IF(ISNA(VLOOKUP(H106,Info!$J$2:$K$16,2,FALSE)),"",VLOOKUP(H106,Info!$J$2:$K$16,2,FALSE))</f>
        <v>0887</v>
      </c>
      <c r="U106">
        <f t="shared" si="3"/>
        <v>2000</v>
      </c>
    </row>
    <row r="107" spans="1:21">
      <c r="A107" t="str">
        <f t="shared" si="2"/>
        <v>K.V.RAVANAMMA ( 0807541 )</v>
      </c>
      <c r="B107" s="451" t="s">
        <v>4254</v>
      </c>
      <c r="C107" s="452" t="s">
        <v>4255</v>
      </c>
      <c r="D107" s="450" t="s">
        <v>4237</v>
      </c>
      <c r="E107" s="450" t="s">
        <v>180</v>
      </c>
      <c r="F107" s="451" t="s">
        <v>4260</v>
      </c>
      <c r="G107" s="450">
        <v>21860</v>
      </c>
      <c r="H107" s="450" t="s">
        <v>312</v>
      </c>
      <c r="I107" s="450">
        <v>10555653</v>
      </c>
      <c r="J107" s="450" t="s">
        <v>4256</v>
      </c>
      <c r="K107" s="450" t="s">
        <v>4230</v>
      </c>
      <c r="L107" s="450" t="s">
        <v>4064</v>
      </c>
      <c r="M107" s="450" t="s">
        <v>4257</v>
      </c>
      <c r="N107" s="450">
        <v>1000</v>
      </c>
      <c r="O107" s="450" t="s">
        <v>4261</v>
      </c>
      <c r="P107" s="450" t="s">
        <v>4233</v>
      </c>
      <c r="Q107" s="450" t="s">
        <v>4064</v>
      </c>
      <c r="R107" s="450" t="s">
        <v>4262</v>
      </c>
      <c r="S107" s="450">
        <v>1000</v>
      </c>
      <c r="T107" s="357" t="str">
        <f>IF(ISNA(VLOOKUP(H107,Info!$J$2:$K$16,2,FALSE)),"",VLOOKUP(H107,Info!$J$2:$K$16,2,FALSE))</f>
        <v>0887</v>
      </c>
      <c r="U107">
        <f t="shared" si="3"/>
        <v>2000</v>
      </c>
    </row>
    <row r="108" spans="1:21">
      <c r="A108" t="str">
        <f t="shared" si="2"/>
        <v>K.V.RAVANAMMA ( 0807541 )</v>
      </c>
      <c r="B108" s="451" t="s">
        <v>4254</v>
      </c>
      <c r="C108" s="452" t="s">
        <v>4255</v>
      </c>
      <c r="D108" s="450" t="s">
        <v>4237</v>
      </c>
      <c r="E108" s="450" t="s">
        <v>180</v>
      </c>
      <c r="F108" s="451" t="s">
        <v>4260</v>
      </c>
      <c r="G108" s="450">
        <v>21860</v>
      </c>
      <c r="H108" s="450" t="s">
        <v>312</v>
      </c>
      <c r="I108" s="450">
        <v>10555653</v>
      </c>
      <c r="J108" s="450" t="s">
        <v>4256</v>
      </c>
      <c r="K108" s="450" t="s">
        <v>4230</v>
      </c>
      <c r="L108" s="450" t="s">
        <v>4064</v>
      </c>
      <c r="M108" s="450" t="s">
        <v>4257</v>
      </c>
      <c r="N108" s="450">
        <v>1000</v>
      </c>
      <c r="O108" s="450" t="s">
        <v>4261</v>
      </c>
      <c r="P108" s="450" t="s">
        <v>4233</v>
      </c>
      <c r="Q108" s="450" t="s">
        <v>4064</v>
      </c>
      <c r="R108" s="450" t="s">
        <v>4262</v>
      </c>
      <c r="S108" s="450">
        <v>1000</v>
      </c>
      <c r="T108" s="357" t="str">
        <f>IF(ISNA(VLOOKUP(H108,Info!$J$2:$K$16,2,FALSE)),"",VLOOKUP(H108,Info!$J$2:$K$16,2,FALSE))</f>
        <v>0887</v>
      </c>
      <c r="U108">
        <f t="shared" si="3"/>
        <v>2000</v>
      </c>
    </row>
    <row r="109" spans="1:21">
      <c r="A109" t="str">
        <f t="shared" si="2"/>
        <v>K.V.RAVANAMMA ( 0807541 )</v>
      </c>
      <c r="B109" s="451" t="s">
        <v>4254</v>
      </c>
      <c r="C109" s="452" t="s">
        <v>4255</v>
      </c>
      <c r="D109" s="450" t="s">
        <v>4237</v>
      </c>
      <c r="E109" s="450" t="s">
        <v>180</v>
      </c>
      <c r="F109" s="451" t="s">
        <v>4260</v>
      </c>
      <c r="G109" s="450">
        <v>21860</v>
      </c>
      <c r="H109" s="450" t="s">
        <v>312</v>
      </c>
      <c r="I109" s="450">
        <v>10555653</v>
      </c>
      <c r="J109" s="450" t="s">
        <v>4256</v>
      </c>
      <c r="K109" s="450" t="s">
        <v>4230</v>
      </c>
      <c r="L109" s="450" t="s">
        <v>4064</v>
      </c>
      <c r="M109" s="450" t="s">
        <v>4257</v>
      </c>
      <c r="N109" s="450">
        <v>1000</v>
      </c>
      <c r="O109" s="450" t="s">
        <v>4261</v>
      </c>
      <c r="P109" s="450" t="s">
        <v>4233</v>
      </c>
      <c r="Q109" s="450" t="s">
        <v>4064</v>
      </c>
      <c r="R109" s="450" t="s">
        <v>4262</v>
      </c>
      <c r="S109" s="450">
        <v>1000</v>
      </c>
      <c r="T109" s="357" t="str">
        <f>IF(ISNA(VLOOKUP(H109,Info!$J$2:$K$16,2,FALSE)),"",VLOOKUP(H109,Info!$J$2:$K$16,2,FALSE))</f>
        <v>0887</v>
      </c>
      <c r="U109">
        <f t="shared" si="3"/>
        <v>2000</v>
      </c>
    </row>
    <row r="110" spans="1:21">
      <c r="A110" t="str">
        <f t="shared" si="2"/>
        <v>K.V.RAVANAMMA ( 0807541 )</v>
      </c>
      <c r="B110" s="451" t="s">
        <v>4254</v>
      </c>
      <c r="C110" s="452" t="s">
        <v>4255</v>
      </c>
      <c r="D110" s="450" t="s">
        <v>4237</v>
      </c>
      <c r="E110" s="450" t="s">
        <v>180</v>
      </c>
      <c r="F110" s="451" t="s">
        <v>4260</v>
      </c>
      <c r="G110" s="450">
        <v>21860</v>
      </c>
      <c r="H110" s="450" t="s">
        <v>312</v>
      </c>
      <c r="I110" s="450">
        <v>10555653</v>
      </c>
      <c r="J110" s="450" t="s">
        <v>4256</v>
      </c>
      <c r="K110" s="450" t="s">
        <v>4230</v>
      </c>
      <c r="L110" s="450" t="s">
        <v>4064</v>
      </c>
      <c r="M110" s="450" t="s">
        <v>4257</v>
      </c>
      <c r="N110" s="450">
        <v>1000</v>
      </c>
      <c r="O110" s="450" t="s">
        <v>4261</v>
      </c>
      <c r="P110" s="450" t="s">
        <v>4233</v>
      </c>
      <c r="Q110" s="450" t="s">
        <v>4064</v>
      </c>
      <c r="R110" s="450" t="s">
        <v>4262</v>
      </c>
      <c r="S110" s="450">
        <v>1000</v>
      </c>
      <c r="T110" s="357" t="str">
        <f>IF(ISNA(VLOOKUP(H110,Info!$J$2:$K$16,2,FALSE)),"",VLOOKUP(H110,Info!$J$2:$K$16,2,FALSE))</f>
        <v>0887</v>
      </c>
      <c r="U110">
        <f t="shared" si="3"/>
        <v>2000</v>
      </c>
    </row>
    <row r="111" spans="1:21">
      <c r="A111" t="str">
        <f t="shared" si="2"/>
        <v>K.V.RAVANAMMA ( 0807541 )</v>
      </c>
      <c r="B111" s="451" t="s">
        <v>4254</v>
      </c>
      <c r="C111" s="452" t="s">
        <v>4255</v>
      </c>
      <c r="D111" s="450" t="s">
        <v>4237</v>
      </c>
      <c r="E111" s="450" t="s">
        <v>180</v>
      </c>
      <c r="F111" s="451" t="s">
        <v>4260</v>
      </c>
      <c r="G111" s="450">
        <v>21860</v>
      </c>
      <c r="H111" s="450" t="s">
        <v>312</v>
      </c>
      <c r="I111" s="450">
        <v>10555653</v>
      </c>
      <c r="J111" s="450" t="s">
        <v>4256</v>
      </c>
      <c r="K111" s="450" t="s">
        <v>4230</v>
      </c>
      <c r="L111" s="450" t="s">
        <v>4064</v>
      </c>
      <c r="M111" s="450" t="s">
        <v>4257</v>
      </c>
      <c r="N111" s="450">
        <v>1000</v>
      </c>
      <c r="O111" s="450" t="s">
        <v>4261</v>
      </c>
      <c r="P111" s="450" t="s">
        <v>4233</v>
      </c>
      <c r="Q111" s="450" t="s">
        <v>4064</v>
      </c>
      <c r="R111" s="450" t="s">
        <v>4262</v>
      </c>
      <c r="S111" s="450">
        <v>1000</v>
      </c>
      <c r="T111" s="357" t="str">
        <f>IF(ISNA(VLOOKUP(H111,Info!$J$2:$K$16,2,FALSE)),"",VLOOKUP(H111,Info!$J$2:$K$16,2,FALSE))</f>
        <v>0887</v>
      </c>
      <c r="U111">
        <f t="shared" si="3"/>
        <v>2000</v>
      </c>
    </row>
    <row r="112" spans="1:21">
      <c r="A112" t="str">
        <f t="shared" si="2"/>
        <v>K.V.RAVANAMMA ( 0807541 )</v>
      </c>
      <c r="B112" s="451" t="s">
        <v>4254</v>
      </c>
      <c r="C112" s="452" t="s">
        <v>4255</v>
      </c>
      <c r="D112" s="450" t="s">
        <v>4237</v>
      </c>
      <c r="E112" s="450" t="s">
        <v>180</v>
      </c>
      <c r="F112" s="451" t="s">
        <v>4260</v>
      </c>
      <c r="G112" s="450">
        <v>21860</v>
      </c>
      <c r="H112" s="450" t="s">
        <v>312</v>
      </c>
      <c r="I112" s="450">
        <v>10555653</v>
      </c>
      <c r="J112" s="450" t="s">
        <v>4256</v>
      </c>
      <c r="K112" s="450" t="s">
        <v>4230</v>
      </c>
      <c r="L112" s="450" t="s">
        <v>4064</v>
      </c>
      <c r="M112" s="450" t="s">
        <v>4257</v>
      </c>
      <c r="N112" s="450">
        <v>1000</v>
      </c>
      <c r="O112" s="450" t="s">
        <v>4261</v>
      </c>
      <c r="P112" s="450" t="s">
        <v>4233</v>
      </c>
      <c r="Q112" s="450" t="s">
        <v>4064</v>
      </c>
      <c r="R112" s="450" t="s">
        <v>4262</v>
      </c>
      <c r="S112" s="450">
        <v>1000</v>
      </c>
      <c r="T112" s="357" t="str">
        <f>IF(ISNA(VLOOKUP(H112,Info!$J$2:$K$16,2,FALSE)),"",VLOOKUP(H112,Info!$J$2:$K$16,2,FALSE))</f>
        <v>0887</v>
      </c>
      <c r="U112">
        <f t="shared" si="3"/>
        <v>2000</v>
      </c>
    </row>
    <row r="113" spans="1:21">
      <c r="A113" t="str">
        <f t="shared" si="2"/>
        <v>K.V.RAVANAMMA ( 0807541 )</v>
      </c>
      <c r="B113" s="451" t="s">
        <v>4254</v>
      </c>
      <c r="C113" s="452" t="s">
        <v>4255</v>
      </c>
      <c r="D113" s="450" t="s">
        <v>4237</v>
      </c>
      <c r="E113" s="450" t="s">
        <v>180</v>
      </c>
      <c r="F113" s="451" t="s">
        <v>4260</v>
      </c>
      <c r="G113" s="450">
        <v>21860</v>
      </c>
      <c r="H113" s="450" t="s">
        <v>312</v>
      </c>
      <c r="I113" s="450">
        <v>10555653</v>
      </c>
      <c r="J113" s="450" t="s">
        <v>4256</v>
      </c>
      <c r="K113" s="450" t="s">
        <v>4230</v>
      </c>
      <c r="L113" s="450" t="s">
        <v>4064</v>
      </c>
      <c r="M113" s="450" t="s">
        <v>4257</v>
      </c>
      <c r="N113" s="450">
        <v>1000</v>
      </c>
      <c r="O113" s="450" t="s">
        <v>4261</v>
      </c>
      <c r="P113" s="450" t="s">
        <v>4233</v>
      </c>
      <c r="Q113" s="450" t="s">
        <v>4064</v>
      </c>
      <c r="R113" s="450" t="s">
        <v>4262</v>
      </c>
      <c r="S113" s="450">
        <v>1000</v>
      </c>
      <c r="T113" s="357" t="str">
        <f>IF(ISNA(VLOOKUP(H113,Info!$J$2:$K$16,2,FALSE)),"",VLOOKUP(H113,Info!$J$2:$K$16,2,FALSE))</f>
        <v>0887</v>
      </c>
      <c r="U113">
        <f t="shared" si="3"/>
        <v>2000</v>
      </c>
    </row>
    <row r="114" spans="1:21">
      <c r="A114" t="str">
        <f t="shared" si="2"/>
        <v>K.V.RAVANAMMA ( 0807541 )</v>
      </c>
      <c r="B114" s="451" t="s">
        <v>4254</v>
      </c>
      <c r="C114" s="452" t="s">
        <v>4255</v>
      </c>
      <c r="D114" s="450" t="s">
        <v>4237</v>
      </c>
      <c r="E114" s="450" t="s">
        <v>180</v>
      </c>
      <c r="F114" s="451" t="s">
        <v>4260</v>
      </c>
      <c r="G114" s="450">
        <v>21860</v>
      </c>
      <c r="H114" s="450" t="s">
        <v>312</v>
      </c>
      <c r="I114" s="450">
        <v>10555653</v>
      </c>
      <c r="J114" s="450" t="s">
        <v>4256</v>
      </c>
      <c r="K114" s="450" t="s">
        <v>4230</v>
      </c>
      <c r="L114" s="450" t="s">
        <v>4064</v>
      </c>
      <c r="M114" s="450" t="s">
        <v>4257</v>
      </c>
      <c r="N114" s="450">
        <v>1000</v>
      </c>
      <c r="O114" s="450" t="s">
        <v>4261</v>
      </c>
      <c r="P114" s="450" t="s">
        <v>4233</v>
      </c>
      <c r="Q114" s="450" t="s">
        <v>4064</v>
      </c>
      <c r="R114" s="450" t="s">
        <v>4262</v>
      </c>
      <c r="S114" s="450">
        <v>1000</v>
      </c>
      <c r="T114" s="357" t="str">
        <f>IF(ISNA(VLOOKUP(H114,Info!$J$2:$K$16,2,FALSE)),"",VLOOKUP(H114,Info!$J$2:$K$16,2,FALSE))</f>
        <v>0887</v>
      </c>
      <c r="U114">
        <f t="shared" si="3"/>
        <v>2000</v>
      </c>
    </row>
    <row r="115" spans="1:21">
      <c r="A115" t="str">
        <f t="shared" si="2"/>
        <v>K.V.RAVANAMMA ( 0807541 )</v>
      </c>
      <c r="B115" s="451" t="s">
        <v>4254</v>
      </c>
      <c r="C115" s="452" t="s">
        <v>4255</v>
      </c>
      <c r="D115" s="450" t="s">
        <v>4237</v>
      </c>
      <c r="E115" s="450" t="s">
        <v>180</v>
      </c>
      <c r="F115" s="451" t="s">
        <v>4260</v>
      </c>
      <c r="G115" s="450">
        <v>21860</v>
      </c>
      <c r="H115" s="450" t="s">
        <v>312</v>
      </c>
      <c r="I115" s="450">
        <v>10555653</v>
      </c>
      <c r="J115" s="450" t="s">
        <v>4256</v>
      </c>
      <c r="K115" s="450" t="s">
        <v>4230</v>
      </c>
      <c r="L115" s="450" t="s">
        <v>4064</v>
      </c>
      <c r="M115" s="450" t="s">
        <v>4257</v>
      </c>
      <c r="N115" s="450">
        <v>1000</v>
      </c>
      <c r="O115" s="450" t="s">
        <v>4261</v>
      </c>
      <c r="P115" s="450" t="s">
        <v>4233</v>
      </c>
      <c r="Q115" s="450" t="s">
        <v>4064</v>
      </c>
      <c r="R115" s="450" t="s">
        <v>4262</v>
      </c>
      <c r="S115" s="450">
        <v>1000</v>
      </c>
      <c r="T115" s="357" t="str">
        <f>IF(ISNA(VLOOKUP(H115,Info!$J$2:$K$16,2,FALSE)),"",VLOOKUP(H115,Info!$J$2:$K$16,2,FALSE))</f>
        <v>0887</v>
      </c>
      <c r="U115">
        <f t="shared" si="3"/>
        <v>2000</v>
      </c>
    </row>
    <row r="116" spans="1:21">
      <c r="A116" t="str">
        <f t="shared" si="2"/>
        <v>K.V.RAVANAMMA ( 0807541 )</v>
      </c>
      <c r="B116" s="451" t="s">
        <v>4254</v>
      </c>
      <c r="C116" s="452" t="s">
        <v>4255</v>
      </c>
      <c r="D116" s="450" t="s">
        <v>4237</v>
      </c>
      <c r="E116" s="450" t="s">
        <v>180</v>
      </c>
      <c r="F116" s="451" t="s">
        <v>4260</v>
      </c>
      <c r="G116" s="450">
        <v>21860</v>
      </c>
      <c r="H116" s="450" t="s">
        <v>312</v>
      </c>
      <c r="I116" s="450">
        <v>10555653</v>
      </c>
      <c r="J116" s="450" t="s">
        <v>4256</v>
      </c>
      <c r="K116" s="450" t="s">
        <v>4230</v>
      </c>
      <c r="L116" s="450" t="s">
        <v>4064</v>
      </c>
      <c r="M116" s="450" t="s">
        <v>4257</v>
      </c>
      <c r="N116" s="450">
        <v>1000</v>
      </c>
      <c r="O116" s="450" t="s">
        <v>4261</v>
      </c>
      <c r="P116" s="450" t="s">
        <v>4233</v>
      </c>
      <c r="Q116" s="450" t="s">
        <v>4064</v>
      </c>
      <c r="R116" s="450" t="s">
        <v>4262</v>
      </c>
      <c r="S116" s="450">
        <v>1000</v>
      </c>
      <c r="T116" s="357" t="str">
        <f>IF(ISNA(VLOOKUP(H116,Info!$J$2:$K$16,2,FALSE)),"",VLOOKUP(H116,Info!$J$2:$K$16,2,FALSE))</f>
        <v>0887</v>
      </c>
      <c r="U116">
        <f t="shared" si="3"/>
        <v>2000</v>
      </c>
    </row>
    <row r="117" spans="1:21">
      <c r="A117" t="str">
        <f t="shared" si="2"/>
        <v>K.V.RAVANAMMA ( 0807541 )</v>
      </c>
      <c r="B117" s="451" t="s">
        <v>4254</v>
      </c>
      <c r="C117" s="452" t="s">
        <v>4255</v>
      </c>
      <c r="D117" s="450" t="s">
        <v>4237</v>
      </c>
      <c r="E117" s="450" t="s">
        <v>180</v>
      </c>
      <c r="F117" s="451" t="s">
        <v>4260</v>
      </c>
      <c r="G117" s="450">
        <v>21860</v>
      </c>
      <c r="H117" s="450" t="s">
        <v>312</v>
      </c>
      <c r="I117" s="450">
        <v>10555653</v>
      </c>
      <c r="J117" s="450" t="s">
        <v>4256</v>
      </c>
      <c r="K117" s="450" t="s">
        <v>4230</v>
      </c>
      <c r="L117" s="450" t="s">
        <v>4064</v>
      </c>
      <c r="M117" s="450" t="s">
        <v>4257</v>
      </c>
      <c r="N117" s="450">
        <v>1000</v>
      </c>
      <c r="O117" s="450" t="s">
        <v>4261</v>
      </c>
      <c r="P117" s="450" t="s">
        <v>4233</v>
      </c>
      <c r="Q117" s="450" t="s">
        <v>4064</v>
      </c>
      <c r="R117" s="450" t="s">
        <v>4262</v>
      </c>
      <c r="S117" s="450">
        <v>1000</v>
      </c>
      <c r="T117" s="357" t="str">
        <f>IF(ISNA(VLOOKUP(H117,Info!$J$2:$K$16,2,FALSE)),"",VLOOKUP(H117,Info!$J$2:$K$16,2,FALSE))</f>
        <v>0887</v>
      </c>
      <c r="U117">
        <f t="shared" si="3"/>
        <v>2000</v>
      </c>
    </row>
    <row r="118" spans="1:21">
      <c r="A118" t="str">
        <f t="shared" si="2"/>
        <v>K.V.RAVANAMMA ( 0807541 )</v>
      </c>
      <c r="B118" s="451" t="s">
        <v>4254</v>
      </c>
      <c r="C118" s="452" t="s">
        <v>4255</v>
      </c>
      <c r="D118" s="450" t="s">
        <v>4237</v>
      </c>
      <c r="E118" s="450" t="s">
        <v>180</v>
      </c>
      <c r="F118" s="451" t="s">
        <v>4260</v>
      </c>
      <c r="G118" s="450">
        <v>21860</v>
      </c>
      <c r="H118" s="450" t="s">
        <v>312</v>
      </c>
      <c r="I118" s="450">
        <v>10555653</v>
      </c>
      <c r="J118" s="450" t="s">
        <v>4256</v>
      </c>
      <c r="K118" s="450" t="s">
        <v>4230</v>
      </c>
      <c r="L118" s="450" t="s">
        <v>4064</v>
      </c>
      <c r="M118" s="450" t="s">
        <v>4257</v>
      </c>
      <c r="N118" s="450">
        <v>1000</v>
      </c>
      <c r="O118" s="450" t="s">
        <v>4261</v>
      </c>
      <c r="P118" s="450" t="s">
        <v>4233</v>
      </c>
      <c r="Q118" s="450" t="s">
        <v>4064</v>
      </c>
      <c r="R118" s="450" t="s">
        <v>4262</v>
      </c>
      <c r="S118" s="450">
        <v>1000</v>
      </c>
      <c r="T118" s="357" t="str">
        <f>IF(ISNA(VLOOKUP(H118,Info!$J$2:$K$16,2,FALSE)),"",VLOOKUP(H118,Info!$J$2:$K$16,2,FALSE))</f>
        <v>0887</v>
      </c>
      <c r="U118">
        <f t="shared" si="3"/>
        <v>2000</v>
      </c>
    </row>
    <row r="119" spans="1:21">
      <c r="A119" t="str">
        <f t="shared" si="2"/>
        <v>K.V.RAVANAMMA ( 0807541 )</v>
      </c>
      <c r="B119" s="451" t="s">
        <v>4254</v>
      </c>
      <c r="C119" s="452" t="s">
        <v>4255</v>
      </c>
      <c r="D119" s="450" t="s">
        <v>4237</v>
      </c>
      <c r="E119" s="450" t="s">
        <v>180</v>
      </c>
      <c r="F119" s="451" t="s">
        <v>4260</v>
      </c>
      <c r="G119" s="450">
        <v>21860</v>
      </c>
      <c r="H119" s="450" t="s">
        <v>312</v>
      </c>
      <c r="I119" s="450">
        <v>10555653</v>
      </c>
      <c r="J119" s="450" t="s">
        <v>4256</v>
      </c>
      <c r="K119" s="450" t="s">
        <v>4230</v>
      </c>
      <c r="L119" s="450" t="s">
        <v>4064</v>
      </c>
      <c r="M119" s="450" t="s">
        <v>4257</v>
      </c>
      <c r="N119" s="450">
        <v>1000</v>
      </c>
      <c r="O119" s="450" t="s">
        <v>4261</v>
      </c>
      <c r="P119" s="450" t="s">
        <v>4233</v>
      </c>
      <c r="Q119" s="450" t="s">
        <v>4064</v>
      </c>
      <c r="R119" s="450" t="s">
        <v>4262</v>
      </c>
      <c r="S119" s="450">
        <v>1000</v>
      </c>
      <c r="T119" s="357" t="str">
        <f>IF(ISNA(VLOOKUP(H119,Info!$J$2:$K$16,2,FALSE)),"",VLOOKUP(H119,Info!$J$2:$K$16,2,FALSE))</f>
        <v>0887</v>
      </c>
      <c r="U119">
        <f t="shared" si="3"/>
        <v>2000</v>
      </c>
    </row>
    <row r="120" spans="1:21">
      <c r="A120" t="str">
        <f t="shared" si="2"/>
        <v>K.V.RAVANAMMA ( 0807541 )</v>
      </c>
      <c r="B120" s="451" t="s">
        <v>4254</v>
      </c>
      <c r="C120" s="452" t="s">
        <v>4255</v>
      </c>
      <c r="D120" s="450" t="s">
        <v>4237</v>
      </c>
      <c r="E120" s="450" t="s">
        <v>180</v>
      </c>
      <c r="F120" s="451" t="s">
        <v>4260</v>
      </c>
      <c r="G120" s="450">
        <v>21860</v>
      </c>
      <c r="H120" s="450" t="s">
        <v>312</v>
      </c>
      <c r="I120" s="450">
        <v>10555653</v>
      </c>
      <c r="J120" s="450" t="s">
        <v>4256</v>
      </c>
      <c r="K120" s="450" t="s">
        <v>4230</v>
      </c>
      <c r="L120" s="450" t="s">
        <v>4064</v>
      </c>
      <c r="M120" s="450" t="s">
        <v>4257</v>
      </c>
      <c r="N120" s="450">
        <v>1000</v>
      </c>
      <c r="O120" s="450" t="s">
        <v>4261</v>
      </c>
      <c r="P120" s="450" t="s">
        <v>4233</v>
      </c>
      <c r="Q120" s="450" t="s">
        <v>4064</v>
      </c>
      <c r="R120" s="450" t="s">
        <v>4262</v>
      </c>
      <c r="S120" s="450">
        <v>1000</v>
      </c>
      <c r="T120" s="357" t="str">
        <f>IF(ISNA(VLOOKUP(H120,Info!$J$2:$K$16,2,FALSE)),"",VLOOKUP(H120,Info!$J$2:$K$16,2,FALSE))</f>
        <v>0887</v>
      </c>
      <c r="U120">
        <f t="shared" si="3"/>
        <v>2000</v>
      </c>
    </row>
    <row r="121" spans="1:21">
      <c r="A121" t="str">
        <f t="shared" si="2"/>
        <v>K.V.RAVANAMMA ( 0807541 )</v>
      </c>
      <c r="B121" s="451" t="s">
        <v>4254</v>
      </c>
      <c r="C121" s="452" t="s">
        <v>4255</v>
      </c>
      <c r="D121" s="450" t="s">
        <v>4237</v>
      </c>
      <c r="E121" s="450" t="s">
        <v>180</v>
      </c>
      <c r="F121" s="451" t="s">
        <v>4260</v>
      </c>
      <c r="G121" s="450">
        <v>21860</v>
      </c>
      <c r="H121" s="450" t="s">
        <v>312</v>
      </c>
      <c r="I121" s="450">
        <v>10555653</v>
      </c>
      <c r="J121" s="450" t="s">
        <v>4256</v>
      </c>
      <c r="K121" s="450" t="s">
        <v>4230</v>
      </c>
      <c r="L121" s="450" t="s">
        <v>4064</v>
      </c>
      <c r="M121" s="450" t="s">
        <v>4257</v>
      </c>
      <c r="N121" s="450">
        <v>1000</v>
      </c>
      <c r="O121" s="450" t="s">
        <v>4261</v>
      </c>
      <c r="P121" s="450" t="s">
        <v>4233</v>
      </c>
      <c r="Q121" s="450" t="s">
        <v>4064</v>
      </c>
      <c r="R121" s="450" t="s">
        <v>4262</v>
      </c>
      <c r="S121" s="450">
        <v>1000</v>
      </c>
      <c r="T121" s="357" t="str">
        <f>IF(ISNA(VLOOKUP(H121,Info!$J$2:$K$16,2,FALSE)),"",VLOOKUP(H121,Info!$J$2:$K$16,2,FALSE))</f>
        <v>0887</v>
      </c>
      <c r="U121">
        <f t="shared" si="3"/>
        <v>2000</v>
      </c>
    </row>
    <row r="122" spans="1:21">
      <c r="A122" t="str">
        <f t="shared" si="2"/>
        <v>K.V.RAVANAMMA ( 0807541 )</v>
      </c>
      <c r="B122" s="451" t="s">
        <v>4254</v>
      </c>
      <c r="C122" s="452" t="s">
        <v>4255</v>
      </c>
      <c r="D122" s="450" t="s">
        <v>4237</v>
      </c>
      <c r="E122" s="450" t="s">
        <v>180</v>
      </c>
      <c r="F122" s="451" t="s">
        <v>4260</v>
      </c>
      <c r="G122" s="450">
        <v>21860</v>
      </c>
      <c r="H122" s="450" t="s">
        <v>312</v>
      </c>
      <c r="I122" s="450">
        <v>10555653</v>
      </c>
      <c r="J122" s="450" t="s">
        <v>4256</v>
      </c>
      <c r="K122" s="450" t="s">
        <v>4230</v>
      </c>
      <c r="L122" s="450" t="s">
        <v>4064</v>
      </c>
      <c r="M122" s="450" t="s">
        <v>4257</v>
      </c>
      <c r="N122" s="450">
        <v>1000</v>
      </c>
      <c r="O122" s="450" t="s">
        <v>4261</v>
      </c>
      <c r="P122" s="450" t="s">
        <v>4233</v>
      </c>
      <c r="Q122" s="450" t="s">
        <v>4064</v>
      </c>
      <c r="R122" s="450" t="s">
        <v>4262</v>
      </c>
      <c r="S122" s="450">
        <v>1000</v>
      </c>
      <c r="T122" s="357" t="str">
        <f>IF(ISNA(VLOOKUP(H122,Info!$J$2:$K$16,2,FALSE)),"",VLOOKUP(H122,Info!$J$2:$K$16,2,FALSE))</f>
        <v>0887</v>
      </c>
      <c r="U122">
        <f t="shared" si="3"/>
        <v>2000</v>
      </c>
    </row>
    <row r="123" spans="1:21">
      <c r="A123" t="str">
        <f t="shared" si="2"/>
        <v>K.V.RAVANAMMA ( 0807541 )</v>
      </c>
      <c r="B123" s="451" t="s">
        <v>4254</v>
      </c>
      <c r="C123" s="452" t="s">
        <v>4255</v>
      </c>
      <c r="D123" s="450" t="s">
        <v>4237</v>
      </c>
      <c r="E123" s="450" t="s">
        <v>180</v>
      </c>
      <c r="F123" s="451" t="s">
        <v>4260</v>
      </c>
      <c r="G123" s="450">
        <v>21860</v>
      </c>
      <c r="H123" s="450" t="s">
        <v>312</v>
      </c>
      <c r="I123" s="450">
        <v>10555653</v>
      </c>
      <c r="J123" s="450" t="s">
        <v>4256</v>
      </c>
      <c r="K123" s="450" t="s">
        <v>4230</v>
      </c>
      <c r="L123" s="450" t="s">
        <v>4064</v>
      </c>
      <c r="M123" s="450" t="s">
        <v>4257</v>
      </c>
      <c r="N123" s="450">
        <v>1000</v>
      </c>
      <c r="O123" s="450" t="s">
        <v>4261</v>
      </c>
      <c r="P123" s="450" t="s">
        <v>4233</v>
      </c>
      <c r="Q123" s="450" t="s">
        <v>4064</v>
      </c>
      <c r="R123" s="450" t="s">
        <v>4262</v>
      </c>
      <c r="S123" s="450">
        <v>1000</v>
      </c>
      <c r="T123" s="357" t="str">
        <f>IF(ISNA(VLOOKUP(H123,Info!$J$2:$K$16,2,FALSE)),"",VLOOKUP(H123,Info!$J$2:$K$16,2,FALSE))</f>
        <v>0887</v>
      </c>
      <c r="U123">
        <f t="shared" si="3"/>
        <v>2000</v>
      </c>
    </row>
    <row r="124" spans="1:21">
      <c r="A124" t="str">
        <f t="shared" si="2"/>
        <v>K.V.RAVANAMMA ( 0807541 )</v>
      </c>
      <c r="B124" s="451" t="s">
        <v>4254</v>
      </c>
      <c r="C124" s="452" t="s">
        <v>4255</v>
      </c>
      <c r="D124" s="450" t="s">
        <v>4237</v>
      </c>
      <c r="E124" s="450" t="s">
        <v>180</v>
      </c>
      <c r="F124" s="451" t="s">
        <v>4260</v>
      </c>
      <c r="G124" s="450">
        <v>21860</v>
      </c>
      <c r="H124" s="450" t="s">
        <v>312</v>
      </c>
      <c r="I124" s="450">
        <v>10555653</v>
      </c>
      <c r="J124" s="450" t="s">
        <v>4256</v>
      </c>
      <c r="K124" s="450" t="s">
        <v>4230</v>
      </c>
      <c r="L124" s="450" t="s">
        <v>4064</v>
      </c>
      <c r="M124" s="450" t="s">
        <v>4257</v>
      </c>
      <c r="N124" s="450">
        <v>1000</v>
      </c>
      <c r="O124" s="450" t="s">
        <v>4261</v>
      </c>
      <c r="P124" s="450" t="s">
        <v>4233</v>
      </c>
      <c r="Q124" s="450" t="s">
        <v>4064</v>
      </c>
      <c r="R124" s="450" t="s">
        <v>4262</v>
      </c>
      <c r="S124" s="450">
        <v>1000</v>
      </c>
      <c r="T124" s="357" t="str">
        <f>IF(ISNA(VLOOKUP(H124,Info!$J$2:$K$16,2,FALSE)),"",VLOOKUP(H124,Info!$J$2:$K$16,2,FALSE))</f>
        <v>0887</v>
      </c>
      <c r="U124">
        <f t="shared" si="3"/>
        <v>2000</v>
      </c>
    </row>
    <row r="125" spans="1:21">
      <c r="A125" t="str">
        <f t="shared" si="2"/>
        <v>K.V.RAVANAMMA ( 0807541 )</v>
      </c>
      <c r="B125" s="451" t="s">
        <v>4254</v>
      </c>
      <c r="C125" s="452" t="s">
        <v>4255</v>
      </c>
      <c r="D125" s="450" t="s">
        <v>4237</v>
      </c>
      <c r="E125" s="450" t="s">
        <v>180</v>
      </c>
      <c r="F125" s="451" t="s">
        <v>4260</v>
      </c>
      <c r="G125" s="450">
        <v>21860</v>
      </c>
      <c r="H125" s="450" t="s">
        <v>312</v>
      </c>
      <c r="I125" s="450">
        <v>10555653</v>
      </c>
      <c r="J125" s="450" t="s">
        <v>4256</v>
      </c>
      <c r="K125" s="450" t="s">
        <v>4230</v>
      </c>
      <c r="L125" s="450" t="s">
        <v>4064</v>
      </c>
      <c r="M125" s="450" t="s">
        <v>4257</v>
      </c>
      <c r="N125" s="450">
        <v>1000</v>
      </c>
      <c r="O125" s="450" t="s">
        <v>4261</v>
      </c>
      <c r="P125" s="450" t="s">
        <v>4233</v>
      </c>
      <c r="Q125" s="450" t="s">
        <v>4064</v>
      </c>
      <c r="R125" s="450" t="s">
        <v>4262</v>
      </c>
      <c r="S125" s="450">
        <v>1000</v>
      </c>
      <c r="T125" s="357" t="str">
        <f>IF(ISNA(VLOOKUP(H125,Info!$J$2:$K$16,2,FALSE)),"",VLOOKUP(H125,Info!$J$2:$K$16,2,FALSE))</f>
        <v>0887</v>
      </c>
      <c r="U125">
        <f t="shared" si="3"/>
        <v>2000</v>
      </c>
    </row>
    <row r="126" spans="1:21">
      <c r="A126" t="str">
        <f t="shared" si="2"/>
        <v>K.V.RAVANAMMA ( 0807541 )</v>
      </c>
      <c r="B126" s="451" t="s">
        <v>4254</v>
      </c>
      <c r="C126" s="452" t="s">
        <v>4255</v>
      </c>
      <c r="D126" s="450" t="s">
        <v>4237</v>
      </c>
      <c r="E126" s="450" t="s">
        <v>180</v>
      </c>
      <c r="F126" s="451" t="s">
        <v>4260</v>
      </c>
      <c r="G126" s="450">
        <v>21860</v>
      </c>
      <c r="H126" s="450" t="s">
        <v>312</v>
      </c>
      <c r="I126" s="450">
        <v>10555653</v>
      </c>
      <c r="J126" s="450" t="s">
        <v>4256</v>
      </c>
      <c r="K126" s="450" t="s">
        <v>4230</v>
      </c>
      <c r="L126" s="450" t="s">
        <v>4064</v>
      </c>
      <c r="M126" s="450" t="s">
        <v>4257</v>
      </c>
      <c r="N126" s="450">
        <v>1000</v>
      </c>
      <c r="O126" s="450" t="s">
        <v>4261</v>
      </c>
      <c r="P126" s="450" t="s">
        <v>4233</v>
      </c>
      <c r="Q126" s="450" t="s">
        <v>4064</v>
      </c>
      <c r="R126" s="450" t="s">
        <v>4262</v>
      </c>
      <c r="S126" s="450">
        <v>1000</v>
      </c>
      <c r="T126" s="357" t="str">
        <f>IF(ISNA(VLOOKUP(H126,Info!$J$2:$K$16,2,FALSE)),"",VLOOKUP(H126,Info!$J$2:$K$16,2,FALSE))</f>
        <v>0887</v>
      </c>
      <c r="U126">
        <f t="shared" si="3"/>
        <v>2000</v>
      </c>
    </row>
    <row r="127" spans="1:21">
      <c r="A127" t="str">
        <f t="shared" si="2"/>
        <v>K.V.RAVANAMMA ( 0807541 )</v>
      </c>
      <c r="B127" s="451" t="s">
        <v>4254</v>
      </c>
      <c r="C127" s="452" t="s">
        <v>4255</v>
      </c>
      <c r="D127" s="450" t="s">
        <v>4237</v>
      </c>
      <c r="E127" s="450" t="s">
        <v>180</v>
      </c>
      <c r="F127" s="451" t="s">
        <v>4260</v>
      </c>
      <c r="G127" s="450">
        <v>21860</v>
      </c>
      <c r="H127" s="450" t="s">
        <v>312</v>
      </c>
      <c r="I127" s="450">
        <v>10555653</v>
      </c>
      <c r="J127" s="450" t="s">
        <v>4256</v>
      </c>
      <c r="K127" s="450" t="s">
        <v>4230</v>
      </c>
      <c r="L127" s="450" t="s">
        <v>4064</v>
      </c>
      <c r="M127" s="450" t="s">
        <v>4257</v>
      </c>
      <c r="N127" s="450">
        <v>1000</v>
      </c>
      <c r="O127" s="450" t="s">
        <v>4261</v>
      </c>
      <c r="P127" s="450" t="s">
        <v>4233</v>
      </c>
      <c r="Q127" s="450" t="s">
        <v>4064</v>
      </c>
      <c r="R127" s="450" t="s">
        <v>4262</v>
      </c>
      <c r="S127" s="450">
        <v>1000</v>
      </c>
      <c r="T127" s="357" t="str">
        <f>IF(ISNA(VLOOKUP(H127,Info!$J$2:$K$16,2,FALSE)),"",VLOOKUP(H127,Info!$J$2:$K$16,2,FALSE))</f>
        <v>0887</v>
      </c>
      <c r="U127">
        <f t="shared" si="3"/>
        <v>2000</v>
      </c>
    </row>
    <row r="128" spans="1:21">
      <c r="A128" t="str">
        <f t="shared" si="2"/>
        <v>K.V.RAVANAMMA ( 0807541 )</v>
      </c>
      <c r="B128" s="451" t="s">
        <v>4254</v>
      </c>
      <c r="C128" s="452" t="s">
        <v>4255</v>
      </c>
      <c r="D128" s="450" t="s">
        <v>4237</v>
      </c>
      <c r="E128" s="450" t="s">
        <v>180</v>
      </c>
      <c r="F128" s="451" t="s">
        <v>4260</v>
      </c>
      <c r="G128" s="450">
        <v>21860</v>
      </c>
      <c r="H128" s="450" t="s">
        <v>312</v>
      </c>
      <c r="I128" s="450">
        <v>10555653</v>
      </c>
      <c r="J128" s="450" t="s">
        <v>4256</v>
      </c>
      <c r="K128" s="450" t="s">
        <v>4230</v>
      </c>
      <c r="L128" s="450" t="s">
        <v>4064</v>
      </c>
      <c r="M128" s="450" t="s">
        <v>4257</v>
      </c>
      <c r="N128" s="450">
        <v>1000</v>
      </c>
      <c r="O128" s="450" t="s">
        <v>4261</v>
      </c>
      <c r="P128" s="450" t="s">
        <v>4233</v>
      </c>
      <c r="Q128" s="450" t="s">
        <v>4064</v>
      </c>
      <c r="R128" s="450" t="s">
        <v>4262</v>
      </c>
      <c r="S128" s="450">
        <v>1000</v>
      </c>
      <c r="T128" s="357" t="str">
        <f>IF(ISNA(VLOOKUP(H128,Info!$J$2:$K$16,2,FALSE)),"",VLOOKUP(H128,Info!$J$2:$K$16,2,FALSE))</f>
        <v>0887</v>
      </c>
      <c r="U128">
        <f t="shared" si="3"/>
        <v>2000</v>
      </c>
    </row>
    <row r="129" spans="1:21">
      <c r="A129" t="str">
        <f t="shared" si="2"/>
        <v>K.V.RAVANAMMA ( 0807541 )</v>
      </c>
      <c r="B129" s="451" t="s">
        <v>4254</v>
      </c>
      <c r="C129" s="452" t="s">
        <v>4255</v>
      </c>
      <c r="D129" s="450" t="s">
        <v>4237</v>
      </c>
      <c r="E129" s="450" t="s">
        <v>180</v>
      </c>
      <c r="F129" s="451" t="s">
        <v>4260</v>
      </c>
      <c r="G129" s="450">
        <v>21860</v>
      </c>
      <c r="H129" s="450" t="s">
        <v>312</v>
      </c>
      <c r="I129" s="450">
        <v>10555653</v>
      </c>
      <c r="J129" s="450" t="s">
        <v>4256</v>
      </c>
      <c r="K129" s="450" t="s">
        <v>4230</v>
      </c>
      <c r="L129" s="450" t="s">
        <v>4064</v>
      </c>
      <c r="M129" s="450" t="s">
        <v>4257</v>
      </c>
      <c r="N129" s="450">
        <v>1000</v>
      </c>
      <c r="O129" s="450" t="s">
        <v>4261</v>
      </c>
      <c r="P129" s="450" t="s">
        <v>4233</v>
      </c>
      <c r="Q129" s="450" t="s">
        <v>4064</v>
      </c>
      <c r="R129" s="450" t="s">
        <v>4262</v>
      </c>
      <c r="S129" s="450">
        <v>1000</v>
      </c>
      <c r="T129" s="357" t="str">
        <f>IF(ISNA(VLOOKUP(H129,Info!$J$2:$K$16,2,FALSE)),"",VLOOKUP(H129,Info!$J$2:$K$16,2,FALSE))</f>
        <v>0887</v>
      </c>
      <c r="U129">
        <f t="shared" si="3"/>
        <v>2000</v>
      </c>
    </row>
    <row r="130" spans="1:21">
      <c r="A130" t="str">
        <f t="shared" si="2"/>
        <v>K.V.RAVANAMMA ( 0807541 )</v>
      </c>
      <c r="B130" s="451" t="s">
        <v>4254</v>
      </c>
      <c r="C130" s="452" t="s">
        <v>4255</v>
      </c>
      <c r="D130" s="450" t="s">
        <v>4237</v>
      </c>
      <c r="E130" s="450" t="s">
        <v>180</v>
      </c>
      <c r="F130" s="451" t="s">
        <v>4260</v>
      </c>
      <c r="G130" s="450">
        <v>21860</v>
      </c>
      <c r="H130" s="450" t="s">
        <v>312</v>
      </c>
      <c r="I130" s="450">
        <v>10555653</v>
      </c>
      <c r="J130" s="450" t="s">
        <v>4256</v>
      </c>
      <c r="K130" s="450" t="s">
        <v>4230</v>
      </c>
      <c r="L130" s="450" t="s">
        <v>4064</v>
      </c>
      <c r="M130" s="450" t="s">
        <v>4257</v>
      </c>
      <c r="N130" s="450">
        <v>1000</v>
      </c>
      <c r="O130" s="450" t="s">
        <v>4261</v>
      </c>
      <c r="P130" s="450" t="s">
        <v>4233</v>
      </c>
      <c r="Q130" s="450" t="s">
        <v>4064</v>
      </c>
      <c r="R130" s="450" t="s">
        <v>4262</v>
      </c>
      <c r="S130" s="450">
        <v>1000</v>
      </c>
      <c r="T130" s="357" t="str">
        <f>IF(ISNA(VLOOKUP(H130,Info!$J$2:$K$16,2,FALSE)),"",VLOOKUP(H130,Info!$J$2:$K$16,2,FALSE))</f>
        <v>0887</v>
      </c>
      <c r="U130">
        <f t="shared" si="3"/>
        <v>2000</v>
      </c>
    </row>
    <row r="131" spans="1:21">
      <c r="A131" t="str">
        <f t="shared" si="2"/>
        <v>K.V.RAVANAMMA ( 0807541 )</v>
      </c>
      <c r="B131" s="451" t="s">
        <v>4254</v>
      </c>
      <c r="C131" s="452" t="s">
        <v>4255</v>
      </c>
      <c r="D131" s="450" t="s">
        <v>4237</v>
      </c>
      <c r="E131" s="450" t="s">
        <v>180</v>
      </c>
      <c r="F131" s="451" t="s">
        <v>4260</v>
      </c>
      <c r="G131" s="450">
        <v>21860</v>
      </c>
      <c r="H131" s="450" t="s">
        <v>312</v>
      </c>
      <c r="I131" s="450">
        <v>10555653</v>
      </c>
      <c r="J131" s="450" t="s">
        <v>4256</v>
      </c>
      <c r="K131" s="450" t="s">
        <v>4230</v>
      </c>
      <c r="L131" s="450" t="s">
        <v>4064</v>
      </c>
      <c r="M131" s="450" t="s">
        <v>4257</v>
      </c>
      <c r="N131" s="450">
        <v>1000</v>
      </c>
      <c r="O131" s="450" t="s">
        <v>4261</v>
      </c>
      <c r="P131" s="450" t="s">
        <v>4233</v>
      </c>
      <c r="Q131" s="450" t="s">
        <v>4064</v>
      </c>
      <c r="R131" s="450" t="s">
        <v>4262</v>
      </c>
      <c r="S131" s="450">
        <v>1000</v>
      </c>
      <c r="T131" s="357" t="str">
        <f>IF(ISNA(VLOOKUP(H131,Info!$J$2:$K$16,2,FALSE)),"",VLOOKUP(H131,Info!$J$2:$K$16,2,FALSE))</f>
        <v>0887</v>
      </c>
      <c r="U131">
        <f t="shared" si="3"/>
        <v>2000</v>
      </c>
    </row>
    <row r="132" spans="1:21">
      <c r="A132" t="str">
        <f t="shared" si="2"/>
        <v>K.V.RAVANAMMA ( 0807541 )</v>
      </c>
      <c r="B132" s="451" t="s">
        <v>4254</v>
      </c>
      <c r="C132" s="452" t="s">
        <v>4255</v>
      </c>
      <c r="D132" s="450" t="s">
        <v>4237</v>
      </c>
      <c r="E132" s="450" t="s">
        <v>180</v>
      </c>
      <c r="F132" s="451" t="s">
        <v>4260</v>
      </c>
      <c r="G132" s="450">
        <v>21860</v>
      </c>
      <c r="H132" s="450" t="s">
        <v>312</v>
      </c>
      <c r="I132" s="450">
        <v>10555653</v>
      </c>
      <c r="J132" s="450" t="s">
        <v>4256</v>
      </c>
      <c r="K132" s="450" t="s">
        <v>4230</v>
      </c>
      <c r="L132" s="450" t="s">
        <v>4064</v>
      </c>
      <c r="M132" s="450" t="s">
        <v>4257</v>
      </c>
      <c r="N132" s="450">
        <v>1000</v>
      </c>
      <c r="O132" s="450" t="s">
        <v>4261</v>
      </c>
      <c r="P132" s="450" t="s">
        <v>4233</v>
      </c>
      <c r="Q132" s="450" t="s">
        <v>4064</v>
      </c>
      <c r="R132" s="450" t="s">
        <v>4262</v>
      </c>
      <c r="S132" s="450">
        <v>1000</v>
      </c>
      <c r="T132" s="357" t="str">
        <f>IF(ISNA(VLOOKUP(H132,Info!$J$2:$K$16,2,FALSE)),"",VLOOKUP(H132,Info!$J$2:$K$16,2,FALSE))</f>
        <v>0887</v>
      </c>
      <c r="U132">
        <f t="shared" si="3"/>
        <v>2000</v>
      </c>
    </row>
    <row r="133" spans="1:21">
      <c r="A133" t="str">
        <f t="shared" ref="A133:A196" si="4">CONCATENATE(C133," ( ",B133," )")</f>
        <v>K.V.RAVANAMMA ( 0807541 )</v>
      </c>
      <c r="B133" s="451" t="s">
        <v>4254</v>
      </c>
      <c r="C133" s="452" t="s">
        <v>4255</v>
      </c>
      <c r="D133" s="450" t="s">
        <v>4237</v>
      </c>
      <c r="E133" s="450" t="s">
        <v>180</v>
      </c>
      <c r="F133" s="451" t="s">
        <v>4260</v>
      </c>
      <c r="G133" s="450">
        <v>21860</v>
      </c>
      <c r="H133" s="450" t="s">
        <v>312</v>
      </c>
      <c r="I133" s="450">
        <v>10555653</v>
      </c>
      <c r="J133" s="450" t="s">
        <v>4256</v>
      </c>
      <c r="K133" s="450" t="s">
        <v>4230</v>
      </c>
      <c r="L133" s="450" t="s">
        <v>4064</v>
      </c>
      <c r="M133" s="450" t="s">
        <v>4257</v>
      </c>
      <c r="N133" s="450">
        <v>1000</v>
      </c>
      <c r="O133" s="450" t="s">
        <v>4261</v>
      </c>
      <c r="P133" s="450" t="s">
        <v>4233</v>
      </c>
      <c r="Q133" s="450" t="s">
        <v>4064</v>
      </c>
      <c r="R133" s="450" t="s">
        <v>4262</v>
      </c>
      <c r="S133" s="450">
        <v>1000</v>
      </c>
      <c r="T133" s="357" t="str">
        <f>IF(ISNA(VLOOKUP(H133,Info!$J$2:$K$16,2,FALSE)),"",VLOOKUP(H133,Info!$J$2:$K$16,2,FALSE))</f>
        <v>0887</v>
      </c>
      <c r="U133">
        <f t="shared" ref="U133:U196" si="5">SUM(N133,S133)</f>
        <v>2000</v>
      </c>
    </row>
    <row r="134" spans="1:21">
      <c r="A134" t="str">
        <f t="shared" si="4"/>
        <v>K.V.RAVANAMMA ( 0807541 )</v>
      </c>
      <c r="B134" s="451" t="s">
        <v>4254</v>
      </c>
      <c r="C134" s="452" t="s">
        <v>4255</v>
      </c>
      <c r="D134" s="450" t="s">
        <v>4237</v>
      </c>
      <c r="E134" s="450" t="s">
        <v>180</v>
      </c>
      <c r="F134" s="451" t="s">
        <v>4260</v>
      </c>
      <c r="G134" s="450">
        <v>21860</v>
      </c>
      <c r="H134" s="450" t="s">
        <v>312</v>
      </c>
      <c r="I134" s="450">
        <v>10555653</v>
      </c>
      <c r="J134" s="450" t="s">
        <v>4256</v>
      </c>
      <c r="K134" s="450" t="s">
        <v>4230</v>
      </c>
      <c r="L134" s="450" t="s">
        <v>4064</v>
      </c>
      <c r="M134" s="450" t="s">
        <v>4257</v>
      </c>
      <c r="N134" s="450">
        <v>1000</v>
      </c>
      <c r="O134" s="450" t="s">
        <v>4261</v>
      </c>
      <c r="P134" s="450" t="s">
        <v>4233</v>
      </c>
      <c r="Q134" s="450" t="s">
        <v>4064</v>
      </c>
      <c r="R134" s="450" t="s">
        <v>4262</v>
      </c>
      <c r="S134" s="450">
        <v>1000</v>
      </c>
      <c r="T134" s="357" t="str">
        <f>IF(ISNA(VLOOKUP(H134,Info!$J$2:$K$16,2,FALSE)),"",VLOOKUP(H134,Info!$J$2:$K$16,2,FALSE))</f>
        <v>0887</v>
      </c>
      <c r="U134">
        <f t="shared" si="5"/>
        <v>2000</v>
      </c>
    </row>
    <row r="135" spans="1:21">
      <c r="A135" t="str">
        <f t="shared" si="4"/>
        <v>K.V.RAVANAMMA ( 0807541 )</v>
      </c>
      <c r="B135" s="451" t="s">
        <v>4254</v>
      </c>
      <c r="C135" s="452" t="s">
        <v>4255</v>
      </c>
      <c r="D135" s="450" t="s">
        <v>4237</v>
      </c>
      <c r="E135" s="450" t="s">
        <v>180</v>
      </c>
      <c r="F135" s="451" t="s">
        <v>4260</v>
      </c>
      <c r="G135" s="450">
        <v>21860</v>
      </c>
      <c r="H135" s="450" t="s">
        <v>312</v>
      </c>
      <c r="I135" s="450">
        <v>10555653</v>
      </c>
      <c r="J135" s="450" t="s">
        <v>4256</v>
      </c>
      <c r="K135" s="450" t="s">
        <v>4230</v>
      </c>
      <c r="L135" s="450" t="s">
        <v>4064</v>
      </c>
      <c r="M135" s="450" t="s">
        <v>4257</v>
      </c>
      <c r="N135" s="450">
        <v>1000</v>
      </c>
      <c r="O135" s="450" t="s">
        <v>4261</v>
      </c>
      <c r="P135" s="450" t="s">
        <v>4233</v>
      </c>
      <c r="Q135" s="450" t="s">
        <v>4064</v>
      </c>
      <c r="R135" s="450" t="s">
        <v>4262</v>
      </c>
      <c r="S135" s="450">
        <v>1000</v>
      </c>
      <c r="T135" s="357" t="str">
        <f>IF(ISNA(VLOOKUP(H135,Info!$J$2:$K$16,2,FALSE)),"",VLOOKUP(H135,Info!$J$2:$K$16,2,FALSE))</f>
        <v>0887</v>
      </c>
      <c r="U135">
        <f t="shared" si="5"/>
        <v>2000</v>
      </c>
    </row>
    <row r="136" spans="1:21">
      <c r="A136" t="str">
        <f t="shared" si="4"/>
        <v>K.V.RAVANAMMA ( 0807541 )</v>
      </c>
      <c r="B136" s="451" t="s">
        <v>4254</v>
      </c>
      <c r="C136" s="452" t="s">
        <v>4255</v>
      </c>
      <c r="D136" s="450" t="s">
        <v>4237</v>
      </c>
      <c r="E136" s="450" t="s">
        <v>180</v>
      </c>
      <c r="F136" s="451" t="s">
        <v>4260</v>
      </c>
      <c r="G136" s="450">
        <v>21860</v>
      </c>
      <c r="H136" s="450" t="s">
        <v>312</v>
      </c>
      <c r="I136" s="450">
        <v>10555653</v>
      </c>
      <c r="J136" s="450" t="s">
        <v>4256</v>
      </c>
      <c r="K136" s="450" t="s">
        <v>4230</v>
      </c>
      <c r="L136" s="450" t="s">
        <v>4064</v>
      </c>
      <c r="M136" s="450" t="s">
        <v>4257</v>
      </c>
      <c r="N136" s="450">
        <v>1000</v>
      </c>
      <c r="O136" s="450" t="s">
        <v>4261</v>
      </c>
      <c r="P136" s="450" t="s">
        <v>4233</v>
      </c>
      <c r="Q136" s="450" t="s">
        <v>4064</v>
      </c>
      <c r="R136" s="450" t="s">
        <v>4262</v>
      </c>
      <c r="S136" s="450">
        <v>1000</v>
      </c>
      <c r="T136" s="357" t="str">
        <f>IF(ISNA(VLOOKUP(H136,Info!$J$2:$K$16,2,FALSE)),"",VLOOKUP(H136,Info!$J$2:$K$16,2,FALSE))</f>
        <v>0887</v>
      </c>
      <c r="U136">
        <f t="shared" si="5"/>
        <v>2000</v>
      </c>
    </row>
    <row r="137" spans="1:21">
      <c r="A137" t="str">
        <f t="shared" si="4"/>
        <v>K.V.RAVANAMMA ( 0807541 )</v>
      </c>
      <c r="B137" s="451" t="s">
        <v>4254</v>
      </c>
      <c r="C137" s="452" t="s">
        <v>4255</v>
      </c>
      <c r="D137" s="450" t="s">
        <v>4237</v>
      </c>
      <c r="E137" s="450" t="s">
        <v>180</v>
      </c>
      <c r="F137" s="451" t="s">
        <v>4260</v>
      </c>
      <c r="G137" s="450">
        <v>21860</v>
      </c>
      <c r="H137" s="450" t="s">
        <v>312</v>
      </c>
      <c r="I137" s="450">
        <v>10555653</v>
      </c>
      <c r="J137" s="450" t="s">
        <v>4256</v>
      </c>
      <c r="K137" s="450" t="s">
        <v>4230</v>
      </c>
      <c r="L137" s="450" t="s">
        <v>4064</v>
      </c>
      <c r="M137" s="450" t="s">
        <v>4257</v>
      </c>
      <c r="N137" s="450">
        <v>1000</v>
      </c>
      <c r="O137" s="450" t="s">
        <v>4261</v>
      </c>
      <c r="P137" s="450" t="s">
        <v>4233</v>
      </c>
      <c r="Q137" s="450" t="s">
        <v>4064</v>
      </c>
      <c r="R137" s="450" t="s">
        <v>4262</v>
      </c>
      <c r="S137" s="450">
        <v>1000</v>
      </c>
      <c r="T137" s="357" t="str">
        <f>IF(ISNA(VLOOKUP(H137,Info!$J$2:$K$16,2,FALSE)),"",VLOOKUP(H137,Info!$J$2:$K$16,2,FALSE))</f>
        <v>0887</v>
      </c>
      <c r="U137">
        <f t="shared" si="5"/>
        <v>2000</v>
      </c>
    </row>
    <row r="138" spans="1:21">
      <c r="A138" t="str">
        <f t="shared" si="4"/>
        <v>K.V.RAVANAMMA ( 0807541 )</v>
      </c>
      <c r="B138" s="451" t="s">
        <v>4254</v>
      </c>
      <c r="C138" s="452" t="s">
        <v>4255</v>
      </c>
      <c r="D138" s="450" t="s">
        <v>4237</v>
      </c>
      <c r="E138" s="450" t="s">
        <v>180</v>
      </c>
      <c r="F138" s="451" t="s">
        <v>4260</v>
      </c>
      <c r="G138" s="450">
        <v>21860</v>
      </c>
      <c r="H138" s="450" t="s">
        <v>312</v>
      </c>
      <c r="I138" s="450">
        <v>10555653</v>
      </c>
      <c r="J138" s="450" t="s">
        <v>4256</v>
      </c>
      <c r="K138" s="450" t="s">
        <v>4230</v>
      </c>
      <c r="L138" s="450" t="s">
        <v>4064</v>
      </c>
      <c r="M138" s="450" t="s">
        <v>4257</v>
      </c>
      <c r="N138" s="450">
        <v>1000</v>
      </c>
      <c r="O138" s="450" t="s">
        <v>4261</v>
      </c>
      <c r="P138" s="450" t="s">
        <v>4233</v>
      </c>
      <c r="Q138" s="450" t="s">
        <v>4064</v>
      </c>
      <c r="R138" s="450" t="s">
        <v>4262</v>
      </c>
      <c r="S138" s="450">
        <v>1000</v>
      </c>
      <c r="T138" s="357" t="str">
        <f>IF(ISNA(VLOOKUP(H138,Info!$J$2:$K$16,2,FALSE)),"",VLOOKUP(H138,Info!$J$2:$K$16,2,FALSE))</f>
        <v>0887</v>
      </c>
      <c r="U138">
        <f t="shared" si="5"/>
        <v>2000</v>
      </c>
    </row>
    <row r="139" spans="1:21">
      <c r="A139" t="str">
        <f t="shared" si="4"/>
        <v>K.V.RAVANAMMA ( 0807541 )</v>
      </c>
      <c r="B139" s="451" t="s">
        <v>4254</v>
      </c>
      <c r="C139" s="452" t="s">
        <v>4255</v>
      </c>
      <c r="D139" s="450" t="s">
        <v>4237</v>
      </c>
      <c r="E139" s="450" t="s">
        <v>180</v>
      </c>
      <c r="F139" s="451" t="s">
        <v>4260</v>
      </c>
      <c r="G139" s="450">
        <v>21860</v>
      </c>
      <c r="H139" s="450" t="s">
        <v>312</v>
      </c>
      <c r="I139" s="450">
        <v>10555653</v>
      </c>
      <c r="J139" s="450" t="s">
        <v>4256</v>
      </c>
      <c r="K139" s="450" t="s">
        <v>4230</v>
      </c>
      <c r="L139" s="450" t="s">
        <v>4064</v>
      </c>
      <c r="M139" s="450" t="s">
        <v>4257</v>
      </c>
      <c r="N139" s="450">
        <v>1000</v>
      </c>
      <c r="O139" s="450" t="s">
        <v>4261</v>
      </c>
      <c r="P139" s="450" t="s">
        <v>4233</v>
      </c>
      <c r="Q139" s="450" t="s">
        <v>4064</v>
      </c>
      <c r="R139" s="450" t="s">
        <v>4262</v>
      </c>
      <c r="S139" s="450">
        <v>1000</v>
      </c>
      <c r="T139" s="357" t="str">
        <f>IF(ISNA(VLOOKUP(H139,Info!$J$2:$K$16,2,FALSE)),"",VLOOKUP(H139,Info!$J$2:$K$16,2,FALSE))</f>
        <v>0887</v>
      </c>
      <c r="U139">
        <f t="shared" si="5"/>
        <v>2000</v>
      </c>
    </row>
    <row r="140" spans="1:21">
      <c r="A140" t="str">
        <f t="shared" si="4"/>
        <v>K.V.RAVANAMMA ( 0807541 )</v>
      </c>
      <c r="B140" s="451" t="s">
        <v>4254</v>
      </c>
      <c r="C140" s="452" t="s">
        <v>4255</v>
      </c>
      <c r="D140" s="450" t="s">
        <v>4237</v>
      </c>
      <c r="E140" s="450" t="s">
        <v>180</v>
      </c>
      <c r="F140" s="451" t="s">
        <v>4260</v>
      </c>
      <c r="G140" s="450">
        <v>21860</v>
      </c>
      <c r="H140" s="450" t="s">
        <v>312</v>
      </c>
      <c r="I140" s="450">
        <v>10555653</v>
      </c>
      <c r="J140" s="450" t="s">
        <v>4256</v>
      </c>
      <c r="K140" s="450" t="s">
        <v>4230</v>
      </c>
      <c r="L140" s="450" t="s">
        <v>4064</v>
      </c>
      <c r="M140" s="450" t="s">
        <v>4257</v>
      </c>
      <c r="N140" s="450">
        <v>1000</v>
      </c>
      <c r="O140" s="450" t="s">
        <v>4261</v>
      </c>
      <c r="P140" s="450" t="s">
        <v>4233</v>
      </c>
      <c r="Q140" s="450" t="s">
        <v>4064</v>
      </c>
      <c r="R140" s="450" t="s">
        <v>4262</v>
      </c>
      <c r="S140" s="450">
        <v>1000</v>
      </c>
      <c r="T140" s="357" t="str">
        <f>IF(ISNA(VLOOKUP(H140,Info!$J$2:$K$16,2,FALSE)),"",VLOOKUP(H140,Info!$J$2:$K$16,2,FALSE))</f>
        <v>0887</v>
      </c>
      <c r="U140">
        <f t="shared" si="5"/>
        <v>2000</v>
      </c>
    </row>
    <row r="141" spans="1:21">
      <c r="A141" t="str">
        <f t="shared" si="4"/>
        <v>K.V.RAVANAMMA ( 0807541 )</v>
      </c>
      <c r="B141" s="451" t="s">
        <v>4254</v>
      </c>
      <c r="C141" s="452" t="s">
        <v>4255</v>
      </c>
      <c r="D141" s="450" t="s">
        <v>4237</v>
      </c>
      <c r="E141" s="450" t="s">
        <v>180</v>
      </c>
      <c r="F141" s="451" t="s">
        <v>4260</v>
      </c>
      <c r="G141" s="450">
        <v>21860</v>
      </c>
      <c r="H141" s="450" t="s">
        <v>312</v>
      </c>
      <c r="I141" s="450">
        <v>10555653</v>
      </c>
      <c r="J141" s="450" t="s">
        <v>4256</v>
      </c>
      <c r="K141" s="450" t="s">
        <v>4230</v>
      </c>
      <c r="L141" s="450" t="s">
        <v>4064</v>
      </c>
      <c r="M141" s="450" t="s">
        <v>4257</v>
      </c>
      <c r="N141" s="450">
        <v>1000</v>
      </c>
      <c r="O141" s="450" t="s">
        <v>4261</v>
      </c>
      <c r="P141" s="450" t="s">
        <v>4233</v>
      </c>
      <c r="Q141" s="450" t="s">
        <v>4064</v>
      </c>
      <c r="R141" s="450" t="s">
        <v>4262</v>
      </c>
      <c r="S141" s="450">
        <v>1000</v>
      </c>
      <c r="T141" s="357" t="str">
        <f>IF(ISNA(VLOOKUP(H141,Info!$J$2:$K$16,2,FALSE)),"",VLOOKUP(H141,Info!$J$2:$K$16,2,FALSE))</f>
        <v>0887</v>
      </c>
      <c r="U141">
        <f t="shared" si="5"/>
        <v>2000</v>
      </c>
    </row>
    <row r="142" spans="1:21">
      <c r="A142" t="str">
        <f t="shared" si="4"/>
        <v>K.V.RAVANAMMA ( 0807541 )</v>
      </c>
      <c r="B142" s="451" t="s">
        <v>4254</v>
      </c>
      <c r="C142" s="452" t="s">
        <v>4255</v>
      </c>
      <c r="D142" s="450" t="s">
        <v>4237</v>
      </c>
      <c r="E142" s="450" t="s">
        <v>180</v>
      </c>
      <c r="F142" s="451" t="s">
        <v>4260</v>
      </c>
      <c r="G142" s="450">
        <v>21860</v>
      </c>
      <c r="H142" s="450" t="s">
        <v>312</v>
      </c>
      <c r="I142" s="450">
        <v>10555653</v>
      </c>
      <c r="J142" s="450" t="s">
        <v>4256</v>
      </c>
      <c r="K142" s="450" t="s">
        <v>4230</v>
      </c>
      <c r="L142" s="450" t="s">
        <v>4064</v>
      </c>
      <c r="M142" s="450" t="s">
        <v>4257</v>
      </c>
      <c r="N142" s="450">
        <v>1000</v>
      </c>
      <c r="O142" s="450" t="s">
        <v>4261</v>
      </c>
      <c r="P142" s="450" t="s">
        <v>4233</v>
      </c>
      <c r="Q142" s="450" t="s">
        <v>4064</v>
      </c>
      <c r="R142" s="450" t="s">
        <v>4262</v>
      </c>
      <c r="S142" s="450">
        <v>1000</v>
      </c>
      <c r="T142" s="357" t="str">
        <f>IF(ISNA(VLOOKUP(H142,Info!$J$2:$K$16,2,FALSE)),"",VLOOKUP(H142,Info!$J$2:$K$16,2,FALSE))</f>
        <v>0887</v>
      </c>
      <c r="U142">
        <f t="shared" si="5"/>
        <v>2000</v>
      </c>
    </row>
    <row r="143" spans="1:21">
      <c r="A143" t="str">
        <f t="shared" si="4"/>
        <v>K.V.RAVANAMMA ( 0807541 )</v>
      </c>
      <c r="B143" s="451" t="s">
        <v>4254</v>
      </c>
      <c r="C143" s="452" t="s">
        <v>4255</v>
      </c>
      <c r="D143" s="450" t="s">
        <v>4237</v>
      </c>
      <c r="E143" s="450" t="s">
        <v>180</v>
      </c>
      <c r="F143" s="451" t="s">
        <v>4260</v>
      </c>
      <c r="G143" s="450">
        <v>21860</v>
      </c>
      <c r="H143" s="450" t="s">
        <v>312</v>
      </c>
      <c r="I143" s="450">
        <v>10555653</v>
      </c>
      <c r="J143" s="450" t="s">
        <v>4256</v>
      </c>
      <c r="K143" s="450" t="s">
        <v>4230</v>
      </c>
      <c r="L143" s="450" t="s">
        <v>4064</v>
      </c>
      <c r="M143" s="450" t="s">
        <v>4257</v>
      </c>
      <c r="N143" s="450">
        <v>1000</v>
      </c>
      <c r="O143" s="450" t="s">
        <v>4261</v>
      </c>
      <c r="P143" s="450" t="s">
        <v>4233</v>
      </c>
      <c r="Q143" s="450" t="s">
        <v>4064</v>
      </c>
      <c r="R143" s="450" t="s">
        <v>4262</v>
      </c>
      <c r="S143" s="450">
        <v>1000</v>
      </c>
      <c r="T143" s="357" t="str">
        <f>IF(ISNA(VLOOKUP(H143,Info!$J$2:$K$16,2,FALSE)),"",VLOOKUP(H143,Info!$J$2:$K$16,2,FALSE))</f>
        <v>0887</v>
      </c>
      <c r="U143">
        <f t="shared" si="5"/>
        <v>2000</v>
      </c>
    </row>
    <row r="144" spans="1:21">
      <c r="A144" t="str">
        <f t="shared" si="4"/>
        <v>K.V.RAVANAMMA ( 0807541 )</v>
      </c>
      <c r="B144" s="451" t="s">
        <v>4254</v>
      </c>
      <c r="C144" s="452" t="s">
        <v>4255</v>
      </c>
      <c r="D144" s="450" t="s">
        <v>4237</v>
      </c>
      <c r="E144" s="450" t="s">
        <v>180</v>
      </c>
      <c r="F144" s="451" t="s">
        <v>4260</v>
      </c>
      <c r="G144" s="450">
        <v>21860</v>
      </c>
      <c r="H144" s="450" t="s">
        <v>312</v>
      </c>
      <c r="I144" s="450">
        <v>10555653</v>
      </c>
      <c r="J144" s="450" t="s">
        <v>4256</v>
      </c>
      <c r="K144" s="450" t="s">
        <v>4230</v>
      </c>
      <c r="L144" s="450" t="s">
        <v>4064</v>
      </c>
      <c r="M144" s="450" t="s">
        <v>4257</v>
      </c>
      <c r="N144" s="450">
        <v>1000</v>
      </c>
      <c r="O144" s="450" t="s">
        <v>4261</v>
      </c>
      <c r="P144" s="450" t="s">
        <v>4233</v>
      </c>
      <c r="Q144" s="450" t="s">
        <v>4064</v>
      </c>
      <c r="R144" s="450" t="s">
        <v>4262</v>
      </c>
      <c r="S144" s="450">
        <v>1000</v>
      </c>
      <c r="T144" s="357" t="str">
        <f>IF(ISNA(VLOOKUP(H144,Info!$J$2:$K$16,2,FALSE)),"",VLOOKUP(H144,Info!$J$2:$K$16,2,FALSE))</f>
        <v>0887</v>
      </c>
      <c r="U144">
        <f t="shared" si="5"/>
        <v>2000</v>
      </c>
    </row>
    <row r="145" spans="1:21">
      <c r="A145" t="str">
        <f t="shared" si="4"/>
        <v>K.V.RAVANAMMA ( 0807541 )</v>
      </c>
      <c r="B145" s="451" t="s">
        <v>4254</v>
      </c>
      <c r="C145" s="452" t="s">
        <v>4255</v>
      </c>
      <c r="D145" s="450" t="s">
        <v>4237</v>
      </c>
      <c r="E145" s="450" t="s">
        <v>180</v>
      </c>
      <c r="F145" s="451" t="s">
        <v>4260</v>
      </c>
      <c r="G145" s="450">
        <v>21860</v>
      </c>
      <c r="H145" s="450" t="s">
        <v>312</v>
      </c>
      <c r="I145" s="450">
        <v>10555653</v>
      </c>
      <c r="J145" s="450" t="s">
        <v>4256</v>
      </c>
      <c r="K145" s="450" t="s">
        <v>4230</v>
      </c>
      <c r="L145" s="450" t="s">
        <v>4064</v>
      </c>
      <c r="M145" s="450" t="s">
        <v>4257</v>
      </c>
      <c r="N145" s="450">
        <v>1000</v>
      </c>
      <c r="O145" s="450" t="s">
        <v>4261</v>
      </c>
      <c r="P145" s="450" t="s">
        <v>4233</v>
      </c>
      <c r="Q145" s="450" t="s">
        <v>4064</v>
      </c>
      <c r="R145" s="450" t="s">
        <v>4262</v>
      </c>
      <c r="S145" s="450">
        <v>1000</v>
      </c>
      <c r="T145" s="357" t="str">
        <f>IF(ISNA(VLOOKUP(H145,Info!$J$2:$K$16,2,FALSE)),"",VLOOKUP(H145,Info!$J$2:$K$16,2,FALSE))</f>
        <v>0887</v>
      </c>
      <c r="U145">
        <f t="shared" si="5"/>
        <v>2000</v>
      </c>
    </row>
    <row r="146" spans="1:21">
      <c r="A146" t="str">
        <f t="shared" si="4"/>
        <v>K.V.RAVANAMMA ( 0807541 )</v>
      </c>
      <c r="B146" s="451" t="s">
        <v>4254</v>
      </c>
      <c r="C146" s="452" t="s">
        <v>4255</v>
      </c>
      <c r="D146" s="450" t="s">
        <v>4237</v>
      </c>
      <c r="E146" s="450" t="s">
        <v>180</v>
      </c>
      <c r="F146" s="451" t="s">
        <v>4260</v>
      </c>
      <c r="G146" s="450">
        <v>21860</v>
      </c>
      <c r="H146" s="450" t="s">
        <v>312</v>
      </c>
      <c r="I146" s="450">
        <v>10555653</v>
      </c>
      <c r="J146" s="450" t="s">
        <v>4256</v>
      </c>
      <c r="K146" s="450" t="s">
        <v>4230</v>
      </c>
      <c r="L146" s="450" t="s">
        <v>4064</v>
      </c>
      <c r="M146" s="450" t="s">
        <v>4257</v>
      </c>
      <c r="N146" s="450">
        <v>1000</v>
      </c>
      <c r="O146" s="450" t="s">
        <v>4261</v>
      </c>
      <c r="P146" s="450" t="s">
        <v>4233</v>
      </c>
      <c r="Q146" s="450" t="s">
        <v>4064</v>
      </c>
      <c r="R146" s="450" t="s">
        <v>4262</v>
      </c>
      <c r="S146" s="450">
        <v>1000</v>
      </c>
      <c r="T146" s="357" t="str">
        <f>IF(ISNA(VLOOKUP(H146,Info!$J$2:$K$16,2,FALSE)),"",VLOOKUP(H146,Info!$J$2:$K$16,2,FALSE))</f>
        <v>0887</v>
      </c>
      <c r="U146">
        <f t="shared" si="5"/>
        <v>2000</v>
      </c>
    </row>
    <row r="147" spans="1:21">
      <c r="A147" t="str">
        <f t="shared" si="4"/>
        <v>K.V.RAVANAMMA ( 0807541 )</v>
      </c>
      <c r="B147" s="451" t="s">
        <v>4254</v>
      </c>
      <c r="C147" s="452" t="s">
        <v>4255</v>
      </c>
      <c r="D147" s="450" t="s">
        <v>4237</v>
      </c>
      <c r="E147" s="450" t="s">
        <v>180</v>
      </c>
      <c r="F147" s="451" t="s">
        <v>4260</v>
      </c>
      <c r="G147" s="450">
        <v>21860</v>
      </c>
      <c r="H147" s="450" t="s">
        <v>312</v>
      </c>
      <c r="I147" s="450">
        <v>10555653</v>
      </c>
      <c r="J147" s="450" t="s">
        <v>4256</v>
      </c>
      <c r="K147" s="450" t="s">
        <v>4230</v>
      </c>
      <c r="L147" s="450" t="s">
        <v>4064</v>
      </c>
      <c r="M147" s="450" t="s">
        <v>4257</v>
      </c>
      <c r="N147" s="450">
        <v>1000</v>
      </c>
      <c r="O147" s="450" t="s">
        <v>4261</v>
      </c>
      <c r="P147" s="450" t="s">
        <v>4233</v>
      </c>
      <c r="Q147" s="450" t="s">
        <v>4064</v>
      </c>
      <c r="R147" s="450" t="s">
        <v>4262</v>
      </c>
      <c r="S147" s="450">
        <v>1000</v>
      </c>
      <c r="T147" s="357" t="str">
        <f>IF(ISNA(VLOOKUP(H147,Info!$J$2:$K$16,2,FALSE)),"",VLOOKUP(H147,Info!$J$2:$K$16,2,FALSE))</f>
        <v>0887</v>
      </c>
      <c r="U147">
        <f t="shared" si="5"/>
        <v>2000</v>
      </c>
    </row>
    <row r="148" spans="1:21">
      <c r="A148" t="str">
        <f t="shared" si="4"/>
        <v>K.V.RAVANAMMA ( 0807541 )</v>
      </c>
      <c r="B148" s="451" t="s">
        <v>4254</v>
      </c>
      <c r="C148" s="452" t="s">
        <v>4255</v>
      </c>
      <c r="D148" s="450" t="s">
        <v>4237</v>
      </c>
      <c r="E148" s="450" t="s">
        <v>180</v>
      </c>
      <c r="F148" s="451" t="s">
        <v>4260</v>
      </c>
      <c r="G148" s="450">
        <v>21860</v>
      </c>
      <c r="H148" s="450" t="s">
        <v>312</v>
      </c>
      <c r="I148" s="450">
        <v>10555653</v>
      </c>
      <c r="J148" s="450" t="s">
        <v>4256</v>
      </c>
      <c r="K148" s="450" t="s">
        <v>4230</v>
      </c>
      <c r="L148" s="450" t="s">
        <v>4064</v>
      </c>
      <c r="M148" s="450" t="s">
        <v>4257</v>
      </c>
      <c r="N148" s="450">
        <v>1000</v>
      </c>
      <c r="O148" s="450" t="s">
        <v>4261</v>
      </c>
      <c r="P148" s="450" t="s">
        <v>4233</v>
      </c>
      <c r="Q148" s="450" t="s">
        <v>4064</v>
      </c>
      <c r="R148" s="450" t="s">
        <v>4262</v>
      </c>
      <c r="S148" s="450">
        <v>1000</v>
      </c>
      <c r="T148" s="357" t="str">
        <f>IF(ISNA(VLOOKUP(H148,Info!$J$2:$K$16,2,FALSE)),"",VLOOKUP(H148,Info!$J$2:$K$16,2,FALSE))</f>
        <v>0887</v>
      </c>
      <c r="U148">
        <f t="shared" si="5"/>
        <v>2000</v>
      </c>
    </row>
    <row r="149" spans="1:21">
      <c r="A149" t="str">
        <f t="shared" si="4"/>
        <v>K.V.RAVANAMMA ( 0807541 )</v>
      </c>
      <c r="B149" s="451" t="s">
        <v>4254</v>
      </c>
      <c r="C149" s="452" t="s">
        <v>4255</v>
      </c>
      <c r="D149" s="450" t="s">
        <v>4237</v>
      </c>
      <c r="E149" s="450" t="s">
        <v>180</v>
      </c>
      <c r="F149" s="451" t="s">
        <v>4260</v>
      </c>
      <c r="G149" s="450">
        <v>21860</v>
      </c>
      <c r="H149" s="450" t="s">
        <v>312</v>
      </c>
      <c r="I149" s="450">
        <v>10555653</v>
      </c>
      <c r="J149" s="450" t="s">
        <v>4256</v>
      </c>
      <c r="K149" s="450" t="s">
        <v>4230</v>
      </c>
      <c r="L149" s="450" t="s">
        <v>4064</v>
      </c>
      <c r="M149" s="450" t="s">
        <v>4257</v>
      </c>
      <c r="N149" s="450">
        <v>1000</v>
      </c>
      <c r="O149" s="450" t="s">
        <v>4261</v>
      </c>
      <c r="P149" s="450" t="s">
        <v>4233</v>
      </c>
      <c r="Q149" s="450" t="s">
        <v>4064</v>
      </c>
      <c r="R149" s="450" t="s">
        <v>4262</v>
      </c>
      <c r="S149" s="450">
        <v>1000</v>
      </c>
      <c r="T149" s="357" t="str">
        <f>IF(ISNA(VLOOKUP(H149,Info!$J$2:$K$16,2,FALSE)),"",VLOOKUP(H149,Info!$J$2:$K$16,2,FALSE))</f>
        <v>0887</v>
      </c>
      <c r="U149">
        <f t="shared" si="5"/>
        <v>2000</v>
      </c>
    </row>
    <row r="150" spans="1:21">
      <c r="A150" t="str">
        <f t="shared" si="4"/>
        <v>K.V.RAVANAMMA ( 0807541 )</v>
      </c>
      <c r="B150" s="451" t="s">
        <v>4254</v>
      </c>
      <c r="C150" s="452" t="s">
        <v>4255</v>
      </c>
      <c r="D150" s="450" t="s">
        <v>4237</v>
      </c>
      <c r="E150" s="450" t="s">
        <v>180</v>
      </c>
      <c r="F150" s="451" t="s">
        <v>4260</v>
      </c>
      <c r="G150" s="450">
        <v>21860</v>
      </c>
      <c r="H150" s="450" t="s">
        <v>312</v>
      </c>
      <c r="I150" s="450">
        <v>10555653</v>
      </c>
      <c r="J150" s="450" t="s">
        <v>4256</v>
      </c>
      <c r="K150" s="450" t="s">
        <v>4230</v>
      </c>
      <c r="L150" s="450" t="s">
        <v>4064</v>
      </c>
      <c r="M150" s="450" t="s">
        <v>4257</v>
      </c>
      <c r="N150" s="450">
        <v>1000</v>
      </c>
      <c r="O150" s="450" t="s">
        <v>4261</v>
      </c>
      <c r="P150" s="450" t="s">
        <v>4233</v>
      </c>
      <c r="Q150" s="450" t="s">
        <v>4064</v>
      </c>
      <c r="R150" s="450" t="s">
        <v>4262</v>
      </c>
      <c r="S150" s="450">
        <v>1000</v>
      </c>
      <c r="T150" s="357" t="str">
        <f>IF(ISNA(VLOOKUP(H150,Info!$J$2:$K$16,2,FALSE)),"",VLOOKUP(H150,Info!$J$2:$K$16,2,FALSE))</f>
        <v>0887</v>
      </c>
      <c r="U150">
        <f t="shared" si="5"/>
        <v>2000</v>
      </c>
    </row>
    <row r="151" spans="1:21">
      <c r="A151" t="str">
        <f t="shared" si="4"/>
        <v>K.V.RAVANAMMA ( 0807541 )</v>
      </c>
      <c r="B151" s="451" t="s">
        <v>4254</v>
      </c>
      <c r="C151" s="452" t="s">
        <v>4255</v>
      </c>
      <c r="D151" s="450" t="s">
        <v>4237</v>
      </c>
      <c r="E151" s="450" t="s">
        <v>180</v>
      </c>
      <c r="F151" s="451" t="s">
        <v>4260</v>
      </c>
      <c r="G151" s="450">
        <v>21860</v>
      </c>
      <c r="H151" s="450" t="s">
        <v>312</v>
      </c>
      <c r="I151" s="450">
        <v>10555653</v>
      </c>
      <c r="J151" s="450" t="s">
        <v>4256</v>
      </c>
      <c r="K151" s="450" t="s">
        <v>4230</v>
      </c>
      <c r="L151" s="450" t="s">
        <v>4064</v>
      </c>
      <c r="M151" s="450" t="s">
        <v>4257</v>
      </c>
      <c r="N151" s="450">
        <v>1000</v>
      </c>
      <c r="O151" s="450" t="s">
        <v>4261</v>
      </c>
      <c r="P151" s="450" t="s">
        <v>4233</v>
      </c>
      <c r="Q151" s="450" t="s">
        <v>4064</v>
      </c>
      <c r="R151" s="450" t="s">
        <v>4262</v>
      </c>
      <c r="S151" s="450">
        <v>1000</v>
      </c>
      <c r="T151" s="357" t="str">
        <f>IF(ISNA(VLOOKUP(H151,Info!$J$2:$K$16,2,FALSE)),"",VLOOKUP(H151,Info!$J$2:$K$16,2,FALSE))</f>
        <v>0887</v>
      </c>
      <c r="U151">
        <f t="shared" si="5"/>
        <v>2000</v>
      </c>
    </row>
    <row r="152" spans="1:21">
      <c r="A152" t="str">
        <f t="shared" si="4"/>
        <v>K.V.RAVANAMMA ( 0807541 )</v>
      </c>
      <c r="B152" s="451" t="s">
        <v>4254</v>
      </c>
      <c r="C152" s="452" t="s">
        <v>4255</v>
      </c>
      <c r="D152" s="450" t="s">
        <v>4237</v>
      </c>
      <c r="E152" s="450" t="s">
        <v>180</v>
      </c>
      <c r="F152" s="451" t="s">
        <v>4260</v>
      </c>
      <c r="G152" s="450">
        <v>21860</v>
      </c>
      <c r="H152" s="450" t="s">
        <v>312</v>
      </c>
      <c r="I152" s="450">
        <v>10555653</v>
      </c>
      <c r="J152" s="450" t="s">
        <v>4256</v>
      </c>
      <c r="K152" s="450" t="s">
        <v>4230</v>
      </c>
      <c r="L152" s="450" t="s">
        <v>4064</v>
      </c>
      <c r="M152" s="450" t="s">
        <v>4257</v>
      </c>
      <c r="N152" s="450">
        <v>1000</v>
      </c>
      <c r="O152" s="450" t="s">
        <v>4261</v>
      </c>
      <c r="P152" s="450" t="s">
        <v>4233</v>
      </c>
      <c r="Q152" s="450" t="s">
        <v>4064</v>
      </c>
      <c r="R152" s="450" t="s">
        <v>4262</v>
      </c>
      <c r="S152" s="450">
        <v>1000</v>
      </c>
      <c r="T152" s="357" t="str">
        <f>IF(ISNA(VLOOKUP(H152,Info!$J$2:$K$16,2,FALSE)),"",VLOOKUP(H152,Info!$J$2:$K$16,2,FALSE))</f>
        <v>0887</v>
      </c>
      <c r="U152">
        <f t="shared" si="5"/>
        <v>2000</v>
      </c>
    </row>
    <row r="153" spans="1:21">
      <c r="A153" t="str">
        <f t="shared" si="4"/>
        <v>K.V.RAVANAMMA ( 0807541 )</v>
      </c>
      <c r="B153" s="451" t="s">
        <v>4254</v>
      </c>
      <c r="C153" s="452" t="s">
        <v>4255</v>
      </c>
      <c r="D153" s="450" t="s">
        <v>4237</v>
      </c>
      <c r="E153" s="450" t="s">
        <v>180</v>
      </c>
      <c r="F153" s="451" t="s">
        <v>4260</v>
      </c>
      <c r="G153" s="450">
        <v>21860</v>
      </c>
      <c r="H153" s="450" t="s">
        <v>312</v>
      </c>
      <c r="I153" s="450">
        <v>10555653</v>
      </c>
      <c r="J153" s="450" t="s">
        <v>4256</v>
      </c>
      <c r="K153" s="450" t="s">
        <v>4230</v>
      </c>
      <c r="L153" s="450" t="s">
        <v>4064</v>
      </c>
      <c r="M153" s="450" t="s">
        <v>4257</v>
      </c>
      <c r="N153" s="450">
        <v>1000</v>
      </c>
      <c r="O153" s="450" t="s">
        <v>4261</v>
      </c>
      <c r="P153" s="450" t="s">
        <v>4233</v>
      </c>
      <c r="Q153" s="450" t="s">
        <v>4064</v>
      </c>
      <c r="R153" s="450" t="s">
        <v>4262</v>
      </c>
      <c r="S153" s="450">
        <v>1000</v>
      </c>
      <c r="T153" s="357" t="str">
        <f>IF(ISNA(VLOOKUP(H153,Info!$J$2:$K$16,2,FALSE)),"",VLOOKUP(H153,Info!$J$2:$K$16,2,FALSE))</f>
        <v>0887</v>
      </c>
      <c r="U153">
        <f t="shared" si="5"/>
        <v>2000</v>
      </c>
    </row>
    <row r="154" spans="1:21">
      <c r="A154" t="str">
        <f t="shared" si="4"/>
        <v>K.V.RAVANAMMA ( 0807541 )</v>
      </c>
      <c r="B154" s="451" t="s">
        <v>4254</v>
      </c>
      <c r="C154" s="452" t="s">
        <v>4255</v>
      </c>
      <c r="D154" s="450" t="s">
        <v>4237</v>
      </c>
      <c r="E154" s="450" t="s">
        <v>180</v>
      </c>
      <c r="F154" s="451" t="s">
        <v>4260</v>
      </c>
      <c r="G154" s="450">
        <v>21860</v>
      </c>
      <c r="H154" s="450" t="s">
        <v>312</v>
      </c>
      <c r="I154" s="450">
        <v>10555653</v>
      </c>
      <c r="J154" s="450" t="s">
        <v>4256</v>
      </c>
      <c r="K154" s="450" t="s">
        <v>4230</v>
      </c>
      <c r="L154" s="450" t="s">
        <v>4064</v>
      </c>
      <c r="M154" s="450" t="s">
        <v>4257</v>
      </c>
      <c r="N154" s="450">
        <v>1000</v>
      </c>
      <c r="O154" s="450" t="s">
        <v>4261</v>
      </c>
      <c r="P154" s="450" t="s">
        <v>4233</v>
      </c>
      <c r="Q154" s="450" t="s">
        <v>4064</v>
      </c>
      <c r="R154" s="450" t="s">
        <v>4262</v>
      </c>
      <c r="S154" s="450">
        <v>1000</v>
      </c>
      <c r="T154" s="357" t="str">
        <f>IF(ISNA(VLOOKUP(H154,Info!$J$2:$K$16,2,FALSE)),"",VLOOKUP(H154,Info!$J$2:$K$16,2,FALSE))</f>
        <v>0887</v>
      </c>
      <c r="U154">
        <f t="shared" si="5"/>
        <v>2000</v>
      </c>
    </row>
    <row r="155" spans="1:21">
      <c r="A155" t="str">
        <f t="shared" si="4"/>
        <v>K.V.RAVANAMMA ( 0807541 )</v>
      </c>
      <c r="B155" s="451" t="s">
        <v>4254</v>
      </c>
      <c r="C155" s="452" t="s">
        <v>4255</v>
      </c>
      <c r="D155" s="450" t="s">
        <v>4237</v>
      </c>
      <c r="E155" s="450" t="s">
        <v>180</v>
      </c>
      <c r="F155" s="451" t="s">
        <v>4260</v>
      </c>
      <c r="G155" s="450">
        <v>21860</v>
      </c>
      <c r="H155" s="450" t="s">
        <v>312</v>
      </c>
      <c r="I155" s="450">
        <v>10555653</v>
      </c>
      <c r="J155" s="450" t="s">
        <v>4256</v>
      </c>
      <c r="K155" s="450" t="s">
        <v>4230</v>
      </c>
      <c r="L155" s="450" t="s">
        <v>4064</v>
      </c>
      <c r="M155" s="450" t="s">
        <v>4257</v>
      </c>
      <c r="N155" s="450">
        <v>1000</v>
      </c>
      <c r="O155" s="450" t="s">
        <v>4261</v>
      </c>
      <c r="P155" s="450" t="s">
        <v>4233</v>
      </c>
      <c r="Q155" s="450" t="s">
        <v>4064</v>
      </c>
      <c r="R155" s="450" t="s">
        <v>4262</v>
      </c>
      <c r="S155" s="450">
        <v>1000</v>
      </c>
      <c r="T155" s="357" t="str">
        <f>IF(ISNA(VLOOKUP(H155,Info!$J$2:$K$16,2,FALSE)),"",VLOOKUP(H155,Info!$J$2:$K$16,2,FALSE))</f>
        <v>0887</v>
      </c>
      <c r="U155">
        <f t="shared" si="5"/>
        <v>2000</v>
      </c>
    </row>
    <row r="156" spans="1:21">
      <c r="A156" t="str">
        <f t="shared" si="4"/>
        <v>K.V.RAVANAMMA ( 0807541 )</v>
      </c>
      <c r="B156" s="451" t="s">
        <v>4254</v>
      </c>
      <c r="C156" s="452" t="s">
        <v>4255</v>
      </c>
      <c r="D156" s="450" t="s">
        <v>4237</v>
      </c>
      <c r="E156" s="450" t="s">
        <v>180</v>
      </c>
      <c r="F156" s="451" t="s">
        <v>4260</v>
      </c>
      <c r="G156" s="450">
        <v>21860</v>
      </c>
      <c r="H156" s="450" t="s">
        <v>312</v>
      </c>
      <c r="I156" s="450">
        <v>10555653</v>
      </c>
      <c r="J156" s="450" t="s">
        <v>4256</v>
      </c>
      <c r="K156" s="450" t="s">
        <v>4230</v>
      </c>
      <c r="L156" s="450" t="s">
        <v>4064</v>
      </c>
      <c r="M156" s="450" t="s">
        <v>4257</v>
      </c>
      <c r="N156" s="450">
        <v>1000</v>
      </c>
      <c r="O156" s="450" t="s">
        <v>4261</v>
      </c>
      <c r="P156" s="450" t="s">
        <v>4233</v>
      </c>
      <c r="Q156" s="450" t="s">
        <v>4064</v>
      </c>
      <c r="R156" s="450" t="s">
        <v>4262</v>
      </c>
      <c r="S156" s="450">
        <v>1000</v>
      </c>
      <c r="T156" s="357" t="str">
        <f>IF(ISNA(VLOOKUP(H156,Info!$J$2:$K$16,2,FALSE)),"",VLOOKUP(H156,Info!$J$2:$K$16,2,FALSE))</f>
        <v>0887</v>
      </c>
      <c r="U156">
        <f t="shared" si="5"/>
        <v>2000</v>
      </c>
    </row>
    <row r="157" spans="1:21">
      <c r="A157" t="str">
        <f t="shared" si="4"/>
        <v>K.V.RAVANAMMA ( 0807541 )</v>
      </c>
      <c r="B157" s="451" t="s">
        <v>4254</v>
      </c>
      <c r="C157" s="452" t="s">
        <v>4255</v>
      </c>
      <c r="D157" s="450" t="s">
        <v>4237</v>
      </c>
      <c r="E157" s="450" t="s">
        <v>180</v>
      </c>
      <c r="F157" s="451" t="s">
        <v>4260</v>
      </c>
      <c r="G157" s="450">
        <v>21860</v>
      </c>
      <c r="H157" s="450" t="s">
        <v>312</v>
      </c>
      <c r="I157" s="450">
        <v>10555653</v>
      </c>
      <c r="J157" s="450" t="s">
        <v>4256</v>
      </c>
      <c r="K157" s="450" t="s">
        <v>4230</v>
      </c>
      <c r="L157" s="450" t="s">
        <v>4064</v>
      </c>
      <c r="M157" s="450" t="s">
        <v>4257</v>
      </c>
      <c r="N157" s="450">
        <v>1000</v>
      </c>
      <c r="O157" s="450" t="s">
        <v>4261</v>
      </c>
      <c r="P157" s="450" t="s">
        <v>4233</v>
      </c>
      <c r="Q157" s="450" t="s">
        <v>4064</v>
      </c>
      <c r="R157" s="450" t="s">
        <v>4262</v>
      </c>
      <c r="S157" s="450">
        <v>1000</v>
      </c>
      <c r="T157" s="357" t="str">
        <f>IF(ISNA(VLOOKUP(H157,Info!$J$2:$K$16,2,FALSE)),"",VLOOKUP(H157,Info!$J$2:$K$16,2,FALSE))</f>
        <v>0887</v>
      </c>
      <c r="U157">
        <f t="shared" si="5"/>
        <v>2000</v>
      </c>
    </row>
    <row r="158" spans="1:21">
      <c r="A158" t="str">
        <f t="shared" si="4"/>
        <v>K.V.RAVANAMMA ( 0807541 )</v>
      </c>
      <c r="B158" s="451" t="s">
        <v>4254</v>
      </c>
      <c r="C158" s="452" t="s">
        <v>4255</v>
      </c>
      <c r="D158" s="450" t="s">
        <v>4237</v>
      </c>
      <c r="E158" s="450" t="s">
        <v>180</v>
      </c>
      <c r="F158" s="451" t="s">
        <v>4260</v>
      </c>
      <c r="G158" s="450">
        <v>21860</v>
      </c>
      <c r="H158" s="450" t="s">
        <v>312</v>
      </c>
      <c r="I158" s="450">
        <v>10555653</v>
      </c>
      <c r="J158" s="450" t="s">
        <v>4256</v>
      </c>
      <c r="K158" s="450" t="s">
        <v>4230</v>
      </c>
      <c r="L158" s="450" t="s">
        <v>4064</v>
      </c>
      <c r="M158" s="450" t="s">
        <v>4257</v>
      </c>
      <c r="N158" s="450">
        <v>1000</v>
      </c>
      <c r="O158" s="450" t="s">
        <v>4261</v>
      </c>
      <c r="P158" s="450" t="s">
        <v>4233</v>
      </c>
      <c r="Q158" s="450" t="s">
        <v>4064</v>
      </c>
      <c r="R158" s="450" t="s">
        <v>4262</v>
      </c>
      <c r="S158" s="450">
        <v>1000</v>
      </c>
      <c r="T158" s="357" t="str">
        <f>IF(ISNA(VLOOKUP(H158,Info!$J$2:$K$16,2,FALSE)),"",VLOOKUP(H158,Info!$J$2:$K$16,2,FALSE))</f>
        <v>0887</v>
      </c>
      <c r="U158">
        <f t="shared" si="5"/>
        <v>2000</v>
      </c>
    </row>
    <row r="159" spans="1:21">
      <c r="A159" t="str">
        <f t="shared" si="4"/>
        <v>K.V.RAVANAMMA ( 0807541 )</v>
      </c>
      <c r="B159" s="451" t="s">
        <v>4254</v>
      </c>
      <c r="C159" s="452" t="s">
        <v>4255</v>
      </c>
      <c r="D159" s="450" t="s">
        <v>4237</v>
      </c>
      <c r="E159" s="450" t="s">
        <v>180</v>
      </c>
      <c r="F159" s="451" t="s">
        <v>4260</v>
      </c>
      <c r="G159" s="450">
        <v>21860</v>
      </c>
      <c r="H159" s="450" t="s">
        <v>312</v>
      </c>
      <c r="I159" s="450">
        <v>10555653</v>
      </c>
      <c r="J159" s="450" t="s">
        <v>4256</v>
      </c>
      <c r="K159" s="450" t="s">
        <v>4230</v>
      </c>
      <c r="L159" s="450" t="s">
        <v>4064</v>
      </c>
      <c r="M159" s="450" t="s">
        <v>4257</v>
      </c>
      <c r="N159" s="450">
        <v>1000</v>
      </c>
      <c r="O159" s="450" t="s">
        <v>4261</v>
      </c>
      <c r="P159" s="450" t="s">
        <v>4233</v>
      </c>
      <c r="Q159" s="450" t="s">
        <v>4064</v>
      </c>
      <c r="R159" s="450" t="s">
        <v>4262</v>
      </c>
      <c r="S159" s="450">
        <v>1000</v>
      </c>
      <c r="T159" s="357" t="str">
        <f>IF(ISNA(VLOOKUP(H159,Info!$J$2:$K$16,2,FALSE)),"",VLOOKUP(H159,Info!$J$2:$K$16,2,FALSE))</f>
        <v>0887</v>
      </c>
      <c r="U159">
        <f t="shared" si="5"/>
        <v>2000</v>
      </c>
    </row>
    <row r="160" spans="1:21">
      <c r="A160" t="str">
        <f t="shared" si="4"/>
        <v>K.V.RAVANAMMA ( 0807541 )</v>
      </c>
      <c r="B160" s="451" t="s">
        <v>4254</v>
      </c>
      <c r="C160" s="452" t="s">
        <v>4255</v>
      </c>
      <c r="D160" s="450" t="s">
        <v>4237</v>
      </c>
      <c r="E160" s="450" t="s">
        <v>180</v>
      </c>
      <c r="F160" s="451" t="s">
        <v>4260</v>
      </c>
      <c r="G160" s="450">
        <v>21860</v>
      </c>
      <c r="H160" s="450" t="s">
        <v>312</v>
      </c>
      <c r="I160" s="450">
        <v>10555653</v>
      </c>
      <c r="J160" s="450" t="s">
        <v>4256</v>
      </c>
      <c r="K160" s="450" t="s">
        <v>4230</v>
      </c>
      <c r="L160" s="450" t="s">
        <v>4064</v>
      </c>
      <c r="M160" s="450" t="s">
        <v>4257</v>
      </c>
      <c r="N160" s="450">
        <v>1000</v>
      </c>
      <c r="O160" s="450" t="s">
        <v>4261</v>
      </c>
      <c r="P160" s="450" t="s">
        <v>4233</v>
      </c>
      <c r="Q160" s="450" t="s">
        <v>4064</v>
      </c>
      <c r="R160" s="450" t="s">
        <v>4262</v>
      </c>
      <c r="S160" s="450">
        <v>1000</v>
      </c>
      <c r="T160" s="357" t="str">
        <f>IF(ISNA(VLOOKUP(H160,Info!$J$2:$K$16,2,FALSE)),"",VLOOKUP(H160,Info!$J$2:$K$16,2,FALSE))</f>
        <v>0887</v>
      </c>
      <c r="U160">
        <f t="shared" si="5"/>
        <v>2000</v>
      </c>
    </row>
    <row r="161" spans="1:21">
      <c r="A161" t="str">
        <f t="shared" si="4"/>
        <v>K.V.RAVANAMMA ( 0807541 )</v>
      </c>
      <c r="B161" s="451" t="s">
        <v>4254</v>
      </c>
      <c r="C161" s="452" t="s">
        <v>4255</v>
      </c>
      <c r="D161" s="450" t="s">
        <v>4237</v>
      </c>
      <c r="E161" s="450" t="s">
        <v>180</v>
      </c>
      <c r="F161" s="451" t="s">
        <v>4260</v>
      </c>
      <c r="G161" s="450">
        <v>21860</v>
      </c>
      <c r="H161" s="450" t="s">
        <v>312</v>
      </c>
      <c r="I161" s="450">
        <v>10555653</v>
      </c>
      <c r="J161" s="450" t="s">
        <v>4256</v>
      </c>
      <c r="K161" s="450" t="s">
        <v>4230</v>
      </c>
      <c r="L161" s="450" t="s">
        <v>4064</v>
      </c>
      <c r="M161" s="450" t="s">
        <v>4257</v>
      </c>
      <c r="N161" s="450">
        <v>1000</v>
      </c>
      <c r="O161" s="450" t="s">
        <v>4261</v>
      </c>
      <c r="P161" s="450" t="s">
        <v>4233</v>
      </c>
      <c r="Q161" s="450" t="s">
        <v>4064</v>
      </c>
      <c r="R161" s="450" t="s">
        <v>4262</v>
      </c>
      <c r="S161" s="450">
        <v>1000</v>
      </c>
      <c r="T161" s="357" t="str">
        <f>IF(ISNA(VLOOKUP(H161,Info!$J$2:$K$16,2,FALSE)),"",VLOOKUP(H161,Info!$J$2:$K$16,2,FALSE))</f>
        <v>0887</v>
      </c>
      <c r="U161">
        <f t="shared" si="5"/>
        <v>2000</v>
      </c>
    </row>
    <row r="162" spans="1:21">
      <c r="A162" t="str">
        <f t="shared" si="4"/>
        <v>K.V.RAVANAMMA ( 0807541 )</v>
      </c>
      <c r="B162" s="451" t="s">
        <v>4254</v>
      </c>
      <c r="C162" s="452" t="s">
        <v>4255</v>
      </c>
      <c r="D162" s="450" t="s">
        <v>4237</v>
      </c>
      <c r="E162" s="450" t="s">
        <v>180</v>
      </c>
      <c r="F162" s="451" t="s">
        <v>4260</v>
      </c>
      <c r="G162" s="450">
        <v>21860</v>
      </c>
      <c r="H162" s="450" t="s">
        <v>312</v>
      </c>
      <c r="I162" s="450">
        <v>10555653</v>
      </c>
      <c r="J162" s="450" t="s">
        <v>4256</v>
      </c>
      <c r="K162" s="450" t="s">
        <v>4230</v>
      </c>
      <c r="L162" s="450" t="s">
        <v>4064</v>
      </c>
      <c r="M162" s="450" t="s">
        <v>4257</v>
      </c>
      <c r="N162" s="450">
        <v>1000</v>
      </c>
      <c r="O162" s="450" t="s">
        <v>4261</v>
      </c>
      <c r="P162" s="450" t="s">
        <v>4233</v>
      </c>
      <c r="Q162" s="450" t="s">
        <v>4064</v>
      </c>
      <c r="R162" s="450" t="s">
        <v>4262</v>
      </c>
      <c r="S162" s="450">
        <v>1000</v>
      </c>
      <c r="T162" s="357" t="str">
        <f>IF(ISNA(VLOOKUP(H162,Info!$J$2:$K$16,2,FALSE)),"",VLOOKUP(H162,Info!$J$2:$K$16,2,FALSE))</f>
        <v>0887</v>
      </c>
      <c r="U162">
        <f t="shared" si="5"/>
        <v>2000</v>
      </c>
    </row>
    <row r="163" spans="1:21">
      <c r="A163" t="str">
        <f t="shared" si="4"/>
        <v>K.V.RAVANAMMA ( 0807541 )</v>
      </c>
      <c r="B163" s="451" t="s">
        <v>4254</v>
      </c>
      <c r="C163" s="452" t="s">
        <v>4255</v>
      </c>
      <c r="D163" s="450" t="s">
        <v>4237</v>
      </c>
      <c r="E163" s="450" t="s">
        <v>180</v>
      </c>
      <c r="F163" s="451" t="s">
        <v>4260</v>
      </c>
      <c r="G163" s="450">
        <v>21860</v>
      </c>
      <c r="H163" s="450" t="s">
        <v>312</v>
      </c>
      <c r="I163" s="450">
        <v>10555653</v>
      </c>
      <c r="J163" s="450" t="s">
        <v>4256</v>
      </c>
      <c r="K163" s="450" t="s">
        <v>4230</v>
      </c>
      <c r="L163" s="450" t="s">
        <v>4064</v>
      </c>
      <c r="M163" s="450" t="s">
        <v>4257</v>
      </c>
      <c r="N163" s="450">
        <v>1000</v>
      </c>
      <c r="O163" s="450" t="s">
        <v>4261</v>
      </c>
      <c r="P163" s="450" t="s">
        <v>4233</v>
      </c>
      <c r="Q163" s="450" t="s">
        <v>4064</v>
      </c>
      <c r="R163" s="450" t="s">
        <v>4262</v>
      </c>
      <c r="S163" s="450">
        <v>1000</v>
      </c>
      <c r="T163" s="357" t="str">
        <f>IF(ISNA(VLOOKUP(H163,Info!$J$2:$K$16,2,FALSE)),"",VLOOKUP(H163,Info!$J$2:$K$16,2,FALSE))</f>
        <v>0887</v>
      </c>
      <c r="U163">
        <f t="shared" si="5"/>
        <v>2000</v>
      </c>
    </row>
    <row r="164" spans="1:21">
      <c r="A164" t="str">
        <f t="shared" si="4"/>
        <v>K.V.RAVANAMMA ( 0807541 )</v>
      </c>
      <c r="B164" s="451" t="s">
        <v>4254</v>
      </c>
      <c r="C164" s="452" t="s">
        <v>4255</v>
      </c>
      <c r="D164" s="450" t="s">
        <v>4237</v>
      </c>
      <c r="E164" s="450" t="s">
        <v>180</v>
      </c>
      <c r="F164" s="451" t="s">
        <v>4260</v>
      </c>
      <c r="G164" s="450">
        <v>21860</v>
      </c>
      <c r="H164" s="450" t="s">
        <v>312</v>
      </c>
      <c r="I164" s="450">
        <v>10555653</v>
      </c>
      <c r="J164" s="450" t="s">
        <v>4256</v>
      </c>
      <c r="K164" s="450" t="s">
        <v>4230</v>
      </c>
      <c r="L164" s="450" t="s">
        <v>4064</v>
      </c>
      <c r="M164" s="450" t="s">
        <v>4257</v>
      </c>
      <c r="N164" s="450">
        <v>1000</v>
      </c>
      <c r="O164" s="450" t="s">
        <v>4261</v>
      </c>
      <c r="P164" s="450" t="s">
        <v>4233</v>
      </c>
      <c r="Q164" s="450" t="s">
        <v>4064</v>
      </c>
      <c r="R164" s="450" t="s">
        <v>4262</v>
      </c>
      <c r="S164" s="450">
        <v>1000</v>
      </c>
      <c r="T164" s="357" t="str">
        <f>IF(ISNA(VLOOKUP(H164,Info!$J$2:$K$16,2,FALSE)),"",VLOOKUP(H164,Info!$J$2:$K$16,2,FALSE))</f>
        <v>0887</v>
      </c>
      <c r="U164">
        <f t="shared" si="5"/>
        <v>2000</v>
      </c>
    </row>
    <row r="165" spans="1:21">
      <c r="A165" t="str">
        <f t="shared" si="4"/>
        <v>K.V.RAVANAMMA ( 0807541 )</v>
      </c>
      <c r="B165" s="451" t="s">
        <v>4254</v>
      </c>
      <c r="C165" s="452" t="s">
        <v>4255</v>
      </c>
      <c r="D165" s="450" t="s">
        <v>4237</v>
      </c>
      <c r="E165" s="450" t="s">
        <v>180</v>
      </c>
      <c r="F165" s="451" t="s">
        <v>4260</v>
      </c>
      <c r="G165" s="450">
        <v>21860</v>
      </c>
      <c r="H165" s="450" t="s">
        <v>312</v>
      </c>
      <c r="I165" s="450">
        <v>10555653</v>
      </c>
      <c r="J165" s="450" t="s">
        <v>4256</v>
      </c>
      <c r="K165" s="450" t="s">
        <v>4230</v>
      </c>
      <c r="L165" s="450" t="s">
        <v>4064</v>
      </c>
      <c r="M165" s="450" t="s">
        <v>4257</v>
      </c>
      <c r="N165" s="450">
        <v>1000</v>
      </c>
      <c r="O165" s="450" t="s">
        <v>4261</v>
      </c>
      <c r="P165" s="450" t="s">
        <v>4233</v>
      </c>
      <c r="Q165" s="450" t="s">
        <v>4064</v>
      </c>
      <c r="R165" s="450" t="s">
        <v>4262</v>
      </c>
      <c r="S165" s="450">
        <v>1000</v>
      </c>
      <c r="T165" s="357" t="str">
        <f>IF(ISNA(VLOOKUP(H165,Info!$J$2:$K$16,2,FALSE)),"",VLOOKUP(H165,Info!$J$2:$K$16,2,FALSE))</f>
        <v>0887</v>
      </c>
      <c r="U165">
        <f t="shared" si="5"/>
        <v>2000</v>
      </c>
    </row>
    <row r="166" spans="1:21">
      <c r="A166" t="str">
        <f t="shared" si="4"/>
        <v>K.V.RAVANAMMA ( 0807541 )</v>
      </c>
      <c r="B166" s="451" t="s">
        <v>4254</v>
      </c>
      <c r="C166" s="452" t="s">
        <v>4255</v>
      </c>
      <c r="D166" s="450" t="s">
        <v>4237</v>
      </c>
      <c r="E166" s="450" t="s">
        <v>180</v>
      </c>
      <c r="F166" s="451" t="s">
        <v>4260</v>
      </c>
      <c r="G166" s="450">
        <v>21860</v>
      </c>
      <c r="H166" s="450" t="s">
        <v>312</v>
      </c>
      <c r="I166" s="450">
        <v>10555653</v>
      </c>
      <c r="J166" s="450" t="s">
        <v>4256</v>
      </c>
      <c r="K166" s="450" t="s">
        <v>4230</v>
      </c>
      <c r="L166" s="450" t="s">
        <v>4064</v>
      </c>
      <c r="M166" s="450" t="s">
        <v>4257</v>
      </c>
      <c r="N166" s="450">
        <v>1000</v>
      </c>
      <c r="O166" s="450" t="s">
        <v>4261</v>
      </c>
      <c r="P166" s="450" t="s">
        <v>4233</v>
      </c>
      <c r="Q166" s="450" t="s">
        <v>4064</v>
      </c>
      <c r="R166" s="450" t="s">
        <v>4262</v>
      </c>
      <c r="S166" s="450">
        <v>1000</v>
      </c>
      <c r="T166" s="357" t="str">
        <f>IF(ISNA(VLOOKUP(H166,Info!$J$2:$K$16,2,FALSE)),"",VLOOKUP(H166,Info!$J$2:$K$16,2,FALSE))</f>
        <v>0887</v>
      </c>
      <c r="U166">
        <f t="shared" si="5"/>
        <v>2000</v>
      </c>
    </row>
    <row r="167" spans="1:21">
      <c r="A167" t="str">
        <f t="shared" si="4"/>
        <v>K.V.RAVANAMMA ( 0807541 )</v>
      </c>
      <c r="B167" s="451" t="s">
        <v>4254</v>
      </c>
      <c r="C167" s="452" t="s">
        <v>4255</v>
      </c>
      <c r="D167" s="450" t="s">
        <v>4237</v>
      </c>
      <c r="E167" s="450" t="s">
        <v>180</v>
      </c>
      <c r="F167" s="451" t="s">
        <v>4260</v>
      </c>
      <c r="G167" s="450">
        <v>21860</v>
      </c>
      <c r="H167" s="450" t="s">
        <v>312</v>
      </c>
      <c r="I167" s="450">
        <v>10555653</v>
      </c>
      <c r="J167" s="450" t="s">
        <v>4256</v>
      </c>
      <c r="K167" s="450" t="s">
        <v>4230</v>
      </c>
      <c r="L167" s="450" t="s">
        <v>4064</v>
      </c>
      <c r="M167" s="450" t="s">
        <v>4257</v>
      </c>
      <c r="N167" s="450">
        <v>1000</v>
      </c>
      <c r="O167" s="450" t="s">
        <v>4261</v>
      </c>
      <c r="P167" s="450" t="s">
        <v>4233</v>
      </c>
      <c r="Q167" s="450" t="s">
        <v>4064</v>
      </c>
      <c r="R167" s="450" t="s">
        <v>4262</v>
      </c>
      <c r="S167" s="450">
        <v>1000</v>
      </c>
      <c r="T167" s="357" t="str">
        <f>IF(ISNA(VLOOKUP(H167,Info!$J$2:$K$16,2,FALSE)),"",VLOOKUP(H167,Info!$J$2:$K$16,2,FALSE))</f>
        <v>0887</v>
      </c>
      <c r="U167">
        <f t="shared" si="5"/>
        <v>2000</v>
      </c>
    </row>
    <row r="168" spans="1:21">
      <c r="A168" t="str">
        <f t="shared" si="4"/>
        <v>K.V.RAVANAMMA ( 0807541 )</v>
      </c>
      <c r="B168" s="451" t="s">
        <v>4254</v>
      </c>
      <c r="C168" s="452" t="s">
        <v>4255</v>
      </c>
      <c r="D168" s="450" t="s">
        <v>4237</v>
      </c>
      <c r="E168" s="450" t="s">
        <v>180</v>
      </c>
      <c r="F168" s="451" t="s">
        <v>4260</v>
      </c>
      <c r="G168" s="450">
        <v>21860</v>
      </c>
      <c r="H168" s="450" t="s">
        <v>312</v>
      </c>
      <c r="I168" s="450">
        <v>10555653</v>
      </c>
      <c r="J168" s="450" t="s">
        <v>4256</v>
      </c>
      <c r="K168" s="450" t="s">
        <v>4230</v>
      </c>
      <c r="L168" s="450" t="s">
        <v>4064</v>
      </c>
      <c r="M168" s="450" t="s">
        <v>4257</v>
      </c>
      <c r="N168" s="450">
        <v>1000</v>
      </c>
      <c r="O168" s="450" t="s">
        <v>4261</v>
      </c>
      <c r="P168" s="450" t="s">
        <v>4233</v>
      </c>
      <c r="Q168" s="450" t="s">
        <v>4064</v>
      </c>
      <c r="R168" s="450" t="s">
        <v>4262</v>
      </c>
      <c r="S168" s="450">
        <v>1000</v>
      </c>
      <c r="T168" s="357" t="str">
        <f>IF(ISNA(VLOOKUP(H168,Info!$J$2:$K$16,2,FALSE)),"",VLOOKUP(H168,Info!$J$2:$K$16,2,FALSE))</f>
        <v>0887</v>
      </c>
      <c r="U168">
        <f t="shared" si="5"/>
        <v>2000</v>
      </c>
    </row>
    <row r="169" spans="1:21">
      <c r="A169" t="str">
        <f t="shared" si="4"/>
        <v>K.V.RAVANAMMA ( 0807541 )</v>
      </c>
      <c r="B169" s="451" t="s">
        <v>4254</v>
      </c>
      <c r="C169" s="452" t="s">
        <v>4255</v>
      </c>
      <c r="D169" s="450" t="s">
        <v>4237</v>
      </c>
      <c r="E169" s="450" t="s">
        <v>180</v>
      </c>
      <c r="F169" s="451" t="s">
        <v>4260</v>
      </c>
      <c r="G169" s="450">
        <v>21860</v>
      </c>
      <c r="H169" s="450" t="s">
        <v>312</v>
      </c>
      <c r="I169" s="450">
        <v>10555653</v>
      </c>
      <c r="J169" s="450" t="s">
        <v>4256</v>
      </c>
      <c r="K169" s="450" t="s">
        <v>4230</v>
      </c>
      <c r="L169" s="450" t="s">
        <v>4064</v>
      </c>
      <c r="M169" s="450" t="s">
        <v>4257</v>
      </c>
      <c r="N169" s="450">
        <v>1000</v>
      </c>
      <c r="O169" s="450" t="s">
        <v>4261</v>
      </c>
      <c r="P169" s="450" t="s">
        <v>4233</v>
      </c>
      <c r="Q169" s="450" t="s">
        <v>4064</v>
      </c>
      <c r="R169" s="450" t="s">
        <v>4262</v>
      </c>
      <c r="S169" s="450">
        <v>1000</v>
      </c>
      <c r="T169" s="357" t="str">
        <f>IF(ISNA(VLOOKUP(H169,Info!$J$2:$K$16,2,FALSE)),"",VLOOKUP(H169,Info!$J$2:$K$16,2,FALSE))</f>
        <v>0887</v>
      </c>
      <c r="U169">
        <f t="shared" si="5"/>
        <v>2000</v>
      </c>
    </row>
    <row r="170" spans="1:21">
      <c r="A170" t="str">
        <f t="shared" si="4"/>
        <v>K.V.RAVANAMMA ( 0807541 )</v>
      </c>
      <c r="B170" s="451" t="s">
        <v>4254</v>
      </c>
      <c r="C170" s="452" t="s">
        <v>4255</v>
      </c>
      <c r="D170" s="450" t="s">
        <v>4237</v>
      </c>
      <c r="E170" s="450" t="s">
        <v>180</v>
      </c>
      <c r="F170" s="451" t="s">
        <v>4260</v>
      </c>
      <c r="G170" s="450">
        <v>21860</v>
      </c>
      <c r="H170" s="450" t="s">
        <v>312</v>
      </c>
      <c r="I170" s="450">
        <v>10555653</v>
      </c>
      <c r="J170" s="450" t="s">
        <v>4256</v>
      </c>
      <c r="K170" s="450" t="s">
        <v>4230</v>
      </c>
      <c r="L170" s="450" t="s">
        <v>4064</v>
      </c>
      <c r="M170" s="450" t="s">
        <v>4257</v>
      </c>
      <c r="N170" s="450">
        <v>1000</v>
      </c>
      <c r="O170" s="450" t="s">
        <v>4261</v>
      </c>
      <c r="P170" s="450" t="s">
        <v>4233</v>
      </c>
      <c r="Q170" s="450" t="s">
        <v>4064</v>
      </c>
      <c r="R170" s="450" t="s">
        <v>4262</v>
      </c>
      <c r="S170" s="450">
        <v>1000</v>
      </c>
      <c r="T170" s="357" t="str">
        <f>IF(ISNA(VLOOKUP(H170,Info!$J$2:$K$16,2,FALSE)),"",VLOOKUP(H170,Info!$J$2:$K$16,2,FALSE))</f>
        <v>0887</v>
      </c>
      <c r="U170">
        <f t="shared" si="5"/>
        <v>2000</v>
      </c>
    </row>
    <row r="171" spans="1:21">
      <c r="A171" t="str">
        <f t="shared" si="4"/>
        <v>K.V.RAVANAMMA ( 0807541 )</v>
      </c>
      <c r="B171" s="451" t="s">
        <v>4254</v>
      </c>
      <c r="C171" s="452" t="s">
        <v>4255</v>
      </c>
      <c r="D171" s="450" t="s">
        <v>4237</v>
      </c>
      <c r="E171" s="450" t="s">
        <v>180</v>
      </c>
      <c r="F171" s="451" t="s">
        <v>4260</v>
      </c>
      <c r="G171" s="450">
        <v>21860</v>
      </c>
      <c r="H171" s="450" t="s">
        <v>312</v>
      </c>
      <c r="I171" s="450">
        <v>10555653</v>
      </c>
      <c r="J171" s="450" t="s">
        <v>4256</v>
      </c>
      <c r="K171" s="450" t="s">
        <v>4230</v>
      </c>
      <c r="L171" s="450" t="s">
        <v>4064</v>
      </c>
      <c r="M171" s="450" t="s">
        <v>4257</v>
      </c>
      <c r="N171" s="450">
        <v>1000</v>
      </c>
      <c r="O171" s="450" t="s">
        <v>4261</v>
      </c>
      <c r="P171" s="450" t="s">
        <v>4233</v>
      </c>
      <c r="Q171" s="450" t="s">
        <v>4064</v>
      </c>
      <c r="R171" s="450" t="s">
        <v>4262</v>
      </c>
      <c r="S171" s="450">
        <v>1000</v>
      </c>
      <c r="T171" s="357" t="str">
        <f>IF(ISNA(VLOOKUP(H171,Info!$J$2:$K$16,2,FALSE)),"",VLOOKUP(H171,Info!$J$2:$K$16,2,FALSE))</f>
        <v>0887</v>
      </c>
      <c r="U171">
        <f t="shared" si="5"/>
        <v>2000</v>
      </c>
    </row>
    <row r="172" spans="1:21">
      <c r="A172" t="str">
        <f t="shared" si="4"/>
        <v>K.V.RAVANAMMA ( 0807541 )</v>
      </c>
      <c r="B172" s="451" t="s">
        <v>4254</v>
      </c>
      <c r="C172" s="452" t="s">
        <v>4255</v>
      </c>
      <c r="D172" s="450" t="s">
        <v>4237</v>
      </c>
      <c r="E172" s="450" t="s">
        <v>180</v>
      </c>
      <c r="F172" s="451" t="s">
        <v>4260</v>
      </c>
      <c r="G172" s="450">
        <v>21860</v>
      </c>
      <c r="H172" s="450" t="s">
        <v>312</v>
      </c>
      <c r="I172" s="450">
        <v>10555653</v>
      </c>
      <c r="J172" s="450" t="s">
        <v>4256</v>
      </c>
      <c r="K172" s="450" t="s">
        <v>4230</v>
      </c>
      <c r="L172" s="450" t="s">
        <v>4064</v>
      </c>
      <c r="M172" s="450" t="s">
        <v>4257</v>
      </c>
      <c r="N172" s="450">
        <v>1000</v>
      </c>
      <c r="O172" s="450" t="s">
        <v>4261</v>
      </c>
      <c r="P172" s="450" t="s">
        <v>4233</v>
      </c>
      <c r="Q172" s="450" t="s">
        <v>4064</v>
      </c>
      <c r="R172" s="450" t="s">
        <v>4262</v>
      </c>
      <c r="S172" s="450">
        <v>1000</v>
      </c>
      <c r="T172" s="357" t="str">
        <f>IF(ISNA(VLOOKUP(H172,Info!$J$2:$K$16,2,FALSE)),"",VLOOKUP(H172,Info!$J$2:$K$16,2,FALSE))</f>
        <v>0887</v>
      </c>
      <c r="U172">
        <f t="shared" si="5"/>
        <v>2000</v>
      </c>
    </row>
    <row r="173" spans="1:21">
      <c r="A173" t="str">
        <f t="shared" si="4"/>
        <v>K.V.RAVANAMMA ( 0807541 )</v>
      </c>
      <c r="B173" s="451" t="s">
        <v>4254</v>
      </c>
      <c r="C173" s="452" t="s">
        <v>4255</v>
      </c>
      <c r="D173" s="450" t="s">
        <v>4237</v>
      </c>
      <c r="E173" s="450" t="s">
        <v>180</v>
      </c>
      <c r="F173" s="451" t="s">
        <v>4260</v>
      </c>
      <c r="G173" s="450">
        <v>21860</v>
      </c>
      <c r="H173" s="450" t="s">
        <v>312</v>
      </c>
      <c r="I173" s="450">
        <v>10555653</v>
      </c>
      <c r="J173" s="450" t="s">
        <v>4256</v>
      </c>
      <c r="K173" s="450" t="s">
        <v>4230</v>
      </c>
      <c r="L173" s="450" t="s">
        <v>4064</v>
      </c>
      <c r="M173" s="450" t="s">
        <v>4257</v>
      </c>
      <c r="N173" s="450">
        <v>1000</v>
      </c>
      <c r="O173" s="450" t="s">
        <v>4261</v>
      </c>
      <c r="P173" s="450" t="s">
        <v>4233</v>
      </c>
      <c r="Q173" s="450" t="s">
        <v>4064</v>
      </c>
      <c r="R173" s="450" t="s">
        <v>4262</v>
      </c>
      <c r="S173" s="450">
        <v>1000</v>
      </c>
      <c r="T173" s="357" t="str">
        <f>IF(ISNA(VLOOKUP(H173,Info!$J$2:$K$16,2,FALSE)),"",VLOOKUP(H173,Info!$J$2:$K$16,2,FALSE))</f>
        <v>0887</v>
      </c>
      <c r="U173">
        <f t="shared" si="5"/>
        <v>2000</v>
      </c>
    </row>
    <row r="174" spans="1:21">
      <c r="A174" t="str">
        <f t="shared" si="4"/>
        <v>K.V.RAVANAMMA ( 0807541 )</v>
      </c>
      <c r="B174" s="451" t="s">
        <v>4254</v>
      </c>
      <c r="C174" s="452" t="s">
        <v>4255</v>
      </c>
      <c r="D174" s="450" t="s">
        <v>4237</v>
      </c>
      <c r="E174" s="450" t="s">
        <v>180</v>
      </c>
      <c r="F174" s="451" t="s">
        <v>4260</v>
      </c>
      <c r="G174" s="450">
        <v>21860</v>
      </c>
      <c r="H174" s="450" t="s">
        <v>312</v>
      </c>
      <c r="I174" s="450">
        <v>10555653</v>
      </c>
      <c r="J174" s="450" t="s">
        <v>4256</v>
      </c>
      <c r="K174" s="450" t="s">
        <v>4230</v>
      </c>
      <c r="L174" s="450" t="s">
        <v>4064</v>
      </c>
      <c r="M174" s="450" t="s">
        <v>4257</v>
      </c>
      <c r="N174" s="450">
        <v>1000</v>
      </c>
      <c r="O174" s="450" t="s">
        <v>4261</v>
      </c>
      <c r="P174" s="450" t="s">
        <v>4233</v>
      </c>
      <c r="Q174" s="450" t="s">
        <v>4064</v>
      </c>
      <c r="R174" s="450" t="s">
        <v>4262</v>
      </c>
      <c r="S174" s="450">
        <v>1000</v>
      </c>
      <c r="T174" s="357" t="str">
        <f>IF(ISNA(VLOOKUP(H174,Info!$J$2:$K$16,2,FALSE)),"",VLOOKUP(H174,Info!$J$2:$K$16,2,FALSE))</f>
        <v>0887</v>
      </c>
      <c r="U174">
        <f t="shared" si="5"/>
        <v>2000</v>
      </c>
    </row>
    <row r="175" spans="1:21">
      <c r="A175" t="str">
        <f t="shared" si="4"/>
        <v>K.V.RAVANAMMA ( 0807541 )</v>
      </c>
      <c r="B175" s="451" t="s">
        <v>4254</v>
      </c>
      <c r="C175" s="452" t="s">
        <v>4255</v>
      </c>
      <c r="D175" s="450" t="s">
        <v>4237</v>
      </c>
      <c r="E175" s="450" t="s">
        <v>180</v>
      </c>
      <c r="F175" s="451" t="s">
        <v>4260</v>
      </c>
      <c r="G175" s="450">
        <v>21860</v>
      </c>
      <c r="H175" s="450" t="s">
        <v>312</v>
      </c>
      <c r="I175" s="450">
        <v>10555653</v>
      </c>
      <c r="J175" s="450" t="s">
        <v>4256</v>
      </c>
      <c r="K175" s="450" t="s">
        <v>4230</v>
      </c>
      <c r="L175" s="450" t="s">
        <v>4064</v>
      </c>
      <c r="M175" s="450" t="s">
        <v>4257</v>
      </c>
      <c r="N175" s="450">
        <v>1000</v>
      </c>
      <c r="O175" s="450" t="s">
        <v>4261</v>
      </c>
      <c r="P175" s="450" t="s">
        <v>4233</v>
      </c>
      <c r="Q175" s="450" t="s">
        <v>4064</v>
      </c>
      <c r="R175" s="450" t="s">
        <v>4262</v>
      </c>
      <c r="S175" s="450">
        <v>1000</v>
      </c>
      <c r="T175" s="357" t="str">
        <f>IF(ISNA(VLOOKUP(H175,Info!$J$2:$K$16,2,FALSE)),"",VLOOKUP(H175,Info!$J$2:$K$16,2,FALSE))</f>
        <v>0887</v>
      </c>
      <c r="U175">
        <f t="shared" si="5"/>
        <v>2000</v>
      </c>
    </row>
    <row r="176" spans="1:21">
      <c r="A176" t="str">
        <f t="shared" si="4"/>
        <v>K.V.RAVANAMMA ( 0807541 )</v>
      </c>
      <c r="B176" s="451" t="s">
        <v>4254</v>
      </c>
      <c r="C176" s="452" t="s">
        <v>4255</v>
      </c>
      <c r="D176" s="450" t="s">
        <v>4237</v>
      </c>
      <c r="E176" s="450" t="s">
        <v>180</v>
      </c>
      <c r="F176" s="451" t="s">
        <v>4260</v>
      </c>
      <c r="G176" s="450">
        <v>21860</v>
      </c>
      <c r="H176" s="450" t="s">
        <v>312</v>
      </c>
      <c r="I176" s="450">
        <v>10555653</v>
      </c>
      <c r="J176" s="450" t="s">
        <v>4256</v>
      </c>
      <c r="K176" s="450" t="s">
        <v>4230</v>
      </c>
      <c r="L176" s="450" t="s">
        <v>4064</v>
      </c>
      <c r="M176" s="450" t="s">
        <v>4257</v>
      </c>
      <c r="N176" s="450">
        <v>1000</v>
      </c>
      <c r="O176" s="450" t="s">
        <v>4261</v>
      </c>
      <c r="P176" s="450" t="s">
        <v>4233</v>
      </c>
      <c r="Q176" s="450" t="s">
        <v>4064</v>
      </c>
      <c r="R176" s="450" t="s">
        <v>4262</v>
      </c>
      <c r="S176" s="450">
        <v>1000</v>
      </c>
      <c r="T176" s="357" t="str">
        <f>IF(ISNA(VLOOKUP(H176,Info!$J$2:$K$16,2,FALSE)),"",VLOOKUP(H176,Info!$J$2:$K$16,2,FALSE))</f>
        <v>0887</v>
      </c>
      <c r="U176">
        <f t="shared" si="5"/>
        <v>2000</v>
      </c>
    </row>
    <row r="177" spans="1:21">
      <c r="A177" t="str">
        <f t="shared" si="4"/>
        <v>K.V.RAVANAMMA ( 0807541 )</v>
      </c>
      <c r="B177" s="451" t="s">
        <v>4254</v>
      </c>
      <c r="C177" s="452" t="s">
        <v>4255</v>
      </c>
      <c r="D177" s="450" t="s">
        <v>4237</v>
      </c>
      <c r="E177" s="450" t="s">
        <v>180</v>
      </c>
      <c r="F177" s="451" t="s">
        <v>4260</v>
      </c>
      <c r="G177" s="450">
        <v>21860</v>
      </c>
      <c r="H177" s="450" t="s">
        <v>312</v>
      </c>
      <c r="I177" s="450">
        <v>10555653</v>
      </c>
      <c r="J177" s="450" t="s">
        <v>4256</v>
      </c>
      <c r="K177" s="450" t="s">
        <v>4230</v>
      </c>
      <c r="L177" s="450" t="s">
        <v>4064</v>
      </c>
      <c r="M177" s="450" t="s">
        <v>4257</v>
      </c>
      <c r="N177" s="450">
        <v>1000</v>
      </c>
      <c r="O177" s="450" t="s">
        <v>4261</v>
      </c>
      <c r="P177" s="450" t="s">
        <v>4233</v>
      </c>
      <c r="Q177" s="450" t="s">
        <v>4064</v>
      </c>
      <c r="R177" s="450" t="s">
        <v>4262</v>
      </c>
      <c r="S177" s="450">
        <v>1000</v>
      </c>
      <c r="T177" s="357" t="str">
        <f>IF(ISNA(VLOOKUP(H177,Info!$J$2:$K$16,2,FALSE)),"",VLOOKUP(H177,Info!$J$2:$K$16,2,FALSE))</f>
        <v>0887</v>
      </c>
      <c r="U177">
        <f t="shared" si="5"/>
        <v>2000</v>
      </c>
    </row>
    <row r="178" spans="1:21">
      <c r="A178" t="str">
        <f t="shared" si="4"/>
        <v>K.V.RAVANAMMA ( 0807541 )</v>
      </c>
      <c r="B178" s="451" t="s">
        <v>4254</v>
      </c>
      <c r="C178" s="452" t="s">
        <v>4255</v>
      </c>
      <c r="D178" s="450" t="s">
        <v>4237</v>
      </c>
      <c r="E178" s="450" t="s">
        <v>180</v>
      </c>
      <c r="F178" s="451" t="s">
        <v>4260</v>
      </c>
      <c r="G178" s="450">
        <v>21860</v>
      </c>
      <c r="H178" s="450" t="s">
        <v>312</v>
      </c>
      <c r="I178" s="450">
        <v>10555653</v>
      </c>
      <c r="J178" s="450" t="s">
        <v>4256</v>
      </c>
      <c r="K178" s="450" t="s">
        <v>4230</v>
      </c>
      <c r="L178" s="450" t="s">
        <v>4064</v>
      </c>
      <c r="M178" s="450" t="s">
        <v>4257</v>
      </c>
      <c r="N178" s="450">
        <v>1000</v>
      </c>
      <c r="O178" s="450" t="s">
        <v>4261</v>
      </c>
      <c r="P178" s="450" t="s">
        <v>4233</v>
      </c>
      <c r="Q178" s="450" t="s">
        <v>4064</v>
      </c>
      <c r="R178" s="450" t="s">
        <v>4262</v>
      </c>
      <c r="S178" s="450">
        <v>1000</v>
      </c>
      <c r="T178" s="357" t="str">
        <f>IF(ISNA(VLOOKUP(H178,Info!$J$2:$K$16,2,FALSE)),"",VLOOKUP(H178,Info!$J$2:$K$16,2,FALSE))</f>
        <v>0887</v>
      </c>
      <c r="U178">
        <f t="shared" si="5"/>
        <v>2000</v>
      </c>
    </row>
    <row r="179" spans="1:21">
      <c r="A179" t="str">
        <f t="shared" si="4"/>
        <v>K.V.RAVANAMMA ( 0807541 )</v>
      </c>
      <c r="B179" s="451" t="s">
        <v>4254</v>
      </c>
      <c r="C179" s="452" t="s">
        <v>4255</v>
      </c>
      <c r="D179" s="450" t="s">
        <v>4237</v>
      </c>
      <c r="E179" s="450" t="s">
        <v>180</v>
      </c>
      <c r="F179" s="451" t="s">
        <v>4260</v>
      </c>
      <c r="G179" s="450">
        <v>21860</v>
      </c>
      <c r="H179" s="450" t="s">
        <v>312</v>
      </c>
      <c r="I179" s="450">
        <v>10555653</v>
      </c>
      <c r="J179" s="450" t="s">
        <v>4256</v>
      </c>
      <c r="K179" s="450" t="s">
        <v>4230</v>
      </c>
      <c r="L179" s="450" t="s">
        <v>4064</v>
      </c>
      <c r="M179" s="450" t="s">
        <v>4257</v>
      </c>
      <c r="N179" s="450">
        <v>1000</v>
      </c>
      <c r="O179" s="450" t="s">
        <v>4261</v>
      </c>
      <c r="P179" s="450" t="s">
        <v>4233</v>
      </c>
      <c r="Q179" s="450" t="s">
        <v>4064</v>
      </c>
      <c r="R179" s="450" t="s">
        <v>4262</v>
      </c>
      <c r="S179" s="450">
        <v>1000</v>
      </c>
      <c r="T179" s="357" t="str">
        <f>IF(ISNA(VLOOKUP(H179,Info!$J$2:$K$16,2,FALSE)),"",VLOOKUP(H179,Info!$J$2:$K$16,2,FALSE))</f>
        <v>0887</v>
      </c>
      <c r="U179">
        <f t="shared" si="5"/>
        <v>2000</v>
      </c>
    </row>
    <row r="180" spans="1:21">
      <c r="A180" t="str">
        <f t="shared" si="4"/>
        <v>K.V.RAVANAMMA ( 0807541 )</v>
      </c>
      <c r="B180" s="451" t="s">
        <v>4254</v>
      </c>
      <c r="C180" s="452" t="s">
        <v>4255</v>
      </c>
      <c r="D180" s="450" t="s">
        <v>4237</v>
      </c>
      <c r="E180" s="450" t="s">
        <v>180</v>
      </c>
      <c r="F180" s="451" t="s">
        <v>4260</v>
      </c>
      <c r="G180" s="450">
        <v>21860</v>
      </c>
      <c r="H180" s="450" t="s">
        <v>312</v>
      </c>
      <c r="I180" s="450">
        <v>10555653</v>
      </c>
      <c r="J180" s="450" t="s">
        <v>4256</v>
      </c>
      <c r="K180" s="450" t="s">
        <v>4230</v>
      </c>
      <c r="L180" s="450" t="s">
        <v>4064</v>
      </c>
      <c r="M180" s="450" t="s">
        <v>4257</v>
      </c>
      <c r="N180" s="450">
        <v>1000</v>
      </c>
      <c r="O180" s="450" t="s">
        <v>4261</v>
      </c>
      <c r="P180" s="450" t="s">
        <v>4233</v>
      </c>
      <c r="Q180" s="450" t="s">
        <v>4064</v>
      </c>
      <c r="R180" s="450" t="s">
        <v>4262</v>
      </c>
      <c r="S180" s="450">
        <v>1000</v>
      </c>
      <c r="T180" s="357" t="str">
        <f>IF(ISNA(VLOOKUP(H180,Info!$J$2:$K$16,2,FALSE)),"",VLOOKUP(H180,Info!$J$2:$K$16,2,FALSE))</f>
        <v>0887</v>
      </c>
      <c r="U180">
        <f t="shared" si="5"/>
        <v>2000</v>
      </c>
    </row>
    <row r="181" spans="1:21">
      <c r="A181" t="str">
        <f t="shared" si="4"/>
        <v>K.V.RAVANAMMA ( 0807541 )</v>
      </c>
      <c r="B181" s="451" t="s">
        <v>4254</v>
      </c>
      <c r="C181" s="452" t="s">
        <v>4255</v>
      </c>
      <c r="D181" s="450" t="s">
        <v>4237</v>
      </c>
      <c r="E181" s="450" t="s">
        <v>180</v>
      </c>
      <c r="F181" s="451" t="s">
        <v>4260</v>
      </c>
      <c r="G181" s="450">
        <v>21860</v>
      </c>
      <c r="H181" s="450" t="s">
        <v>312</v>
      </c>
      <c r="I181" s="450">
        <v>10555653</v>
      </c>
      <c r="J181" s="450" t="s">
        <v>4256</v>
      </c>
      <c r="K181" s="450" t="s">
        <v>4230</v>
      </c>
      <c r="L181" s="450" t="s">
        <v>4064</v>
      </c>
      <c r="M181" s="450" t="s">
        <v>4257</v>
      </c>
      <c r="N181" s="450">
        <v>1000</v>
      </c>
      <c r="O181" s="450" t="s">
        <v>4261</v>
      </c>
      <c r="P181" s="450" t="s">
        <v>4233</v>
      </c>
      <c r="Q181" s="450" t="s">
        <v>4064</v>
      </c>
      <c r="R181" s="450" t="s">
        <v>4262</v>
      </c>
      <c r="S181" s="450">
        <v>1000</v>
      </c>
      <c r="T181" s="357" t="str">
        <f>IF(ISNA(VLOOKUP(H181,Info!$J$2:$K$16,2,FALSE)),"",VLOOKUP(H181,Info!$J$2:$K$16,2,FALSE))</f>
        <v>0887</v>
      </c>
      <c r="U181">
        <f t="shared" si="5"/>
        <v>2000</v>
      </c>
    </row>
    <row r="182" spans="1:21">
      <c r="A182" t="str">
        <f t="shared" si="4"/>
        <v>K.V.RAVANAMMA ( 0807541 )</v>
      </c>
      <c r="B182" s="451" t="s">
        <v>4254</v>
      </c>
      <c r="C182" s="452" t="s">
        <v>4255</v>
      </c>
      <c r="D182" s="450" t="s">
        <v>4237</v>
      </c>
      <c r="E182" s="450" t="s">
        <v>180</v>
      </c>
      <c r="F182" s="451" t="s">
        <v>4260</v>
      </c>
      <c r="G182" s="450">
        <v>21860</v>
      </c>
      <c r="H182" s="450" t="s">
        <v>312</v>
      </c>
      <c r="I182" s="450">
        <v>10555653</v>
      </c>
      <c r="J182" s="450" t="s">
        <v>4256</v>
      </c>
      <c r="K182" s="450" t="s">
        <v>4230</v>
      </c>
      <c r="L182" s="450" t="s">
        <v>4064</v>
      </c>
      <c r="M182" s="450" t="s">
        <v>4257</v>
      </c>
      <c r="N182" s="450">
        <v>1000</v>
      </c>
      <c r="O182" s="450" t="s">
        <v>4261</v>
      </c>
      <c r="P182" s="450" t="s">
        <v>4233</v>
      </c>
      <c r="Q182" s="450" t="s">
        <v>4064</v>
      </c>
      <c r="R182" s="450" t="s">
        <v>4262</v>
      </c>
      <c r="S182" s="450">
        <v>1000</v>
      </c>
      <c r="T182" s="357" t="str">
        <f>IF(ISNA(VLOOKUP(H182,Info!$J$2:$K$16,2,FALSE)),"",VLOOKUP(H182,Info!$J$2:$K$16,2,FALSE))</f>
        <v>0887</v>
      </c>
      <c r="U182">
        <f t="shared" si="5"/>
        <v>2000</v>
      </c>
    </row>
    <row r="183" spans="1:21">
      <c r="A183" t="str">
        <f t="shared" si="4"/>
        <v>K.V.RAVANAMMA ( 0807541 )</v>
      </c>
      <c r="B183" s="451" t="s">
        <v>4254</v>
      </c>
      <c r="C183" s="452" t="s">
        <v>4255</v>
      </c>
      <c r="D183" s="450" t="s">
        <v>4237</v>
      </c>
      <c r="E183" s="450" t="s">
        <v>180</v>
      </c>
      <c r="F183" s="451" t="s">
        <v>4260</v>
      </c>
      <c r="G183" s="450">
        <v>21860</v>
      </c>
      <c r="H183" s="450" t="s">
        <v>312</v>
      </c>
      <c r="I183" s="450">
        <v>10555653</v>
      </c>
      <c r="J183" s="450" t="s">
        <v>4256</v>
      </c>
      <c r="K183" s="450" t="s">
        <v>4230</v>
      </c>
      <c r="L183" s="450" t="s">
        <v>4064</v>
      </c>
      <c r="M183" s="450" t="s">
        <v>4257</v>
      </c>
      <c r="N183" s="450">
        <v>1000</v>
      </c>
      <c r="O183" s="450" t="s">
        <v>4261</v>
      </c>
      <c r="P183" s="450" t="s">
        <v>4233</v>
      </c>
      <c r="Q183" s="450" t="s">
        <v>4064</v>
      </c>
      <c r="R183" s="450" t="s">
        <v>4262</v>
      </c>
      <c r="S183" s="450">
        <v>1000</v>
      </c>
      <c r="T183" s="357" t="str">
        <f>IF(ISNA(VLOOKUP(H183,Info!$J$2:$K$16,2,FALSE)),"",VLOOKUP(H183,Info!$J$2:$K$16,2,FALSE))</f>
        <v>0887</v>
      </c>
      <c r="U183">
        <f t="shared" si="5"/>
        <v>2000</v>
      </c>
    </row>
    <row r="184" spans="1:21">
      <c r="A184" t="str">
        <f t="shared" si="4"/>
        <v>K.V.RAVANAMMA ( 0807541 )</v>
      </c>
      <c r="B184" s="451" t="s">
        <v>4254</v>
      </c>
      <c r="C184" s="452" t="s">
        <v>4255</v>
      </c>
      <c r="D184" s="450" t="s">
        <v>4237</v>
      </c>
      <c r="E184" s="450" t="s">
        <v>180</v>
      </c>
      <c r="F184" s="451" t="s">
        <v>4260</v>
      </c>
      <c r="G184" s="450">
        <v>21860</v>
      </c>
      <c r="H184" s="450" t="s">
        <v>312</v>
      </c>
      <c r="I184" s="450">
        <v>10555653</v>
      </c>
      <c r="J184" s="450" t="s">
        <v>4256</v>
      </c>
      <c r="K184" s="450" t="s">
        <v>4230</v>
      </c>
      <c r="L184" s="450" t="s">
        <v>4064</v>
      </c>
      <c r="M184" s="450" t="s">
        <v>4257</v>
      </c>
      <c r="N184" s="450">
        <v>1000</v>
      </c>
      <c r="O184" s="450" t="s">
        <v>4261</v>
      </c>
      <c r="P184" s="450" t="s">
        <v>4233</v>
      </c>
      <c r="Q184" s="450" t="s">
        <v>4064</v>
      </c>
      <c r="R184" s="450" t="s">
        <v>4262</v>
      </c>
      <c r="S184" s="450">
        <v>1000</v>
      </c>
      <c r="T184" s="357" t="str">
        <f>IF(ISNA(VLOOKUP(H184,Info!$J$2:$K$16,2,FALSE)),"",VLOOKUP(H184,Info!$J$2:$K$16,2,FALSE))</f>
        <v>0887</v>
      </c>
      <c r="U184">
        <f t="shared" si="5"/>
        <v>2000</v>
      </c>
    </row>
    <row r="185" spans="1:21">
      <c r="A185" t="str">
        <f t="shared" si="4"/>
        <v>K.V.RAVANAMMA ( 0807541 )</v>
      </c>
      <c r="B185" s="451" t="s">
        <v>4254</v>
      </c>
      <c r="C185" s="452" t="s">
        <v>4255</v>
      </c>
      <c r="D185" s="450" t="s">
        <v>4237</v>
      </c>
      <c r="E185" s="450" t="s">
        <v>180</v>
      </c>
      <c r="F185" s="451" t="s">
        <v>4260</v>
      </c>
      <c r="G185" s="450">
        <v>21860</v>
      </c>
      <c r="H185" s="450" t="s">
        <v>312</v>
      </c>
      <c r="I185" s="450">
        <v>10555653</v>
      </c>
      <c r="J185" s="450" t="s">
        <v>4256</v>
      </c>
      <c r="K185" s="450" t="s">
        <v>4230</v>
      </c>
      <c r="L185" s="450" t="s">
        <v>4064</v>
      </c>
      <c r="M185" s="450" t="s">
        <v>4257</v>
      </c>
      <c r="N185" s="450">
        <v>1000</v>
      </c>
      <c r="O185" s="450" t="s">
        <v>4261</v>
      </c>
      <c r="P185" s="450" t="s">
        <v>4233</v>
      </c>
      <c r="Q185" s="450" t="s">
        <v>4064</v>
      </c>
      <c r="R185" s="450" t="s">
        <v>4262</v>
      </c>
      <c r="S185" s="450">
        <v>1000</v>
      </c>
      <c r="T185" s="357" t="str">
        <f>IF(ISNA(VLOOKUP(H185,Info!$J$2:$K$16,2,FALSE)),"",VLOOKUP(H185,Info!$J$2:$K$16,2,FALSE))</f>
        <v>0887</v>
      </c>
      <c r="U185">
        <f t="shared" si="5"/>
        <v>2000</v>
      </c>
    </row>
    <row r="186" spans="1:21">
      <c r="A186" t="str">
        <f t="shared" si="4"/>
        <v>K.V.RAVANAMMA ( 0807541 )</v>
      </c>
      <c r="B186" s="451" t="s">
        <v>4254</v>
      </c>
      <c r="C186" s="452" t="s">
        <v>4255</v>
      </c>
      <c r="D186" s="450" t="s">
        <v>4237</v>
      </c>
      <c r="E186" s="450" t="s">
        <v>180</v>
      </c>
      <c r="F186" s="451" t="s">
        <v>4260</v>
      </c>
      <c r="G186" s="450">
        <v>21860</v>
      </c>
      <c r="H186" s="450" t="s">
        <v>312</v>
      </c>
      <c r="I186" s="450">
        <v>10555653</v>
      </c>
      <c r="J186" s="450" t="s">
        <v>4256</v>
      </c>
      <c r="K186" s="450" t="s">
        <v>4230</v>
      </c>
      <c r="L186" s="450" t="s">
        <v>4064</v>
      </c>
      <c r="M186" s="450" t="s">
        <v>4257</v>
      </c>
      <c r="N186" s="450">
        <v>1000</v>
      </c>
      <c r="O186" s="450" t="s">
        <v>4261</v>
      </c>
      <c r="P186" s="450" t="s">
        <v>4233</v>
      </c>
      <c r="Q186" s="450" t="s">
        <v>4064</v>
      </c>
      <c r="R186" s="450" t="s">
        <v>4262</v>
      </c>
      <c r="S186" s="450">
        <v>1000</v>
      </c>
      <c r="T186" s="357" t="str">
        <f>IF(ISNA(VLOOKUP(H186,Info!$J$2:$K$16,2,FALSE)),"",VLOOKUP(H186,Info!$J$2:$K$16,2,FALSE))</f>
        <v>0887</v>
      </c>
      <c r="U186">
        <f t="shared" si="5"/>
        <v>2000</v>
      </c>
    </row>
    <row r="187" spans="1:21">
      <c r="A187" t="str">
        <f t="shared" si="4"/>
        <v>K.V.RAVANAMMA ( 0807541 )</v>
      </c>
      <c r="B187" s="451" t="s">
        <v>4254</v>
      </c>
      <c r="C187" s="452" t="s">
        <v>4255</v>
      </c>
      <c r="D187" s="450" t="s">
        <v>4237</v>
      </c>
      <c r="E187" s="450" t="s">
        <v>180</v>
      </c>
      <c r="F187" s="451" t="s">
        <v>4260</v>
      </c>
      <c r="G187" s="450">
        <v>21860</v>
      </c>
      <c r="H187" s="450" t="s">
        <v>312</v>
      </c>
      <c r="I187" s="450">
        <v>10555653</v>
      </c>
      <c r="J187" s="450" t="s">
        <v>4256</v>
      </c>
      <c r="K187" s="450" t="s">
        <v>4230</v>
      </c>
      <c r="L187" s="450" t="s">
        <v>4064</v>
      </c>
      <c r="M187" s="450" t="s">
        <v>4257</v>
      </c>
      <c r="N187" s="450">
        <v>1000</v>
      </c>
      <c r="O187" s="450" t="s">
        <v>4261</v>
      </c>
      <c r="P187" s="450" t="s">
        <v>4233</v>
      </c>
      <c r="Q187" s="450" t="s">
        <v>4064</v>
      </c>
      <c r="R187" s="450" t="s">
        <v>4262</v>
      </c>
      <c r="S187" s="450">
        <v>1000</v>
      </c>
      <c r="T187" s="357" t="str">
        <f>IF(ISNA(VLOOKUP(H187,Info!$J$2:$K$16,2,FALSE)),"",VLOOKUP(H187,Info!$J$2:$K$16,2,FALSE))</f>
        <v>0887</v>
      </c>
      <c r="U187">
        <f t="shared" si="5"/>
        <v>2000</v>
      </c>
    </row>
    <row r="188" spans="1:21">
      <c r="A188" t="str">
        <f t="shared" si="4"/>
        <v>K.V.RAVANAMMA ( 0807541 )</v>
      </c>
      <c r="B188" s="451" t="s">
        <v>4254</v>
      </c>
      <c r="C188" s="452" t="s">
        <v>4255</v>
      </c>
      <c r="D188" s="450" t="s">
        <v>4237</v>
      </c>
      <c r="E188" s="450" t="s">
        <v>180</v>
      </c>
      <c r="F188" s="451" t="s">
        <v>4260</v>
      </c>
      <c r="G188" s="450">
        <v>21860</v>
      </c>
      <c r="H188" s="450" t="s">
        <v>312</v>
      </c>
      <c r="I188" s="450">
        <v>10555653</v>
      </c>
      <c r="J188" s="450" t="s">
        <v>4256</v>
      </c>
      <c r="K188" s="450" t="s">
        <v>4230</v>
      </c>
      <c r="L188" s="450" t="s">
        <v>4064</v>
      </c>
      <c r="M188" s="450" t="s">
        <v>4257</v>
      </c>
      <c r="N188" s="450">
        <v>1000</v>
      </c>
      <c r="O188" s="450" t="s">
        <v>4261</v>
      </c>
      <c r="P188" s="450" t="s">
        <v>4233</v>
      </c>
      <c r="Q188" s="450" t="s">
        <v>4064</v>
      </c>
      <c r="R188" s="450" t="s">
        <v>4262</v>
      </c>
      <c r="S188" s="450">
        <v>1000</v>
      </c>
      <c r="T188" s="357" t="str">
        <f>IF(ISNA(VLOOKUP(H188,Info!$J$2:$K$16,2,FALSE)),"",VLOOKUP(H188,Info!$J$2:$K$16,2,FALSE))</f>
        <v>0887</v>
      </c>
      <c r="U188">
        <f t="shared" si="5"/>
        <v>2000</v>
      </c>
    </row>
    <row r="189" spans="1:21">
      <c r="A189" t="str">
        <f t="shared" si="4"/>
        <v>K.V.RAVANAMMA ( 0807541 )</v>
      </c>
      <c r="B189" s="451" t="s">
        <v>4254</v>
      </c>
      <c r="C189" s="452" t="s">
        <v>4255</v>
      </c>
      <c r="D189" s="450" t="s">
        <v>4237</v>
      </c>
      <c r="E189" s="450" t="s">
        <v>180</v>
      </c>
      <c r="F189" s="451" t="s">
        <v>4260</v>
      </c>
      <c r="G189" s="450">
        <v>21860</v>
      </c>
      <c r="H189" s="450" t="s">
        <v>312</v>
      </c>
      <c r="I189" s="450">
        <v>10555653</v>
      </c>
      <c r="J189" s="450" t="s">
        <v>4256</v>
      </c>
      <c r="K189" s="450" t="s">
        <v>4230</v>
      </c>
      <c r="L189" s="450" t="s">
        <v>4064</v>
      </c>
      <c r="M189" s="450" t="s">
        <v>4257</v>
      </c>
      <c r="N189" s="450">
        <v>1000</v>
      </c>
      <c r="O189" s="450" t="s">
        <v>4261</v>
      </c>
      <c r="P189" s="450" t="s">
        <v>4233</v>
      </c>
      <c r="Q189" s="450" t="s">
        <v>4064</v>
      </c>
      <c r="R189" s="450" t="s">
        <v>4262</v>
      </c>
      <c r="S189" s="450">
        <v>1000</v>
      </c>
      <c r="T189" s="357" t="str">
        <f>IF(ISNA(VLOOKUP(H189,Info!$J$2:$K$16,2,FALSE)),"",VLOOKUP(H189,Info!$J$2:$K$16,2,FALSE))</f>
        <v>0887</v>
      </c>
      <c r="U189">
        <f t="shared" si="5"/>
        <v>2000</v>
      </c>
    </row>
    <row r="190" spans="1:21">
      <c r="A190" t="str">
        <f t="shared" si="4"/>
        <v>K.V.RAVANAMMA ( 0807541 )</v>
      </c>
      <c r="B190" s="451" t="s">
        <v>4254</v>
      </c>
      <c r="C190" s="452" t="s">
        <v>4255</v>
      </c>
      <c r="D190" s="450" t="s">
        <v>4237</v>
      </c>
      <c r="E190" s="450" t="s">
        <v>180</v>
      </c>
      <c r="F190" s="451" t="s">
        <v>4260</v>
      </c>
      <c r="G190" s="450">
        <v>21860</v>
      </c>
      <c r="H190" s="450" t="s">
        <v>312</v>
      </c>
      <c r="I190" s="450">
        <v>10555653</v>
      </c>
      <c r="J190" s="450" t="s">
        <v>4256</v>
      </c>
      <c r="K190" s="450" t="s">
        <v>4230</v>
      </c>
      <c r="L190" s="450" t="s">
        <v>4064</v>
      </c>
      <c r="M190" s="450" t="s">
        <v>4257</v>
      </c>
      <c r="N190" s="450">
        <v>1000</v>
      </c>
      <c r="O190" s="450" t="s">
        <v>4261</v>
      </c>
      <c r="P190" s="450" t="s">
        <v>4233</v>
      </c>
      <c r="Q190" s="450" t="s">
        <v>4064</v>
      </c>
      <c r="R190" s="450" t="s">
        <v>4262</v>
      </c>
      <c r="S190" s="450">
        <v>1000</v>
      </c>
      <c r="T190" s="357" t="str">
        <f>IF(ISNA(VLOOKUP(H190,Info!$J$2:$K$16,2,FALSE)),"",VLOOKUP(H190,Info!$J$2:$K$16,2,FALSE))</f>
        <v>0887</v>
      </c>
      <c r="U190">
        <f t="shared" si="5"/>
        <v>2000</v>
      </c>
    </row>
    <row r="191" spans="1:21">
      <c r="A191" t="str">
        <f t="shared" si="4"/>
        <v>K.V.RAVANAMMA ( 0807541 )</v>
      </c>
      <c r="B191" s="451" t="s">
        <v>4254</v>
      </c>
      <c r="C191" s="452" t="s">
        <v>4255</v>
      </c>
      <c r="D191" s="450" t="s">
        <v>4237</v>
      </c>
      <c r="E191" s="450" t="s">
        <v>180</v>
      </c>
      <c r="F191" s="451" t="s">
        <v>4260</v>
      </c>
      <c r="G191" s="450">
        <v>21860</v>
      </c>
      <c r="H191" s="450" t="s">
        <v>312</v>
      </c>
      <c r="I191" s="450">
        <v>10555653</v>
      </c>
      <c r="J191" s="450" t="s">
        <v>4256</v>
      </c>
      <c r="K191" s="450" t="s">
        <v>4230</v>
      </c>
      <c r="L191" s="450" t="s">
        <v>4064</v>
      </c>
      <c r="M191" s="450" t="s">
        <v>4257</v>
      </c>
      <c r="N191" s="450">
        <v>1000</v>
      </c>
      <c r="O191" s="450" t="s">
        <v>4261</v>
      </c>
      <c r="P191" s="450" t="s">
        <v>4233</v>
      </c>
      <c r="Q191" s="450" t="s">
        <v>4064</v>
      </c>
      <c r="R191" s="450" t="s">
        <v>4262</v>
      </c>
      <c r="S191" s="450">
        <v>1000</v>
      </c>
      <c r="T191" s="357" t="str">
        <f>IF(ISNA(VLOOKUP(H191,Info!$J$2:$K$16,2,FALSE)),"",VLOOKUP(H191,Info!$J$2:$K$16,2,FALSE))</f>
        <v>0887</v>
      </c>
      <c r="U191">
        <f t="shared" si="5"/>
        <v>2000</v>
      </c>
    </row>
    <row r="192" spans="1:21">
      <c r="A192" t="str">
        <f t="shared" si="4"/>
        <v>K.V.RAVANAMMA ( 0807541 )</v>
      </c>
      <c r="B192" s="451" t="s">
        <v>4254</v>
      </c>
      <c r="C192" s="452" t="s">
        <v>4255</v>
      </c>
      <c r="D192" s="450" t="s">
        <v>4237</v>
      </c>
      <c r="E192" s="450" t="s">
        <v>180</v>
      </c>
      <c r="F192" s="451" t="s">
        <v>4260</v>
      </c>
      <c r="G192" s="450">
        <v>21860</v>
      </c>
      <c r="H192" s="450" t="s">
        <v>312</v>
      </c>
      <c r="I192" s="450">
        <v>10555653</v>
      </c>
      <c r="J192" s="450" t="s">
        <v>4256</v>
      </c>
      <c r="K192" s="450" t="s">
        <v>4230</v>
      </c>
      <c r="L192" s="450" t="s">
        <v>4064</v>
      </c>
      <c r="M192" s="450" t="s">
        <v>4257</v>
      </c>
      <c r="N192" s="450">
        <v>1000</v>
      </c>
      <c r="O192" s="450" t="s">
        <v>4261</v>
      </c>
      <c r="P192" s="450" t="s">
        <v>4233</v>
      </c>
      <c r="Q192" s="450" t="s">
        <v>4064</v>
      </c>
      <c r="R192" s="450" t="s">
        <v>4262</v>
      </c>
      <c r="S192" s="450">
        <v>1000</v>
      </c>
      <c r="T192" s="357" t="str">
        <f>IF(ISNA(VLOOKUP(H192,Info!$J$2:$K$16,2,FALSE)),"",VLOOKUP(H192,Info!$J$2:$K$16,2,FALSE))</f>
        <v>0887</v>
      </c>
      <c r="U192">
        <f t="shared" si="5"/>
        <v>2000</v>
      </c>
    </row>
    <row r="193" spans="1:21">
      <c r="A193" t="str">
        <f t="shared" si="4"/>
        <v>K.V.RAVANAMMA ( 0807541 )</v>
      </c>
      <c r="B193" s="451" t="s">
        <v>4254</v>
      </c>
      <c r="C193" s="452" t="s">
        <v>4255</v>
      </c>
      <c r="D193" s="450" t="s">
        <v>4237</v>
      </c>
      <c r="E193" s="450" t="s">
        <v>180</v>
      </c>
      <c r="F193" s="451" t="s">
        <v>4260</v>
      </c>
      <c r="G193" s="450">
        <v>21860</v>
      </c>
      <c r="H193" s="450" t="s">
        <v>312</v>
      </c>
      <c r="I193" s="450">
        <v>10555653</v>
      </c>
      <c r="J193" s="450" t="s">
        <v>4256</v>
      </c>
      <c r="K193" s="450" t="s">
        <v>4230</v>
      </c>
      <c r="L193" s="450" t="s">
        <v>4064</v>
      </c>
      <c r="M193" s="450" t="s">
        <v>4257</v>
      </c>
      <c r="N193" s="450">
        <v>1000</v>
      </c>
      <c r="O193" s="450" t="s">
        <v>4261</v>
      </c>
      <c r="P193" s="450" t="s">
        <v>4233</v>
      </c>
      <c r="Q193" s="450" t="s">
        <v>4064</v>
      </c>
      <c r="R193" s="450" t="s">
        <v>4262</v>
      </c>
      <c r="S193" s="450">
        <v>1000</v>
      </c>
      <c r="T193" s="357" t="str">
        <f>IF(ISNA(VLOOKUP(H193,Info!$J$2:$K$16,2,FALSE)),"",VLOOKUP(H193,Info!$J$2:$K$16,2,FALSE))</f>
        <v>0887</v>
      </c>
      <c r="U193">
        <f t="shared" si="5"/>
        <v>2000</v>
      </c>
    </row>
    <row r="194" spans="1:21">
      <c r="A194" t="str">
        <f t="shared" si="4"/>
        <v xml:space="preserve"> (  )</v>
      </c>
      <c r="B194" s="450"/>
      <c r="C194" s="450"/>
      <c r="D194" s="450"/>
      <c r="E194" s="450"/>
      <c r="F194" s="450"/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50"/>
      <c r="R194" s="450"/>
      <c r="S194" s="450"/>
      <c r="T194" s="357" t="str">
        <f>IF(ISNA(VLOOKUP(H194,Info!$J$2:$K$16,2,FALSE)),"",VLOOKUP(H194,Info!$J$2:$K$16,2,FALSE))</f>
        <v/>
      </c>
      <c r="U194">
        <f t="shared" si="5"/>
        <v>0</v>
      </c>
    </row>
    <row r="195" spans="1:21">
      <c r="A195" t="str">
        <f t="shared" si="4"/>
        <v xml:space="preserve"> (  )</v>
      </c>
      <c r="B195" s="450"/>
      <c r="C195" s="450"/>
      <c r="D195" s="450"/>
      <c r="E195" s="450"/>
      <c r="F195" s="450"/>
      <c r="G195" s="450"/>
      <c r="H195" s="450"/>
      <c r="I195" s="450"/>
      <c r="J195" s="450"/>
      <c r="K195" s="450"/>
      <c r="L195" s="450"/>
      <c r="M195" s="450"/>
      <c r="N195" s="450"/>
      <c r="O195" s="450"/>
      <c r="P195" s="450"/>
      <c r="Q195" s="450"/>
      <c r="R195" s="450"/>
      <c r="S195" s="450"/>
      <c r="T195" s="357" t="str">
        <f>IF(ISNA(VLOOKUP(H195,Info!$J$2:$K$16,2,FALSE)),"",VLOOKUP(H195,Info!$J$2:$K$16,2,FALSE))</f>
        <v/>
      </c>
      <c r="U195">
        <f t="shared" si="5"/>
        <v>0</v>
      </c>
    </row>
    <row r="196" spans="1:21">
      <c r="A196" t="str">
        <f t="shared" si="4"/>
        <v xml:space="preserve"> (  )</v>
      </c>
      <c r="B196" s="450"/>
      <c r="C196" s="450"/>
      <c r="D196" s="450"/>
      <c r="E196" s="450"/>
      <c r="F196" s="450"/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50"/>
      <c r="R196" s="450"/>
      <c r="S196" s="450"/>
      <c r="T196" s="357" t="str">
        <f>IF(ISNA(VLOOKUP(H196,Info!$J$2:$K$16,2,FALSE)),"",VLOOKUP(H196,Info!$J$2:$K$16,2,FALSE))</f>
        <v/>
      </c>
      <c r="U196">
        <f t="shared" si="5"/>
        <v>0</v>
      </c>
    </row>
    <row r="197" spans="1:21">
      <c r="A197" t="str">
        <f t="shared" ref="A197:A260" si="6">CONCATENATE(C197," ( ",B197," )")</f>
        <v xml:space="preserve"> (  )</v>
      </c>
      <c r="B197" s="450"/>
      <c r="C197" s="450"/>
      <c r="D197" s="450"/>
      <c r="E197" s="450"/>
      <c r="F197" s="450"/>
      <c r="G197" s="450"/>
      <c r="H197" s="450"/>
      <c r="I197" s="450"/>
      <c r="J197" s="450"/>
      <c r="K197" s="450"/>
      <c r="L197" s="450"/>
      <c r="M197" s="450"/>
      <c r="N197" s="450"/>
      <c r="O197" s="450"/>
      <c r="P197" s="450"/>
      <c r="Q197" s="450"/>
      <c r="R197" s="450"/>
      <c r="S197" s="450"/>
      <c r="T197" s="357" t="str">
        <f>IF(ISNA(VLOOKUP(H197,Info!$J$2:$K$16,2,FALSE)),"",VLOOKUP(H197,Info!$J$2:$K$16,2,FALSE))</f>
        <v/>
      </c>
      <c r="U197">
        <f t="shared" ref="U197:U260" si="7">SUM(N197,S197)</f>
        <v>0</v>
      </c>
    </row>
    <row r="198" spans="1:21">
      <c r="A198" t="str">
        <f t="shared" si="6"/>
        <v xml:space="preserve"> (  )</v>
      </c>
      <c r="B198" s="450"/>
      <c r="C198" s="450"/>
      <c r="D198" s="450"/>
      <c r="E198" s="450"/>
      <c r="F198" s="450"/>
      <c r="G198" s="450"/>
      <c r="H198" s="450"/>
      <c r="I198" s="450"/>
      <c r="J198" s="450"/>
      <c r="K198" s="450"/>
      <c r="L198" s="450"/>
      <c r="M198" s="450"/>
      <c r="N198" s="450"/>
      <c r="O198" s="450"/>
      <c r="P198" s="450"/>
      <c r="Q198" s="450"/>
      <c r="R198" s="450"/>
      <c r="S198" s="450"/>
      <c r="T198" s="357" t="str">
        <f>IF(ISNA(VLOOKUP(H198,Info!$J$2:$K$16,2,FALSE)),"",VLOOKUP(H198,Info!$J$2:$K$16,2,FALSE))</f>
        <v/>
      </c>
      <c r="U198">
        <f t="shared" si="7"/>
        <v>0</v>
      </c>
    </row>
    <row r="199" spans="1:21">
      <c r="A199" t="str">
        <f t="shared" si="6"/>
        <v xml:space="preserve"> (  )</v>
      </c>
      <c r="B199" s="450"/>
      <c r="C199" s="450"/>
      <c r="D199" s="450"/>
      <c r="E199" s="450"/>
      <c r="F199" s="450"/>
      <c r="G199" s="450"/>
      <c r="H199" s="450"/>
      <c r="I199" s="450"/>
      <c r="J199" s="450"/>
      <c r="K199" s="450"/>
      <c r="L199" s="450"/>
      <c r="M199" s="450"/>
      <c r="N199" s="450"/>
      <c r="O199" s="450"/>
      <c r="P199" s="450"/>
      <c r="Q199" s="450"/>
      <c r="R199" s="450"/>
      <c r="S199" s="450"/>
      <c r="T199" s="357" t="str">
        <f>IF(ISNA(VLOOKUP(H199,Info!$J$2:$K$16,2,FALSE)),"",VLOOKUP(H199,Info!$J$2:$K$16,2,FALSE))</f>
        <v/>
      </c>
      <c r="U199">
        <f t="shared" si="7"/>
        <v>0</v>
      </c>
    </row>
    <row r="200" spans="1:21">
      <c r="A200" t="str">
        <f t="shared" si="6"/>
        <v xml:space="preserve"> (  )</v>
      </c>
      <c r="B200" s="450"/>
      <c r="C200" s="450"/>
      <c r="D200" s="450"/>
      <c r="E200" s="450"/>
      <c r="F200" s="450"/>
      <c r="G200" s="450"/>
      <c r="H200" s="450"/>
      <c r="I200" s="450"/>
      <c r="J200" s="450"/>
      <c r="K200" s="450"/>
      <c r="L200" s="450"/>
      <c r="M200" s="450"/>
      <c r="N200" s="450"/>
      <c r="O200" s="450"/>
      <c r="P200" s="450"/>
      <c r="Q200" s="450"/>
      <c r="R200" s="450"/>
      <c r="S200" s="450"/>
      <c r="T200" s="357" t="str">
        <f>IF(ISNA(VLOOKUP(H200,Info!$J$2:$K$16,2,FALSE)),"",VLOOKUP(H200,Info!$J$2:$K$16,2,FALSE))</f>
        <v/>
      </c>
      <c r="U200">
        <f t="shared" si="7"/>
        <v>0</v>
      </c>
    </row>
    <row r="201" spans="1:21">
      <c r="A201" t="str">
        <f t="shared" si="6"/>
        <v xml:space="preserve"> (  )</v>
      </c>
      <c r="B201" s="450"/>
      <c r="C201" s="450"/>
      <c r="D201" s="450"/>
      <c r="E201" s="450"/>
      <c r="F201" s="450"/>
      <c r="G201" s="450"/>
      <c r="H201" s="450"/>
      <c r="I201" s="450"/>
      <c r="J201" s="450"/>
      <c r="K201" s="450"/>
      <c r="L201" s="450"/>
      <c r="M201" s="450"/>
      <c r="N201" s="450"/>
      <c r="O201" s="450"/>
      <c r="P201" s="450"/>
      <c r="Q201" s="450"/>
      <c r="R201" s="450"/>
      <c r="S201" s="450"/>
      <c r="T201" s="357" t="str">
        <f>IF(ISNA(VLOOKUP(H201,Info!$J$2:$K$16,2,FALSE)),"",VLOOKUP(H201,Info!$J$2:$K$16,2,FALSE))</f>
        <v/>
      </c>
      <c r="U201">
        <f t="shared" si="7"/>
        <v>0</v>
      </c>
    </row>
    <row r="202" spans="1:21">
      <c r="A202" t="str">
        <f t="shared" si="6"/>
        <v xml:space="preserve"> (  )</v>
      </c>
      <c r="B202" s="450"/>
      <c r="C202" s="450"/>
      <c r="D202" s="450"/>
      <c r="E202" s="450"/>
      <c r="F202" s="450"/>
      <c r="G202" s="450"/>
      <c r="H202" s="450"/>
      <c r="I202" s="450"/>
      <c r="J202" s="450"/>
      <c r="K202" s="450"/>
      <c r="L202" s="450"/>
      <c r="M202" s="450"/>
      <c r="N202" s="450"/>
      <c r="O202" s="450"/>
      <c r="P202" s="450"/>
      <c r="Q202" s="450"/>
      <c r="R202" s="450"/>
      <c r="S202" s="450"/>
      <c r="T202" s="357" t="str">
        <f>IF(ISNA(VLOOKUP(H202,Info!$J$2:$K$16,2,FALSE)),"",VLOOKUP(H202,Info!$J$2:$K$16,2,FALSE))</f>
        <v/>
      </c>
      <c r="U202">
        <f t="shared" si="7"/>
        <v>0</v>
      </c>
    </row>
    <row r="203" spans="1:21">
      <c r="A203" t="str">
        <f t="shared" si="6"/>
        <v xml:space="preserve"> (  )</v>
      </c>
      <c r="B203" s="450"/>
      <c r="C203" s="450"/>
      <c r="D203" s="450"/>
      <c r="E203" s="450"/>
      <c r="F203" s="450"/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50"/>
      <c r="R203" s="450"/>
      <c r="S203" s="450"/>
      <c r="T203" s="357" t="str">
        <f>IF(ISNA(VLOOKUP(H203,Info!$J$2:$K$16,2,FALSE)),"",VLOOKUP(H203,Info!$J$2:$K$16,2,FALSE))</f>
        <v/>
      </c>
      <c r="U203">
        <f t="shared" si="7"/>
        <v>0</v>
      </c>
    </row>
    <row r="204" spans="1:21">
      <c r="A204" t="str">
        <f t="shared" si="6"/>
        <v xml:space="preserve"> (  )</v>
      </c>
      <c r="B204" s="450"/>
      <c r="C204" s="450"/>
      <c r="D204" s="450"/>
      <c r="E204" s="450"/>
      <c r="F204" s="450"/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50"/>
      <c r="R204" s="450"/>
      <c r="S204" s="450"/>
      <c r="T204" s="357" t="str">
        <f>IF(ISNA(VLOOKUP(H204,Info!$J$2:$K$16,2,FALSE)),"",VLOOKUP(H204,Info!$J$2:$K$16,2,FALSE))</f>
        <v/>
      </c>
      <c r="U204">
        <f t="shared" si="7"/>
        <v>0</v>
      </c>
    </row>
    <row r="205" spans="1:21">
      <c r="A205" t="str">
        <f t="shared" si="6"/>
        <v xml:space="preserve"> (  )</v>
      </c>
      <c r="B205" s="450"/>
      <c r="C205" s="450"/>
      <c r="D205" s="450"/>
      <c r="E205" s="450"/>
      <c r="F205" s="450"/>
      <c r="G205" s="450"/>
      <c r="H205" s="450"/>
      <c r="I205" s="450"/>
      <c r="J205" s="450"/>
      <c r="K205" s="450"/>
      <c r="L205" s="450"/>
      <c r="M205" s="450"/>
      <c r="N205" s="450"/>
      <c r="O205" s="450"/>
      <c r="P205" s="450"/>
      <c r="Q205" s="450"/>
      <c r="R205" s="450"/>
      <c r="S205" s="450"/>
      <c r="T205" s="357" t="str">
        <f>IF(ISNA(VLOOKUP(H205,Info!$J$2:$K$16,2,FALSE)),"",VLOOKUP(H205,Info!$J$2:$K$16,2,FALSE))</f>
        <v/>
      </c>
      <c r="U205">
        <f t="shared" si="7"/>
        <v>0</v>
      </c>
    </row>
    <row r="206" spans="1:21">
      <c r="A206" t="str">
        <f t="shared" si="6"/>
        <v xml:space="preserve"> (  )</v>
      </c>
      <c r="B206" s="450"/>
      <c r="C206" s="450"/>
      <c r="D206" s="450"/>
      <c r="E206" s="450"/>
      <c r="F206" s="450"/>
      <c r="G206" s="450"/>
      <c r="H206" s="450"/>
      <c r="I206" s="450"/>
      <c r="J206" s="450"/>
      <c r="K206" s="450"/>
      <c r="L206" s="450"/>
      <c r="M206" s="450"/>
      <c r="N206" s="450"/>
      <c r="O206" s="450"/>
      <c r="P206" s="450"/>
      <c r="Q206" s="450"/>
      <c r="R206" s="450"/>
      <c r="S206" s="450"/>
      <c r="T206" s="357" t="str">
        <f>IF(ISNA(VLOOKUP(H206,Info!$J$2:$K$16,2,FALSE)),"",VLOOKUP(H206,Info!$J$2:$K$16,2,FALSE))</f>
        <v/>
      </c>
      <c r="U206">
        <f t="shared" si="7"/>
        <v>0</v>
      </c>
    </row>
    <row r="207" spans="1:21">
      <c r="A207" t="str">
        <f t="shared" si="6"/>
        <v xml:space="preserve"> (  )</v>
      </c>
      <c r="B207" s="450"/>
      <c r="C207" s="450"/>
      <c r="D207" s="450"/>
      <c r="E207" s="450"/>
      <c r="F207" s="450"/>
      <c r="G207" s="450"/>
      <c r="H207" s="450"/>
      <c r="I207" s="450"/>
      <c r="J207" s="450"/>
      <c r="K207" s="450"/>
      <c r="L207" s="450"/>
      <c r="M207" s="450"/>
      <c r="N207" s="450"/>
      <c r="O207" s="450"/>
      <c r="P207" s="450"/>
      <c r="Q207" s="450"/>
      <c r="R207" s="450"/>
      <c r="S207" s="450"/>
      <c r="T207" s="357" t="str">
        <f>IF(ISNA(VLOOKUP(H207,Info!$J$2:$K$16,2,FALSE)),"",VLOOKUP(H207,Info!$J$2:$K$16,2,FALSE))</f>
        <v/>
      </c>
      <c r="U207">
        <f t="shared" si="7"/>
        <v>0</v>
      </c>
    </row>
    <row r="208" spans="1:21">
      <c r="A208" t="str">
        <f t="shared" si="6"/>
        <v xml:space="preserve"> (  )</v>
      </c>
      <c r="B208" s="450"/>
      <c r="C208" s="450"/>
      <c r="D208" s="450"/>
      <c r="E208" s="450"/>
      <c r="F208" s="450"/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50"/>
      <c r="R208" s="450"/>
      <c r="S208" s="450"/>
      <c r="T208" s="357" t="str">
        <f>IF(ISNA(VLOOKUP(H208,Info!$J$2:$K$16,2,FALSE)),"",VLOOKUP(H208,Info!$J$2:$K$16,2,FALSE))</f>
        <v/>
      </c>
      <c r="U208">
        <f t="shared" si="7"/>
        <v>0</v>
      </c>
    </row>
    <row r="209" spans="1:21">
      <c r="A209" t="str">
        <f t="shared" si="6"/>
        <v xml:space="preserve"> (  )</v>
      </c>
      <c r="B209" s="450"/>
      <c r="C209" s="450"/>
      <c r="D209" s="450"/>
      <c r="E209" s="450"/>
      <c r="F209" s="450"/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50"/>
      <c r="R209" s="450"/>
      <c r="S209" s="450"/>
      <c r="T209" s="357" t="str">
        <f>IF(ISNA(VLOOKUP(H209,Info!$J$2:$K$16,2,FALSE)),"",VLOOKUP(H209,Info!$J$2:$K$16,2,FALSE))</f>
        <v/>
      </c>
      <c r="U209">
        <f t="shared" si="7"/>
        <v>0</v>
      </c>
    </row>
    <row r="210" spans="1:21">
      <c r="A210" t="str">
        <f t="shared" si="6"/>
        <v xml:space="preserve"> (  )</v>
      </c>
      <c r="B210" s="450"/>
      <c r="C210" s="450"/>
      <c r="D210" s="450"/>
      <c r="E210" s="450"/>
      <c r="F210" s="450"/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50"/>
      <c r="R210" s="450"/>
      <c r="S210" s="450"/>
      <c r="T210" s="357" t="str">
        <f>IF(ISNA(VLOOKUP(H210,Info!$J$2:$K$16,2,FALSE)),"",VLOOKUP(H210,Info!$J$2:$K$16,2,FALSE))</f>
        <v/>
      </c>
      <c r="U210">
        <f t="shared" si="7"/>
        <v>0</v>
      </c>
    </row>
    <row r="211" spans="1:21">
      <c r="A211" t="str">
        <f t="shared" si="6"/>
        <v xml:space="preserve"> (  )</v>
      </c>
      <c r="B211" s="450"/>
      <c r="C211" s="450"/>
      <c r="D211" s="450"/>
      <c r="E211" s="450"/>
      <c r="F211" s="450"/>
      <c r="G211" s="450"/>
      <c r="H211" s="450"/>
      <c r="I211" s="450"/>
      <c r="J211" s="450"/>
      <c r="K211" s="450"/>
      <c r="L211" s="450"/>
      <c r="M211" s="450"/>
      <c r="N211" s="450"/>
      <c r="O211" s="450"/>
      <c r="P211" s="450"/>
      <c r="Q211" s="450"/>
      <c r="R211" s="450"/>
      <c r="S211" s="450"/>
      <c r="T211" s="357" t="str">
        <f>IF(ISNA(VLOOKUP(H211,Info!$J$2:$K$16,2,FALSE)),"",VLOOKUP(H211,Info!$J$2:$K$16,2,FALSE))</f>
        <v/>
      </c>
      <c r="U211">
        <f t="shared" si="7"/>
        <v>0</v>
      </c>
    </row>
    <row r="212" spans="1:21">
      <c r="A212" t="str">
        <f t="shared" si="6"/>
        <v xml:space="preserve"> (  )</v>
      </c>
      <c r="B212" s="450"/>
      <c r="C212" s="450"/>
      <c r="D212" s="450"/>
      <c r="E212" s="450"/>
      <c r="F212" s="450"/>
      <c r="G212" s="450"/>
      <c r="H212" s="450"/>
      <c r="I212" s="450"/>
      <c r="J212" s="450"/>
      <c r="K212" s="450"/>
      <c r="L212" s="450"/>
      <c r="M212" s="450"/>
      <c r="N212" s="450"/>
      <c r="O212" s="450"/>
      <c r="P212" s="450"/>
      <c r="Q212" s="450"/>
      <c r="R212" s="450"/>
      <c r="S212" s="450"/>
      <c r="T212" s="357" t="str">
        <f>IF(ISNA(VLOOKUP(H212,Info!$J$2:$K$16,2,FALSE)),"",VLOOKUP(H212,Info!$J$2:$K$16,2,FALSE))</f>
        <v/>
      </c>
      <c r="U212">
        <f t="shared" si="7"/>
        <v>0</v>
      </c>
    </row>
    <row r="213" spans="1:21">
      <c r="A213" t="str">
        <f t="shared" si="6"/>
        <v xml:space="preserve"> (  )</v>
      </c>
      <c r="B213" s="450"/>
      <c r="C213" s="450"/>
      <c r="D213" s="450"/>
      <c r="E213" s="450"/>
      <c r="F213" s="450"/>
      <c r="G213" s="450"/>
      <c r="H213" s="450"/>
      <c r="I213" s="450"/>
      <c r="J213" s="450"/>
      <c r="K213" s="450"/>
      <c r="L213" s="450"/>
      <c r="M213" s="450"/>
      <c r="N213" s="450"/>
      <c r="O213" s="450"/>
      <c r="P213" s="450"/>
      <c r="Q213" s="450"/>
      <c r="R213" s="450"/>
      <c r="S213" s="450"/>
      <c r="T213" s="357" t="str">
        <f>IF(ISNA(VLOOKUP(H213,Info!$J$2:$K$16,2,FALSE)),"",VLOOKUP(H213,Info!$J$2:$K$16,2,FALSE))</f>
        <v/>
      </c>
      <c r="U213">
        <f t="shared" si="7"/>
        <v>0</v>
      </c>
    </row>
    <row r="214" spans="1:21">
      <c r="A214" t="str">
        <f t="shared" si="6"/>
        <v xml:space="preserve"> (  )</v>
      </c>
      <c r="B214" s="450"/>
      <c r="C214" s="450"/>
      <c r="D214" s="450"/>
      <c r="E214" s="450"/>
      <c r="F214" s="450"/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50"/>
      <c r="R214" s="450"/>
      <c r="S214" s="450"/>
      <c r="T214" s="357" t="str">
        <f>IF(ISNA(VLOOKUP(H214,Info!$J$2:$K$16,2,FALSE)),"",VLOOKUP(H214,Info!$J$2:$K$16,2,FALSE))</f>
        <v/>
      </c>
      <c r="U214">
        <f t="shared" si="7"/>
        <v>0</v>
      </c>
    </row>
    <row r="215" spans="1:21">
      <c r="A215" t="str">
        <f t="shared" si="6"/>
        <v xml:space="preserve"> (  )</v>
      </c>
      <c r="B215" s="450"/>
      <c r="C215" s="450"/>
      <c r="D215" s="450"/>
      <c r="E215" s="450"/>
      <c r="F215" s="450"/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50"/>
      <c r="R215" s="450"/>
      <c r="S215" s="450"/>
      <c r="T215" s="357" t="str">
        <f>IF(ISNA(VLOOKUP(H215,Info!$J$2:$K$16,2,FALSE)),"",VLOOKUP(H215,Info!$J$2:$K$16,2,FALSE))</f>
        <v/>
      </c>
      <c r="U215">
        <f t="shared" si="7"/>
        <v>0</v>
      </c>
    </row>
    <row r="216" spans="1:21">
      <c r="A216" t="str">
        <f t="shared" si="6"/>
        <v xml:space="preserve"> (  )</v>
      </c>
      <c r="B216" s="450"/>
      <c r="C216" s="450"/>
      <c r="D216" s="450"/>
      <c r="E216" s="450"/>
      <c r="F216" s="450"/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50"/>
      <c r="R216" s="450"/>
      <c r="S216" s="450"/>
      <c r="T216" s="357" t="str">
        <f>IF(ISNA(VLOOKUP(H216,Info!$J$2:$K$16,2,FALSE)),"",VLOOKUP(H216,Info!$J$2:$K$16,2,FALSE))</f>
        <v/>
      </c>
      <c r="U216">
        <f t="shared" si="7"/>
        <v>0</v>
      </c>
    </row>
    <row r="217" spans="1:21">
      <c r="A217" t="str">
        <f t="shared" si="6"/>
        <v xml:space="preserve"> (  )</v>
      </c>
      <c r="B217" s="450"/>
      <c r="C217" s="450"/>
      <c r="D217" s="450"/>
      <c r="E217" s="450"/>
      <c r="F217" s="450"/>
      <c r="G217" s="450"/>
      <c r="H217" s="450"/>
      <c r="I217" s="450"/>
      <c r="J217" s="450"/>
      <c r="K217" s="450"/>
      <c r="L217" s="450"/>
      <c r="M217" s="450"/>
      <c r="N217" s="450"/>
      <c r="O217" s="450"/>
      <c r="P217" s="450"/>
      <c r="Q217" s="450"/>
      <c r="R217" s="450"/>
      <c r="S217" s="450"/>
      <c r="T217" s="357" t="str">
        <f>IF(ISNA(VLOOKUP(H217,Info!$J$2:$K$16,2,FALSE)),"",VLOOKUP(H217,Info!$J$2:$K$16,2,FALSE))</f>
        <v/>
      </c>
      <c r="U217">
        <f t="shared" si="7"/>
        <v>0</v>
      </c>
    </row>
    <row r="218" spans="1:21">
      <c r="A218" t="str">
        <f t="shared" si="6"/>
        <v xml:space="preserve"> (  )</v>
      </c>
      <c r="B218" s="450"/>
      <c r="C218" s="450"/>
      <c r="D218" s="450"/>
      <c r="E218" s="450"/>
      <c r="F218" s="450"/>
      <c r="G218" s="450"/>
      <c r="H218" s="450"/>
      <c r="I218" s="450"/>
      <c r="J218" s="450"/>
      <c r="K218" s="450"/>
      <c r="L218" s="450"/>
      <c r="M218" s="450"/>
      <c r="N218" s="450"/>
      <c r="O218" s="450"/>
      <c r="P218" s="450"/>
      <c r="Q218" s="450"/>
      <c r="R218" s="450"/>
      <c r="S218" s="450"/>
      <c r="T218" s="357" t="str">
        <f>IF(ISNA(VLOOKUP(H218,Info!$J$2:$K$16,2,FALSE)),"",VLOOKUP(H218,Info!$J$2:$K$16,2,FALSE))</f>
        <v/>
      </c>
      <c r="U218">
        <f t="shared" si="7"/>
        <v>0</v>
      </c>
    </row>
    <row r="219" spans="1:21">
      <c r="A219" t="str">
        <f t="shared" si="6"/>
        <v xml:space="preserve"> (  )</v>
      </c>
      <c r="B219" s="450"/>
      <c r="C219" s="450"/>
      <c r="D219" s="450"/>
      <c r="E219" s="450"/>
      <c r="F219" s="450"/>
      <c r="G219" s="450"/>
      <c r="H219" s="450"/>
      <c r="I219" s="450"/>
      <c r="J219" s="450"/>
      <c r="K219" s="450"/>
      <c r="L219" s="450"/>
      <c r="M219" s="450"/>
      <c r="N219" s="450"/>
      <c r="O219" s="450"/>
      <c r="P219" s="450"/>
      <c r="Q219" s="450"/>
      <c r="R219" s="450"/>
      <c r="S219" s="450"/>
      <c r="T219" s="357" t="str">
        <f>IF(ISNA(VLOOKUP(H219,Info!$J$2:$K$16,2,FALSE)),"",VLOOKUP(H219,Info!$J$2:$K$16,2,FALSE))</f>
        <v/>
      </c>
      <c r="U219">
        <f t="shared" si="7"/>
        <v>0</v>
      </c>
    </row>
    <row r="220" spans="1:21">
      <c r="A220" t="str">
        <f t="shared" si="6"/>
        <v xml:space="preserve"> (  )</v>
      </c>
      <c r="B220" s="450"/>
      <c r="C220" s="450"/>
      <c r="D220" s="450"/>
      <c r="E220" s="450"/>
      <c r="F220" s="450"/>
      <c r="G220" s="450"/>
      <c r="H220" s="450"/>
      <c r="I220" s="450"/>
      <c r="J220" s="450"/>
      <c r="K220" s="450"/>
      <c r="L220" s="450"/>
      <c r="M220" s="450"/>
      <c r="N220" s="450"/>
      <c r="O220" s="450"/>
      <c r="P220" s="450"/>
      <c r="Q220" s="450"/>
      <c r="R220" s="450"/>
      <c r="S220" s="450"/>
      <c r="T220" s="357" t="str">
        <f>IF(ISNA(VLOOKUP(H220,Info!$J$2:$K$16,2,FALSE)),"",VLOOKUP(H220,Info!$J$2:$K$16,2,FALSE))</f>
        <v/>
      </c>
      <c r="U220">
        <f t="shared" si="7"/>
        <v>0</v>
      </c>
    </row>
    <row r="221" spans="1:21">
      <c r="A221" t="str">
        <f t="shared" si="6"/>
        <v xml:space="preserve"> (  )</v>
      </c>
      <c r="B221" s="450"/>
      <c r="C221" s="450"/>
      <c r="D221" s="450"/>
      <c r="E221" s="450"/>
      <c r="F221" s="450"/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50"/>
      <c r="R221" s="450"/>
      <c r="S221" s="450"/>
      <c r="T221" s="357" t="str">
        <f>IF(ISNA(VLOOKUP(H221,Info!$J$2:$K$16,2,FALSE)),"",VLOOKUP(H221,Info!$J$2:$K$16,2,FALSE))</f>
        <v/>
      </c>
      <c r="U221">
        <f t="shared" si="7"/>
        <v>0</v>
      </c>
    </row>
    <row r="222" spans="1:21">
      <c r="A222" t="str">
        <f t="shared" si="6"/>
        <v xml:space="preserve"> (  )</v>
      </c>
      <c r="B222" s="450"/>
      <c r="C222" s="450"/>
      <c r="D222" s="450"/>
      <c r="E222" s="450"/>
      <c r="F222" s="450"/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50"/>
      <c r="R222" s="450"/>
      <c r="S222" s="450"/>
      <c r="T222" s="357" t="str">
        <f>IF(ISNA(VLOOKUP(H222,Info!$J$2:$K$16,2,FALSE)),"",VLOOKUP(H222,Info!$J$2:$K$16,2,FALSE))</f>
        <v/>
      </c>
      <c r="U222">
        <f t="shared" si="7"/>
        <v>0</v>
      </c>
    </row>
    <row r="223" spans="1:21">
      <c r="A223" t="str">
        <f t="shared" si="6"/>
        <v xml:space="preserve"> (  )</v>
      </c>
      <c r="B223" s="450"/>
      <c r="C223" s="450"/>
      <c r="D223" s="450"/>
      <c r="E223" s="450"/>
      <c r="F223" s="450"/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50"/>
      <c r="R223" s="450"/>
      <c r="S223" s="450"/>
      <c r="T223" s="357" t="str">
        <f>IF(ISNA(VLOOKUP(H223,Info!$J$2:$K$16,2,FALSE)),"",VLOOKUP(H223,Info!$J$2:$K$16,2,FALSE))</f>
        <v/>
      </c>
      <c r="U223">
        <f t="shared" si="7"/>
        <v>0</v>
      </c>
    </row>
    <row r="224" spans="1:21">
      <c r="A224" t="str">
        <f t="shared" si="6"/>
        <v xml:space="preserve"> (  )</v>
      </c>
      <c r="B224" s="450"/>
      <c r="C224" s="450"/>
      <c r="D224" s="450"/>
      <c r="E224" s="450"/>
      <c r="F224" s="450"/>
      <c r="G224" s="450"/>
      <c r="H224" s="450"/>
      <c r="I224" s="450"/>
      <c r="J224" s="450"/>
      <c r="K224" s="450"/>
      <c r="L224" s="450"/>
      <c r="M224" s="450"/>
      <c r="N224" s="450"/>
      <c r="O224" s="450"/>
      <c r="P224" s="450"/>
      <c r="Q224" s="450"/>
      <c r="R224" s="450"/>
      <c r="S224" s="450"/>
      <c r="T224" s="357" t="str">
        <f>IF(ISNA(VLOOKUP(H224,Info!$J$2:$K$16,2,FALSE)),"",VLOOKUP(H224,Info!$J$2:$K$16,2,FALSE))</f>
        <v/>
      </c>
      <c r="U224">
        <f t="shared" si="7"/>
        <v>0</v>
      </c>
    </row>
    <row r="225" spans="1:21">
      <c r="A225" t="str">
        <f t="shared" si="6"/>
        <v xml:space="preserve"> (  )</v>
      </c>
      <c r="B225" s="450"/>
      <c r="C225" s="450"/>
      <c r="D225" s="450"/>
      <c r="E225" s="450"/>
      <c r="F225" s="450"/>
      <c r="G225" s="450"/>
      <c r="H225" s="450"/>
      <c r="I225" s="450"/>
      <c r="J225" s="450"/>
      <c r="K225" s="450"/>
      <c r="L225" s="450"/>
      <c r="M225" s="450"/>
      <c r="N225" s="450"/>
      <c r="O225" s="450"/>
      <c r="P225" s="450"/>
      <c r="Q225" s="450"/>
      <c r="R225" s="450"/>
      <c r="S225" s="450"/>
      <c r="T225" s="357" t="str">
        <f>IF(ISNA(VLOOKUP(H225,Info!$J$2:$K$16,2,FALSE)),"",VLOOKUP(H225,Info!$J$2:$K$16,2,FALSE))</f>
        <v/>
      </c>
      <c r="U225">
        <f t="shared" si="7"/>
        <v>0</v>
      </c>
    </row>
    <row r="226" spans="1:21">
      <c r="A226" t="str">
        <f t="shared" si="6"/>
        <v xml:space="preserve"> (  )</v>
      </c>
      <c r="B226" s="450"/>
      <c r="C226" s="450"/>
      <c r="D226" s="450"/>
      <c r="E226" s="450"/>
      <c r="F226" s="450"/>
      <c r="G226" s="450"/>
      <c r="H226" s="450"/>
      <c r="I226" s="450"/>
      <c r="J226" s="450"/>
      <c r="K226" s="450"/>
      <c r="L226" s="450"/>
      <c r="M226" s="450"/>
      <c r="N226" s="450"/>
      <c r="O226" s="450"/>
      <c r="P226" s="450"/>
      <c r="Q226" s="450"/>
      <c r="R226" s="450"/>
      <c r="S226" s="450"/>
      <c r="T226" s="357" t="str">
        <f>IF(ISNA(VLOOKUP(H226,Info!$J$2:$K$16,2,FALSE)),"",VLOOKUP(H226,Info!$J$2:$K$16,2,FALSE))</f>
        <v/>
      </c>
      <c r="U226">
        <f t="shared" si="7"/>
        <v>0</v>
      </c>
    </row>
    <row r="227" spans="1:21">
      <c r="A227" t="str">
        <f t="shared" si="6"/>
        <v xml:space="preserve"> (  )</v>
      </c>
      <c r="B227" s="450"/>
      <c r="C227" s="450"/>
      <c r="D227" s="450"/>
      <c r="E227" s="450"/>
      <c r="F227" s="450"/>
      <c r="G227" s="450"/>
      <c r="H227" s="450"/>
      <c r="I227" s="450"/>
      <c r="J227" s="450"/>
      <c r="K227" s="450"/>
      <c r="L227" s="450"/>
      <c r="M227" s="450"/>
      <c r="N227" s="450"/>
      <c r="O227" s="450"/>
      <c r="P227" s="450"/>
      <c r="Q227" s="450"/>
      <c r="R227" s="450"/>
      <c r="S227" s="450"/>
      <c r="T227" s="357" t="str">
        <f>IF(ISNA(VLOOKUP(H227,Info!$J$2:$K$16,2,FALSE)),"",VLOOKUP(H227,Info!$J$2:$K$16,2,FALSE))</f>
        <v/>
      </c>
      <c r="U227">
        <f t="shared" si="7"/>
        <v>0</v>
      </c>
    </row>
    <row r="228" spans="1:21">
      <c r="A228" t="str">
        <f t="shared" si="6"/>
        <v xml:space="preserve"> (  )</v>
      </c>
      <c r="B228" s="450"/>
      <c r="C228" s="450"/>
      <c r="D228" s="450"/>
      <c r="E228" s="450"/>
      <c r="F228" s="450"/>
      <c r="G228" s="450"/>
      <c r="H228" s="450"/>
      <c r="I228" s="450"/>
      <c r="J228" s="450"/>
      <c r="K228" s="450"/>
      <c r="L228" s="450"/>
      <c r="M228" s="450"/>
      <c r="N228" s="450"/>
      <c r="O228" s="450"/>
      <c r="P228" s="450"/>
      <c r="Q228" s="450"/>
      <c r="R228" s="450"/>
      <c r="S228" s="450"/>
      <c r="T228" s="357" t="str">
        <f>IF(ISNA(VLOOKUP(H228,Info!$J$2:$K$16,2,FALSE)),"",VLOOKUP(H228,Info!$J$2:$K$16,2,FALSE))</f>
        <v/>
      </c>
      <c r="U228">
        <f t="shared" si="7"/>
        <v>0</v>
      </c>
    </row>
    <row r="229" spans="1:21">
      <c r="A229" t="str">
        <f t="shared" si="6"/>
        <v xml:space="preserve"> (  )</v>
      </c>
      <c r="B229" s="450"/>
      <c r="C229" s="450"/>
      <c r="D229" s="450"/>
      <c r="E229" s="450"/>
      <c r="F229" s="450"/>
      <c r="G229" s="450"/>
      <c r="H229" s="450"/>
      <c r="I229" s="450"/>
      <c r="J229" s="450"/>
      <c r="K229" s="450"/>
      <c r="L229" s="450"/>
      <c r="M229" s="450"/>
      <c r="N229" s="450"/>
      <c r="O229" s="450"/>
      <c r="P229" s="450"/>
      <c r="Q229" s="450"/>
      <c r="R229" s="450"/>
      <c r="S229" s="450"/>
      <c r="T229" s="357" t="str">
        <f>IF(ISNA(VLOOKUP(H229,Info!$J$2:$K$16,2,FALSE)),"",VLOOKUP(H229,Info!$J$2:$K$16,2,FALSE))</f>
        <v/>
      </c>
      <c r="U229">
        <f t="shared" si="7"/>
        <v>0</v>
      </c>
    </row>
    <row r="230" spans="1:21">
      <c r="A230" t="str">
        <f t="shared" si="6"/>
        <v xml:space="preserve"> (  )</v>
      </c>
      <c r="B230" s="450"/>
      <c r="C230" s="450"/>
      <c r="D230" s="450"/>
      <c r="E230" s="450"/>
      <c r="F230" s="450"/>
      <c r="G230" s="450"/>
      <c r="H230" s="450"/>
      <c r="I230" s="450"/>
      <c r="J230" s="450"/>
      <c r="K230" s="450"/>
      <c r="L230" s="450"/>
      <c r="M230" s="450"/>
      <c r="N230" s="450"/>
      <c r="O230" s="450"/>
      <c r="P230" s="450"/>
      <c r="Q230" s="450"/>
      <c r="R230" s="450"/>
      <c r="S230" s="450"/>
      <c r="T230" s="357" t="str">
        <f>IF(ISNA(VLOOKUP(H230,Info!$J$2:$K$16,2,FALSE)),"",VLOOKUP(H230,Info!$J$2:$K$16,2,FALSE))</f>
        <v/>
      </c>
      <c r="U230">
        <f t="shared" si="7"/>
        <v>0</v>
      </c>
    </row>
    <row r="231" spans="1:21">
      <c r="A231" t="str">
        <f t="shared" si="6"/>
        <v xml:space="preserve"> (  )</v>
      </c>
      <c r="B231" s="450"/>
      <c r="C231" s="450"/>
      <c r="D231" s="450"/>
      <c r="E231" s="450"/>
      <c r="F231" s="450"/>
      <c r="G231" s="450"/>
      <c r="H231" s="450"/>
      <c r="I231" s="450"/>
      <c r="J231" s="450"/>
      <c r="K231" s="450"/>
      <c r="L231" s="450"/>
      <c r="M231" s="450"/>
      <c r="N231" s="450"/>
      <c r="O231" s="450"/>
      <c r="P231" s="450"/>
      <c r="Q231" s="450"/>
      <c r="R231" s="450"/>
      <c r="S231" s="450"/>
      <c r="T231" s="357" t="str">
        <f>IF(ISNA(VLOOKUP(H231,Info!$J$2:$K$16,2,FALSE)),"",VLOOKUP(H231,Info!$J$2:$K$16,2,FALSE))</f>
        <v/>
      </c>
      <c r="U231">
        <f t="shared" si="7"/>
        <v>0</v>
      </c>
    </row>
    <row r="232" spans="1:21">
      <c r="A232" t="str">
        <f t="shared" si="6"/>
        <v xml:space="preserve"> (  )</v>
      </c>
      <c r="B232" s="450"/>
      <c r="C232" s="450"/>
      <c r="D232" s="450"/>
      <c r="E232" s="450"/>
      <c r="F232" s="450"/>
      <c r="G232" s="450"/>
      <c r="H232" s="450"/>
      <c r="I232" s="450"/>
      <c r="J232" s="450"/>
      <c r="K232" s="450"/>
      <c r="L232" s="450"/>
      <c r="M232" s="450"/>
      <c r="N232" s="450"/>
      <c r="O232" s="450"/>
      <c r="P232" s="450"/>
      <c r="Q232" s="450"/>
      <c r="R232" s="450"/>
      <c r="S232" s="450"/>
      <c r="T232" s="357" t="str">
        <f>IF(ISNA(VLOOKUP(H232,Info!$J$2:$K$16,2,FALSE)),"",VLOOKUP(H232,Info!$J$2:$K$16,2,FALSE))</f>
        <v/>
      </c>
      <c r="U232">
        <f t="shared" si="7"/>
        <v>0</v>
      </c>
    </row>
    <row r="233" spans="1:21">
      <c r="A233" t="str">
        <f t="shared" si="6"/>
        <v xml:space="preserve"> (  )</v>
      </c>
      <c r="B233" s="450"/>
      <c r="C233" s="450"/>
      <c r="D233" s="450"/>
      <c r="E233" s="450"/>
      <c r="F233" s="450"/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50"/>
      <c r="R233" s="450"/>
      <c r="S233" s="450"/>
      <c r="T233" s="357" t="str">
        <f>IF(ISNA(VLOOKUP(H233,Info!$J$2:$K$16,2,FALSE)),"",VLOOKUP(H233,Info!$J$2:$K$16,2,FALSE))</f>
        <v/>
      </c>
      <c r="U233">
        <f t="shared" si="7"/>
        <v>0</v>
      </c>
    </row>
    <row r="234" spans="1:21">
      <c r="A234" t="str">
        <f t="shared" si="6"/>
        <v xml:space="preserve"> (  )</v>
      </c>
      <c r="B234" s="450"/>
      <c r="C234" s="450"/>
      <c r="D234" s="450"/>
      <c r="E234" s="450"/>
      <c r="F234" s="450"/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50"/>
      <c r="R234" s="450"/>
      <c r="S234" s="450"/>
      <c r="T234" s="357" t="str">
        <f>IF(ISNA(VLOOKUP(H234,Info!$J$2:$K$16,2,FALSE)),"",VLOOKUP(H234,Info!$J$2:$K$16,2,FALSE))</f>
        <v/>
      </c>
      <c r="U234">
        <f t="shared" si="7"/>
        <v>0</v>
      </c>
    </row>
    <row r="235" spans="1:21">
      <c r="A235" t="str">
        <f t="shared" si="6"/>
        <v xml:space="preserve"> (  )</v>
      </c>
      <c r="B235" s="450"/>
      <c r="C235" s="450"/>
      <c r="D235" s="450"/>
      <c r="E235" s="450"/>
      <c r="F235" s="450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50"/>
      <c r="R235" s="450"/>
      <c r="S235" s="450"/>
      <c r="T235" s="357" t="str">
        <f>IF(ISNA(VLOOKUP(H235,Info!$J$2:$K$16,2,FALSE)),"",VLOOKUP(H235,Info!$J$2:$K$16,2,FALSE))</f>
        <v/>
      </c>
      <c r="U235">
        <f t="shared" si="7"/>
        <v>0</v>
      </c>
    </row>
    <row r="236" spans="1:21">
      <c r="A236" t="str">
        <f t="shared" si="6"/>
        <v xml:space="preserve"> (  )</v>
      </c>
      <c r="B236" s="450"/>
      <c r="C236" s="450"/>
      <c r="D236" s="450"/>
      <c r="E236" s="450"/>
      <c r="F236" s="450"/>
      <c r="G236" s="450"/>
      <c r="H236" s="450"/>
      <c r="I236" s="450"/>
      <c r="J236" s="450"/>
      <c r="K236" s="450"/>
      <c r="L236" s="450"/>
      <c r="M236" s="450"/>
      <c r="N236" s="450"/>
      <c r="O236" s="450"/>
      <c r="P236" s="450"/>
      <c r="Q236" s="450"/>
      <c r="R236" s="450"/>
      <c r="S236" s="450"/>
      <c r="T236" s="357" t="str">
        <f>IF(ISNA(VLOOKUP(H236,Info!$J$2:$K$16,2,FALSE)),"",VLOOKUP(H236,Info!$J$2:$K$16,2,FALSE))</f>
        <v/>
      </c>
      <c r="U236">
        <f t="shared" si="7"/>
        <v>0</v>
      </c>
    </row>
    <row r="237" spans="1:21">
      <c r="A237" t="str">
        <f t="shared" si="6"/>
        <v xml:space="preserve"> (  )</v>
      </c>
      <c r="B237" s="450"/>
      <c r="C237" s="450"/>
      <c r="D237" s="450"/>
      <c r="E237" s="450"/>
      <c r="F237" s="450"/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50"/>
      <c r="R237" s="450"/>
      <c r="S237" s="450"/>
      <c r="T237" s="357" t="str">
        <f>IF(ISNA(VLOOKUP(H237,Info!$J$2:$K$16,2,FALSE)),"",VLOOKUP(H237,Info!$J$2:$K$16,2,FALSE))</f>
        <v/>
      </c>
      <c r="U237">
        <f t="shared" si="7"/>
        <v>0</v>
      </c>
    </row>
    <row r="238" spans="1:21">
      <c r="A238" t="str">
        <f t="shared" si="6"/>
        <v xml:space="preserve"> (  )</v>
      </c>
      <c r="B238" s="450"/>
      <c r="C238" s="450"/>
      <c r="D238" s="450"/>
      <c r="E238" s="450"/>
      <c r="F238" s="450"/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50"/>
      <c r="R238" s="450"/>
      <c r="S238" s="450"/>
      <c r="T238" s="357" t="str">
        <f>IF(ISNA(VLOOKUP(H238,Info!$J$2:$K$16,2,FALSE)),"",VLOOKUP(H238,Info!$J$2:$K$16,2,FALSE))</f>
        <v/>
      </c>
      <c r="U238">
        <f t="shared" si="7"/>
        <v>0</v>
      </c>
    </row>
    <row r="239" spans="1:21">
      <c r="A239" t="str">
        <f t="shared" si="6"/>
        <v xml:space="preserve"> (  )</v>
      </c>
      <c r="B239" s="450"/>
      <c r="C239" s="450"/>
      <c r="D239" s="450"/>
      <c r="E239" s="450"/>
      <c r="F239" s="450"/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50"/>
      <c r="R239" s="450"/>
      <c r="S239" s="450"/>
      <c r="T239" s="357" t="str">
        <f>IF(ISNA(VLOOKUP(H239,Info!$J$2:$K$16,2,FALSE)),"",VLOOKUP(H239,Info!$J$2:$K$16,2,FALSE))</f>
        <v/>
      </c>
      <c r="U239">
        <f t="shared" si="7"/>
        <v>0</v>
      </c>
    </row>
    <row r="240" spans="1:21">
      <c r="A240" t="str">
        <f t="shared" si="6"/>
        <v xml:space="preserve"> (  )</v>
      </c>
      <c r="B240" s="450"/>
      <c r="C240" s="450"/>
      <c r="D240" s="450"/>
      <c r="E240" s="450"/>
      <c r="F240" s="450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50"/>
      <c r="R240" s="450"/>
      <c r="S240" s="450"/>
      <c r="T240" s="357" t="str">
        <f>IF(ISNA(VLOOKUP(H240,Info!$J$2:$K$16,2,FALSE)),"",VLOOKUP(H240,Info!$J$2:$K$16,2,FALSE))</f>
        <v/>
      </c>
      <c r="U240">
        <f t="shared" si="7"/>
        <v>0</v>
      </c>
    </row>
    <row r="241" spans="1:21">
      <c r="A241" t="str">
        <f t="shared" si="6"/>
        <v xml:space="preserve"> (  )</v>
      </c>
      <c r="B241" s="450"/>
      <c r="C241" s="450"/>
      <c r="D241" s="450"/>
      <c r="E241" s="450"/>
      <c r="F241" s="450"/>
      <c r="G241" s="450"/>
      <c r="H241" s="450"/>
      <c r="I241" s="450"/>
      <c r="J241" s="450"/>
      <c r="K241" s="450"/>
      <c r="L241" s="450"/>
      <c r="M241" s="450"/>
      <c r="N241" s="450"/>
      <c r="O241" s="450"/>
      <c r="P241" s="450"/>
      <c r="Q241" s="450"/>
      <c r="R241" s="450"/>
      <c r="S241" s="450"/>
      <c r="T241" s="357" t="str">
        <f>IF(ISNA(VLOOKUP(H241,Info!$J$2:$K$16,2,FALSE)),"",VLOOKUP(H241,Info!$J$2:$K$16,2,FALSE))</f>
        <v/>
      </c>
      <c r="U241">
        <f t="shared" si="7"/>
        <v>0</v>
      </c>
    </row>
    <row r="242" spans="1:21">
      <c r="A242" t="str">
        <f t="shared" si="6"/>
        <v xml:space="preserve"> (  )</v>
      </c>
      <c r="B242" s="450"/>
      <c r="C242" s="450"/>
      <c r="D242" s="450"/>
      <c r="E242" s="450"/>
      <c r="F242" s="450"/>
      <c r="G242" s="450"/>
      <c r="H242" s="450"/>
      <c r="I242" s="450"/>
      <c r="J242" s="450"/>
      <c r="K242" s="450"/>
      <c r="L242" s="450"/>
      <c r="M242" s="450"/>
      <c r="N242" s="450"/>
      <c r="O242" s="450"/>
      <c r="P242" s="450"/>
      <c r="Q242" s="450"/>
      <c r="R242" s="450"/>
      <c r="S242" s="450"/>
      <c r="T242" s="357" t="str">
        <f>IF(ISNA(VLOOKUP(H242,Info!$J$2:$K$16,2,FALSE)),"",VLOOKUP(H242,Info!$J$2:$K$16,2,FALSE))</f>
        <v/>
      </c>
      <c r="U242">
        <f t="shared" si="7"/>
        <v>0</v>
      </c>
    </row>
    <row r="243" spans="1:21">
      <c r="A243" t="str">
        <f t="shared" si="6"/>
        <v xml:space="preserve"> (  )</v>
      </c>
      <c r="B243" s="450"/>
      <c r="C243" s="450"/>
      <c r="D243" s="450"/>
      <c r="E243" s="450"/>
      <c r="F243" s="450"/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50"/>
      <c r="R243" s="450"/>
      <c r="S243" s="450"/>
      <c r="T243" s="357" t="str">
        <f>IF(ISNA(VLOOKUP(H243,Info!$J$2:$K$16,2,FALSE)),"",VLOOKUP(H243,Info!$J$2:$K$16,2,FALSE))</f>
        <v/>
      </c>
      <c r="U243">
        <f t="shared" si="7"/>
        <v>0</v>
      </c>
    </row>
    <row r="244" spans="1:21">
      <c r="A244" t="str">
        <f t="shared" si="6"/>
        <v xml:space="preserve"> (  )</v>
      </c>
      <c r="B244" s="450"/>
      <c r="C244" s="450"/>
      <c r="D244" s="450"/>
      <c r="E244" s="450"/>
      <c r="F244" s="450"/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50"/>
      <c r="R244" s="450"/>
      <c r="S244" s="450"/>
      <c r="T244" s="357" t="str">
        <f>IF(ISNA(VLOOKUP(H244,Info!$J$2:$K$16,2,FALSE)),"",VLOOKUP(H244,Info!$J$2:$K$16,2,FALSE))</f>
        <v/>
      </c>
      <c r="U244">
        <f t="shared" si="7"/>
        <v>0</v>
      </c>
    </row>
    <row r="245" spans="1:21">
      <c r="A245" t="str">
        <f t="shared" si="6"/>
        <v xml:space="preserve"> (  )</v>
      </c>
      <c r="B245" s="450"/>
      <c r="C245" s="450"/>
      <c r="D245" s="450"/>
      <c r="E245" s="450"/>
      <c r="F245" s="450"/>
      <c r="G245" s="450"/>
      <c r="H245" s="450"/>
      <c r="I245" s="450"/>
      <c r="J245" s="450"/>
      <c r="K245" s="450"/>
      <c r="L245" s="450"/>
      <c r="M245" s="450"/>
      <c r="N245" s="450"/>
      <c r="O245" s="450"/>
      <c r="P245" s="450"/>
      <c r="Q245" s="450"/>
      <c r="R245" s="450"/>
      <c r="S245" s="450"/>
      <c r="T245" s="357" t="str">
        <f>IF(ISNA(VLOOKUP(H245,Info!$J$2:$K$16,2,FALSE)),"",VLOOKUP(H245,Info!$J$2:$K$16,2,FALSE))</f>
        <v/>
      </c>
      <c r="U245">
        <f t="shared" si="7"/>
        <v>0</v>
      </c>
    </row>
    <row r="246" spans="1:21">
      <c r="A246" t="str">
        <f t="shared" si="6"/>
        <v xml:space="preserve"> (  )</v>
      </c>
      <c r="B246" s="450"/>
      <c r="C246" s="450"/>
      <c r="D246" s="450"/>
      <c r="E246" s="450"/>
      <c r="F246" s="450"/>
      <c r="G246" s="450"/>
      <c r="H246" s="450"/>
      <c r="I246" s="450"/>
      <c r="J246" s="450"/>
      <c r="K246" s="450"/>
      <c r="L246" s="450"/>
      <c r="M246" s="450"/>
      <c r="N246" s="450"/>
      <c r="O246" s="450"/>
      <c r="P246" s="450"/>
      <c r="Q246" s="450"/>
      <c r="R246" s="450"/>
      <c r="S246" s="450"/>
      <c r="T246" s="357" t="str">
        <f>IF(ISNA(VLOOKUP(H246,Info!$J$2:$K$16,2,FALSE)),"",VLOOKUP(H246,Info!$J$2:$K$16,2,FALSE))</f>
        <v/>
      </c>
      <c r="U246">
        <f t="shared" si="7"/>
        <v>0</v>
      </c>
    </row>
    <row r="247" spans="1:21">
      <c r="A247" t="str">
        <f t="shared" si="6"/>
        <v xml:space="preserve"> (  )</v>
      </c>
      <c r="B247" s="450"/>
      <c r="C247" s="450"/>
      <c r="D247" s="450"/>
      <c r="E247" s="450"/>
      <c r="F247" s="450"/>
      <c r="G247" s="450"/>
      <c r="H247" s="450"/>
      <c r="I247" s="450"/>
      <c r="J247" s="450"/>
      <c r="K247" s="450"/>
      <c r="L247" s="450"/>
      <c r="M247" s="450"/>
      <c r="N247" s="450"/>
      <c r="O247" s="450"/>
      <c r="P247" s="450"/>
      <c r="Q247" s="450"/>
      <c r="R247" s="450"/>
      <c r="S247" s="450"/>
      <c r="T247" s="357" t="str">
        <f>IF(ISNA(VLOOKUP(H247,Info!$J$2:$K$16,2,FALSE)),"",VLOOKUP(H247,Info!$J$2:$K$16,2,FALSE))</f>
        <v/>
      </c>
      <c r="U247">
        <f t="shared" si="7"/>
        <v>0</v>
      </c>
    </row>
    <row r="248" spans="1:21">
      <c r="A248" t="str">
        <f t="shared" si="6"/>
        <v xml:space="preserve"> (  )</v>
      </c>
      <c r="B248" s="450"/>
      <c r="C248" s="450"/>
      <c r="D248" s="450"/>
      <c r="E248" s="450"/>
      <c r="F248" s="450"/>
      <c r="G248" s="450"/>
      <c r="H248" s="450"/>
      <c r="I248" s="450"/>
      <c r="J248" s="450"/>
      <c r="K248" s="450"/>
      <c r="L248" s="450"/>
      <c r="M248" s="450"/>
      <c r="N248" s="450"/>
      <c r="O248" s="450"/>
      <c r="P248" s="450"/>
      <c r="Q248" s="450"/>
      <c r="R248" s="450"/>
      <c r="S248" s="450"/>
      <c r="T248" s="357" t="str">
        <f>IF(ISNA(VLOOKUP(H248,Info!$J$2:$K$16,2,FALSE)),"",VLOOKUP(H248,Info!$J$2:$K$16,2,FALSE))</f>
        <v/>
      </c>
      <c r="U248">
        <f t="shared" si="7"/>
        <v>0</v>
      </c>
    </row>
    <row r="249" spans="1:21">
      <c r="A249" t="str">
        <f t="shared" si="6"/>
        <v xml:space="preserve"> (  )</v>
      </c>
      <c r="B249" s="450"/>
      <c r="C249" s="450"/>
      <c r="D249" s="450"/>
      <c r="E249" s="450"/>
      <c r="F249" s="450"/>
      <c r="G249" s="450"/>
      <c r="H249" s="450"/>
      <c r="I249" s="450"/>
      <c r="J249" s="450"/>
      <c r="K249" s="450"/>
      <c r="L249" s="450"/>
      <c r="M249" s="450"/>
      <c r="N249" s="450"/>
      <c r="O249" s="450"/>
      <c r="P249" s="450"/>
      <c r="Q249" s="450"/>
      <c r="R249" s="450"/>
      <c r="S249" s="450"/>
      <c r="T249" s="357" t="str">
        <f>IF(ISNA(VLOOKUP(H249,Info!$J$2:$K$16,2,FALSE)),"",VLOOKUP(H249,Info!$J$2:$K$16,2,FALSE))</f>
        <v/>
      </c>
      <c r="U249">
        <f t="shared" si="7"/>
        <v>0</v>
      </c>
    </row>
    <row r="250" spans="1:21">
      <c r="A250" t="str">
        <f t="shared" si="6"/>
        <v xml:space="preserve"> (  )</v>
      </c>
      <c r="B250" s="450"/>
      <c r="C250" s="450"/>
      <c r="D250" s="450"/>
      <c r="E250" s="450"/>
      <c r="F250" s="450"/>
      <c r="G250" s="450"/>
      <c r="H250" s="450"/>
      <c r="I250" s="450"/>
      <c r="J250" s="450"/>
      <c r="K250" s="450"/>
      <c r="L250" s="450"/>
      <c r="M250" s="450"/>
      <c r="N250" s="450"/>
      <c r="O250" s="450"/>
      <c r="P250" s="450"/>
      <c r="Q250" s="450"/>
      <c r="R250" s="450"/>
      <c r="S250" s="450"/>
      <c r="T250" s="357" t="str">
        <f>IF(ISNA(VLOOKUP(H250,Info!$J$2:$K$16,2,FALSE)),"",VLOOKUP(H250,Info!$J$2:$K$16,2,FALSE))</f>
        <v/>
      </c>
      <c r="U250">
        <f t="shared" si="7"/>
        <v>0</v>
      </c>
    </row>
    <row r="251" spans="1:21">
      <c r="A251" t="str">
        <f t="shared" si="6"/>
        <v xml:space="preserve"> (  )</v>
      </c>
      <c r="B251" s="450"/>
      <c r="C251" s="450"/>
      <c r="D251" s="450"/>
      <c r="E251" s="450"/>
      <c r="F251" s="450"/>
      <c r="G251" s="450"/>
      <c r="H251" s="450"/>
      <c r="I251" s="450"/>
      <c r="J251" s="450"/>
      <c r="K251" s="450"/>
      <c r="L251" s="450"/>
      <c r="M251" s="450"/>
      <c r="N251" s="450"/>
      <c r="O251" s="450"/>
      <c r="P251" s="450"/>
      <c r="Q251" s="450"/>
      <c r="R251" s="450"/>
      <c r="S251" s="450"/>
      <c r="T251" s="357" t="str">
        <f>IF(ISNA(VLOOKUP(H251,Info!$J$2:$K$16,2,FALSE)),"",VLOOKUP(H251,Info!$J$2:$K$16,2,FALSE))</f>
        <v/>
      </c>
      <c r="U251">
        <f t="shared" si="7"/>
        <v>0</v>
      </c>
    </row>
    <row r="252" spans="1:21">
      <c r="A252" t="str">
        <f t="shared" si="6"/>
        <v xml:space="preserve"> (  )</v>
      </c>
      <c r="B252" s="450"/>
      <c r="C252" s="450"/>
      <c r="D252" s="450"/>
      <c r="E252" s="450"/>
      <c r="F252" s="450"/>
      <c r="G252" s="450"/>
      <c r="H252" s="450"/>
      <c r="I252" s="450"/>
      <c r="J252" s="450"/>
      <c r="K252" s="450"/>
      <c r="L252" s="450"/>
      <c r="M252" s="450"/>
      <c r="N252" s="450"/>
      <c r="O252" s="450"/>
      <c r="P252" s="450"/>
      <c r="Q252" s="450"/>
      <c r="R252" s="450"/>
      <c r="S252" s="450"/>
      <c r="T252" s="357" t="str">
        <f>IF(ISNA(VLOOKUP(H252,Info!$J$2:$K$16,2,FALSE)),"",VLOOKUP(H252,Info!$J$2:$K$16,2,FALSE))</f>
        <v/>
      </c>
      <c r="U252">
        <f t="shared" si="7"/>
        <v>0</v>
      </c>
    </row>
    <row r="253" spans="1:21">
      <c r="A253" t="str">
        <f t="shared" si="6"/>
        <v xml:space="preserve"> (  )</v>
      </c>
      <c r="B253" s="450"/>
      <c r="C253" s="450"/>
      <c r="D253" s="450"/>
      <c r="E253" s="450"/>
      <c r="F253" s="450"/>
      <c r="G253" s="450"/>
      <c r="H253" s="450"/>
      <c r="I253" s="450"/>
      <c r="J253" s="450"/>
      <c r="K253" s="450"/>
      <c r="L253" s="450"/>
      <c r="M253" s="450"/>
      <c r="N253" s="450"/>
      <c r="O253" s="450"/>
      <c r="P253" s="450"/>
      <c r="Q253" s="450"/>
      <c r="R253" s="450"/>
      <c r="S253" s="450"/>
      <c r="T253" s="357" t="str">
        <f>IF(ISNA(VLOOKUP(H253,Info!$J$2:$K$16,2,FALSE)),"",VLOOKUP(H253,Info!$J$2:$K$16,2,FALSE))</f>
        <v/>
      </c>
      <c r="U253">
        <f t="shared" si="7"/>
        <v>0</v>
      </c>
    </row>
    <row r="254" spans="1:21">
      <c r="A254" t="str">
        <f t="shared" si="6"/>
        <v xml:space="preserve"> (  )</v>
      </c>
      <c r="B254" s="450"/>
      <c r="C254" s="450"/>
      <c r="D254" s="450"/>
      <c r="E254" s="450"/>
      <c r="F254" s="450"/>
      <c r="G254" s="450"/>
      <c r="H254" s="450"/>
      <c r="I254" s="450"/>
      <c r="J254" s="450"/>
      <c r="K254" s="450"/>
      <c r="L254" s="450"/>
      <c r="M254" s="450"/>
      <c r="N254" s="450"/>
      <c r="O254" s="450"/>
      <c r="P254" s="450"/>
      <c r="Q254" s="450"/>
      <c r="R254" s="450"/>
      <c r="S254" s="450"/>
      <c r="T254" s="357" t="str">
        <f>IF(ISNA(VLOOKUP(H254,Info!$J$2:$K$16,2,FALSE)),"",VLOOKUP(H254,Info!$J$2:$K$16,2,FALSE))</f>
        <v/>
      </c>
      <c r="U254">
        <f t="shared" si="7"/>
        <v>0</v>
      </c>
    </row>
    <row r="255" spans="1:21">
      <c r="A255" t="str">
        <f t="shared" si="6"/>
        <v xml:space="preserve"> (  )</v>
      </c>
      <c r="B255" s="450"/>
      <c r="C255" s="450"/>
      <c r="D255" s="450"/>
      <c r="E255" s="450"/>
      <c r="F255" s="450"/>
      <c r="G255" s="450"/>
      <c r="H255" s="450"/>
      <c r="I255" s="450"/>
      <c r="J255" s="450"/>
      <c r="K255" s="450"/>
      <c r="L255" s="450"/>
      <c r="M255" s="450"/>
      <c r="N255" s="450"/>
      <c r="O255" s="450"/>
      <c r="P255" s="450"/>
      <c r="Q255" s="450"/>
      <c r="R255" s="450"/>
      <c r="S255" s="450"/>
      <c r="T255" s="357" t="str">
        <f>IF(ISNA(VLOOKUP(H255,Info!$J$2:$K$16,2,FALSE)),"",VLOOKUP(H255,Info!$J$2:$K$16,2,FALSE))</f>
        <v/>
      </c>
      <c r="U255">
        <f t="shared" si="7"/>
        <v>0</v>
      </c>
    </row>
    <row r="256" spans="1:21">
      <c r="A256" t="str">
        <f t="shared" si="6"/>
        <v xml:space="preserve"> (  )</v>
      </c>
      <c r="B256" s="450"/>
      <c r="C256" s="450"/>
      <c r="D256" s="450"/>
      <c r="E256" s="450"/>
      <c r="F256" s="450"/>
      <c r="G256" s="450"/>
      <c r="H256" s="450"/>
      <c r="I256" s="450"/>
      <c r="J256" s="450"/>
      <c r="K256" s="450"/>
      <c r="L256" s="450"/>
      <c r="M256" s="450"/>
      <c r="N256" s="450"/>
      <c r="O256" s="450"/>
      <c r="P256" s="450"/>
      <c r="Q256" s="450"/>
      <c r="R256" s="450"/>
      <c r="S256" s="450"/>
      <c r="T256" s="357" t="str">
        <f>IF(ISNA(VLOOKUP(H256,Info!$J$2:$K$16,2,FALSE)),"",VLOOKUP(H256,Info!$J$2:$K$16,2,FALSE))</f>
        <v/>
      </c>
      <c r="U256">
        <f t="shared" si="7"/>
        <v>0</v>
      </c>
    </row>
    <row r="257" spans="1:21">
      <c r="A257" t="str">
        <f t="shared" si="6"/>
        <v xml:space="preserve"> (  )</v>
      </c>
      <c r="B257" s="450"/>
      <c r="C257" s="450"/>
      <c r="D257" s="450"/>
      <c r="E257" s="450"/>
      <c r="F257" s="450"/>
      <c r="G257" s="450"/>
      <c r="H257" s="450"/>
      <c r="I257" s="450"/>
      <c r="J257" s="450"/>
      <c r="K257" s="450"/>
      <c r="L257" s="450"/>
      <c r="M257" s="450"/>
      <c r="N257" s="450"/>
      <c r="O257" s="450"/>
      <c r="P257" s="450"/>
      <c r="Q257" s="450"/>
      <c r="R257" s="450"/>
      <c r="S257" s="450"/>
      <c r="T257" s="357" t="str">
        <f>IF(ISNA(VLOOKUP(H257,Info!$J$2:$K$16,2,FALSE)),"",VLOOKUP(H257,Info!$J$2:$K$16,2,FALSE))</f>
        <v/>
      </c>
      <c r="U257">
        <f t="shared" si="7"/>
        <v>0</v>
      </c>
    </row>
    <row r="258" spans="1:21">
      <c r="A258" t="str">
        <f t="shared" si="6"/>
        <v xml:space="preserve"> (  )</v>
      </c>
      <c r="B258" s="450"/>
      <c r="C258" s="450"/>
      <c r="D258" s="450"/>
      <c r="E258" s="450"/>
      <c r="F258" s="450"/>
      <c r="G258" s="450"/>
      <c r="H258" s="450"/>
      <c r="I258" s="450"/>
      <c r="J258" s="450"/>
      <c r="K258" s="450"/>
      <c r="L258" s="450"/>
      <c r="M258" s="450"/>
      <c r="N258" s="450"/>
      <c r="O258" s="450"/>
      <c r="P258" s="450"/>
      <c r="Q258" s="450"/>
      <c r="R258" s="450"/>
      <c r="S258" s="450"/>
      <c r="T258" s="357" t="str">
        <f>IF(ISNA(VLOOKUP(H258,Info!$J$2:$K$16,2,FALSE)),"",VLOOKUP(H258,Info!$J$2:$K$16,2,FALSE))</f>
        <v/>
      </c>
      <c r="U258">
        <f t="shared" si="7"/>
        <v>0</v>
      </c>
    </row>
    <row r="259" spans="1:21">
      <c r="A259" t="str">
        <f t="shared" si="6"/>
        <v xml:space="preserve"> (  )</v>
      </c>
      <c r="B259" s="450"/>
      <c r="C259" s="450"/>
      <c r="D259" s="450"/>
      <c r="E259" s="450"/>
      <c r="F259" s="450"/>
      <c r="G259" s="450"/>
      <c r="H259" s="450"/>
      <c r="I259" s="450"/>
      <c r="J259" s="450"/>
      <c r="K259" s="450"/>
      <c r="L259" s="450"/>
      <c r="M259" s="450"/>
      <c r="N259" s="450"/>
      <c r="O259" s="450"/>
      <c r="P259" s="450"/>
      <c r="Q259" s="450"/>
      <c r="R259" s="450"/>
      <c r="S259" s="450"/>
      <c r="T259" s="357" t="str">
        <f>IF(ISNA(VLOOKUP(H259,Info!$J$2:$K$16,2,FALSE)),"",VLOOKUP(H259,Info!$J$2:$K$16,2,FALSE))</f>
        <v/>
      </c>
      <c r="U259">
        <f t="shared" si="7"/>
        <v>0</v>
      </c>
    </row>
    <row r="260" spans="1:21">
      <c r="A260" t="str">
        <f t="shared" si="6"/>
        <v xml:space="preserve"> (  )</v>
      </c>
      <c r="B260" s="450"/>
      <c r="C260" s="450"/>
      <c r="D260" s="450"/>
      <c r="E260" s="450"/>
      <c r="F260" s="450"/>
      <c r="G260" s="450"/>
      <c r="H260" s="450"/>
      <c r="I260" s="450"/>
      <c r="J260" s="450"/>
      <c r="K260" s="450"/>
      <c r="L260" s="450"/>
      <c r="M260" s="450"/>
      <c r="N260" s="450"/>
      <c r="O260" s="450"/>
      <c r="P260" s="450"/>
      <c r="Q260" s="450"/>
      <c r="R260" s="450"/>
      <c r="S260" s="450"/>
      <c r="T260" s="357" t="str">
        <f>IF(ISNA(VLOOKUP(H260,Info!$J$2:$K$16,2,FALSE)),"",VLOOKUP(H260,Info!$J$2:$K$16,2,FALSE))</f>
        <v/>
      </c>
      <c r="U260">
        <f t="shared" si="7"/>
        <v>0</v>
      </c>
    </row>
    <row r="261" spans="1:21">
      <c r="A261" t="str">
        <f t="shared" ref="A261:A324" si="8">CONCATENATE(C261," ( ",B261," )")</f>
        <v xml:space="preserve"> (  )</v>
      </c>
      <c r="B261" s="450"/>
      <c r="C261" s="450"/>
      <c r="D261" s="450"/>
      <c r="E261" s="450"/>
      <c r="F261" s="450"/>
      <c r="G261" s="450"/>
      <c r="H261" s="450"/>
      <c r="I261" s="450"/>
      <c r="J261" s="450"/>
      <c r="K261" s="450"/>
      <c r="L261" s="450"/>
      <c r="M261" s="450"/>
      <c r="N261" s="450"/>
      <c r="O261" s="450"/>
      <c r="P261" s="450"/>
      <c r="Q261" s="450"/>
      <c r="R261" s="450"/>
      <c r="S261" s="450"/>
      <c r="T261" s="357" t="str">
        <f>IF(ISNA(VLOOKUP(H261,Info!$J$2:$K$16,2,FALSE)),"",VLOOKUP(H261,Info!$J$2:$K$16,2,FALSE))</f>
        <v/>
      </c>
      <c r="U261">
        <f t="shared" ref="U261:U324" si="9">SUM(N261,S261)</f>
        <v>0</v>
      </c>
    </row>
    <row r="262" spans="1:21">
      <c r="A262" t="str">
        <f t="shared" si="8"/>
        <v xml:space="preserve"> (  )</v>
      </c>
      <c r="B262" s="450"/>
      <c r="C262" s="450"/>
      <c r="D262" s="450"/>
      <c r="E262" s="450"/>
      <c r="F262" s="450"/>
      <c r="G262" s="450"/>
      <c r="H262" s="450"/>
      <c r="I262" s="450"/>
      <c r="J262" s="450"/>
      <c r="K262" s="450"/>
      <c r="L262" s="450"/>
      <c r="M262" s="450"/>
      <c r="N262" s="450"/>
      <c r="O262" s="450"/>
      <c r="P262" s="450"/>
      <c r="Q262" s="450"/>
      <c r="R262" s="450"/>
      <c r="S262" s="450"/>
      <c r="T262" s="357" t="str">
        <f>IF(ISNA(VLOOKUP(H262,Info!$J$2:$K$16,2,FALSE)),"",VLOOKUP(H262,Info!$J$2:$K$16,2,FALSE))</f>
        <v/>
      </c>
      <c r="U262">
        <f t="shared" si="9"/>
        <v>0</v>
      </c>
    </row>
    <row r="263" spans="1:21">
      <c r="A263" t="str">
        <f t="shared" si="8"/>
        <v xml:space="preserve"> (  )</v>
      </c>
      <c r="B263" s="450"/>
      <c r="C263" s="450"/>
      <c r="D263" s="450"/>
      <c r="E263" s="450"/>
      <c r="F263" s="450"/>
      <c r="G263" s="450"/>
      <c r="H263" s="450"/>
      <c r="I263" s="450"/>
      <c r="J263" s="450"/>
      <c r="K263" s="450"/>
      <c r="L263" s="450"/>
      <c r="M263" s="450"/>
      <c r="N263" s="450"/>
      <c r="O263" s="450"/>
      <c r="P263" s="450"/>
      <c r="Q263" s="450"/>
      <c r="R263" s="450"/>
      <c r="S263" s="450"/>
      <c r="T263" s="357" t="str">
        <f>IF(ISNA(VLOOKUP(H263,Info!$J$2:$K$16,2,FALSE)),"",VLOOKUP(H263,Info!$J$2:$K$16,2,FALSE))</f>
        <v/>
      </c>
      <c r="U263">
        <f t="shared" si="9"/>
        <v>0</v>
      </c>
    </row>
    <row r="264" spans="1:21">
      <c r="A264" t="str">
        <f t="shared" si="8"/>
        <v xml:space="preserve"> (  )</v>
      </c>
      <c r="B264" s="450"/>
      <c r="C264" s="450"/>
      <c r="D264" s="450"/>
      <c r="E264" s="450"/>
      <c r="F264" s="450"/>
      <c r="G264" s="450"/>
      <c r="H264" s="450"/>
      <c r="I264" s="450"/>
      <c r="J264" s="450"/>
      <c r="K264" s="450"/>
      <c r="L264" s="450"/>
      <c r="M264" s="450"/>
      <c r="N264" s="450"/>
      <c r="O264" s="450"/>
      <c r="P264" s="450"/>
      <c r="Q264" s="450"/>
      <c r="R264" s="450"/>
      <c r="S264" s="450"/>
      <c r="T264" s="357" t="str">
        <f>IF(ISNA(VLOOKUP(H264,Info!$J$2:$K$16,2,FALSE)),"",VLOOKUP(H264,Info!$J$2:$K$16,2,FALSE))</f>
        <v/>
      </c>
      <c r="U264">
        <f t="shared" si="9"/>
        <v>0</v>
      </c>
    </row>
    <row r="265" spans="1:21">
      <c r="A265" t="str">
        <f t="shared" si="8"/>
        <v xml:space="preserve"> (  )</v>
      </c>
      <c r="B265" s="450"/>
      <c r="C265" s="450"/>
      <c r="D265" s="450"/>
      <c r="E265" s="450"/>
      <c r="F265" s="450"/>
      <c r="G265" s="450"/>
      <c r="H265" s="450"/>
      <c r="I265" s="450"/>
      <c r="J265" s="450"/>
      <c r="K265" s="450"/>
      <c r="L265" s="450"/>
      <c r="M265" s="450"/>
      <c r="N265" s="450"/>
      <c r="O265" s="450"/>
      <c r="P265" s="450"/>
      <c r="Q265" s="450"/>
      <c r="R265" s="450"/>
      <c r="S265" s="450"/>
      <c r="T265" s="357" t="str">
        <f>IF(ISNA(VLOOKUP(H265,Info!$J$2:$K$16,2,FALSE)),"",VLOOKUP(H265,Info!$J$2:$K$16,2,FALSE))</f>
        <v/>
      </c>
      <c r="U265">
        <f t="shared" si="9"/>
        <v>0</v>
      </c>
    </row>
    <row r="266" spans="1:21">
      <c r="A266" t="str">
        <f t="shared" si="8"/>
        <v xml:space="preserve"> (  )</v>
      </c>
      <c r="B266" s="450"/>
      <c r="C266" s="450"/>
      <c r="D266" s="450"/>
      <c r="E266" s="450"/>
      <c r="F266" s="450"/>
      <c r="G266" s="450"/>
      <c r="H266" s="450"/>
      <c r="I266" s="450"/>
      <c r="J266" s="450"/>
      <c r="K266" s="450"/>
      <c r="L266" s="450"/>
      <c r="M266" s="450"/>
      <c r="N266" s="450"/>
      <c r="O266" s="450"/>
      <c r="P266" s="450"/>
      <c r="Q266" s="450"/>
      <c r="R266" s="450"/>
      <c r="S266" s="450"/>
      <c r="T266" s="357" t="str">
        <f>IF(ISNA(VLOOKUP(H266,Info!$J$2:$K$16,2,FALSE)),"",VLOOKUP(H266,Info!$J$2:$K$16,2,FALSE))</f>
        <v/>
      </c>
      <c r="U266">
        <f t="shared" si="9"/>
        <v>0</v>
      </c>
    </row>
    <row r="267" spans="1:21">
      <c r="A267" t="str">
        <f t="shared" si="8"/>
        <v xml:space="preserve"> (  )</v>
      </c>
      <c r="B267" s="450"/>
      <c r="C267" s="450"/>
      <c r="D267" s="450"/>
      <c r="E267" s="450"/>
      <c r="F267" s="450"/>
      <c r="G267" s="450"/>
      <c r="H267" s="450"/>
      <c r="I267" s="450"/>
      <c r="J267" s="450"/>
      <c r="K267" s="450"/>
      <c r="L267" s="450"/>
      <c r="M267" s="450"/>
      <c r="N267" s="450"/>
      <c r="O267" s="450"/>
      <c r="P267" s="450"/>
      <c r="Q267" s="450"/>
      <c r="R267" s="450"/>
      <c r="S267" s="450"/>
      <c r="T267" s="357" t="str">
        <f>IF(ISNA(VLOOKUP(H267,Info!$J$2:$K$16,2,FALSE)),"",VLOOKUP(H267,Info!$J$2:$K$16,2,FALSE))</f>
        <v/>
      </c>
      <c r="U267">
        <f t="shared" si="9"/>
        <v>0</v>
      </c>
    </row>
    <row r="268" spans="1:21">
      <c r="A268" t="str">
        <f t="shared" si="8"/>
        <v xml:space="preserve"> (  )</v>
      </c>
      <c r="B268" s="450"/>
      <c r="C268" s="450"/>
      <c r="D268" s="450"/>
      <c r="E268" s="450"/>
      <c r="F268" s="450"/>
      <c r="G268" s="450"/>
      <c r="H268" s="450"/>
      <c r="I268" s="450"/>
      <c r="J268" s="450"/>
      <c r="K268" s="450"/>
      <c r="L268" s="450"/>
      <c r="M268" s="450"/>
      <c r="N268" s="450"/>
      <c r="O268" s="450"/>
      <c r="P268" s="450"/>
      <c r="Q268" s="450"/>
      <c r="R268" s="450"/>
      <c r="S268" s="450"/>
      <c r="T268" s="357" t="str">
        <f>IF(ISNA(VLOOKUP(H268,Info!$J$2:$K$16,2,FALSE)),"",VLOOKUP(H268,Info!$J$2:$K$16,2,FALSE))</f>
        <v/>
      </c>
      <c r="U268">
        <f t="shared" si="9"/>
        <v>0</v>
      </c>
    </row>
    <row r="269" spans="1:21">
      <c r="A269" t="str">
        <f t="shared" si="8"/>
        <v xml:space="preserve"> (  )</v>
      </c>
      <c r="B269" s="450"/>
      <c r="C269" s="450"/>
      <c r="D269" s="450"/>
      <c r="E269" s="450"/>
      <c r="F269" s="450"/>
      <c r="G269" s="450"/>
      <c r="H269" s="450"/>
      <c r="I269" s="450"/>
      <c r="J269" s="450"/>
      <c r="K269" s="450"/>
      <c r="L269" s="450"/>
      <c r="M269" s="450"/>
      <c r="N269" s="450"/>
      <c r="O269" s="450"/>
      <c r="P269" s="450"/>
      <c r="Q269" s="450"/>
      <c r="R269" s="450"/>
      <c r="S269" s="450"/>
      <c r="T269" s="357" t="str">
        <f>IF(ISNA(VLOOKUP(H269,Info!$J$2:$K$16,2,FALSE)),"",VLOOKUP(H269,Info!$J$2:$K$16,2,FALSE))</f>
        <v/>
      </c>
      <c r="U269">
        <f t="shared" si="9"/>
        <v>0</v>
      </c>
    </row>
    <row r="270" spans="1:21">
      <c r="A270" t="str">
        <f t="shared" si="8"/>
        <v xml:space="preserve"> (  )</v>
      </c>
      <c r="B270" s="450"/>
      <c r="C270" s="450"/>
      <c r="D270" s="450"/>
      <c r="E270" s="450"/>
      <c r="F270" s="450"/>
      <c r="G270" s="450"/>
      <c r="H270" s="450"/>
      <c r="I270" s="450"/>
      <c r="J270" s="450"/>
      <c r="K270" s="450"/>
      <c r="L270" s="450"/>
      <c r="M270" s="450"/>
      <c r="N270" s="450"/>
      <c r="O270" s="450"/>
      <c r="P270" s="450"/>
      <c r="Q270" s="450"/>
      <c r="R270" s="450"/>
      <c r="S270" s="450"/>
      <c r="T270" s="357" t="str">
        <f>IF(ISNA(VLOOKUP(H270,Info!$J$2:$K$16,2,FALSE)),"",VLOOKUP(H270,Info!$J$2:$K$16,2,FALSE))</f>
        <v/>
      </c>
      <c r="U270">
        <f t="shared" si="9"/>
        <v>0</v>
      </c>
    </row>
    <row r="271" spans="1:21">
      <c r="A271" t="str">
        <f t="shared" si="8"/>
        <v xml:space="preserve"> (  )</v>
      </c>
      <c r="B271" s="450"/>
      <c r="C271" s="450"/>
      <c r="D271" s="450"/>
      <c r="E271" s="450"/>
      <c r="F271" s="450"/>
      <c r="G271" s="450"/>
      <c r="H271" s="450"/>
      <c r="I271" s="450"/>
      <c r="J271" s="450"/>
      <c r="K271" s="450"/>
      <c r="L271" s="450"/>
      <c r="M271" s="450"/>
      <c r="N271" s="450"/>
      <c r="O271" s="450"/>
      <c r="P271" s="450"/>
      <c r="Q271" s="450"/>
      <c r="R271" s="450"/>
      <c r="S271" s="450"/>
      <c r="T271" s="357" t="str">
        <f>IF(ISNA(VLOOKUP(H271,Info!$J$2:$K$16,2,FALSE)),"",VLOOKUP(H271,Info!$J$2:$K$16,2,FALSE))</f>
        <v/>
      </c>
      <c r="U271">
        <f t="shared" si="9"/>
        <v>0</v>
      </c>
    </row>
    <row r="272" spans="1:21">
      <c r="A272" t="str">
        <f t="shared" si="8"/>
        <v xml:space="preserve"> (  )</v>
      </c>
      <c r="B272" s="450"/>
      <c r="C272" s="450"/>
      <c r="D272" s="450"/>
      <c r="E272" s="450"/>
      <c r="F272" s="450"/>
      <c r="G272" s="450"/>
      <c r="H272" s="450"/>
      <c r="I272" s="450"/>
      <c r="J272" s="450"/>
      <c r="K272" s="450"/>
      <c r="L272" s="450"/>
      <c r="M272" s="450"/>
      <c r="N272" s="450"/>
      <c r="O272" s="450"/>
      <c r="P272" s="450"/>
      <c r="Q272" s="450"/>
      <c r="R272" s="450"/>
      <c r="S272" s="450"/>
      <c r="T272" s="357" t="str">
        <f>IF(ISNA(VLOOKUP(H272,Info!$J$2:$K$16,2,FALSE)),"",VLOOKUP(H272,Info!$J$2:$K$16,2,FALSE))</f>
        <v/>
      </c>
      <c r="U272">
        <f t="shared" si="9"/>
        <v>0</v>
      </c>
    </row>
    <row r="273" spans="1:21">
      <c r="A273" t="str">
        <f t="shared" si="8"/>
        <v xml:space="preserve"> (  )</v>
      </c>
      <c r="B273" s="450"/>
      <c r="C273" s="450"/>
      <c r="D273" s="450"/>
      <c r="E273" s="450"/>
      <c r="F273" s="450"/>
      <c r="G273" s="450"/>
      <c r="H273" s="450"/>
      <c r="I273" s="450"/>
      <c r="J273" s="450"/>
      <c r="K273" s="450"/>
      <c r="L273" s="450"/>
      <c r="M273" s="450"/>
      <c r="N273" s="450"/>
      <c r="O273" s="450"/>
      <c r="P273" s="450"/>
      <c r="Q273" s="450"/>
      <c r="R273" s="450"/>
      <c r="S273" s="450"/>
      <c r="T273" s="357" t="str">
        <f>IF(ISNA(VLOOKUP(H273,Info!$J$2:$K$16,2,FALSE)),"",VLOOKUP(H273,Info!$J$2:$K$16,2,FALSE))</f>
        <v/>
      </c>
      <c r="U273">
        <f t="shared" si="9"/>
        <v>0</v>
      </c>
    </row>
    <row r="274" spans="1:21">
      <c r="A274" t="str">
        <f t="shared" si="8"/>
        <v xml:space="preserve"> (  )</v>
      </c>
      <c r="B274" s="450"/>
      <c r="C274" s="450"/>
      <c r="D274" s="450"/>
      <c r="E274" s="450"/>
      <c r="F274" s="450"/>
      <c r="G274" s="450"/>
      <c r="H274" s="450"/>
      <c r="I274" s="450"/>
      <c r="J274" s="450"/>
      <c r="K274" s="450"/>
      <c r="L274" s="450"/>
      <c r="M274" s="450"/>
      <c r="N274" s="450"/>
      <c r="O274" s="450"/>
      <c r="P274" s="450"/>
      <c r="Q274" s="450"/>
      <c r="R274" s="450"/>
      <c r="S274" s="450"/>
      <c r="T274" s="357" t="str">
        <f>IF(ISNA(VLOOKUP(H274,Info!$J$2:$K$16,2,FALSE)),"",VLOOKUP(H274,Info!$J$2:$K$16,2,FALSE))</f>
        <v/>
      </c>
      <c r="U274">
        <f t="shared" si="9"/>
        <v>0</v>
      </c>
    </row>
    <row r="275" spans="1:21">
      <c r="A275" t="str">
        <f t="shared" si="8"/>
        <v xml:space="preserve"> (  )</v>
      </c>
      <c r="B275" s="450"/>
      <c r="C275" s="450"/>
      <c r="D275" s="450"/>
      <c r="E275" s="450"/>
      <c r="F275" s="450"/>
      <c r="G275" s="450"/>
      <c r="H275" s="450"/>
      <c r="I275" s="450"/>
      <c r="J275" s="450"/>
      <c r="K275" s="450"/>
      <c r="L275" s="450"/>
      <c r="M275" s="450"/>
      <c r="N275" s="450"/>
      <c r="O275" s="450"/>
      <c r="P275" s="450"/>
      <c r="Q275" s="450"/>
      <c r="R275" s="450"/>
      <c r="S275" s="450"/>
      <c r="T275" s="357" t="str">
        <f>IF(ISNA(VLOOKUP(H275,Info!$J$2:$K$16,2,FALSE)),"",VLOOKUP(H275,Info!$J$2:$K$16,2,FALSE))</f>
        <v/>
      </c>
      <c r="U275">
        <f t="shared" si="9"/>
        <v>0</v>
      </c>
    </row>
    <row r="276" spans="1:21">
      <c r="A276" t="str">
        <f t="shared" si="8"/>
        <v xml:space="preserve"> (  )</v>
      </c>
      <c r="B276" s="450"/>
      <c r="C276" s="450"/>
      <c r="D276" s="450"/>
      <c r="E276" s="450"/>
      <c r="F276" s="450"/>
      <c r="G276" s="450"/>
      <c r="H276" s="450"/>
      <c r="I276" s="450"/>
      <c r="J276" s="450"/>
      <c r="K276" s="450"/>
      <c r="L276" s="450"/>
      <c r="M276" s="450"/>
      <c r="N276" s="450"/>
      <c r="O276" s="450"/>
      <c r="P276" s="450"/>
      <c r="Q276" s="450"/>
      <c r="R276" s="450"/>
      <c r="S276" s="450"/>
      <c r="T276" s="357" t="str">
        <f>IF(ISNA(VLOOKUP(H276,Info!$J$2:$K$16,2,FALSE)),"",VLOOKUP(H276,Info!$J$2:$K$16,2,FALSE))</f>
        <v/>
      </c>
      <c r="U276">
        <f t="shared" si="9"/>
        <v>0</v>
      </c>
    </row>
    <row r="277" spans="1:21">
      <c r="A277" t="str">
        <f t="shared" si="8"/>
        <v xml:space="preserve"> (  )</v>
      </c>
      <c r="B277" s="450"/>
      <c r="C277" s="450"/>
      <c r="D277" s="450"/>
      <c r="E277" s="450"/>
      <c r="F277" s="450"/>
      <c r="G277" s="450"/>
      <c r="H277" s="450"/>
      <c r="I277" s="450"/>
      <c r="J277" s="450"/>
      <c r="K277" s="450"/>
      <c r="L277" s="450"/>
      <c r="M277" s="450"/>
      <c r="N277" s="450"/>
      <c r="O277" s="450"/>
      <c r="P277" s="450"/>
      <c r="Q277" s="450"/>
      <c r="R277" s="450"/>
      <c r="S277" s="450"/>
      <c r="T277" s="357" t="str">
        <f>IF(ISNA(VLOOKUP(H277,Info!$J$2:$K$16,2,FALSE)),"",VLOOKUP(H277,Info!$J$2:$K$16,2,FALSE))</f>
        <v/>
      </c>
      <c r="U277">
        <f t="shared" si="9"/>
        <v>0</v>
      </c>
    </row>
    <row r="278" spans="1:21">
      <c r="A278" t="str">
        <f t="shared" si="8"/>
        <v xml:space="preserve"> (  )</v>
      </c>
      <c r="B278" s="450"/>
      <c r="C278" s="450"/>
      <c r="D278" s="450"/>
      <c r="E278" s="450"/>
      <c r="F278" s="450"/>
      <c r="G278" s="450"/>
      <c r="H278" s="450"/>
      <c r="I278" s="450"/>
      <c r="J278" s="450"/>
      <c r="K278" s="450"/>
      <c r="L278" s="450"/>
      <c r="M278" s="450"/>
      <c r="N278" s="450"/>
      <c r="O278" s="450"/>
      <c r="P278" s="450"/>
      <c r="Q278" s="450"/>
      <c r="R278" s="450"/>
      <c r="S278" s="450"/>
      <c r="T278" s="357" t="str">
        <f>IF(ISNA(VLOOKUP(H278,Info!$J$2:$K$16,2,FALSE)),"",VLOOKUP(H278,Info!$J$2:$K$16,2,FALSE))</f>
        <v/>
      </c>
      <c r="U278">
        <f t="shared" si="9"/>
        <v>0</v>
      </c>
    </row>
    <row r="279" spans="1:21">
      <c r="A279" t="str">
        <f t="shared" si="8"/>
        <v xml:space="preserve"> (  )</v>
      </c>
      <c r="B279" s="450"/>
      <c r="C279" s="450"/>
      <c r="D279" s="450"/>
      <c r="E279" s="450"/>
      <c r="F279" s="450"/>
      <c r="G279" s="450"/>
      <c r="H279" s="450"/>
      <c r="I279" s="450"/>
      <c r="J279" s="450"/>
      <c r="K279" s="450"/>
      <c r="L279" s="450"/>
      <c r="M279" s="450"/>
      <c r="N279" s="450"/>
      <c r="O279" s="450"/>
      <c r="P279" s="450"/>
      <c r="Q279" s="450"/>
      <c r="R279" s="450"/>
      <c r="S279" s="450"/>
      <c r="T279" s="357" t="str">
        <f>IF(ISNA(VLOOKUP(H279,Info!$J$2:$K$16,2,FALSE)),"",VLOOKUP(H279,Info!$J$2:$K$16,2,FALSE))</f>
        <v/>
      </c>
      <c r="U279">
        <f t="shared" si="9"/>
        <v>0</v>
      </c>
    </row>
    <row r="280" spans="1:21">
      <c r="A280" t="str">
        <f t="shared" si="8"/>
        <v xml:space="preserve"> (  )</v>
      </c>
      <c r="B280" s="450"/>
      <c r="C280" s="450"/>
      <c r="D280" s="450"/>
      <c r="E280" s="450"/>
      <c r="F280" s="450"/>
      <c r="G280" s="450"/>
      <c r="H280" s="450"/>
      <c r="I280" s="450"/>
      <c r="J280" s="450"/>
      <c r="K280" s="450"/>
      <c r="L280" s="450"/>
      <c r="M280" s="450"/>
      <c r="N280" s="450"/>
      <c r="O280" s="450"/>
      <c r="P280" s="450"/>
      <c r="Q280" s="450"/>
      <c r="R280" s="450"/>
      <c r="S280" s="450"/>
      <c r="T280" s="357" t="str">
        <f>IF(ISNA(VLOOKUP(H280,Info!$J$2:$K$16,2,FALSE)),"",VLOOKUP(H280,Info!$J$2:$K$16,2,FALSE))</f>
        <v/>
      </c>
      <c r="U280">
        <f t="shared" si="9"/>
        <v>0</v>
      </c>
    </row>
    <row r="281" spans="1:21">
      <c r="A281" t="str">
        <f t="shared" si="8"/>
        <v xml:space="preserve"> (  )</v>
      </c>
      <c r="B281" s="450"/>
      <c r="C281" s="450"/>
      <c r="D281" s="450"/>
      <c r="E281" s="450"/>
      <c r="F281" s="450"/>
      <c r="G281" s="450"/>
      <c r="H281" s="450"/>
      <c r="I281" s="450"/>
      <c r="J281" s="450"/>
      <c r="K281" s="450"/>
      <c r="L281" s="450"/>
      <c r="M281" s="450"/>
      <c r="N281" s="450"/>
      <c r="O281" s="450"/>
      <c r="P281" s="450"/>
      <c r="Q281" s="450"/>
      <c r="R281" s="450"/>
      <c r="S281" s="450"/>
      <c r="T281" s="357" t="str">
        <f>IF(ISNA(VLOOKUP(H281,Info!$J$2:$K$16,2,FALSE)),"",VLOOKUP(H281,Info!$J$2:$K$16,2,FALSE))</f>
        <v/>
      </c>
      <c r="U281">
        <f t="shared" si="9"/>
        <v>0</v>
      </c>
    </row>
    <row r="282" spans="1:21">
      <c r="A282" t="str">
        <f t="shared" si="8"/>
        <v xml:space="preserve"> (  )</v>
      </c>
      <c r="B282" s="450"/>
      <c r="C282" s="450"/>
      <c r="D282" s="450"/>
      <c r="E282" s="450"/>
      <c r="F282" s="450"/>
      <c r="G282" s="450"/>
      <c r="H282" s="450"/>
      <c r="I282" s="450"/>
      <c r="J282" s="450"/>
      <c r="K282" s="450"/>
      <c r="L282" s="450"/>
      <c r="M282" s="450"/>
      <c r="N282" s="450"/>
      <c r="O282" s="450"/>
      <c r="P282" s="450"/>
      <c r="Q282" s="450"/>
      <c r="R282" s="450"/>
      <c r="S282" s="450"/>
      <c r="T282" s="357" t="str">
        <f>IF(ISNA(VLOOKUP(H282,Info!$J$2:$K$16,2,FALSE)),"",VLOOKUP(H282,Info!$J$2:$K$16,2,FALSE))</f>
        <v/>
      </c>
      <c r="U282">
        <f t="shared" si="9"/>
        <v>0</v>
      </c>
    </row>
    <row r="283" spans="1:21">
      <c r="A283" t="str">
        <f t="shared" si="8"/>
        <v xml:space="preserve"> (  )</v>
      </c>
      <c r="B283" s="450"/>
      <c r="C283" s="450"/>
      <c r="D283" s="450"/>
      <c r="E283" s="450"/>
      <c r="F283" s="450"/>
      <c r="G283" s="450"/>
      <c r="H283" s="450"/>
      <c r="I283" s="450"/>
      <c r="J283" s="450"/>
      <c r="K283" s="450"/>
      <c r="L283" s="450"/>
      <c r="M283" s="450"/>
      <c r="N283" s="450"/>
      <c r="O283" s="450"/>
      <c r="P283" s="450"/>
      <c r="Q283" s="450"/>
      <c r="R283" s="450"/>
      <c r="S283" s="450"/>
      <c r="T283" s="357" t="str">
        <f>IF(ISNA(VLOOKUP(H283,Info!$J$2:$K$16,2,FALSE)),"",VLOOKUP(H283,Info!$J$2:$K$16,2,FALSE))</f>
        <v/>
      </c>
      <c r="U283">
        <f t="shared" si="9"/>
        <v>0</v>
      </c>
    </row>
    <row r="284" spans="1:21">
      <c r="A284" t="str">
        <f t="shared" si="8"/>
        <v xml:space="preserve"> (  )</v>
      </c>
      <c r="B284" s="450"/>
      <c r="C284" s="450"/>
      <c r="D284" s="450"/>
      <c r="E284" s="450"/>
      <c r="F284" s="450"/>
      <c r="G284" s="450"/>
      <c r="H284" s="450"/>
      <c r="I284" s="450"/>
      <c r="J284" s="450"/>
      <c r="K284" s="450"/>
      <c r="L284" s="450"/>
      <c r="M284" s="450"/>
      <c r="N284" s="450"/>
      <c r="O284" s="450"/>
      <c r="P284" s="450"/>
      <c r="Q284" s="450"/>
      <c r="R284" s="450"/>
      <c r="S284" s="450"/>
      <c r="T284" s="357" t="str">
        <f>IF(ISNA(VLOOKUP(H284,Info!$J$2:$K$16,2,FALSE)),"",VLOOKUP(H284,Info!$J$2:$K$16,2,FALSE))</f>
        <v/>
      </c>
      <c r="U284">
        <f t="shared" si="9"/>
        <v>0</v>
      </c>
    </row>
    <row r="285" spans="1:21">
      <c r="A285" t="str">
        <f t="shared" si="8"/>
        <v xml:space="preserve"> (  )</v>
      </c>
      <c r="B285" s="450"/>
      <c r="C285" s="450"/>
      <c r="D285" s="450"/>
      <c r="E285" s="450"/>
      <c r="F285" s="450"/>
      <c r="G285" s="450"/>
      <c r="H285" s="450"/>
      <c r="I285" s="450"/>
      <c r="J285" s="450"/>
      <c r="K285" s="450"/>
      <c r="L285" s="450"/>
      <c r="M285" s="450"/>
      <c r="N285" s="450"/>
      <c r="O285" s="450"/>
      <c r="P285" s="450"/>
      <c r="Q285" s="450"/>
      <c r="R285" s="450"/>
      <c r="S285" s="450"/>
      <c r="T285" s="357" t="str">
        <f>IF(ISNA(VLOOKUP(H285,Info!$J$2:$K$16,2,FALSE)),"",VLOOKUP(H285,Info!$J$2:$K$16,2,FALSE))</f>
        <v/>
      </c>
      <c r="U285">
        <f t="shared" si="9"/>
        <v>0</v>
      </c>
    </row>
    <row r="286" spans="1:21">
      <c r="A286" t="str">
        <f t="shared" si="8"/>
        <v xml:space="preserve"> (  )</v>
      </c>
      <c r="B286" s="450"/>
      <c r="C286" s="450"/>
      <c r="D286" s="450"/>
      <c r="E286" s="450"/>
      <c r="F286" s="450"/>
      <c r="G286" s="450"/>
      <c r="H286" s="450"/>
      <c r="I286" s="450"/>
      <c r="J286" s="450"/>
      <c r="K286" s="450"/>
      <c r="L286" s="450"/>
      <c r="M286" s="450"/>
      <c r="N286" s="450"/>
      <c r="O286" s="450"/>
      <c r="P286" s="450"/>
      <c r="Q286" s="450"/>
      <c r="R286" s="450"/>
      <c r="S286" s="450"/>
      <c r="T286" s="357" t="str">
        <f>IF(ISNA(VLOOKUP(H286,Info!$J$2:$K$16,2,FALSE)),"",VLOOKUP(H286,Info!$J$2:$K$16,2,FALSE))</f>
        <v/>
      </c>
      <c r="U286">
        <f t="shared" si="9"/>
        <v>0</v>
      </c>
    </row>
    <row r="287" spans="1:21">
      <c r="A287" t="str">
        <f t="shared" si="8"/>
        <v xml:space="preserve"> (  )</v>
      </c>
      <c r="B287" s="450"/>
      <c r="C287" s="450"/>
      <c r="D287" s="450"/>
      <c r="E287" s="450"/>
      <c r="F287" s="450"/>
      <c r="G287" s="450"/>
      <c r="H287" s="450"/>
      <c r="I287" s="450"/>
      <c r="J287" s="450"/>
      <c r="K287" s="450"/>
      <c r="L287" s="450"/>
      <c r="M287" s="450"/>
      <c r="N287" s="450"/>
      <c r="O287" s="450"/>
      <c r="P287" s="450"/>
      <c r="Q287" s="450"/>
      <c r="R287" s="450"/>
      <c r="S287" s="450"/>
      <c r="T287" s="357" t="str">
        <f>IF(ISNA(VLOOKUP(H287,Info!$J$2:$K$16,2,FALSE)),"",VLOOKUP(H287,Info!$J$2:$K$16,2,FALSE))</f>
        <v/>
      </c>
      <c r="U287">
        <f t="shared" si="9"/>
        <v>0</v>
      </c>
    </row>
    <row r="288" spans="1:21">
      <c r="A288" t="str">
        <f t="shared" si="8"/>
        <v xml:space="preserve"> (  )</v>
      </c>
      <c r="B288" s="450"/>
      <c r="C288" s="450"/>
      <c r="D288" s="450"/>
      <c r="E288" s="450"/>
      <c r="F288" s="450"/>
      <c r="G288" s="450"/>
      <c r="H288" s="450"/>
      <c r="I288" s="450"/>
      <c r="J288" s="450"/>
      <c r="K288" s="450"/>
      <c r="L288" s="450"/>
      <c r="M288" s="450"/>
      <c r="N288" s="450"/>
      <c r="O288" s="450"/>
      <c r="P288" s="450"/>
      <c r="Q288" s="450"/>
      <c r="R288" s="450"/>
      <c r="S288" s="450"/>
      <c r="T288" s="357" t="str">
        <f>IF(ISNA(VLOOKUP(H288,Info!$J$2:$K$16,2,FALSE)),"",VLOOKUP(H288,Info!$J$2:$K$16,2,FALSE))</f>
        <v/>
      </c>
      <c r="U288">
        <f t="shared" si="9"/>
        <v>0</v>
      </c>
    </row>
    <row r="289" spans="1:21">
      <c r="A289" t="str">
        <f t="shared" si="8"/>
        <v xml:space="preserve"> (  )</v>
      </c>
      <c r="B289" s="450"/>
      <c r="C289" s="450"/>
      <c r="D289" s="450"/>
      <c r="E289" s="450"/>
      <c r="F289" s="450"/>
      <c r="G289" s="450"/>
      <c r="H289" s="450"/>
      <c r="I289" s="450"/>
      <c r="J289" s="450"/>
      <c r="K289" s="450"/>
      <c r="L289" s="450"/>
      <c r="M289" s="450"/>
      <c r="N289" s="450"/>
      <c r="O289" s="450"/>
      <c r="P289" s="450"/>
      <c r="Q289" s="450"/>
      <c r="R289" s="450"/>
      <c r="S289" s="450"/>
      <c r="T289" s="357" t="str">
        <f>IF(ISNA(VLOOKUP(H289,Info!$J$2:$K$16,2,FALSE)),"",VLOOKUP(H289,Info!$J$2:$K$16,2,FALSE))</f>
        <v/>
      </c>
      <c r="U289">
        <f t="shared" si="9"/>
        <v>0</v>
      </c>
    </row>
    <row r="290" spans="1:21">
      <c r="A290" t="str">
        <f t="shared" si="8"/>
        <v xml:space="preserve"> (  )</v>
      </c>
      <c r="B290" s="450"/>
      <c r="C290" s="450"/>
      <c r="D290" s="450"/>
      <c r="E290" s="450"/>
      <c r="F290" s="450"/>
      <c r="G290" s="450"/>
      <c r="H290" s="450"/>
      <c r="I290" s="450"/>
      <c r="J290" s="450"/>
      <c r="K290" s="450"/>
      <c r="L290" s="450"/>
      <c r="M290" s="450"/>
      <c r="N290" s="450"/>
      <c r="O290" s="450"/>
      <c r="P290" s="450"/>
      <c r="Q290" s="450"/>
      <c r="R290" s="450"/>
      <c r="S290" s="450"/>
      <c r="T290" s="357" t="str">
        <f>IF(ISNA(VLOOKUP(H290,Info!$J$2:$K$16,2,FALSE)),"",VLOOKUP(H290,Info!$J$2:$K$16,2,FALSE))</f>
        <v/>
      </c>
      <c r="U290">
        <f t="shared" si="9"/>
        <v>0</v>
      </c>
    </row>
    <row r="291" spans="1:21">
      <c r="A291" t="str">
        <f t="shared" si="8"/>
        <v xml:space="preserve"> (  )</v>
      </c>
      <c r="B291" s="450"/>
      <c r="C291" s="450"/>
      <c r="D291" s="450"/>
      <c r="E291" s="450"/>
      <c r="F291" s="450"/>
      <c r="G291" s="450"/>
      <c r="H291" s="450"/>
      <c r="I291" s="450"/>
      <c r="J291" s="450"/>
      <c r="K291" s="450"/>
      <c r="L291" s="450"/>
      <c r="M291" s="450"/>
      <c r="N291" s="450"/>
      <c r="O291" s="450"/>
      <c r="P291" s="450"/>
      <c r="Q291" s="450"/>
      <c r="R291" s="450"/>
      <c r="S291" s="450"/>
      <c r="T291" s="357" t="str">
        <f>IF(ISNA(VLOOKUP(H291,Info!$J$2:$K$16,2,FALSE)),"",VLOOKUP(H291,Info!$J$2:$K$16,2,FALSE))</f>
        <v/>
      </c>
      <c r="U291">
        <f t="shared" si="9"/>
        <v>0</v>
      </c>
    </row>
    <row r="292" spans="1:21">
      <c r="A292" t="str">
        <f t="shared" si="8"/>
        <v xml:space="preserve"> (  )</v>
      </c>
      <c r="B292" s="450"/>
      <c r="C292" s="450"/>
      <c r="D292" s="450"/>
      <c r="E292" s="450"/>
      <c r="F292" s="450"/>
      <c r="G292" s="450"/>
      <c r="H292" s="450"/>
      <c r="I292" s="450"/>
      <c r="J292" s="450"/>
      <c r="K292" s="450"/>
      <c r="L292" s="450"/>
      <c r="M292" s="450"/>
      <c r="N292" s="450"/>
      <c r="O292" s="450"/>
      <c r="P292" s="450"/>
      <c r="Q292" s="450"/>
      <c r="R292" s="450"/>
      <c r="S292" s="450"/>
      <c r="T292" s="357" t="str">
        <f>IF(ISNA(VLOOKUP(H292,Info!$J$2:$K$16,2,FALSE)),"",VLOOKUP(H292,Info!$J$2:$K$16,2,FALSE))</f>
        <v/>
      </c>
      <c r="U292">
        <f t="shared" si="9"/>
        <v>0</v>
      </c>
    </row>
    <row r="293" spans="1:21">
      <c r="A293" t="str">
        <f t="shared" si="8"/>
        <v xml:space="preserve"> (  )</v>
      </c>
      <c r="B293" s="450"/>
      <c r="C293" s="450"/>
      <c r="D293" s="450"/>
      <c r="E293" s="450"/>
      <c r="F293" s="450"/>
      <c r="G293" s="450"/>
      <c r="H293" s="450"/>
      <c r="I293" s="450"/>
      <c r="J293" s="450"/>
      <c r="K293" s="450"/>
      <c r="L293" s="450"/>
      <c r="M293" s="450"/>
      <c r="N293" s="450"/>
      <c r="O293" s="450"/>
      <c r="P293" s="450"/>
      <c r="Q293" s="450"/>
      <c r="R293" s="450"/>
      <c r="S293" s="450"/>
      <c r="T293" s="357" t="str">
        <f>IF(ISNA(VLOOKUP(H293,Info!$J$2:$K$16,2,FALSE)),"",VLOOKUP(H293,Info!$J$2:$K$16,2,FALSE))</f>
        <v/>
      </c>
      <c r="U293">
        <f t="shared" si="9"/>
        <v>0</v>
      </c>
    </row>
    <row r="294" spans="1:21">
      <c r="A294" t="str">
        <f t="shared" si="8"/>
        <v xml:space="preserve"> (  )</v>
      </c>
      <c r="B294" s="450"/>
      <c r="C294" s="450"/>
      <c r="D294" s="450"/>
      <c r="E294" s="450"/>
      <c r="F294" s="450"/>
      <c r="G294" s="450"/>
      <c r="H294" s="450"/>
      <c r="I294" s="450"/>
      <c r="J294" s="450"/>
      <c r="K294" s="450"/>
      <c r="L294" s="450"/>
      <c r="M294" s="450"/>
      <c r="N294" s="450"/>
      <c r="O294" s="450"/>
      <c r="P294" s="450"/>
      <c r="Q294" s="450"/>
      <c r="R294" s="450"/>
      <c r="S294" s="450"/>
      <c r="T294" s="357" t="str">
        <f>IF(ISNA(VLOOKUP(H294,Info!$J$2:$K$16,2,FALSE)),"",VLOOKUP(H294,Info!$J$2:$K$16,2,FALSE))</f>
        <v/>
      </c>
      <c r="U294">
        <f t="shared" si="9"/>
        <v>0</v>
      </c>
    </row>
    <row r="295" spans="1:21">
      <c r="A295" t="str">
        <f t="shared" si="8"/>
        <v xml:space="preserve"> (  )</v>
      </c>
      <c r="B295" s="450"/>
      <c r="C295" s="450"/>
      <c r="D295" s="450"/>
      <c r="E295" s="450"/>
      <c r="F295" s="450"/>
      <c r="G295" s="450"/>
      <c r="H295" s="450"/>
      <c r="I295" s="450"/>
      <c r="J295" s="450"/>
      <c r="K295" s="450"/>
      <c r="L295" s="450"/>
      <c r="M295" s="450"/>
      <c r="N295" s="450"/>
      <c r="O295" s="450"/>
      <c r="P295" s="450"/>
      <c r="Q295" s="450"/>
      <c r="R295" s="450"/>
      <c r="S295" s="450"/>
      <c r="T295" s="357" t="str">
        <f>IF(ISNA(VLOOKUP(H295,Info!$J$2:$K$16,2,FALSE)),"",VLOOKUP(H295,Info!$J$2:$K$16,2,FALSE))</f>
        <v/>
      </c>
      <c r="U295">
        <f t="shared" si="9"/>
        <v>0</v>
      </c>
    </row>
    <row r="296" spans="1:21">
      <c r="A296" t="str">
        <f t="shared" si="8"/>
        <v xml:space="preserve"> (  )</v>
      </c>
      <c r="B296" s="450"/>
      <c r="C296" s="450"/>
      <c r="D296" s="450"/>
      <c r="E296" s="450"/>
      <c r="F296" s="450"/>
      <c r="G296" s="450"/>
      <c r="H296" s="450"/>
      <c r="I296" s="450"/>
      <c r="J296" s="450"/>
      <c r="K296" s="450"/>
      <c r="L296" s="450"/>
      <c r="M296" s="450"/>
      <c r="N296" s="450"/>
      <c r="O296" s="450"/>
      <c r="P296" s="450"/>
      <c r="Q296" s="450"/>
      <c r="R296" s="450"/>
      <c r="S296" s="450"/>
      <c r="T296" s="357" t="str">
        <f>IF(ISNA(VLOOKUP(H296,Info!$J$2:$K$16,2,FALSE)),"",VLOOKUP(H296,Info!$J$2:$K$16,2,FALSE))</f>
        <v/>
      </c>
      <c r="U296">
        <f t="shared" si="9"/>
        <v>0</v>
      </c>
    </row>
    <row r="297" spans="1:21">
      <c r="A297" t="str">
        <f t="shared" si="8"/>
        <v xml:space="preserve"> (  )</v>
      </c>
      <c r="B297" s="450"/>
      <c r="C297" s="450"/>
      <c r="D297" s="450"/>
      <c r="E297" s="450"/>
      <c r="F297" s="450"/>
      <c r="G297" s="450"/>
      <c r="H297" s="450"/>
      <c r="I297" s="450"/>
      <c r="J297" s="450"/>
      <c r="K297" s="450"/>
      <c r="L297" s="450"/>
      <c r="M297" s="450"/>
      <c r="N297" s="450"/>
      <c r="O297" s="450"/>
      <c r="P297" s="450"/>
      <c r="Q297" s="450"/>
      <c r="R297" s="450"/>
      <c r="S297" s="450"/>
      <c r="T297" s="357" t="str">
        <f>IF(ISNA(VLOOKUP(H297,Info!$J$2:$K$16,2,FALSE)),"",VLOOKUP(H297,Info!$J$2:$K$16,2,FALSE))</f>
        <v/>
      </c>
      <c r="U297">
        <f t="shared" si="9"/>
        <v>0</v>
      </c>
    </row>
    <row r="298" spans="1:21">
      <c r="A298" t="str">
        <f t="shared" si="8"/>
        <v xml:space="preserve"> (  )</v>
      </c>
      <c r="B298" s="450"/>
      <c r="C298" s="450"/>
      <c r="D298" s="450"/>
      <c r="E298" s="450"/>
      <c r="F298" s="450"/>
      <c r="G298" s="450"/>
      <c r="H298" s="450"/>
      <c r="I298" s="450"/>
      <c r="J298" s="450"/>
      <c r="K298" s="450"/>
      <c r="L298" s="450"/>
      <c r="M298" s="450"/>
      <c r="N298" s="450"/>
      <c r="O298" s="450"/>
      <c r="P298" s="450"/>
      <c r="Q298" s="450"/>
      <c r="R298" s="450"/>
      <c r="S298" s="450"/>
      <c r="T298" s="357" t="str">
        <f>IF(ISNA(VLOOKUP(H298,Info!$J$2:$K$16,2,FALSE)),"",VLOOKUP(H298,Info!$J$2:$K$16,2,FALSE))</f>
        <v/>
      </c>
      <c r="U298">
        <f t="shared" si="9"/>
        <v>0</v>
      </c>
    </row>
    <row r="299" spans="1:21">
      <c r="A299" t="str">
        <f t="shared" si="8"/>
        <v xml:space="preserve"> (  )</v>
      </c>
      <c r="B299" s="450"/>
      <c r="C299" s="450"/>
      <c r="D299" s="450"/>
      <c r="E299" s="450"/>
      <c r="F299" s="450"/>
      <c r="G299" s="450"/>
      <c r="H299" s="450"/>
      <c r="I299" s="450"/>
      <c r="J299" s="450"/>
      <c r="K299" s="450"/>
      <c r="L299" s="450"/>
      <c r="M299" s="450"/>
      <c r="N299" s="450"/>
      <c r="O299" s="450"/>
      <c r="P299" s="450"/>
      <c r="Q299" s="450"/>
      <c r="R299" s="450"/>
      <c r="S299" s="450"/>
      <c r="T299" s="357" t="str">
        <f>IF(ISNA(VLOOKUP(H299,Info!$J$2:$K$16,2,FALSE)),"",VLOOKUP(H299,Info!$J$2:$K$16,2,FALSE))</f>
        <v/>
      </c>
      <c r="U299">
        <f t="shared" si="9"/>
        <v>0</v>
      </c>
    </row>
    <row r="300" spans="1:21">
      <c r="A300" t="str">
        <f t="shared" si="8"/>
        <v xml:space="preserve"> (  )</v>
      </c>
      <c r="B300" s="450"/>
      <c r="C300" s="450"/>
      <c r="D300" s="450"/>
      <c r="E300" s="450"/>
      <c r="F300" s="450"/>
      <c r="G300" s="450"/>
      <c r="H300" s="450"/>
      <c r="I300" s="450"/>
      <c r="J300" s="450"/>
      <c r="K300" s="450"/>
      <c r="L300" s="450"/>
      <c r="M300" s="450"/>
      <c r="N300" s="450"/>
      <c r="O300" s="450"/>
      <c r="P300" s="450"/>
      <c r="Q300" s="450"/>
      <c r="R300" s="450"/>
      <c r="S300" s="450"/>
      <c r="T300" s="357" t="str">
        <f>IF(ISNA(VLOOKUP(H300,Info!$J$2:$K$16,2,FALSE)),"",VLOOKUP(H300,Info!$J$2:$K$16,2,FALSE))</f>
        <v/>
      </c>
      <c r="U300">
        <f t="shared" si="9"/>
        <v>0</v>
      </c>
    </row>
    <row r="301" spans="1:21">
      <c r="A301" t="str">
        <f t="shared" si="8"/>
        <v xml:space="preserve"> (  )</v>
      </c>
      <c r="B301" s="450"/>
      <c r="C301" s="450"/>
      <c r="D301" s="450"/>
      <c r="E301" s="450"/>
      <c r="F301" s="450"/>
      <c r="G301" s="450"/>
      <c r="H301" s="450"/>
      <c r="I301" s="450"/>
      <c r="J301" s="450"/>
      <c r="K301" s="450"/>
      <c r="L301" s="450"/>
      <c r="M301" s="450"/>
      <c r="N301" s="450"/>
      <c r="O301" s="450"/>
      <c r="P301" s="450"/>
      <c r="Q301" s="450"/>
      <c r="R301" s="450"/>
      <c r="S301" s="450"/>
      <c r="T301" s="357" t="str">
        <f>IF(ISNA(VLOOKUP(H301,Info!$J$2:$K$16,2,FALSE)),"",VLOOKUP(H301,Info!$J$2:$K$16,2,FALSE))</f>
        <v/>
      </c>
      <c r="U301">
        <f t="shared" si="9"/>
        <v>0</v>
      </c>
    </row>
    <row r="302" spans="1:21">
      <c r="A302" t="str">
        <f t="shared" si="8"/>
        <v xml:space="preserve"> (  )</v>
      </c>
      <c r="B302" s="450"/>
      <c r="C302" s="450"/>
      <c r="D302" s="450"/>
      <c r="E302" s="450"/>
      <c r="F302" s="450"/>
      <c r="G302" s="450"/>
      <c r="H302" s="450"/>
      <c r="I302" s="450"/>
      <c r="J302" s="450"/>
      <c r="K302" s="450"/>
      <c r="L302" s="450"/>
      <c r="M302" s="450"/>
      <c r="N302" s="450"/>
      <c r="O302" s="450"/>
      <c r="P302" s="450"/>
      <c r="Q302" s="450"/>
      <c r="R302" s="450"/>
      <c r="S302" s="450"/>
      <c r="T302" s="357" t="str">
        <f>IF(ISNA(VLOOKUP(H302,Info!$J$2:$K$16,2,FALSE)),"",VLOOKUP(H302,Info!$J$2:$K$16,2,FALSE))</f>
        <v/>
      </c>
      <c r="U302">
        <f t="shared" si="9"/>
        <v>0</v>
      </c>
    </row>
    <row r="303" spans="1:21">
      <c r="A303" t="str">
        <f t="shared" si="8"/>
        <v xml:space="preserve"> (  )</v>
      </c>
      <c r="B303" s="450"/>
      <c r="C303" s="450"/>
      <c r="D303" s="450"/>
      <c r="E303" s="450"/>
      <c r="F303" s="450"/>
      <c r="G303" s="450"/>
      <c r="H303" s="450"/>
      <c r="I303" s="450"/>
      <c r="J303" s="450"/>
      <c r="K303" s="450"/>
      <c r="L303" s="450"/>
      <c r="M303" s="450"/>
      <c r="N303" s="450"/>
      <c r="O303" s="450"/>
      <c r="P303" s="450"/>
      <c r="Q303" s="450"/>
      <c r="R303" s="450"/>
      <c r="S303" s="450"/>
      <c r="T303" s="357" t="str">
        <f>IF(ISNA(VLOOKUP(H303,Info!$J$2:$K$16,2,FALSE)),"",VLOOKUP(H303,Info!$J$2:$K$16,2,FALSE))</f>
        <v/>
      </c>
      <c r="U303">
        <f t="shared" si="9"/>
        <v>0</v>
      </c>
    </row>
    <row r="304" spans="1:21">
      <c r="A304" t="str">
        <f t="shared" si="8"/>
        <v xml:space="preserve"> (  )</v>
      </c>
      <c r="B304" s="450"/>
      <c r="C304" s="450"/>
      <c r="D304" s="450"/>
      <c r="E304" s="450"/>
      <c r="F304" s="450"/>
      <c r="G304" s="450"/>
      <c r="H304" s="450"/>
      <c r="I304" s="450"/>
      <c r="J304" s="450"/>
      <c r="K304" s="450"/>
      <c r="L304" s="450"/>
      <c r="M304" s="450"/>
      <c r="N304" s="450"/>
      <c r="O304" s="450"/>
      <c r="P304" s="450"/>
      <c r="Q304" s="450"/>
      <c r="R304" s="450"/>
      <c r="S304" s="450"/>
      <c r="T304" s="357" t="str">
        <f>IF(ISNA(VLOOKUP(H304,Info!$J$2:$K$16,2,FALSE)),"",VLOOKUP(H304,Info!$J$2:$K$16,2,FALSE))</f>
        <v/>
      </c>
      <c r="U304">
        <f t="shared" si="9"/>
        <v>0</v>
      </c>
    </row>
    <row r="305" spans="1:21">
      <c r="A305" t="str">
        <f t="shared" si="8"/>
        <v xml:space="preserve"> (  )</v>
      </c>
      <c r="B305" s="450"/>
      <c r="C305" s="450"/>
      <c r="D305" s="450"/>
      <c r="E305" s="450"/>
      <c r="F305" s="450"/>
      <c r="G305" s="450"/>
      <c r="H305" s="450"/>
      <c r="I305" s="450"/>
      <c r="J305" s="450"/>
      <c r="K305" s="450"/>
      <c r="L305" s="450"/>
      <c r="M305" s="450"/>
      <c r="N305" s="450"/>
      <c r="O305" s="450"/>
      <c r="P305" s="450"/>
      <c r="Q305" s="450"/>
      <c r="R305" s="450"/>
      <c r="S305" s="450"/>
      <c r="T305" s="357" t="str">
        <f>IF(ISNA(VLOOKUP(H305,Info!$J$2:$K$16,2,FALSE)),"",VLOOKUP(H305,Info!$J$2:$K$16,2,FALSE))</f>
        <v/>
      </c>
      <c r="U305">
        <f t="shared" si="9"/>
        <v>0</v>
      </c>
    </row>
    <row r="306" spans="1:21">
      <c r="A306" t="str">
        <f t="shared" si="8"/>
        <v xml:space="preserve"> (  )</v>
      </c>
      <c r="B306" s="450"/>
      <c r="C306" s="450"/>
      <c r="D306" s="450"/>
      <c r="E306" s="450"/>
      <c r="F306" s="450"/>
      <c r="G306" s="450"/>
      <c r="H306" s="450"/>
      <c r="I306" s="450"/>
      <c r="J306" s="450"/>
      <c r="K306" s="450"/>
      <c r="L306" s="450"/>
      <c r="M306" s="450"/>
      <c r="N306" s="450"/>
      <c r="O306" s="450"/>
      <c r="P306" s="450"/>
      <c r="Q306" s="450"/>
      <c r="R306" s="450"/>
      <c r="S306" s="450"/>
      <c r="T306" s="357" t="str">
        <f>IF(ISNA(VLOOKUP(H306,Info!$J$2:$K$16,2,FALSE)),"",VLOOKUP(H306,Info!$J$2:$K$16,2,FALSE))</f>
        <v/>
      </c>
      <c r="U306">
        <f t="shared" si="9"/>
        <v>0</v>
      </c>
    </row>
    <row r="307" spans="1:21">
      <c r="A307" t="str">
        <f t="shared" si="8"/>
        <v xml:space="preserve"> (  )</v>
      </c>
      <c r="B307" s="450"/>
      <c r="C307" s="450"/>
      <c r="D307" s="450"/>
      <c r="E307" s="450"/>
      <c r="F307" s="450"/>
      <c r="G307" s="450"/>
      <c r="H307" s="450"/>
      <c r="I307" s="450"/>
      <c r="J307" s="450"/>
      <c r="K307" s="450"/>
      <c r="L307" s="450"/>
      <c r="M307" s="450"/>
      <c r="N307" s="450"/>
      <c r="O307" s="450"/>
      <c r="P307" s="450"/>
      <c r="Q307" s="450"/>
      <c r="R307" s="450"/>
      <c r="S307" s="450"/>
      <c r="T307" s="357" t="str">
        <f>IF(ISNA(VLOOKUP(H307,Info!$J$2:$K$16,2,FALSE)),"",VLOOKUP(H307,Info!$J$2:$K$16,2,FALSE))</f>
        <v/>
      </c>
      <c r="U307">
        <f t="shared" si="9"/>
        <v>0</v>
      </c>
    </row>
    <row r="308" spans="1:21">
      <c r="A308" t="str">
        <f t="shared" si="8"/>
        <v xml:space="preserve"> (  )</v>
      </c>
      <c r="B308" s="450"/>
      <c r="C308" s="450"/>
      <c r="D308" s="450"/>
      <c r="E308" s="450"/>
      <c r="F308" s="450"/>
      <c r="G308" s="450"/>
      <c r="H308" s="450"/>
      <c r="I308" s="450"/>
      <c r="J308" s="450"/>
      <c r="K308" s="450"/>
      <c r="L308" s="450"/>
      <c r="M308" s="450"/>
      <c r="N308" s="450"/>
      <c r="O308" s="450"/>
      <c r="P308" s="450"/>
      <c r="Q308" s="450"/>
      <c r="R308" s="450"/>
      <c r="S308" s="450"/>
      <c r="T308" s="357" t="str">
        <f>IF(ISNA(VLOOKUP(H308,Info!$J$2:$K$16,2,FALSE)),"",VLOOKUP(H308,Info!$J$2:$K$16,2,FALSE))</f>
        <v/>
      </c>
      <c r="U308">
        <f t="shared" si="9"/>
        <v>0</v>
      </c>
    </row>
    <row r="309" spans="1:21">
      <c r="A309" t="str">
        <f t="shared" si="8"/>
        <v xml:space="preserve"> (  )</v>
      </c>
      <c r="B309" s="450"/>
      <c r="C309" s="450"/>
      <c r="D309" s="450"/>
      <c r="E309" s="450"/>
      <c r="F309" s="450"/>
      <c r="G309" s="450"/>
      <c r="H309" s="450"/>
      <c r="I309" s="450"/>
      <c r="J309" s="450"/>
      <c r="K309" s="450"/>
      <c r="L309" s="450"/>
      <c r="M309" s="450"/>
      <c r="N309" s="450"/>
      <c r="O309" s="450"/>
      <c r="P309" s="450"/>
      <c r="Q309" s="450"/>
      <c r="R309" s="450"/>
      <c r="S309" s="450"/>
      <c r="T309" s="357" t="str">
        <f>IF(ISNA(VLOOKUP(H309,Info!$J$2:$K$16,2,FALSE)),"",VLOOKUP(H309,Info!$J$2:$K$16,2,FALSE))</f>
        <v/>
      </c>
      <c r="U309">
        <f t="shared" si="9"/>
        <v>0</v>
      </c>
    </row>
    <row r="310" spans="1:21">
      <c r="A310" t="str">
        <f t="shared" si="8"/>
        <v xml:space="preserve"> (  )</v>
      </c>
      <c r="B310" s="450"/>
      <c r="C310" s="450"/>
      <c r="D310" s="450"/>
      <c r="E310" s="450"/>
      <c r="F310" s="450"/>
      <c r="G310" s="450"/>
      <c r="H310" s="450"/>
      <c r="I310" s="450"/>
      <c r="J310" s="450"/>
      <c r="K310" s="450"/>
      <c r="L310" s="450"/>
      <c r="M310" s="450"/>
      <c r="N310" s="450"/>
      <c r="O310" s="450"/>
      <c r="P310" s="450"/>
      <c r="Q310" s="450"/>
      <c r="R310" s="450"/>
      <c r="S310" s="450"/>
      <c r="T310" s="357" t="str">
        <f>IF(ISNA(VLOOKUP(H310,Info!$J$2:$K$16,2,FALSE)),"",VLOOKUP(H310,Info!$J$2:$K$16,2,FALSE))</f>
        <v/>
      </c>
      <c r="U310">
        <f t="shared" si="9"/>
        <v>0</v>
      </c>
    </row>
    <row r="311" spans="1:21">
      <c r="A311" t="str">
        <f t="shared" si="8"/>
        <v xml:space="preserve"> (  )</v>
      </c>
      <c r="B311" s="450"/>
      <c r="C311" s="450"/>
      <c r="D311" s="450"/>
      <c r="E311" s="450"/>
      <c r="F311" s="450"/>
      <c r="G311" s="450"/>
      <c r="H311" s="450"/>
      <c r="I311" s="450"/>
      <c r="J311" s="450"/>
      <c r="K311" s="450"/>
      <c r="L311" s="450"/>
      <c r="M311" s="450"/>
      <c r="N311" s="450"/>
      <c r="O311" s="450"/>
      <c r="P311" s="450"/>
      <c r="Q311" s="450"/>
      <c r="R311" s="450"/>
      <c r="S311" s="450"/>
      <c r="T311" s="357" t="str">
        <f>IF(ISNA(VLOOKUP(H311,Info!$J$2:$K$16,2,FALSE)),"",VLOOKUP(H311,Info!$J$2:$K$16,2,FALSE))</f>
        <v/>
      </c>
      <c r="U311">
        <f t="shared" si="9"/>
        <v>0</v>
      </c>
    </row>
    <row r="312" spans="1:21">
      <c r="A312" t="str">
        <f t="shared" si="8"/>
        <v xml:space="preserve"> (  )</v>
      </c>
      <c r="B312" s="450"/>
      <c r="C312" s="450"/>
      <c r="D312" s="450"/>
      <c r="E312" s="450"/>
      <c r="F312" s="450"/>
      <c r="G312" s="450"/>
      <c r="H312" s="450"/>
      <c r="I312" s="450"/>
      <c r="J312" s="450"/>
      <c r="K312" s="450"/>
      <c r="L312" s="450"/>
      <c r="M312" s="450"/>
      <c r="N312" s="450"/>
      <c r="O312" s="450"/>
      <c r="P312" s="450"/>
      <c r="Q312" s="450"/>
      <c r="R312" s="450"/>
      <c r="S312" s="450"/>
      <c r="T312" s="357" t="str">
        <f>IF(ISNA(VLOOKUP(H312,Info!$J$2:$K$16,2,FALSE)),"",VLOOKUP(H312,Info!$J$2:$K$16,2,FALSE))</f>
        <v/>
      </c>
      <c r="U312">
        <f t="shared" si="9"/>
        <v>0</v>
      </c>
    </row>
    <row r="313" spans="1:21">
      <c r="A313" t="str">
        <f t="shared" si="8"/>
        <v xml:space="preserve"> (  )</v>
      </c>
      <c r="B313" s="450"/>
      <c r="C313" s="450"/>
      <c r="D313" s="450"/>
      <c r="E313" s="450"/>
      <c r="F313" s="450"/>
      <c r="G313" s="450"/>
      <c r="H313" s="450"/>
      <c r="I313" s="450"/>
      <c r="J313" s="450"/>
      <c r="K313" s="450"/>
      <c r="L313" s="450"/>
      <c r="M313" s="450"/>
      <c r="N313" s="450"/>
      <c r="O313" s="450"/>
      <c r="P313" s="450"/>
      <c r="Q313" s="450"/>
      <c r="R313" s="450"/>
      <c r="S313" s="450"/>
      <c r="T313" s="357" t="str">
        <f>IF(ISNA(VLOOKUP(H313,Info!$J$2:$K$16,2,FALSE)),"",VLOOKUP(H313,Info!$J$2:$K$16,2,FALSE))</f>
        <v/>
      </c>
      <c r="U313">
        <f t="shared" si="9"/>
        <v>0</v>
      </c>
    </row>
    <row r="314" spans="1:21">
      <c r="A314" t="str">
        <f t="shared" si="8"/>
        <v xml:space="preserve"> (  )</v>
      </c>
      <c r="B314" s="450"/>
      <c r="C314" s="450"/>
      <c r="D314" s="450"/>
      <c r="E314" s="450"/>
      <c r="F314" s="450"/>
      <c r="G314" s="450"/>
      <c r="H314" s="450"/>
      <c r="I314" s="450"/>
      <c r="J314" s="450"/>
      <c r="K314" s="450"/>
      <c r="L314" s="450"/>
      <c r="M314" s="450"/>
      <c r="N314" s="450"/>
      <c r="O314" s="450"/>
      <c r="P314" s="450"/>
      <c r="Q314" s="450"/>
      <c r="R314" s="450"/>
      <c r="S314" s="450"/>
      <c r="T314" s="357" t="str">
        <f>IF(ISNA(VLOOKUP(H314,Info!$J$2:$K$16,2,FALSE)),"",VLOOKUP(H314,Info!$J$2:$K$16,2,FALSE))</f>
        <v/>
      </c>
      <c r="U314">
        <f t="shared" si="9"/>
        <v>0</v>
      </c>
    </row>
    <row r="315" spans="1:21">
      <c r="A315" t="str">
        <f t="shared" si="8"/>
        <v xml:space="preserve"> (  )</v>
      </c>
      <c r="B315" s="450"/>
      <c r="C315" s="450"/>
      <c r="D315" s="450"/>
      <c r="E315" s="450"/>
      <c r="F315" s="450"/>
      <c r="G315" s="450"/>
      <c r="H315" s="450"/>
      <c r="I315" s="450"/>
      <c r="J315" s="450"/>
      <c r="K315" s="450"/>
      <c r="L315" s="450"/>
      <c r="M315" s="450"/>
      <c r="N315" s="450"/>
      <c r="O315" s="450"/>
      <c r="P315" s="450"/>
      <c r="Q315" s="450"/>
      <c r="R315" s="450"/>
      <c r="S315" s="450"/>
      <c r="T315" s="357" t="str">
        <f>IF(ISNA(VLOOKUP(H315,Info!$J$2:$K$16,2,FALSE)),"",VLOOKUP(H315,Info!$J$2:$K$16,2,FALSE))</f>
        <v/>
      </c>
      <c r="U315">
        <f t="shared" si="9"/>
        <v>0</v>
      </c>
    </row>
    <row r="316" spans="1:21">
      <c r="A316" t="str">
        <f t="shared" si="8"/>
        <v xml:space="preserve"> (  )</v>
      </c>
      <c r="B316" s="450"/>
      <c r="C316" s="450"/>
      <c r="D316" s="450"/>
      <c r="E316" s="450"/>
      <c r="F316" s="450"/>
      <c r="G316" s="450"/>
      <c r="H316" s="450"/>
      <c r="I316" s="450"/>
      <c r="J316" s="450"/>
      <c r="K316" s="450"/>
      <c r="L316" s="450"/>
      <c r="M316" s="450"/>
      <c r="N316" s="450"/>
      <c r="O316" s="450"/>
      <c r="P316" s="450"/>
      <c r="Q316" s="450"/>
      <c r="R316" s="450"/>
      <c r="S316" s="450"/>
      <c r="T316" s="357" t="str">
        <f>IF(ISNA(VLOOKUP(H316,Info!$J$2:$K$16,2,FALSE)),"",VLOOKUP(H316,Info!$J$2:$K$16,2,FALSE))</f>
        <v/>
      </c>
      <c r="U316">
        <f t="shared" si="9"/>
        <v>0</v>
      </c>
    </row>
    <row r="317" spans="1:21">
      <c r="A317" t="str">
        <f t="shared" si="8"/>
        <v xml:space="preserve"> (  )</v>
      </c>
      <c r="B317" s="450"/>
      <c r="C317" s="450"/>
      <c r="D317" s="450"/>
      <c r="E317" s="450"/>
      <c r="F317" s="450"/>
      <c r="G317" s="450"/>
      <c r="H317" s="450"/>
      <c r="I317" s="450"/>
      <c r="J317" s="450"/>
      <c r="K317" s="450"/>
      <c r="L317" s="450"/>
      <c r="M317" s="450"/>
      <c r="N317" s="450"/>
      <c r="O317" s="450"/>
      <c r="P317" s="450"/>
      <c r="Q317" s="450"/>
      <c r="R317" s="450"/>
      <c r="S317" s="450"/>
      <c r="T317" s="357" t="str">
        <f>IF(ISNA(VLOOKUP(H317,Info!$J$2:$K$16,2,FALSE)),"",VLOOKUP(H317,Info!$J$2:$K$16,2,FALSE))</f>
        <v/>
      </c>
      <c r="U317">
        <f t="shared" si="9"/>
        <v>0</v>
      </c>
    </row>
    <row r="318" spans="1:21">
      <c r="A318" t="str">
        <f t="shared" si="8"/>
        <v xml:space="preserve"> (  )</v>
      </c>
      <c r="B318" s="450"/>
      <c r="C318" s="450"/>
      <c r="D318" s="450"/>
      <c r="E318" s="450"/>
      <c r="F318" s="450"/>
      <c r="G318" s="450"/>
      <c r="H318" s="450"/>
      <c r="I318" s="450"/>
      <c r="J318" s="450"/>
      <c r="K318" s="450"/>
      <c r="L318" s="450"/>
      <c r="M318" s="450"/>
      <c r="N318" s="450"/>
      <c r="O318" s="450"/>
      <c r="P318" s="450"/>
      <c r="Q318" s="450"/>
      <c r="R318" s="450"/>
      <c r="S318" s="450"/>
      <c r="T318" s="357" t="str">
        <f>IF(ISNA(VLOOKUP(H318,Info!$J$2:$K$16,2,FALSE)),"",VLOOKUP(H318,Info!$J$2:$K$16,2,FALSE))</f>
        <v/>
      </c>
      <c r="U318">
        <f t="shared" si="9"/>
        <v>0</v>
      </c>
    </row>
    <row r="319" spans="1:21">
      <c r="A319" t="str">
        <f t="shared" si="8"/>
        <v xml:space="preserve"> (  )</v>
      </c>
      <c r="B319" s="450"/>
      <c r="C319" s="450"/>
      <c r="D319" s="450"/>
      <c r="E319" s="450"/>
      <c r="F319" s="450"/>
      <c r="G319" s="450"/>
      <c r="H319" s="450"/>
      <c r="I319" s="450"/>
      <c r="J319" s="450"/>
      <c r="K319" s="450"/>
      <c r="L319" s="450"/>
      <c r="M319" s="450"/>
      <c r="N319" s="450"/>
      <c r="O319" s="450"/>
      <c r="P319" s="450"/>
      <c r="Q319" s="450"/>
      <c r="R319" s="450"/>
      <c r="S319" s="450"/>
      <c r="T319" s="357" t="str">
        <f>IF(ISNA(VLOOKUP(H319,Info!$J$2:$K$16,2,FALSE)),"",VLOOKUP(H319,Info!$J$2:$K$16,2,FALSE))</f>
        <v/>
      </c>
      <c r="U319">
        <f t="shared" si="9"/>
        <v>0</v>
      </c>
    </row>
    <row r="320" spans="1:21">
      <c r="A320" t="str">
        <f t="shared" si="8"/>
        <v xml:space="preserve"> (  )</v>
      </c>
      <c r="B320" s="450"/>
      <c r="C320" s="450"/>
      <c r="D320" s="450"/>
      <c r="E320" s="450"/>
      <c r="F320" s="450"/>
      <c r="G320" s="450"/>
      <c r="H320" s="450"/>
      <c r="I320" s="450"/>
      <c r="J320" s="450"/>
      <c r="K320" s="450"/>
      <c r="L320" s="450"/>
      <c r="M320" s="450"/>
      <c r="N320" s="450"/>
      <c r="O320" s="450"/>
      <c r="P320" s="450"/>
      <c r="Q320" s="450"/>
      <c r="R320" s="450"/>
      <c r="S320" s="450"/>
      <c r="T320" s="357" t="str">
        <f>IF(ISNA(VLOOKUP(H320,Info!$J$2:$K$16,2,FALSE)),"",VLOOKUP(H320,Info!$J$2:$K$16,2,FALSE))</f>
        <v/>
      </c>
      <c r="U320">
        <f t="shared" si="9"/>
        <v>0</v>
      </c>
    </row>
    <row r="321" spans="1:21">
      <c r="A321" t="str">
        <f t="shared" si="8"/>
        <v xml:space="preserve"> (  )</v>
      </c>
      <c r="B321" s="450"/>
      <c r="C321" s="450"/>
      <c r="D321" s="450"/>
      <c r="E321" s="450"/>
      <c r="F321" s="450"/>
      <c r="G321" s="450"/>
      <c r="H321" s="450"/>
      <c r="I321" s="450"/>
      <c r="J321" s="450"/>
      <c r="K321" s="450"/>
      <c r="L321" s="450"/>
      <c r="M321" s="450"/>
      <c r="N321" s="450"/>
      <c r="O321" s="450"/>
      <c r="P321" s="450"/>
      <c r="Q321" s="450"/>
      <c r="R321" s="450"/>
      <c r="S321" s="450"/>
      <c r="T321" s="357" t="str">
        <f>IF(ISNA(VLOOKUP(H321,Info!$J$2:$K$16,2,FALSE)),"",VLOOKUP(H321,Info!$J$2:$K$16,2,FALSE))</f>
        <v/>
      </c>
      <c r="U321">
        <f t="shared" si="9"/>
        <v>0</v>
      </c>
    </row>
    <row r="322" spans="1:21">
      <c r="A322" t="str">
        <f t="shared" si="8"/>
        <v xml:space="preserve"> (  )</v>
      </c>
      <c r="B322" s="450"/>
      <c r="C322" s="450"/>
      <c r="D322" s="450"/>
      <c r="E322" s="450"/>
      <c r="F322" s="450"/>
      <c r="G322" s="450"/>
      <c r="H322" s="450"/>
      <c r="I322" s="450"/>
      <c r="J322" s="450"/>
      <c r="K322" s="450"/>
      <c r="L322" s="450"/>
      <c r="M322" s="450"/>
      <c r="N322" s="450"/>
      <c r="O322" s="450"/>
      <c r="P322" s="450"/>
      <c r="Q322" s="450"/>
      <c r="R322" s="450"/>
      <c r="S322" s="450"/>
      <c r="T322" s="357" t="str">
        <f>IF(ISNA(VLOOKUP(H322,Info!$J$2:$K$16,2,FALSE)),"",VLOOKUP(H322,Info!$J$2:$K$16,2,FALSE))</f>
        <v/>
      </c>
      <c r="U322">
        <f t="shared" si="9"/>
        <v>0</v>
      </c>
    </row>
    <row r="323" spans="1:21">
      <c r="A323" t="str">
        <f t="shared" si="8"/>
        <v xml:space="preserve"> (  )</v>
      </c>
      <c r="B323" s="450"/>
      <c r="C323" s="450"/>
      <c r="D323" s="450"/>
      <c r="E323" s="450"/>
      <c r="F323" s="450"/>
      <c r="G323" s="450"/>
      <c r="H323" s="450"/>
      <c r="I323" s="450"/>
      <c r="J323" s="450"/>
      <c r="K323" s="450"/>
      <c r="L323" s="450"/>
      <c r="M323" s="450"/>
      <c r="N323" s="450"/>
      <c r="O323" s="450"/>
      <c r="P323" s="450"/>
      <c r="Q323" s="450"/>
      <c r="R323" s="450"/>
      <c r="S323" s="450"/>
      <c r="T323" s="357" t="str">
        <f>IF(ISNA(VLOOKUP(H323,Info!$J$2:$K$16,2,FALSE)),"",VLOOKUP(H323,Info!$J$2:$K$16,2,FALSE))</f>
        <v/>
      </c>
      <c r="U323">
        <f t="shared" si="9"/>
        <v>0</v>
      </c>
    </row>
    <row r="324" spans="1:21">
      <c r="A324" t="str">
        <f t="shared" si="8"/>
        <v xml:space="preserve"> (  )</v>
      </c>
      <c r="B324" s="450"/>
      <c r="C324" s="450"/>
      <c r="D324" s="450"/>
      <c r="E324" s="450"/>
      <c r="F324" s="450"/>
      <c r="G324" s="450"/>
      <c r="H324" s="450"/>
      <c r="I324" s="450"/>
      <c r="J324" s="450"/>
      <c r="K324" s="450"/>
      <c r="L324" s="450"/>
      <c r="M324" s="450"/>
      <c r="N324" s="450"/>
      <c r="O324" s="450"/>
      <c r="P324" s="450"/>
      <c r="Q324" s="450"/>
      <c r="R324" s="450"/>
      <c r="S324" s="450"/>
      <c r="T324" s="357" t="str">
        <f>IF(ISNA(VLOOKUP(H324,Info!$J$2:$K$16,2,FALSE)),"",VLOOKUP(H324,Info!$J$2:$K$16,2,FALSE))</f>
        <v/>
      </c>
      <c r="U324">
        <f t="shared" si="9"/>
        <v>0</v>
      </c>
    </row>
    <row r="325" spans="1:21">
      <c r="A325" t="str">
        <f t="shared" ref="A325:A388" si="10">CONCATENATE(C325," ( ",B325," )")</f>
        <v xml:space="preserve"> (  )</v>
      </c>
      <c r="B325" s="450"/>
      <c r="C325" s="450"/>
      <c r="D325" s="450"/>
      <c r="E325" s="450"/>
      <c r="F325" s="450"/>
      <c r="G325" s="450"/>
      <c r="H325" s="450"/>
      <c r="I325" s="450"/>
      <c r="J325" s="450"/>
      <c r="K325" s="450"/>
      <c r="L325" s="450"/>
      <c r="M325" s="450"/>
      <c r="N325" s="450"/>
      <c r="O325" s="450"/>
      <c r="P325" s="450"/>
      <c r="Q325" s="450"/>
      <c r="R325" s="450"/>
      <c r="S325" s="450"/>
      <c r="T325" s="357" t="str">
        <f>IF(ISNA(VLOOKUP(H325,Info!$J$2:$K$16,2,FALSE)),"",VLOOKUP(H325,Info!$J$2:$K$16,2,FALSE))</f>
        <v/>
      </c>
      <c r="U325">
        <f t="shared" ref="U325:U388" si="11">SUM(N325,S325)</f>
        <v>0</v>
      </c>
    </row>
    <row r="326" spans="1:21">
      <c r="A326" t="str">
        <f t="shared" si="10"/>
        <v xml:space="preserve"> (  )</v>
      </c>
      <c r="B326" s="450"/>
      <c r="C326" s="450"/>
      <c r="D326" s="450"/>
      <c r="E326" s="450"/>
      <c r="F326" s="450"/>
      <c r="G326" s="450"/>
      <c r="H326" s="450"/>
      <c r="I326" s="450"/>
      <c r="J326" s="450"/>
      <c r="K326" s="450"/>
      <c r="L326" s="450"/>
      <c r="M326" s="450"/>
      <c r="N326" s="450"/>
      <c r="O326" s="450"/>
      <c r="P326" s="450"/>
      <c r="Q326" s="450"/>
      <c r="R326" s="450"/>
      <c r="S326" s="450"/>
      <c r="T326" s="357" t="str">
        <f>IF(ISNA(VLOOKUP(H326,Info!$J$2:$K$16,2,FALSE)),"",VLOOKUP(H326,Info!$J$2:$K$16,2,FALSE))</f>
        <v/>
      </c>
      <c r="U326">
        <f t="shared" si="11"/>
        <v>0</v>
      </c>
    </row>
    <row r="327" spans="1:21">
      <c r="A327" t="str">
        <f t="shared" si="10"/>
        <v xml:space="preserve"> (  )</v>
      </c>
      <c r="B327" s="450"/>
      <c r="C327" s="450"/>
      <c r="D327" s="450"/>
      <c r="E327" s="450"/>
      <c r="F327" s="450"/>
      <c r="G327" s="450"/>
      <c r="H327" s="450"/>
      <c r="I327" s="450"/>
      <c r="J327" s="450"/>
      <c r="K327" s="450"/>
      <c r="L327" s="450"/>
      <c r="M327" s="450"/>
      <c r="N327" s="450"/>
      <c r="O327" s="450"/>
      <c r="P327" s="450"/>
      <c r="Q327" s="450"/>
      <c r="R327" s="450"/>
      <c r="S327" s="450"/>
      <c r="T327" s="357" t="str">
        <f>IF(ISNA(VLOOKUP(H327,Info!$J$2:$K$16,2,FALSE)),"",VLOOKUP(H327,Info!$J$2:$K$16,2,FALSE))</f>
        <v/>
      </c>
      <c r="U327">
        <f t="shared" si="11"/>
        <v>0</v>
      </c>
    </row>
    <row r="328" spans="1:21">
      <c r="A328" t="str">
        <f t="shared" si="10"/>
        <v xml:space="preserve"> (  )</v>
      </c>
      <c r="B328" s="450"/>
      <c r="C328" s="450"/>
      <c r="D328" s="450"/>
      <c r="E328" s="450"/>
      <c r="F328" s="450"/>
      <c r="G328" s="450"/>
      <c r="H328" s="450"/>
      <c r="I328" s="450"/>
      <c r="J328" s="450"/>
      <c r="K328" s="450"/>
      <c r="L328" s="450"/>
      <c r="M328" s="450"/>
      <c r="N328" s="450"/>
      <c r="O328" s="450"/>
      <c r="P328" s="450"/>
      <c r="Q328" s="450"/>
      <c r="R328" s="450"/>
      <c r="S328" s="450"/>
      <c r="T328" s="357" t="str">
        <f>IF(ISNA(VLOOKUP(H328,Info!$J$2:$K$16,2,FALSE)),"",VLOOKUP(H328,Info!$J$2:$K$16,2,FALSE))</f>
        <v/>
      </c>
      <c r="U328">
        <f t="shared" si="11"/>
        <v>0</v>
      </c>
    </row>
    <row r="329" spans="1:21">
      <c r="A329" t="str">
        <f t="shared" si="10"/>
        <v xml:space="preserve"> (  )</v>
      </c>
      <c r="B329" s="450"/>
      <c r="C329" s="450"/>
      <c r="D329" s="450"/>
      <c r="E329" s="450"/>
      <c r="F329" s="450"/>
      <c r="G329" s="450"/>
      <c r="H329" s="450"/>
      <c r="I329" s="450"/>
      <c r="J329" s="450"/>
      <c r="K329" s="450"/>
      <c r="L329" s="450"/>
      <c r="M329" s="450"/>
      <c r="N329" s="450"/>
      <c r="O329" s="450"/>
      <c r="P329" s="450"/>
      <c r="Q329" s="450"/>
      <c r="R329" s="450"/>
      <c r="S329" s="450"/>
      <c r="T329" s="357" t="str">
        <f>IF(ISNA(VLOOKUP(H329,Info!$J$2:$K$16,2,FALSE)),"",VLOOKUP(H329,Info!$J$2:$K$16,2,FALSE))</f>
        <v/>
      </c>
      <c r="U329">
        <f t="shared" si="11"/>
        <v>0</v>
      </c>
    </row>
    <row r="330" spans="1:21">
      <c r="A330" t="str">
        <f t="shared" si="10"/>
        <v xml:space="preserve"> (  )</v>
      </c>
      <c r="B330" s="450"/>
      <c r="C330" s="450"/>
      <c r="D330" s="450"/>
      <c r="E330" s="450"/>
      <c r="F330" s="450"/>
      <c r="G330" s="450"/>
      <c r="H330" s="450"/>
      <c r="I330" s="450"/>
      <c r="J330" s="450"/>
      <c r="K330" s="450"/>
      <c r="L330" s="450"/>
      <c r="M330" s="450"/>
      <c r="N330" s="450"/>
      <c r="O330" s="450"/>
      <c r="P330" s="450"/>
      <c r="Q330" s="450"/>
      <c r="R330" s="450"/>
      <c r="S330" s="450"/>
      <c r="T330" s="357" t="str">
        <f>IF(ISNA(VLOOKUP(H330,Info!$J$2:$K$16,2,FALSE)),"",VLOOKUP(H330,Info!$J$2:$K$16,2,FALSE))</f>
        <v/>
      </c>
      <c r="U330">
        <f t="shared" si="11"/>
        <v>0</v>
      </c>
    </row>
    <row r="331" spans="1:21">
      <c r="A331" t="str">
        <f t="shared" si="10"/>
        <v xml:space="preserve"> (  )</v>
      </c>
      <c r="B331" s="450"/>
      <c r="C331" s="450"/>
      <c r="D331" s="450"/>
      <c r="E331" s="450"/>
      <c r="F331" s="450"/>
      <c r="G331" s="450"/>
      <c r="H331" s="450"/>
      <c r="I331" s="450"/>
      <c r="J331" s="450"/>
      <c r="K331" s="450"/>
      <c r="L331" s="450"/>
      <c r="M331" s="450"/>
      <c r="N331" s="450"/>
      <c r="O331" s="450"/>
      <c r="P331" s="450"/>
      <c r="Q331" s="450"/>
      <c r="R331" s="450"/>
      <c r="S331" s="450"/>
      <c r="T331" s="357" t="str">
        <f>IF(ISNA(VLOOKUP(H331,Info!$J$2:$K$16,2,FALSE)),"",VLOOKUP(H331,Info!$J$2:$K$16,2,FALSE))</f>
        <v/>
      </c>
      <c r="U331">
        <f t="shared" si="11"/>
        <v>0</v>
      </c>
    </row>
    <row r="332" spans="1:21">
      <c r="A332" t="str">
        <f t="shared" si="10"/>
        <v xml:space="preserve"> (  )</v>
      </c>
      <c r="B332" s="450"/>
      <c r="C332" s="450"/>
      <c r="D332" s="450"/>
      <c r="E332" s="450"/>
      <c r="F332" s="450"/>
      <c r="G332" s="450"/>
      <c r="H332" s="450"/>
      <c r="I332" s="450"/>
      <c r="J332" s="450"/>
      <c r="K332" s="450"/>
      <c r="L332" s="450"/>
      <c r="M332" s="450"/>
      <c r="N332" s="450"/>
      <c r="O332" s="450"/>
      <c r="P332" s="450"/>
      <c r="Q332" s="450"/>
      <c r="R332" s="450"/>
      <c r="S332" s="450"/>
      <c r="T332" s="357" t="str">
        <f>IF(ISNA(VLOOKUP(H332,Info!$J$2:$K$16,2,FALSE)),"",VLOOKUP(H332,Info!$J$2:$K$16,2,FALSE))</f>
        <v/>
      </c>
      <c r="U332">
        <f t="shared" si="11"/>
        <v>0</v>
      </c>
    </row>
    <row r="333" spans="1:21">
      <c r="A333" t="str">
        <f t="shared" si="10"/>
        <v xml:space="preserve"> (  )</v>
      </c>
      <c r="B333" s="450"/>
      <c r="C333" s="450"/>
      <c r="D333" s="450"/>
      <c r="E333" s="450"/>
      <c r="F333" s="450"/>
      <c r="G333" s="450"/>
      <c r="H333" s="450"/>
      <c r="I333" s="450"/>
      <c r="J333" s="450"/>
      <c r="K333" s="450"/>
      <c r="L333" s="450"/>
      <c r="M333" s="450"/>
      <c r="N333" s="450"/>
      <c r="O333" s="450"/>
      <c r="P333" s="450"/>
      <c r="Q333" s="450"/>
      <c r="R333" s="450"/>
      <c r="S333" s="450"/>
      <c r="T333" s="357" t="str">
        <f>IF(ISNA(VLOOKUP(H333,Info!$J$2:$K$16,2,FALSE)),"",VLOOKUP(H333,Info!$J$2:$K$16,2,FALSE))</f>
        <v/>
      </c>
      <c r="U333">
        <f t="shared" si="11"/>
        <v>0</v>
      </c>
    </row>
    <row r="334" spans="1:21">
      <c r="A334" t="str">
        <f t="shared" si="10"/>
        <v xml:space="preserve"> (  )</v>
      </c>
      <c r="B334" s="450"/>
      <c r="C334" s="450"/>
      <c r="D334" s="450"/>
      <c r="E334" s="450"/>
      <c r="F334" s="450"/>
      <c r="G334" s="450"/>
      <c r="H334" s="450"/>
      <c r="I334" s="450"/>
      <c r="J334" s="450"/>
      <c r="K334" s="450"/>
      <c r="L334" s="450"/>
      <c r="M334" s="450"/>
      <c r="N334" s="450"/>
      <c r="O334" s="450"/>
      <c r="P334" s="450"/>
      <c r="Q334" s="450"/>
      <c r="R334" s="450"/>
      <c r="S334" s="450"/>
      <c r="T334" s="357" t="str">
        <f>IF(ISNA(VLOOKUP(H334,Info!$J$2:$K$16,2,FALSE)),"",VLOOKUP(H334,Info!$J$2:$K$16,2,FALSE))</f>
        <v/>
      </c>
      <c r="U334">
        <f t="shared" si="11"/>
        <v>0</v>
      </c>
    </row>
    <row r="335" spans="1:21">
      <c r="A335" t="str">
        <f t="shared" si="10"/>
        <v xml:space="preserve"> (  )</v>
      </c>
      <c r="B335" s="450"/>
      <c r="C335" s="450"/>
      <c r="D335" s="450"/>
      <c r="E335" s="450"/>
      <c r="F335" s="450"/>
      <c r="G335" s="450"/>
      <c r="H335" s="450"/>
      <c r="I335" s="450"/>
      <c r="J335" s="450"/>
      <c r="K335" s="450"/>
      <c r="L335" s="450"/>
      <c r="M335" s="450"/>
      <c r="N335" s="450"/>
      <c r="O335" s="450"/>
      <c r="P335" s="450"/>
      <c r="Q335" s="450"/>
      <c r="R335" s="450"/>
      <c r="S335" s="450"/>
      <c r="T335" s="357" t="str">
        <f>IF(ISNA(VLOOKUP(H335,Info!$J$2:$K$16,2,FALSE)),"",VLOOKUP(H335,Info!$J$2:$K$16,2,FALSE))</f>
        <v/>
      </c>
      <c r="U335">
        <f t="shared" si="11"/>
        <v>0</v>
      </c>
    </row>
    <row r="336" spans="1:21">
      <c r="A336" t="str">
        <f t="shared" si="10"/>
        <v xml:space="preserve"> (  )</v>
      </c>
      <c r="B336" s="450"/>
      <c r="C336" s="450"/>
      <c r="D336" s="450"/>
      <c r="E336" s="450"/>
      <c r="F336" s="450"/>
      <c r="G336" s="450"/>
      <c r="H336" s="450"/>
      <c r="I336" s="450"/>
      <c r="J336" s="450"/>
      <c r="K336" s="450"/>
      <c r="L336" s="450"/>
      <c r="M336" s="450"/>
      <c r="N336" s="450"/>
      <c r="O336" s="450"/>
      <c r="P336" s="450"/>
      <c r="Q336" s="450"/>
      <c r="R336" s="450"/>
      <c r="S336" s="450"/>
      <c r="T336" s="357" t="str">
        <f>IF(ISNA(VLOOKUP(H336,Info!$J$2:$K$16,2,FALSE)),"",VLOOKUP(H336,Info!$J$2:$K$16,2,FALSE))</f>
        <v/>
      </c>
      <c r="U336">
        <f t="shared" si="11"/>
        <v>0</v>
      </c>
    </row>
    <row r="337" spans="1:21">
      <c r="A337" t="str">
        <f t="shared" si="10"/>
        <v xml:space="preserve"> (  )</v>
      </c>
      <c r="B337" s="450"/>
      <c r="C337" s="450"/>
      <c r="D337" s="450"/>
      <c r="E337" s="450"/>
      <c r="F337" s="450"/>
      <c r="G337" s="450"/>
      <c r="H337" s="450"/>
      <c r="I337" s="450"/>
      <c r="J337" s="450"/>
      <c r="K337" s="450"/>
      <c r="L337" s="450"/>
      <c r="M337" s="450"/>
      <c r="N337" s="450"/>
      <c r="O337" s="450"/>
      <c r="P337" s="450"/>
      <c r="Q337" s="450"/>
      <c r="R337" s="450"/>
      <c r="S337" s="450"/>
      <c r="T337" s="357" t="str">
        <f>IF(ISNA(VLOOKUP(H337,Info!$J$2:$K$16,2,FALSE)),"",VLOOKUP(H337,Info!$J$2:$K$16,2,FALSE))</f>
        <v/>
      </c>
      <c r="U337">
        <f t="shared" si="11"/>
        <v>0</v>
      </c>
    </row>
    <row r="338" spans="1:21">
      <c r="A338" t="str">
        <f t="shared" si="10"/>
        <v xml:space="preserve"> (  )</v>
      </c>
      <c r="B338" s="450"/>
      <c r="C338" s="450"/>
      <c r="D338" s="450"/>
      <c r="E338" s="450"/>
      <c r="F338" s="450"/>
      <c r="G338" s="450"/>
      <c r="H338" s="450"/>
      <c r="I338" s="450"/>
      <c r="J338" s="450"/>
      <c r="K338" s="450"/>
      <c r="L338" s="450"/>
      <c r="M338" s="450"/>
      <c r="N338" s="450"/>
      <c r="O338" s="450"/>
      <c r="P338" s="450"/>
      <c r="Q338" s="450"/>
      <c r="R338" s="450"/>
      <c r="S338" s="450"/>
      <c r="T338" s="357" t="str">
        <f>IF(ISNA(VLOOKUP(H338,Info!$J$2:$K$16,2,FALSE)),"",VLOOKUP(H338,Info!$J$2:$K$16,2,FALSE))</f>
        <v/>
      </c>
      <c r="U338">
        <f t="shared" si="11"/>
        <v>0</v>
      </c>
    </row>
    <row r="339" spans="1:21">
      <c r="A339" t="str">
        <f t="shared" si="10"/>
        <v xml:space="preserve"> (  )</v>
      </c>
      <c r="B339" s="450"/>
      <c r="C339" s="450"/>
      <c r="D339" s="450"/>
      <c r="E339" s="450"/>
      <c r="F339" s="450"/>
      <c r="G339" s="450"/>
      <c r="H339" s="450"/>
      <c r="I339" s="450"/>
      <c r="J339" s="450"/>
      <c r="K339" s="450"/>
      <c r="L339" s="450"/>
      <c r="M339" s="450"/>
      <c r="N339" s="450"/>
      <c r="O339" s="450"/>
      <c r="P339" s="450"/>
      <c r="Q339" s="450"/>
      <c r="R339" s="450"/>
      <c r="S339" s="450"/>
      <c r="T339" s="357" t="str">
        <f>IF(ISNA(VLOOKUP(H339,Info!$J$2:$K$16,2,FALSE)),"",VLOOKUP(H339,Info!$J$2:$K$16,2,FALSE))</f>
        <v/>
      </c>
      <c r="U339">
        <f t="shared" si="11"/>
        <v>0</v>
      </c>
    </row>
    <row r="340" spans="1:21">
      <c r="A340" t="str">
        <f t="shared" si="10"/>
        <v xml:space="preserve"> (  )</v>
      </c>
      <c r="B340" s="450"/>
      <c r="C340" s="450"/>
      <c r="D340" s="450"/>
      <c r="E340" s="450"/>
      <c r="F340" s="450"/>
      <c r="G340" s="450"/>
      <c r="H340" s="450"/>
      <c r="I340" s="450"/>
      <c r="J340" s="450"/>
      <c r="K340" s="450"/>
      <c r="L340" s="450"/>
      <c r="M340" s="450"/>
      <c r="N340" s="450"/>
      <c r="O340" s="450"/>
      <c r="P340" s="450"/>
      <c r="Q340" s="450"/>
      <c r="R340" s="450"/>
      <c r="S340" s="450"/>
      <c r="T340" s="357" t="str">
        <f>IF(ISNA(VLOOKUP(H340,Info!$J$2:$K$16,2,FALSE)),"",VLOOKUP(H340,Info!$J$2:$K$16,2,FALSE))</f>
        <v/>
      </c>
      <c r="U340">
        <f t="shared" si="11"/>
        <v>0</v>
      </c>
    </row>
    <row r="341" spans="1:21">
      <c r="A341" t="str">
        <f t="shared" si="10"/>
        <v xml:space="preserve"> (  )</v>
      </c>
      <c r="B341" s="450"/>
      <c r="C341" s="450"/>
      <c r="D341" s="450"/>
      <c r="E341" s="450"/>
      <c r="F341" s="450"/>
      <c r="G341" s="450"/>
      <c r="H341" s="450"/>
      <c r="I341" s="450"/>
      <c r="J341" s="450"/>
      <c r="K341" s="450"/>
      <c r="L341" s="450"/>
      <c r="M341" s="450"/>
      <c r="N341" s="450"/>
      <c r="O341" s="450"/>
      <c r="P341" s="450"/>
      <c r="Q341" s="450"/>
      <c r="R341" s="450"/>
      <c r="S341" s="450"/>
      <c r="T341" s="357" t="str">
        <f>IF(ISNA(VLOOKUP(H341,Info!$J$2:$K$16,2,FALSE)),"",VLOOKUP(H341,Info!$J$2:$K$16,2,FALSE))</f>
        <v/>
      </c>
      <c r="U341">
        <f t="shared" si="11"/>
        <v>0</v>
      </c>
    </row>
    <row r="342" spans="1:21">
      <c r="A342" t="str">
        <f t="shared" si="10"/>
        <v xml:space="preserve"> (  )</v>
      </c>
      <c r="B342" s="450"/>
      <c r="C342" s="450"/>
      <c r="D342" s="450"/>
      <c r="E342" s="450"/>
      <c r="F342" s="450"/>
      <c r="G342" s="450"/>
      <c r="H342" s="450"/>
      <c r="I342" s="450"/>
      <c r="J342" s="450"/>
      <c r="K342" s="450"/>
      <c r="L342" s="450"/>
      <c r="M342" s="450"/>
      <c r="N342" s="450"/>
      <c r="O342" s="450"/>
      <c r="P342" s="450"/>
      <c r="Q342" s="450"/>
      <c r="R342" s="450"/>
      <c r="S342" s="450"/>
      <c r="T342" s="357" t="str">
        <f>IF(ISNA(VLOOKUP(H342,Info!$J$2:$K$16,2,FALSE)),"",VLOOKUP(H342,Info!$J$2:$K$16,2,FALSE))</f>
        <v/>
      </c>
      <c r="U342">
        <f t="shared" si="11"/>
        <v>0</v>
      </c>
    </row>
    <row r="343" spans="1:21">
      <c r="A343" t="str">
        <f t="shared" si="10"/>
        <v xml:space="preserve"> (  )</v>
      </c>
      <c r="B343" s="450"/>
      <c r="C343" s="450"/>
      <c r="D343" s="450"/>
      <c r="E343" s="450"/>
      <c r="F343" s="450"/>
      <c r="G343" s="450"/>
      <c r="H343" s="450"/>
      <c r="I343" s="450"/>
      <c r="J343" s="450"/>
      <c r="K343" s="450"/>
      <c r="L343" s="450"/>
      <c r="M343" s="450"/>
      <c r="N343" s="450"/>
      <c r="O343" s="450"/>
      <c r="P343" s="450"/>
      <c r="Q343" s="450"/>
      <c r="R343" s="450"/>
      <c r="S343" s="450"/>
      <c r="T343" s="357" t="str">
        <f>IF(ISNA(VLOOKUP(H343,Info!$J$2:$K$16,2,FALSE)),"",VLOOKUP(H343,Info!$J$2:$K$16,2,FALSE))</f>
        <v/>
      </c>
      <c r="U343">
        <f t="shared" si="11"/>
        <v>0</v>
      </c>
    </row>
    <row r="344" spans="1:21">
      <c r="A344" t="str">
        <f t="shared" si="10"/>
        <v xml:space="preserve"> (  )</v>
      </c>
      <c r="B344" s="450"/>
      <c r="C344" s="450"/>
      <c r="D344" s="450"/>
      <c r="E344" s="450"/>
      <c r="F344" s="450"/>
      <c r="G344" s="450"/>
      <c r="H344" s="450"/>
      <c r="I344" s="450"/>
      <c r="J344" s="450"/>
      <c r="K344" s="450"/>
      <c r="L344" s="450"/>
      <c r="M344" s="450"/>
      <c r="N344" s="450"/>
      <c r="O344" s="450"/>
      <c r="P344" s="450"/>
      <c r="Q344" s="450"/>
      <c r="R344" s="450"/>
      <c r="S344" s="450"/>
      <c r="T344" s="357" t="str">
        <f>IF(ISNA(VLOOKUP(H344,Info!$J$2:$K$16,2,FALSE)),"",VLOOKUP(H344,Info!$J$2:$K$16,2,FALSE))</f>
        <v/>
      </c>
      <c r="U344">
        <f t="shared" si="11"/>
        <v>0</v>
      </c>
    </row>
    <row r="345" spans="1:21">
      <c r="A345" t="str">
        <f t="shared" si="10"/>
        <v xml:space="preserve"> (  )</v>
      </c>
      <c r="B345" s="450"/>
      <c r="C345" s="450"/>
      <c r="D345" s="450"/>
      <c r="E345" s="450"/>
      <c r="F345" s="450"/>
      <c r="G345" s="450"/>
      <c r="H345" s="450"/>
      <c r="I345" s="450"/>
      <c r="J345" s="450"/>
      <c r="K345" s="450"/>
      <c r="L345" s="450"/>
      <c r="M345" s="450"/>
      <c r="N345" s="450"/>
      <c r="O345" s="450"/>
      <c r="P345" s="450"/>
      <c r="Q345" s="450"/>
      <c r="R345" s="450"/>
      <c r="S345" s="450"/>
      <c r="T345" s="357" t="str">
        <f>IF(ISNA(VLOOKUP(H345,Info!$J$2:$K$16,2,FALSE)),"",VLOOKUP(H345,Info!$J$2:$K$16,2,FALSE))</f>
        <v/>
      </c>
      <c r="U345">
        <f t="shared" si="11"/>
        <v>0</v>
      </c>
    </row>
    <row r="346" spans="1:21">
      <c r="A346" t="str">
        <f t="shared" si="10"/>
        <v xml:space="preserve"> (  )</v>
      </c>
      <c r="B346" s="450"/>
      <c r="C346" s="450"/>
      <c r="D346" s="450"/>
      <c r="E346" s="450"/>
      <c r="F346" s="450"/>
      <c r="G346" s="450"/>
      <c r="H346" s="450"/>
      <c r="I346" s="450"/>
      <c r="J346" s="450"/>
      <c r="K346" s="450"/>
      <c r="L346" s="450"/>
      <c r="M346" s="450"/>
      <c r="N346" s="450"/>
      <c r="O346" s="450"/>
      <c r="P346" s="450"/>
      <c r="Q346" s="450"/>
      <c r="R346" s="450"/>
      <c r="S346" s="450"/>
      <c r="T346" s="357" t="str">
        <f>IF(ISNA(VLOOKUP(H346,Info!$J$2:$K$16,2,FALSE)),"",VLOOKUP(H346,Info!$J$2:$K$16,2,FALSE))</f>
        <v/>
      </c>
      <c r="U346">
        <f t="shared" si="11"/>
        <v>0</v>
      </c>
    </row>
    <row r="347" spans="1:21">
      <c r="A347" t="str">
        <f t="shared" si="10"/>
        <v xml:space="preserve"> (  )</v>
      </c>
      <c r="B347" s="450"/>
      <c r="C347" s="450"/>
      <c r="D347" s="450"/>
      <c r="E347" s="450"/>
      <c r="F347" s="450"/>
      <c r="G347" s="450"/>
      <c r="H347" s="450"/>
      <c r="I347" s="450"/>
      <c r="J347" s="450"/>
      <c r="K347" s="450"/>
      <c r="L347" s="450"/>
      <c r="M347" s="450"/>
      <c r="N347" s="450"/>
      <c r="O347" s="450"/>
      <c r="P347" s="450"/>
      <c r="Q347" s="450"/>
      <c r="R347" s="450"/>
      <c r="S347" s="450"/>
      <c r="T347" s="357" t="str">
        <f>IF(ISNA(VLOOKUP(H347,Info!$J$2:$K$16,2,FALSE)),"",VLOOKUP(H347,Info!$J$2:$K$16,2,FALSE))</f>
        <v/>
      </c>
      <c r="U347">
        <f t="shared" si="11"/>
        <v>0</v>
      </c>
    </row>
    <row r="348" spans="1:21">
      <c r="A348" t="str">
        <f t="shared" si="10"/>
        <v xml:space="preserve"> (  )</v>
      </c>
      <c r="B348" s="450"/>
      <c r="C348" s="450"/>
      <c r="D348" s="450"/>
      <c r="E348" s="450"/>
      <c r="F348" s="450"/>
      <c r="G348" s="450"/>
      <c r="H348" s="450"/>
      <c r="I348" s="450"/>
      <c r="J348" s="450"/>
      <c r="K348" s="450"/>
      <c r="L348" s="450"/>
      <c r="M348" s="450"/>
      <c r="N348" s="450"/>
      <c r="O348" s="450"/>
      <c r="P348" s="450"/>
      <c r="Q348" s="450"/>
      <c r="R348" s="450"/>
      <c r="S348" s="450"/>
      <c r="T348" s="357" t="str">
        <f>IF(ISNA(VLOOKUP(H348,Info!$J$2:$K$16,2,FALSE)),"",VLOOKUP(H348,Info!$J$2:$K$16,2,FALSE))</f>
        <v/>
      </c>
      <c r="U348">
        <f t="shared" si="11"/>
        <v>0</v>
      </c>
    </row>
    <row r="349" spans="1:21">
      <c r="A349" t="str">
        <f t="shared" si="10"/>
        <v xml:space="preserve"> (  )</v>
      </c>
      <c r="B349" s="450"/>
      <c r="C349" s="450"/>
      <c r="D349" s="450"/>
      <c r="E349" s="450"/>
      <c r="F349" s="450"/>
      <c r="G349" s="450"/>
      <c r="H349" s="450"/>
      <c r="I349" s="450"/>
      <c r="J349" s="450"/>
      <c r="K349" s="450"/>
      <c r="L349" s="450"/>
      <c r="M349" s="450"/>
      <c r="N349" s="450"/>
      <c r="O349" s="450"/>
      <c r="P349" s="450"/>
      <c r="Q349" s="450"/>
      <c r="R349" s="450"/>
      <c r="S349" s="450"/>
      <c r="T349" s="357" t="str">
        <f>IF(ISNA(VLOOKUP(H349,Info!$J$2:$K$16,2,FALSE)),"",VLOOKUP(H349,Info!$J$2:$K$16,2,FALSE))</f>
        <v/>
      </c>
      <c r="U349">
        <f t="shared" si="11"/>
        <v>0</v>
      </c>
    </row>
    <row r="350" spans="1:21">
      <c r="A350" t="str">
        <f t="shared" si="10"/>
        <v xml:space="preserve"> (  )</v>
      </c>
      <c r="B350" s="450"/>
      <c r="C350" s="450"/>
      <c r="D350" s="450"/>
      <c r="E350" s="450"/>
      <c r="F350" s="450"/>
      <c r="G350" s="450"/>
      <c r="H350" s="450"/>
      <c r="I350" s="450"/>
      <c r="J350" s="450"/>
      <c r="K350" s="450"/>
      <c r="L350" s="450"/>
      <c r="M350" s="450"/>
      <c r="N350" s="450"/>
      <c r="O350" s="450"/>
      <c r="P350" s="450"/>
      <c r="Q350" s="450"/>
      <c r="R350" s="450"/>
      <c r="S350" s="450"/>
      <c r="T350" s="357" t="str">
        <f>IF(ISNA(VLOOKUP(H350,Info!$J$2:$K$16,2,FALSE)),"",VLOOKUP(H350,Info!$J$2:$K$16,2,FALSE))</f>
        <v/>
      </c>
      <c r="U350">
        <f t="shared" si="11"/>
        <v>0</v>
      </c>
    </row>
    <row r="351" spans="1:21">
      <c r="A351" t="str">
        <f t="shared" si="10"/>
        <v xml:space="preserve"> (  )</v>
      </c>
      <c r="B351" s="450"/>
      <c r="C351" s="450"/>
      <c r="D351" s="450"/>
      <c r="E351" s="450"/>
      <c r="F351" s="450"/>
      <c r="G351" s="450"/>
      <c r="H351" s="450"/>
      <c r="I351" s="450"/>
      <c r="J351" s="450"/>
      <c r="K351" s="450"/>
      <c r="L351" s="450"/>
      <c r="M351" s="450"/>
      <c r="N351" s="450"/>
      <c r="O351" s="450"/>
      <c r="P351" s="450"/>
      <c r="Q351" s="450"/>
      <c r="R351" s="450"/>
      <c r="S351" s="450"/>
      <c r="T351" s="357" t="str">
        <f>IF(ISNA(VLOOKUP(H351,Info!$J$2:$K$16,2,FALSE)),"",VLOOKUP(H351,Info!$J$2:$K$16,2,FALSE))</f>
        <v/>
      </c>
      <c r="U351">
        <f t="shared" si="11"/>
        <v>0</v>
      </c>
    </row>
    <row r="352" spans="1:21">
      <c r="A352" t="str">
        <f t="shared" si="10"/>
        <v xml:space="preserve"> (  )</v>
      </c>
      <c r="B352" s="450"/>
      <c r="C352" s="450"/>
      <c r="D352" s="450"/>
      <c r="E352" s="450"/>
      <c r="F352" s="450"/>
      <c r="G352" s="450"/>
      <c r="H352" s="450"/>
      <c r="I352" s="450"/>
      <c r="J352" s="450"/>
      <c r="K352" s="450"/>
      <c r="L352" s="450"/>
      <c r="M352" s="450"/>
      <c r="N352" s="450"/>
      <c r="O352" s="450"/>
      <c r="P352" s="450"/>
      <c r="Q352" s="450"/>
      <c r="R352" s="450"/>
      <c r="S352" s="450"/>
      <c r="T352" s="357" t="str">
        <f>IF(ISNA(VLOOKUP(H352,Info!$J$2:$K$16,2,FALSE)),"",VLOOKUP(H352,Info!$J$2:$K$16,2,FALSE))</f>
        <v/>
      </c>
      <c r="U352">
        <f t="shared" si="11"/>
        <v>0</v>
      </c>
    </row>
    <row r="353" spans="1:21">
      <c r="A353" t="str">
        <f t="shared" si="10"/>
        <v xml:space="preserve"> (  )</v>
      </c>
      <c r="B353" s="450"/>
      <c r="C353" s="450"/>
      <c r="D353" s="450"/>
      <c r="E353" s="450"/>
      <c r="F353" s="450"/>
      <c r="G353" s="450"/>
      <c r="H353" s="450"/>
      <c r="I353" s="450"/>
      <c r="J353" s="450"/>
      <c r="K353" s="450"/>
      <c r="L353" s="450"/>
      <c r="M353" s="450"/>
      <c r="N353" s="450"/>
      <c r="O353" s="450"/>
      <c r="P353" s="450"/>
      <c r="Q353" s="450"/>
      <c r="R353" s="450"/>
      <c r="S353" s="450"/>
      <c r="T353" s="357" t="str">
        <f>IF(ISNA(VLOOKUP(H353,Info!$J$2:$K$16,2,FALSE)),"",VLOOKUP(H353,Info!$J$2:$K$16,2,FALSE))</f>
        <v/>
      </c>
      <c r="U353">
        <f t="shared" si="11"/>
        <v>0</v>
      </c>
    </row>
    <row r="354" spans="1:21">
      <c r="A354" t="str">
        <f t="shared" si="10"/>
        <v xml:space="preserve"> (  )</v>
      </c>
      <c r="B354" s="450"/>
      <c r="C354" s="450"/>
      <c r="D354" s="450"/>
      <c r="E354" s="450"/>
      <c r="F354" s="450"/>
      <c r="G354" s="450"/>
      <c r="H354" s="450"/>
      <c r="I354" s="450"/>
      <c r="J354" s="450"/>
      <c r="K354" s="450"/>
      <c r="L354" s="450"/>
      <c r="M354" s="450"/>
      <c r="N354" s="450"/>
      <c r="O354" s="450"/>
      <c r="P354" s="450"/>
      <c r="Q354" s="450"/>
      <c r="R354" s="450"/>
      <c r="S354" s="450"/>
      <c r="T354" s="357" t="str">
        <f>IF(ISNA(VLOOKUP(H354,Info!$J$2:$K$16,2,FALSE)),"",VLOOKUP(H354,Info!$J$2:$K$16,2,FALSE))</f>
        <v/>
      </c>
      <c r="U354">
        <f t="shared" si="11"/>
        <v>0</v>
      </c>
    </row>
    <row r="355" spans="1:21">
      <c r="A355" t="str">
        <f t="shared" si="10"/>
        <v xml:space="preserve"> (  )</v>
      </c>
      <c r="B355" s="450"/>
      <c r="C355" s="450"/>
      <c r="D355" s="450"/>
      <c r="E355" s="450"/>
      <c r="F355" s="450"/>
      <c r="G355" s="450"/>
      <c r="H355" s="450"/>
      <c r="I355" s="450"/>
      <c r="J355" s="450"/>
      <c r="K355" s="450"/>
      <c r="L355" s="450"/>
      <c r="M355" s="450"/>
      <c r="N355" s="450"/>
      <c r="O355" s="450"/>
      <c r="P355" s="450"/>
      <c r="Q355" s="450"/>
      <c r="R355" s="450"/>
      <c r="S355" s="450"/>
      <c r="T355" s="357" t="str">
        <f>IF(ISNA(VLOOKUP(H355,Info!$J$2:$K$16,2,FALSE)),"",VLOOKUP(H355,Info!$J$2:$K$16,2,FALSE))</f>
        <v/>
      </c>
      <c r="U355">
        <f t="shared" si="11"/>
        <v>0</v>
      </c>
    </row>
    <row r="356" spans="1:21">
      <c r="A356" t="str">
        <f t="shared" si="10"/>
        <v xml:space="preserve"> (  )</v>
      </c>
      <c r="B356" s="450"/>
      <c r="C356" s="450"/>
      <c r="D356" s="450"/>
      <c r="E356" s="450"/>
      <c r="F356" s="450"/>
      <c r="G356" s="450"/>
      <c r="H356" s="450"/>
      <c r="I356" s="450"/>
      <c r="J356" s="450"/>
      <c r="K356" s="450"/>
      <c r="L356" s="450"/>
      <c r="M356" s="450"/>
      <c r="N356" s="450"/>
      <c r="O356" s="450"/>
      <c r="P356" s="450"/>
      <c r="Q356" s="450"/>
      <c r="R356" s="450"/>
      <c r="S356" s="450"/>
      <c r="T356" s="357" t="str">
        <f>IF(ISNA(VLOOKUP(H356,Info!$J$2:$K$16,2,FALSE)),"",VLOOKUP(H356,Info!$J$2:$K$16,2,FALSE))</f>
        <v/>
      </c>
      <c r="U356">
        <f t="shared" si="11"/>
        <v>0</v>
      </c>
    </row>
    <row r="357" spans="1:21">
      <c r="A357" t="str">
        <f t="shared" si="10"/>
        <v xml:space="preserve"> (  )</v>
      </c>
      <c r="B357" s="450"/>
      <c r="C357" s="450"/>
      <c r="D357" s="450"/>
      <c r="E357" s="450"/>
      <c r="F357" s="450"/>
      <c r="G357" s="450"/>
      <c r="H357" s="450"/>
      <c r="I357" s="450"/>
      <c r="J357" s="450"/>
      <c r="K357" s="450"/>
      <c r="L357" s="450"/>
      <c r="M357" s="450"/>
      <c r="N357" s="450"/>
      <c r="O357" s="450"/>
      <c r="P357" s="450"/>
      <c r="Q357" s="450"/>
      <c r="R357" s="450"/>
      <c r="S357" s="450"/>
      <c r="T357" s="357" t="str">
        <f>IF(ISNA(VLOOKUP(H357,Info!$J$2:$K$16,2,FALSE)),"",VLOOKUP(H357,Info!$J$2:$K$16,2,FALSE))</f>
        <v/>
      </c>
      <c r="U357">
        <f t="shared" si="11"/>
        <v>0</v>
      </c>
    </row>
    <row r="358" spans="1:21">
      <c r="A358" t="str">
        <f t="shared" si="10"/>
        <v xml:space="preserve"> (  )</v>
      </c>
      <c r="B358" s="450"/>
      <c r="C358" s="450"/>
      <c r="D358" s="450"/>
      <c r="E358" s="450"/>
      <c r="F358" s="450"/>
      <c r="G358" s="450"/>
      <c r="H358" s="450"/>
      <c r="I358" s="450"/>
      <c r="J358" s="450"/>
      <c r="K358" s="450"/>
      <c r="L358" s="450"/>
      <c r="M358" s="450"/>
      <c r="N358" s="450"/>
      <c r="O358" s="450"/>
      <c r="P358" s="450"/>
      <c r="Q358" s="450"/>
      <c r="R358" s="450"/>
      <c r="S358" s="450"/>
      <c r="T358" s="357" t="str">
        <f>IF(ISNA(VLOOKUP(H358,Info!$J$2:$K$16,2,FALSE)),"",VLOOKUP(H358,Info!$J$2:$K$16,2,FALSE))</f>
        <v/>
      </c>
      <c r="U358">
        <f t="shared" si="11"/>
        <v>0</v>
      </c>
    </row>
    <row r="359" spans="1:21">
      <c r="A359" t="str">
        <f t="shared" si="10"/>
        <v xml:space="preserve"> (  )</v>
      </c>
      <c r="B359" s="450"/>
      <c r="C359" s="450"/>
      <c r="D359" s="450"/>
      <c r="E359" s="450"/>
      <c r="F359" s="450"/>
      <c r="G359" s="450"/>
      <c r="H359" s="450"/>
      <c r="I359" s="450"/>
      <c r="J359" s="450"/>
      <c r="K359" s="450"/>
      <c r="L359" s="450"/>
      <c r="M359" s="450"/>
      <c r="N359" s="450"/>
      <c r="O359" s="450"/>
      <c r="P359" s="450"/>
      <c r="Q359" s="450"/>
      <c r="R359" s="450"/>
      <c r="S359" s="450"/>
      <c r="T359" s="357" t="str">
        <f>IF(ISNA(VLOOKUP(H359,Info!$J$2:$K$16,2,FALSE)),"",VLOOKUP(H359,Info!$J$2:$K$16,2,FALSE))</f>
        <v/>
      </c>
      <c r="U359">
        <f t="shared" si="11"/>
        <v>0</v>
      </c>
    </row>
    <row r="360" spans="1:21">
      <c r="A360" t="str">
        <f t="shared" si="10"/>
        <v xml:space="preserve"> (  )</v>
      </c>
      <c r="B360" s="450"/>
      <c r="C360" s="450"/>
      <c r="D360" s="450"/>
      <c r="E360" s="450"/>
      <c r="F360" s="450"/>
      <c r="G360" s="450"/>
      <c r="H360" s="450"/>
      <c r="I360" s="450"/>
      <c r="J360" s="450"/>
      <c r="K360" s="450"/>
      <c r="L360" s="450"/>
      <c r="M360" s="450"/>
      <c r="N360" s="450"/>
      <c r="O360" s="450"/>
      <c r="P360" s="450"/>
      <c r="Q360" s="450"/>
      <c r="R360" s="450"/>
      <c r="S360" s="450"/>
      <c r="T360" s="357" t="str">
        <f>IF(ISNA(VLOOKUP(H360,Info!$J$2:$K$16,2,FALSE)),"",VLOOKUP(H360,Info!$J$2:$K$16,2,FALSE))</f>
        <v/>
      </c>
      <c r="U360">
        <f t="shared" si="11"/>
        <v>0</v>
      </c>
    </row>
    <row r="361" spans="1:21">
      <c r="A361" t="str">
        <f t="shared" si="10"/>
        <v xml:space="preserve"> (  )</v>
      </c>
      <c r="B361" s="450"/>
      <c r="C361" s="450"/>
      <c r="D361" s="450"/>
      <c r="E361" s="450"/>
      <c r="F361" s="450"/>
      <c r="G361" s="450"/>
      <c r="H361" s="450"/>
      <c r="I361" s="450"/>
      <c r="J361" s="450"/>
      <c r="K361" s="450"/>
      <c r="L361" s="450"/>
      <c r="M361" s="450"/>
      <c r="N361" s="450"/>
      <c r="O361" s="450"/>
      <c r="P361" s="450"/>
      <c r="Q361" s="450"/>
      <c r="R361" s="450"/>
      <c r="S361" s="450"/>
      <c r="T361" s="357" t="str">
        <f>IF(ISNA(VLOOKUP(H361,Info!$J$2:$K$16,2,FALSE)),"",VLOOKUP(H361,Info!$J$2:$K$16,2,FALSE))</f>
        <v/>
      </c>
      <c r="U361">
        <f t="shared" si="11"/>
        <v>0</v>
      </c>
    </row>
    <row r="362" spans="1:21">
      <c r="A362" t="str">
        <f t="shared" si="10"/>
        <v xml:space="preserve"> (  )</v>
      </c>
      <c r="B362" s="450"/>
      <c r="C362" s="450"/>
      <c r="D362" s="450"/>
      <c r="E362" s="450"/>
      <c r="F362" s="450"/>
      <c r="G362" s="450"/>
      <c r="H362" s="450"/>
      <c r="I362" s="450"/>
      <c r="J362" s="450"/>
      <c r="K362" s="450"/>
      <c r="L362" s="450"/>
      <c r="M362" s="450"/>
      <c r="N362" s="450"/>
      <c r="O362" s="450"/>
      <c r="P362" s="450"/>
      <c r="Q362" s="450"/>
      <c r="R362" s="450"/>
      <c r="S362" s="450"/>
      <c r="T362" s="357" t="str">
        <f>IF(ISNA(VLOOKUP(H362,Info!$J$2:$K$16,2,FALSE)),"",VLOOKUP(H362,Info!$J$2:$K$16,2,FALSE))</f>
        <v/>
      </c>
      <c r="U362">
        <f t="shared" si="11"/>
        <v>0</v>
      </c>
    </row>
    <row r="363" spans="1:21">
      <c r="A363" t="str">
        <f t="shared" si="10"/>
        <v xml:space="preserve"> (  )</v>
      </c>
      <c r="B363" s="450"/>
      <c r="C363" s="450"/>
      <c r="D363" s="450"/>
      <c r="E363" s="450"/>
      <c r="F363" s="450"/>
      <c r="G363" s="450"/>
      <c r="H363" s="450"/>
      <c r="I363" s="450"/>
      <c r="J363" s="450"/>
      <c r="K363" s="450"/>
      <c r="L363" s="450"/>
      <c r="M363" s="450"/>
      <c r="N363" s="450"/>
      <c r="O363" s="450"/>
      <c r="P363" s="450"/>
      <c r="Q363" s="450"/>
      <c r="R363" s="450"/>
      <c r="S363" s="450"/>
      <c r="T363" s="357" t="str">
        <f>IF(ISNA(VLOOKUP(H363,Info!$J$2:$K$16,2,FALSE)),"",VLOOKUP(H363,Info!$J$2:$K$16,2,FALSE))</f>
        <v/>
      </c>
      <c r="U363">
        <f t="shared" si="11"/>
        <v>0</v>
      </c>
    </row>
    <row r="364" spans="1:21">
      <c r="A364" t="str">
        <f t="shared" si="10"/>
        <v xml:space="preserve"> (  )</v>
      </c>
      <c r="B364" s="450"/>
      <c r="C364" s="450"/>
      <c r="D364" s="450"/>
      <c r="E364" s="450"/>
      <c r="F364" s="450"/>
      <c r="G364" s="450"/>
      <c r="H364" s="450"/>
      <c r="I364" s="450"/>
      <c r="J364" s="450"/>
      <c r="K364" s="450"/>
      <c r="L364" s="450"/>
      <c r="M364" s="450"/>
      <c r="N364" s="450"/>
      <c r="O364" s="450"/>
      <c r="P364" s="450"/>
      <c r="Q364" s="450"/>
      <c r="R364" s="450"/>
      <c r="S364" s="450"/>
      <c r="T364" s="357" t="str">
        <f>IF(ISNA(VLOOKUP(H364,Info!$J$2:$K$16,2,FALSE)),"",VLOOKUP(H364,Info!$J$2:$K$16,2,FALSE))</f>
        <v/>
      </c>
      <c r="U364">
        <f t="shared" si="11"/>
        <v>0</v>
      </c>
    </row>
    <row r="365" spans="1:21">
      <c r="A365" t="str">
        <f t="shared" si="10"/>
        <v xml:space="preserve"> (  )</v>
      </c>
      <c r="B365" s="450"/>
      <c r="C365" s="450"/>
      <c r="D365" s="450"/>
      <c r="E365" s="450"/>
      <c r="F365" s="450"/>
      <c r="G365" s="450"/>
      <c r="H365" s="450"/>
      <c r="I365" s="450"/>
      <c r="J365" s="450"/>
      <c r="K365" s="450"/>
      <c r="L365" s="450"/>
      <c r="M365" s="450"/>
      <c r="N365" s="450"/>
      <c r="O365" s="450"/>
      <c r="P365" s="450"/>
      <c r="Q365" s="450"/>
      <c r="R365" s="450"/>
      <c r="S365" s="450"/>
      <c r="T365" s="357" t="str">
        <f>IF(ISNA(VLOOKUP(H365,Info!$J$2:$K$16,2,FALSE)),"",VLOOKUP(H365,Info!$J$2:$K$16,2,FALSE))</f>
        <v/>
      </c>
      <c r="U365">
        <f t="shared" si="11"/>
        <v>0</v>
      </c>
    </row>
    <row r="366" spans="1:21">
      <c r="A366" t="str">
        <f t="shared" si="10"/>
        <v xml:space="preserve"> (  )</v>
      </c>
      <c r="B366" s="450"/>
      <c r="C366" s="450"/>
      <c r="D366" s="450"/>
      <c r="E366" s="450"/>
      <c r="F366" s="450"/>
      <c r="G366" s="450"/>
      <c r="H366" s="450"/>
      <c r="I366" s="450"/>
      <c r="J366" s="450"/>
      <c r="K366" s="450"/>
      <c r="L366" s="450"/>
      <c r="M366" s="450"/>
      <c r="N366" s="450"/>
      <c r="O366" s="450"/>
      <c r="P366" s="450"/>
      <c r="Q366" s="450"/>
      <c r="R366" s="450"/>
      <c r="S366" s="450"/>
      <c r="T366" s="357" t="str">
        <f>IF(ISNA(VLOOKUP(H366,Info!$J$2:$K$16,2,FALSE)),"",VLOOKUP(H366,Info!$J$2:$K$16,2,FALSE))</f>
        <v/>
      </c>
      <c r="U366">
        <f t="shared" si="11"/>
        <v>0</v>
      </c>
    </row>
    <row r="367" spans="1:21">
      <c r="A367" t="str">
        <f t="shared" si="10"/>
        <v xml:space="preserve"> (  )</v>
      </c>
      <c r="B367" s="450"/>
      <c r="C367" s="450"/>
      <c r="D367" s="450"/>
      <c r="E367" s="450"/>
      <c r="F367" s="450"/>
      <c r="G367" s="450"/>
      <c r="H367" s="450"/>
      <c r="I367" s="450"/>
      <c r="J367" s="450"/>
      <c r="K367" s="450"/>
      <c r="L367" s="450"/>
      <c r="M367" s="450"/>
      <c r="N367" s="450"/>
      <c r="O367" s="450"/>
      <c r="P367" s="450"/>
      <c r="Q367" s="450"/>
      <c r="R367" s="450"/>
      <c r="S367" s="450"/>
      <c r="T367" s="357" t="str">
        <f>IF(ISNA(VLOOKUP(H367,Info!$J$2:$K$16,2,FALSE)),"",VLOOKUP(H367,Info!$J$2:$K$16,2,FALSE))</f>
        <v/>
      </c>
      <c r="U367">
        <f t="shared" si="11"/>
        <v>0</v>
      </c>
    </row>
    <row r="368" spans="1:21">
      <c r="A368" t="str">
        <f t="shared" si="10"/>
        <v xml:space="preserve"> (  )</v>
      </c>
      <c r="B368" s="450"/>
      <c r="C368" s="450"/>
      <c r="D368" s="450"/>
      <c r="E368" s="450"/>
      <c r="F368" s="450"/>
      <c r="G368" s="450"/>
      <c r="H368" s="450"/>
      <c r="I368" s="450"/>
      <c r="J368" s="450"/>
      <c r="K368" s="450"/>
      <c r="L368" s="450"/>
      <c r="M368" s="450"/>
      <c r="N368" s="450"/>
      <c r="O368" s="450"/>
      <c r="P368" s="450"/>
      <c r="Q368" s="450"/>
      <c r="R368" s="450"/>
      <c r="S368" s="450"/>
      <c r="T368" s="357" t="str">
        <f>IF(ISNA(VLOOKUP(H368,Info!$J$2:$K$16,2,FALSE)),"",VLOOKUP(H368,Info!$J$2:$K$16,2,FALSE))</f>
        <v/>
      </c>
      <c r="U368">
        <f t="shared" si="11"/>
        <v>0</v>
      </c>
    </row>
    <row r="369" spans="1:21">
      <c r="A369" t="str">
        <f t="shared" si="10"/>
        <v xml:space="preserve"> (  )</v>
      </c>
      <c r="B369" s="450"/>
      <c r="C369" s="450"/>
      <c r="D369" s="450"/>
      <c r="E369" s="450"/>
      <c r="F369" s="450"/>
      <c r="G369" s="450"/>
      <c r="H369" s="450"/>
      <c r="I369" s="450"/>
      <c r="J369" s="450"/>
      <c r="K369" s="450"/>
      <c r="L369" s="450"/>
      <c r="M369" s="450"/>
      <c r="N369" s="450"/>
      <c r="O369" s="450"/>
      <c r="P369" s="450"/>
      <c r="Q369" s="450"/>
      <c r="R369" s="450"/>
      <c r="S369" s="450"/>
      <c r="T369" s="357" t="str">
        <f>IF(ISNA(VLOOKUP(H369,Info!$J$2:$K$16,2,FALSE)),"",VLOOKUP(H369,Info!$J$2:$K$16,2,FALSE))</f>
        <v/>
      </c>
      <c r="U369">
        <f t="shared" si="11"/>
        <v>0</v>
      </c>
    </row>
    <row r="370" spans="1:21">
      <c r="A370" t="str">
        <f t="shared" si="10"/>
        <v xml:space="preserve"> (  )</v>
      </c>
      <c r="B370" s="450"/>
      <c r="C370" s="450"/>
      <c r="D370" s="450"/>
      <c r="E370" s="450"/>
      <c r="F370" s="450"/>
      <c r="G370" s="450"/>
      <c r="H370" s="450"/>
      <c r="I370" s="450"/>
      <c r="J370" s="450"/>
      <c r="K370" s="450"/>
      <c r="L370" s="450"/>
      <c r="M370" s="450"/>
      <c r="N370" s="450"/>
      <c r="O370" s="450"/>
      <c r="P370" s="450"/>
      <c r="Q370" s="450"/>
      <c r="R370" s="450"/>
      <c r="S370" s="450"/>
      <c r="T370" s="357" t="str">
        <f>IF(ISNA(VLOOKUP(H370,Info!$J$2:$K$16,2,FALSE)),"",VLOOKUP(H370,Info!$J$2:$K$16,2,FALSE))</f>
        <v/>
      </c>
      <c r="U370">
        <f t="shared" si="11"/>
        <v>0</v>
      </c>
    </row>
    <row r="371" spans="1:21">
      <c r="A371" t="str">
        <f t="shared" si="10"/>
        <v xml:space="preserve"> (  )</v>
      </c>
      <c r="B371" s="450"/>
      <c r="C371" s="450"/>
      <c r="D371" s="450"/>
      <c r="E371" s="450"/>
      <c r="F371" s="450"/>
      <c r="G371" s="450"/>
      <c r="H371" s="450"/>
      <c r="I371" s="450"/>
      <c r="J371" s="450"/>
      <c r="K371" s="450"/>
      <c r="L371" s="450"/>
      <c r="M371" s="450"/>
      <c r="N371" s="450"/>
      <c r="O371" s="450"/>
      <c r="P371" s="450"/>
      <c r="Q371" s="450"/>
      <c r="R371" s="450"/>
      <c r="S371" s="450"/>
      <c r="T371" s="357" t="str">
        <f>IF(ISNA(VLOOKUP(H371,Info!$J$2:$K$16,2,FALSE)),"",VLOOKUP(H371,Info!$J$2:$K$16,2,FALSE))</f>
        <v/>
      </c>
      <c r="U371">
        <f t="shared" si="11"/>
        <v>0</v>
      </c>
    </row>
    <row r="372" spans="1:21">
      <c r="A372" t="str">
        <f t="shared" si="10"/>
        <v xml:space="preserve"> (  )</v>
      </c>
      <c r="B372" s="450"/>
      <c r="C372" s="450"/>
      <c r="D372" s="450"/>
      <c r="E372" s="450"/>
      <c r="F372" s="450"/>
      <c r="G372" s="450"/>
      <c r="H372" s="450"/>
      <c r="I372" s="450"/>
      <c r="J372" s="450"/>
      <c r="K372" s="450"/>
      <c r="L372" s="450"/>
      <c r="M372" s="450"/>
      <c r="N372" s="450"/>
      <c r="O372" s="450"/>
      <c r="P372" s="450"/>
      <c r="Q372" s="450"/>
      <c r="R372" s="450"/>
      <c r="S372" s="450"/>
      <c r="T372" s="357" t="str">
        <f>IF(ISNA(VLOOKUP(H372,Info!$J$2:$K$16,2,FALSE)),"",VLOOKUP(H372,Info!$J$2:$K$16,2,FALSE))</f>
        <v/>
      </c>
      <c r="U372">
        <f t="shared" si="11"/>
        <v>0</v>
      </c>
    </row>
    <row r="373" spans="1:21">
      <c r="A373" t="str">
        <f t="shared" si="10"/>
        <v xml:space="preserve"> (  )</v>
      </c>
      <c r="B373" s="450"/>
      <c r="C373" s="450"/>
      <c r="D373" s="450"/>
      <c r="E373" s="450"/>
      <c r="F373" s="450"/>
      <c r="G373" s="450"/>
      <c r="H373" s="450"/>
      <c r="I373" s="450"/>
      <c r="J373" s="450"/>
      <c r="K373" s="450"/>
      <c r="L373" s="450"/>
      <c r="M373" s="450"/>
      <c r="N373" s="450"/>
      <c r="O373" s="450"/>
      <c r="P373" s="450"/>
      <c r="Q373" s="450"/>
      <c r="R373" s="450"/>
      <c r="S373" s="450"/>
      <c r="T373" s="357" t="str">
        <f>IF(ISNA(VLOOKUP(H373,Info!$J$2:$K$16,2,FALSE)),"",VLOOKUP(H373,Info!$J$2:$K$16,2,FALSE))</f>
        <v/>
      </c>
      <c r="U373">
        <f t="shared" si="11"/>
        <v>0</v>
      </c>
    </row>
    <row r="374" spans="1:21">
      <c r="A374" t="str">
        <f t="shared" si="10"/>
        <v xml:space="preserve"> (  )</v>
      </c>
      <c r="B374" s="450"/>
      <c r="C374" s="450"/>
      <c r="D374" s="450"/>
      <c r="E374" s="450"/>
      <c r="F374" s="450"/>
      <c r="G374" s="450"/>
      <c r="H374" s="450"/>
      <c r="I374" s="450"/>
      <c r="J374" s="450"/>
      <c r="K374" s="450"/>
      <c r="L374" s="450"/>
      <c r="M374" s="450"/>
      <c r="N374" s="450"/>
      <c r="O374" s="450"/>
      <c r="P374" s="450"/>
      <c r="Q374" s="450"/>
      <c r="R374" s="450"/>
      <c r="S374" s="450"/>
      <c r="T374" s="357" t="str">
        <f>IF(ISNA(VLOOKUP(H374,Info!$J$2:$K$16,2,FALSE)),"",VLOOKUP(H374,Info!$J$2:$K$16,2,FALSE))</f>
        <v/>
      </c>
      <c r="U374">
        <f t="shared" si="11"/>
        <v>0</v>
      </c>
    </row>
    <row r="375" spans="1:21">
      <c r="A375" t="str">
        <f t="shared" si="10"/>
        <v xml:space="preserve"> (  )</v>
      </c>
      <c r="B375" s="450"/>
      <c r="C375" s="450"/>
      <c r="D375" s="450"/>
      <c r="E375" s="450"/>
      <c r="F375" s="450"/>
      <c r="G375" s="450"/>
      <c r="H375" s="450"/>
      <c r="I375" s="450"/>
      <c r="J375" s="450"/>
      <c r="K375" s="450"/>
      <c r="L375" s="450"/>
      <c r="M375" s="450"/>
      <c r="N375" s="450"/>
      <c r="O375" s="450"/>
      <c r="P375" s="450"/>
      <c r="Q375" s="450"/>
      <c r="R375" s="450"/>
      <c r="S375" s="450"/>
      <c r="T375" s="357" t="str">
        <f>IF(ISNA(VLOOKUP(H375,Info!$J$2:$K$16,2,FALSE)),"",VLOOKUP(H375,Info!$J$2:$K$16,2,FALSE))</f>
        <v/>
      </c>
      <c r="U375">
        <f t="shared" si="11"/>
        <v>0</v>
      </c>
    </row>
    <row r="376" spans="1:21">
      <c r="A376" t="str">
        <f t="shared" si="10"/>
        <v xml:space="preserve"> (  )</v>
      </c>
      <c r="B376" s="450"/>
      <c r="C376" s="450"/>
      <c r="D376" s="450"/>
      <c r="E376" s="450"/>
      <c r="F376" s="450"/>
      <c r="G376" s="450"/>
      <c r="H376" s="450"/>
      <c r="I376" s="450"/>
      <c r="J376" s="450"/>
      <c r="K376" s="450"/>
      <c r="L376" s="450"/>
      <c r="M376" s="450"/>
      <c r="N376" s="450"/>
      <c r="O376" s="450"/>
      <c r="P376" s="450"/>
      <c r="Q376" s="450"/>
      <c r="R376" s="450"/>
      <c r="S376" s="450"/>
      <c r="T376" s="357" t="str">
        <f>IF(ISNA(VLOOKUP(H376,Info!$J$2:$K$16,2,FALSE)),"",VLOOKUP(H376,Info!$J$2:$K$16,2,FALSE))</f>
        <v/>
      </c>
      <c r="U376">
        <f t="shared" si="11"/>
        <v>0</v>
      </c>
    </row>
    <row r="377" spans="1:21">
      <c r="A377" t="str">
        <f t="shared" si="10"/>
        <v xml:space="preserve"> (  )</v>
      </c>
      <c r="B377" s="450"/>
      <c r="C377" s="450"/>
      <c r="D377" s="450"/>
      <c r="E377" s="450"/>
      <c r="F377" s="450"/>
      <c r="G377" s="450"/>
      <c r="H377" s="450"/>
      <c r="I377" s="450"/>
      <c r="J377" s="450"/>
      <c r="K377" s="450"/>
      <c r="L377" s="450"/>
      <c r="M377" s="450"/>
      <c r="N377" s="450"/>
      <c r="O377" s="450"/>
      <c r="P377" s="450"/>
      <c r="Q377" s="450"/>
      <c r="R377" s="450"/>
      <c r="S377" s="450"/>
      <c r="T377" s="357" t="str">
        <f>IF(ISNA(VLOOKUP(H377,Info!$J$2:$K$16,2,FALSE)),"",VLOOKUP(H377,Info!$J$2:$K$16,2,FALSE))</f>
        <v/>
      </c>
      <c r="U377">
        <f t="shared" si="11"/>
        <v>0</v>
      </c>
    </row>
    <row r="378" spans="1:21">
      <c r="A378" t="str">
        <f t="shared" si="10"/>
        <v xml:space="preserve"> (  )</v>
      </c>
      <c r="B378" s="450"/>
      <c r="C378" s="450"/>
      <c r="D378" s="450"/>
      <c r="E378" s="450"/>
      <c r="F378" s="450"/>
      <c r="G378" s="450"/>
      <c r="H378" s="450"/>
      <c r="I378" s="450"/>
      <c r="J378" s="450"/>
      <c r="K378" s="450"/>
      <c r="L378" s="450"/>
      <c r="M378" s="450"/>
      <c r="N378" s="450"/>
      <c r="O378" s="450"/>
      <c r="P378" s="450"/>
      <c r="Q378" s="450"/>
      <c r="R378" s="450"/>
      <c r="S378" s="450"/>
      <c r="T378" s="357" t="str">
        <f>IF(ISNA(VLOOKUP(H378,Info!$J$2:$K$16,2,FALSE)),"",VLOOKUP(H378,Info!$J$2:$K$16,2,FALSE))</f>
        <v/>
      </c>
      <c r="U378">
        <f t="shared" si="11"/>
        <v>0</v>
      </c>
    </row>
    <row r="379" spans="1:21">
      <c r="A379" t="str">
        <f t="shared" si="10"/>
        <v xml:space="preserve"> (  )</v>
      </c>
      <c r="B379" s="450"/>
      <c r="C379" s="450"/>
      <c r="D379" s="450"/>
      <c r="E379" s="450"/>
      <c r="F379" s="450"/>
      <c r="G379" s="450"/>
      <c r="H379" s="450"/>
      <c r="I379" s="450"/>
      <c r="J379" s="450"/>
      <c r="K379" s="450"/>
      <c r="L379" s="450"/>
      <c r="M379" s="450"/>
      <c r="N379" s="450"/>
      <c r="O379" s="450"/>
      <c r="P379" s="450"/>
      <c r="Q379" s="450"/>
      <c r="R379" s="450"/>
      <c r="S379" s="450"/>
      <c r="T379" s="357" t="str">
        <f>IF(ISNA(VLOOKUP(H379,Info!$J$2:$K$16,2,FALSE)),"",VLOOKUP(H379,Info!$J$2:$K$16,2,FALSE))</f>
        <v/>
      </c>
      <c r="U379">
        <f t="shared" si="11"/>
        <v>0</v>
      </c>
    </row>
    <row r="380" spans="1:21">
      <c r="A380" t="str">
        <f t="shared" si="10"/>
        <v xml:space="preserve"> (  )</v>
      </c>
      <c r="B380" s="450"/>
      <c r="C380" s="450"/>
      <c r="D380" s="450"/>
      <c r="E380" s="450"/>
      <c r="F380" s="450"/>
      <c r="G380" s="450"/>
      <c r="H380" s="450"/>
      <c r="I380" s="450"/>
      <c r="J380" s="450"/>
      <c r="K380" s="450"/>
      <c r="L380" s="450"/>
      <c r="M380" s="450"/>
      <c r="N380" s="450"/>
      <c r="O380" s="450"/>
      <c r="P380" s="450"/>
      <c r="Q380" s="450"/>
      <c r="R380" s="450"/>
      <c r="S380" s="450"/>
      <c r="T380" s="357" t="str">
        <f>IF(ISNA(VLOOKUP(H380,Info!$J$2:$K$16,2,FALSE)),"",VLOOKUP(H380,Info!$J$2:$K$16,2,FALSE))</f>
        <v/>
      </c>
      <c r="U380">
        <f t="shared" si="11"/>
        <v>0</v>
      </c>
    </row>
    <row r="381" spans="1:21">
      <c r="A381" t="str">
        <f t="shared" si="10"/>
        <v xml:space="preserve"> (  )</v>
      </c>
      <c r="B381" s="450"/>
      <c r="C381" s="450"/>
      <c r="D381" s="450"/>
      <c r="E381" s="450"/>
      <c r="F381" s="450"/>
      <c r="G381" s="450"/>
      <c r="H381" s="450"/>
      <c r="I381" s="450"/>
      <c r="J381" s="450"/>
      <c r="K381" s="450"/>
      <c r="L381" s="450"/>
      <c r="M381" s="450"/>
      <c r="N381" s="450"/>
      <c r="O381" s="450"/>
      <c r="P381" s="450"/>
      <c r="Q381" s="450"/>
      <c r="R381" s="450"/>
      <c r="S381" s="450"/>
      <c r="T381" s="357" t="str">
        <f>IF(ISNA(VLOOKUP(H381,Info!$J$2:$K$16,2,FALSE)),"",VLOOKUP(H381,Info!$J$2:$K$16,2,FALSE))</f>
        <v/>
      </c>
      <c r="U381">
        <f t="shared" si="11"/>
        <v>0</v>
      </c>
    </row>
    <row r="382" spans="1:21">
      <c r="A382" t="str">
        <f t="shared" si="10"/>
        <v xml:space="preserve"> (  )</v>
      </c>
      <c r="B382" s="450"/>
      <c r="C382" s="450"/>
      <c r="D382" s="450"/>
      <c r="E382" s="450"/>
      <c r="F382" s="450"/>
      <c r="G382" s="450"/>
      <c r="H382" s="450"/>
      <c r="I382" s="450"/>
      <c r="J382" s="450"/>
      <c r="K382" s="450"/>
      <c r="L382" s="450"/>
      <c r="M382" s="450"/>
      <c r="N382" s="450"/>
      <c r="O382" s="450"/>
      <c r="P382" s="450"/>
      <c r="Q382" s="450"/>
      <c r="R382" s="450"/>
      <c r="S382" s="450"/>
      <c r="T382" s="357" t="str">
        <f>IF(ISNA(VLOOKUP(H382,Info!$J$2:$K$16,2,FALSE)),"",VLOOKUP(H382,Info!$J$2:$K$16,2,FALSE))</f>
        <v/>
      </c>
      <c r="U382">
        <f t="shared" si="11"/>
        <v>0</v>
      </c>
    </row>
    <row r="383" spans="1:21">
      <c r="A383" t="str">
        <f t="shared" si="10"/>
        <v xml:space="preserve"> (  )</v>
      </c>
      <c r="B383" s="450"/>
      <c r="C383" s="450"/>
      <c r="D383" s="450"/>
      <c r="E383" s="450"/>
      <c r="F383" s="450"/>
      <c r="G383" s="450"/>
      <c r="H383" s="450"/>
      <c r="I383" s="450"/>
      <c r="J383" s="450"/>
      <c r="K383" s="450"/>
      <c r="L383" s="450"/>
      <c r="M383" s="450"/>
      <c r="N383" s="450"/>
      <c r="O383" s="450"/>
      <c r="P383" s="450"/>
      <c r="Q383" s="450"/>
      <c r="R383" s="450"/>
      <c r="S383" s="450"/>
      <c r="T383" s="357" t="str">
        <f>IF(ISNA(VLOOKUP(H383,Info!$J$2:$K$16,2,FALSE)),"",VLOOKUP(H383,Info!$J$2:$K$16,2,FALSE))</f>
        <v/>
      </c>
      <c r="U383">
        <f t="shared" si="11"/>
        <v>0</v>
      </c>
    </row>
    <row r="384" spans="1:21">
      <c r="A384" t="str">
        <f t="shared" si="10"/>
        <v xml:space="preserve"> (  )</v>
      </c>
      <c r="B384" s="450"/>
      <c r="C384" s="450"/>
      <c r="D384" s="450"/>
      <c r="E384" s="450"/>
      <c r="F384" s="450"/>
      <c r="G384" s="450"/>
      <c r="H384" s="450"/>
      <c r="I384" s="450"/>
      <c r="J384" s="450"/>
      <c r="K384" s="450"/>
      <c r="L384" s="450"/>
      <c r="M384" s="450"/>
      <c r="N384" s="450"/>
      <c r="O384" s="450"/>
      <c r="P384" s="450"/>
      <c r="Q384" s="450"/>
      <c r="R384" s="450"/>
      <c r="S384" s="450"/>
      <c r="T384" s="357" t="str">
        <f>IF(ISNA(VLOOKUP(H384,Info!$J$2:$K$16,2,FALSE)),"",VLOOKUP(H384,Info!$J$2:$K$16,2,FALSE))</f>
        <v/>
      </c>
      <c r="U384">
        <f t="shared" si="11"/>
        <v>0</v>
      </c>
    </row>
    <row r="385" spans="1:21">
      <c r="A385" t="str">
        <f t="shared" si="10"/>
        <v xml:space="preserve"> (  )</v>
      </c>
      <c r="B385" s="450"/>
      <c r="C385" s="450"/>
      <c r="D385" s="450"/>
      <c r="E385" s="450"/>
      <c r="F385" s="450"/>
      <c r="G385" s="450"/>
      <c r="H385" s="450"/>
      <c r="I385" s="450"/>
      <c r="J385" s="450"/>
      <c r="K385" s="450"/>
      <c r="L385" s="450"/>
      <c r="M385" s="450"/>
      <c r="N385" s="450"/>
      <c r="O385" s="450"/>
      <c r="P385" s="450"/>
      <c r="Q385" s="450"/>
      <c r="R385" s="450"/>
      <c r="S385" s="450"/>
      <c r="T385" s="357" t="str">
        <f>IF(ISNA(VLOOKUP(H385,Info!$J$2:$K$16,2,FALSE)),"",VLOOKUP(H385,Info!$J$2:$K$16,2,FALSE))</f>
        <v/>
      </c>
      <c r="U385">
        <f t="shared" si="11"/>
        <v>0</v>
      </c>
    </row>
    <row r="386" spans="1:21">
      <c r="A386" t="str">
        <f t="shared" si="10"/>
        <v xml:space="preserve"> (  )</v>
      </c>
      <c r="B386" s="450"/>
      <c r="C386" s="450"/>
      <c r="D386" s="450"/>
      <c r="E386" s="450"/>
      <c r="F386" s="450"/>
      <c r="G386" s="450"/>
      <c r="H386" s="450"/>
      <c r="I386" s="450"/>
      <c r="J386" s="450"/>
      <c r="K386" s="450"/>
      <c r="L386" s="450"/>
      <c r="M386" s="450"/>
      <c r="N386" s="450"/>
      <c r="O386" s="450"/>
      <c r="P386" s="450"/>
      <c r="Q386" s="450"/>
      <c r="R386" s="450"/>
      <c r="S386" s="450"/>
      <c r="T386" s="357" t="str">
        <f>IF(ISNA(VLOOKUP(H386,Info!$J$2:$K$16,2,FALSE)),"",VLOOKUP(H386,Info!$J$2:$K$16,2,FALSE))</f>
        <v/>
      </c>
      <c r="U386">
        <f t="shared" si="11"/>
        <v>0</v>
      </c>
    </row>
    <row r="387" spans="1:21">
      <c r="A387" t="str">
        <f t="shared" si="10"/>
        <v xml:space="preserve"> (  )</v>
      </c>
      <c r="B387" s="450"/>
      <c r="C387" s="450"/>
      <c r="D387" s="450"/>
      <c r="E387" s="450"/>
      <c r="F387" s="450"/>
      <c r="G387" s="450"/>
      <c r="H387" s="450"/>
      <c r="I387" s="450"/>
      <c r="J387" s="450"/>
      <c r="K387" s="450"/>
      <c r="L387" s="450"/>
      <c r="M387" s="450"/>
      <c r="N387" s="450"/>
      <c r="O387" s="450"/>
      <c r="P387" s="450"/>
      <c r="Q387" s="450"/>
      <c r="R387" s="450"/>
      <c r="S387" s="450"/>
      <c r="T387" s="357" t="str">
        <f>IF(ISNA(VLOOKUP(H387,Info!$J$2:$K$16,2,FALSE)),"",VLOOKUP(H387,Info!$J$2:$K$16,2,FALSE))</f>
        <v/>
      </c>
      <c r="U387">
        <f t="shared" si="11"/>
        <v>0</v>
      </c>
    </row>
    <row r="388" spans="1:21">
      <c r="A388" t="str">
        <f t="shared" si="10"/>
        <v xml:space="preserve"> (  )</v>
      </c>
      <c r="B388" s="450"/>
      <c r="C388" s="450"/>
      <c r="D388" s="450"/>
      <c r="E388" s="450"/>
      <c r="F388" s="450"/>
      <c r="G388" s="450"/>
      <c r="H388" s="450"/>
      <c r="I388" s="450"/>
      <c r="J388" s="450"/>
      <c r="K388" s="450"/>
      <c r="L388" s="450"/>
      <c r="M388" s="450"/>
      <c r="N388" s="450"/>
      <c r="O388" s="450"/>
      <c r="P388" s="450"/>
      <c r="Q388" s="450"/>
      <c r="R388" s="450"/>
      <c r="S388" s="450"/>
      <c r="T388" s="357" t="str">
        <f>IF(ISNA(VLOOKUP(H388,Info!$J$2:$K$16,2,FALSE)),"",VLOOKUP(H388,Info!$J$2:$K$16,2,FALSE))</f>
        <v/>
      </c>
      <c r="U388">
        <f t="shared" si="11"/>
        <v>0</v>
      </c>
    </row>
    <row r="389" spans="1:21">
      <c r="A389" t="str">
        <f t="shared" ref="A389:A452" si="12">CONCATENATE(C389," ( ",B389," )")</f>
        <v xml:space="preserve"> (  )</v>
      </c>
      <c r="B389" s="450"/>
      <c r="C389" s="450"/>
      <c r="D389" s="450"/>
      <c r="E389" s="450"/>
      <c r="F389" s="450"/>
      <c r="G389" s="450"/>
      <c r="H389" s="450"/>
      <c r="I389" s="450"/>
      <c r="J389" s="450"/>
      <c r="K389" s="450"/>
      <c r="L389" s="450"/>
      <c r="M389" s="450"/>
      <c r="N389" s="450"/>
      <c r="O389" s="450"/>
      <c r="P389" s="450"/>
      <c r="Q389" s="450"/>
      <c r="R389" s="450"/>
      <c r="S389" s="450"/>
      <c r="T389" s="357" t="str">
        <f>IF(ISNA(VLOOKUP(H389,Info!$J$2:$K$16,2,FALSE)),"",VLOOKUP(H389,Info!$J$2:$K$16,2,FALSE))</f>
        <v/>
      </c>
      <c r="U389">
        <f t="shared" ref="U389:U452" si="13">SUM(N389,S389)</f>
        <v>0</v>
      </c>
    </row>
    <row r="390" spans="1:21">
      <c r="A390" t="str">
        <f t="shared" si="12"/>
        <v xml:space="preserve"> (  )</v>
      </c>
      <c r="B390" s="450"/>
      <c r="C390" s="450"/>
      <c r="D390" s="450"/>
      <c r="E390" s="450"/>
      <c r="F390" s="450"/>
      <c r="G390" s="450"/>
      <c r="H390" s="450"/>
      <c r="I390" s="450"/>
      <c r="J390" s="450"/>
      <c r="K390" s="450"/>
      <c r="L390" s="450"/>
      <c r="M390" s="450"/>
      <c r="N390" s="450"/>
      <c r="O390" s="450"/>
      <c r="P390" s="450"/>
      <c r="Q390" s="450"/>
      <c r="R390" s="450"/>
      <c r="S390" s="450"/>
      <c r="T390" s="357" t="str">
        <f>IF(ISNA(VLOOKUP(H390,Info!$J$2:$K$16,2,FALSE)),"",VLOOKUP(H390,Info!$J$2:$K$16,2,FALSE))</f>
        <v/>
      </c>
      <c r="U390">
        <f t="shared" si="13"/>
        <v>0</v>
      </c>
    </row>
    <row r="391" spans="1:21">
      <c r="A391" t="str">
        <f t="shared" si="12"/>
        <v xml:space="preserve"> (  )</v>
      </c>
      <c r="B391" s="450"/>
      <c r="C391" s="450"/>
      <c r="D391" s="450"/>
      <c r="E391" s="450"/>
      <c r="F391" s="450"/>
      <c r="G391" s="450"/>
      <c r="H391" s="450"/>
      <c r="I391" s="450"/>
      <c r="J391" s="450"/>
      <c r="K391" s="450"/>
      <c r="L391" s="450"/>
      <c r="M391" s="450"/>
      <c r="N391" s="450"/>
      <c r="O391" s="450"/>
      <c r="P391" s="450"/>
      <c r="Q391" s="450"/>
      <c r="R391" s="450"/>
      <c r="S391" s="450"/>
      <c r="T391" s="357" t="str">
        <f>IF(ISNA(VLOOKUP(H391,Info!$J$2:$K$16,2,FALSE)),"",VLOOKUP(H391,Info!$J$2:$K$16,2,FALSE))</f>
        <v/>
      </c>
      <c r="U391">
        <f t="shared" si="13"/>
        <v>0</v>
      </c>
    </row>
    <row r="392" spans="1:21">
      <c r="A392" t="str">
        <f t="shared" si="12"/>
        <v xml:space="preserve"> (  )</v>
      </c>
      <c r="B392" s="450"/>
      <c r="C392" s="450"/>
      <c r="D392" s="450"/>
      <c r="E392" s="450"/>
      <c r="F392" s="450"/>
      <c r="G392" s="450"/>
      <c r="H392" s="450"/>
      <c r="I392" s="450"/>
      <c r="J392" s="450"/>
      <c r="K392" s="450"/>
      <c r="L392" s="450"/>
      <c r="M392" s="450"/>
      <c r="N392" s="450"/>
      <c r="O392" s="450"/>
      <c r="P392" s="450"/>
      <c r="Q392" s="450"/>
      <c r="R392" s="450"/>
      <c r="S392" s="450"/>
      <c r="T392" s="357" t="str">
        <f>IF(ISNA(VLOOKUP(H392,Info!$J$2:$K$16,2,FALSE)),"",VLOOKUP(H392,Info!$J$2:$K$16,2,FALSE))</f>
        <v/>
      </c>
      <c r="U392">
        <f t="shared" si="13"/>
        <v>0</v>
      </c>
    </row>
    <row r="393" spans="1:21">
      <c r="A393" t="str">
        <f t="shared" si="12"/>
        <v xml:space="preserve"> (  )</v>
      </c>
      <c r="B393" s="450"/>
      <c r="C393" s="450"/>
      <c r="D393" s="450"/>
      <c r="E393" s="450"/>
      <c r="F393" s="450"/>
      <c r="G393" s="450"/>
      <c r="H393" s="450"/>
      <c r="I393" s="450"/>
      <c r="J393" s="450"/>
      <c r="K393" s="450"/>
      <c r="L393" s="450"/>
      <c r="M393" s="450"/>
      <c r="N393" s="450"/>
      <c r="O393" s="450"/>
      <c r="P393" s="450"/>
      <c r="Q393" s="450"/>
      <c r="R393" s="450"/>
      <c r="S393" s="450"/>
      <c r="T393" s="357" t="str">
        <f>IF(ISNA(VLOOKUP(H393,Info!$J$2:$K$16,2,FALSE)),"",VLOOKUP(H393,Info!$J$2:$K$16,2,FALSE))</f>
        <v/>
      </c>
      <c r="U393">
        <f t="shared" si="13"/>
        <v>0</v>
      </c>
    </row>
    <row r="394" spans="1:21">
      <c r="A394" t="str">
        <f t="shared" si="12"/>
        <v xml:space="preserve"> (  )</v>
      </c>
      <c r="B394" s="450"/>
      <c r="C394" s="450"/>
      <c r="D394" s="450"/>
      <c r="E394" s="450"/>
      <c r="F394" s="450"/>
      <c r="G394" s="450"/>
      <c r="H394" s="450"/>
      <c r="I394" s="450"/>
      <c r="J394" s="450"/>
      <c r="K394" s="450"/>
      <c r="L394" s="450"/>
      <c r="M394" s="450"/>
      <c r="N394" s="450"/>
      <c r="O394" s="450"/>
      <c r="P394" s="450"/>
      <c r="Q394" s="450"/>
      <c r="R394" s="450"/>
      <c r="S394" s="450"/>
      <c r="T394" s="357" t="str">
        <f>IF(ISNA(VLOOKUP(H394,Info!$J$2:$K$16,2,FALSE)),"",VLOOKUP(H394,Info!$J$2:$K$16,2,FALSE))</f>
        <v/>
      </c>
      <c r="U394">
        <f t="shared" si="13"/>
        <v>0</v>
      </c>
    </row>
    <row r="395" spans="1:21">
      <c r="A395" t="str">
        <f t="shared" si="12"/>
        <v xml:space="preserve"> (  )</v>
      </c>
      <c r="B395" s="450"/>
      <c r="C395" s="450"/>
      <c r="D395" s="450"/>
      <c r="E395" s="450"/>
      <c r="F395" s="450"/>
      <c r="G395" s="450"/>
      <c r="H395" s="450"/>
      <c r="I395" s="450"/>
      <c r="J395" s="450"/>
      <c r="K395" s="450"/>
      <c r="L395" s="450"/>
      <c r="M395" s="450"/>
      <c r="N395" s="450"/>
      <c r="O395" s="450"/>
      <c r="P395" s="450"/>
      <c r="Q395" s="450"/>
      <c r="R395" s="450"/>
      <c r="S395" s="450"/>
      <c r="T395" s="357" t="str">
        <f>IF(ISNA(VLOOKUP(H395,Info!$J$2:$K$16,2,FALSE)),"",VLOOKUP(H395,Info!$J$2:$K$16,2,FALSE))</f>
        <v/>
      </c>
      <c r="U395">
        <f t="shared" si="13"/>
        <v>0</v>
      </c>
    </row>
    <row r="396" spans="1:21">
      <c r="A396" t="str">
        <f t="shared" si="12"/>
        <v xml:space="preserve"> (  )</v>
      </c>
      <c r="B396" s="450"/>
      <c r="C396" s="450"/>
      <c r="D396" s="450"/>
      <c r="E396" s="450"/>
      <c r="F396" s="450"/>
      <c r="G396" s="450"/>
      <c r="H396" s="450"/>
      <c r="I396" s="450"/>
      <c r="J396" s="450"/>
      <c r="K396" s="450"/>
      <c r="L396" s="450"/>
      <c r="M396" s="450"/>
      <c r="N396" s="450"/>
      <c r="O396" s="450"/>
      <c r="P396" s="450"/>
      <c r="Q396" s="450"/>
      <c r="R396" s="450"/>
      <c r="S396" s="450"/>
      <c r="T396" s="357" t="str">
        <f>IF(ISNA(VLOOKUP(H396,Info!$J$2:$K$16,2,FALSE)),"",VLOOKUP(H396,Info!$J$2:$K$16,2,FALSE))</f>
        <v/>
      </c>
      <c r="U396">
        <f t="shared" si="13"/>
        <v>0</v>
      </c>
    </row>
    <row r="397" spans="1:21">
      <c r="A397" t="str">
        <f t="shared" si="12"/>
        <v xml:space="preserve"> (  )</v>
      </c>
      <c r="B397" s="450"/>
      <c r="C397" s="450"/>
      <c r="D397" s="450"/>
      <c r="E397" s="450"/>
      <c r="F397" s="450"/>
      <c r="G397" s="450"/>
      <c r="H397" s="450"/>
      <c r="I397" s="450"/>
      <c r="J397" s="450"/>
      <c r="K397" s="450"/>
      <c r="L397" s="450"/>
      <c r="M397" s="450"/>
      <c r="N397" s="450"/>
      <c r="O397" s="450"/>
      <c r="P397" s="450"/>
      <c r="Q397" s="450"/>
      <c r="R397" s="450"/>
      <c r="S397" s="450"/>
      <c r="T397" s="357" t="str">
        <f>IF(ISNA(VLOOKUP(H397,Info!$J$2:$K$16,2,FALSE)),"",VLOOKUP(H397,Info!$J$2:$K$16,2,FALSE))</f>
        <v/>
      </c>
      <c r="U397">
        <f t="shared" si="13"/>
        <v>0</v>
      </c>
    </row>
    <row r="398" spans="1:21">
      <c r="A398" t="str">
        <f t="shared" si="12"/>
        <v xml:space="preserve"> (  )</v>
      </c>
      <c r="B398" s="450"/>
      <c r="C398" s="450"/>
      <c r="D398" s="450"/>
      <c r="E398" s="450"/>
      <c r="F398" s="450"/>
      <c r="G398" s="450"/>
      <c r="H398" s="450"/>
      <c r="I398" s="450"/>
      <c r="J398" s="450"/>
      <c r="K398" s="450"/>
      <c r="L398" s="450"/>
      <c r="M398" s="450"/>
      <c r="N398" s="450"/>
      <c r="O398" s="450"/>
      <c r="P398" s="450"/>
      <c r="Q398" s="450"/>
      <c r="R398" s="450"/>
      <c r="S398" s="450"/>
      <c r="T398" s="357" t="str">
        <f>IF(ISNA(VLOOKUP(H398,Info!$J$2:$K$16,2,FALSE)),"",VLOOKUP(H398,Info!$J$2:$K$16,2,FALSE))</f>
        <v/>
      </c>
      <c r="U398">
        <f t="shared" si="13"/>
        <v>0</v>
      </c>
    </row>
    <row r="399" spans="1:21">
      <c r="A399" t="str">
        <f t="shared" si="12"/>
        <v xml:space="preserve"> (  )</v>
      </c>
      <c r="B399" s="450"/>
      <c r="C399" s="450"/>
      <c r="D399" s="450"/>
      <c r="E399" s="450"/>
      <c r="F399" s="450"/>
      <c r="G399" s="450"/>
      <c r="H399" s="450"/>
      <c r="I399" s="450"/>
      <c r="J399" s="450"/>
      <c r="K399" s="450"/>
      <c r="L399" s="450"/>
      <c r="M399" s="450"/>
      <c r="N399" s="450"/>
      <c r="O399" s="450"/>
      <c r="P399" s="450"/>
      <c r="Q399" s="450"/>
      <c r="R399" s="450"/>
      <c r="S399" s="450"/>
      <c r="T399" s="357" t="str">
        <f>IF(ISNA(VLOOKUP(H399,Info!$J$2:$K$16,2,FALSE)),"",VLOOKUP(H399,Info!$J$2:$K$16,2,FALSE))</f>
        <v/>
      </c>
      <c r="U399">
        <f t="shared" si="13"/>
        <v>0</v>
      </c>
    </row>
    <row r="400" spans="1:21">
      <c r="A400" t="str">
        <f t="shared" si="12"/>
        <v xml:space="preserve"> (  )</v>
      </c>
      <c r="B400" s="450"/>
      <c r="C400" s="450"/>
      <c r="D400" s="450"/>
      <c r="E400" s="450"/>
      <c r="F400" s="450"/>
      <c r="G400" s="450"/>
      <c r="H400" s="450"/>
      <c r="I400" s="450"/>
      <c r="J400" s="450"/>
      <c r="K400" s="450"/>
      <c r="L400" s="450"/>
      <c r="M400" s="450"/>
      <c r="N400" s="450"/>
      <c r="O400" s="450"/>
      <c r="P400" s="450"/>
      <c r="Q400" s="450"/>
      <c r="R400" s="450"/>
      <c r="S400" s="450"/>
      <c r="T400" s="357" t="str">
        <f>IF(ISNA(VLOOKUP(H400,Info!$J$2:$K$16,2,FALSE)),"",VLOOKUP(H400,Info!$J$2:$K$16,2,FALSE))</f>
        <v/>
      </c>
      <c r="U400">
        <f t="shared" si="13"/>
        <v>0</v>
      </c>
    </row>
    <row r="401" spans="1:21">
      <c r="A401" t="str">
        <f t="shared" si="12"/>
        <v xml:space="preserve"> (  )</v>
      </c>
      <c r="B401" s="450"/>
      <c r="C401" s="450"/>
      <c r="D401" s="450"/>
      <c r="E401" s="450"/>
      <c r="F401" s="450"/>
      <c r="G401" s="450"/>
      <c r="H401" s="450"/>
      <c r="I401" s="450"/>
      <c r="J401" s="450"/>
      <c r="K401" s="450"/>
      <c r="L401" s="450"/>
      <c r="M401" s="450"/>
      <c r="N401" s="450"/>
      <c r="O401" s="450"/>
      <c r="P401" s="450"/>
      <c r="Q401" s="450"/>
      <c r="R401" s="450"/>
      <c r="S401" s="450"/>
      <c r="T401" s="357" t="str">
        <f>IF(ISNA(VLOOKUP(H401,Info!$J$2:$K$16,2,FALSE)),"",VLOOKUP(H401,Info!$J$2:$K$16,2,FALSE))</f>
        <v/>
      </c>
      <c r="U401">
        <f t="shared" si="13"/>
        <v>0</v>
      </c>
    </row>
    <row r="402" spans="1:21">
      <c r="A402" t="str">
        <f t="shared" si="12"/>
        <v xml:space="preserve"> (  )</v>
      </c>
      <c r="B402" s="450"/>
      <c r="C402" s="450"/>
      <c r="D402" s="450"/>
      <c r="E402" s="450"/>
      <c r="F402" s="450"/>
      <c r="G402" s="450"/>
      <c r="H402" s="450"/>
      <c r="I402" s="450"/>
      <c r="J402" s="450"/>
      <c r="K402" s="450"/>
      <c r="L402" s="450"/>
      <c r="M402" s="450"/>
      <c r="N402" s="450"/>
      <c r="O402" s="450"/>
      <c r="P402" s="450"/>
      <c r="Q402" s="450"/>
      <c r="R402" s="450"/>
      <c r="S402" s="450"/>
      <c r="T402" s="357" t="str">
        <f>IF(ISNA(VLOOKUP(H402,Info!$J$2:$K$16,2,FALSE)),"",VLOOKUP(H402,Info!$J$2:$K$16,2,FALSE))</f>
        <v/>
      </c>
      <c r="U402">
        <f t="shared" si="13"/>
        <v>0</v>
      </c>
    </row>
    <row r="403" spans="1:21">
      <c r="A403" t="str">
        <f t="shared" si="12"/>
        <v xml:space="preserve"> (  )</v>
      </c>
      <c r="B403" s="450"/>
      <c r="C403" s="450"/>
      <c r="D403" s="450"/>
      <c r="E403" s="450"/>
      <c r="F403" s="450"/>
      <c r="G403" s="450"/>
      <c r="H403" s="450"/>
      <c r="I403" s="450"/>
      <c r="J403" s="450"/>
      <c r="K403" s="450"/>
      <c r="L403" s="450"/>
      <c r="M403" s="450"/>
      <c r="N403" s="450"/>
      <c r="O403" s="450"/>
      <c r="P403" s="450"/>
      <c r="Q403" s="450"/>
      <c r="R403" s="450"/>
      <c r="S403" s="450"/>
      <c r="T403" s="357" t="str">
        <f>IF(ISNA(VLOOKUP(H403,Info!$J$2:$K$16,2,FALSE)),"",VLOOKUP(H403,Info!$J$2:$K$16,2,FALSE))</f>
        <v/>
      </c>
      <c r="U403">
        <f t="shared" si="13"/>
        <v>0</v>
      </c>
    </row>
    <row r="404" spans="1:21">
      <c r="A404" t="str">
        <f t="shared" si="12"/>
        <v xml:space="preserve"> (  )</v>
      </c>
      <c r="B404" s="450"/>
      <c r="C404" s="450"/>
      <c r="D404" s="450"/>
      <c r="E404" s="450"/>
      <c r="F404" s="450"/>
      <c r="G404" s="450"/>
      <c r="H404" s="450"/>
      <c r="I404" s="450"/>
      <c r="J404" s="450"/>
      <c r="K404" s="450"/>
      <c r="L404" s="450"/>
      <c r="M404" s="450"/>
      <c r="N404" s="450"/>
      <c r="O404" s="450"/>
      <c r="P404" s="450"/>
      <c r="Q404" s="450"/>
      <c r="R404" s="450"/>
      <c r="S404" s="450"/>
      <c r="T404" s="357" t="str">
        <f>IF(ISNA(VLOOKUP(H404,Info!$J$2:$K$16,2,FALSE)),"",VLOOKUP(H404,Info!$J$2:$K$16,2,FALSE))</f>
        <v/>
      </c>
      <c r="U404">
        <f t="shared" si="13"/>
        <v>0</v>
      </c>
    </row>
    <row r="405" spans="1:21">
      <c r="A405" t="str">
        <f t="shared" si="12"/>
        <v xml:space="preserve"> (  )</v>
      </c>
      <c r="B405" s="450"/>
      <c r="C405" s="450"/>
      <c r="D405" s="450"/>
      <c r="E405" s="450"/>
      <c r="F405" s="450"/>
      <c r="G405" s="450"/>
      <c r="H405" s="450"/>
      <c r="I405" s="450"/>
      <c r="J405" s="450"/>
      <c r="K405" s="450"/>
      <c r="L405" s="450"/>
      <c r="M405" s="450"/>
      <c r="N405" s="450"/>
      <c r="O405" s="450"/>
      <c r="P405" s="450"/>
      <c r="Q405" s="450"/>
      <c r="R405" s="450"/>
      <c r="S405" s="450"/>
      <c r="T405" s="357" t="str">
        <f>IF(ISNA(VLOOKUP(H405,Info!$J$2:$K$16,2,FALSE)),"",VLOOKUP(H405,Info!$J$2:$K$16,2,FALSE))</f>
        <v/>
      </c>
      <c r="U405">
        <f t="shared" si="13"/>
        <v>0</v>
      </c>
    </row>
    <row r="406" spans="1:21">
      <c r="A406" t="str">
        <f t="shared" si="12"/>
        <v xml:space="preserve"> (  )</v>
      </c>
      <c r="B406" s="450"/>
      <c r="C406" s="450"/>
      <c r="D406" s="450"/>
      <c r="E406" s="450"/>
      <c r="F406" s="450"/>
      <c r="G406" s="450"/>
      <c r="H406" s="450"/>
      <c r="I406" s="450"/>
      <c r="J406" s="450"/>
      <c r="K406" s="450"/>
      <c r="L406" s="450"/>
      <c r="M406" s="450"/>
      <c r="N406" s="450"/>
      <c r="O406" s="450"/>
      <c r="P406" s="450"/>
      <c r="Q406" s="450"/>
      <c r="R406" s="450"/>
      <c r="S406" s="450"/>
      <c r="T406" s="357" t="str">
        <f>IF(ISNA(VLOOKUP(H406,Info!$J$2:$K$16,2,FALSE)),"",VLOOKUP(H406,Info!$J$2:$K$16,2,FALSE))</f>
        <v/>
      </c>
      <c r="U406">
        <f t="shared" si="13"/>
        <v>0</v>
      </c>
    </row>
    <row r="407" spans="1:21">
      <c r="A407" t="str">
        <f t="shared" si="12"/>
        <v xml:space="preserve"> (  )</v>
      </c>
      <c r="B407" s="450"/>
      <c r="C407" s="450"/>
      <c r="D407" s="450"/>
      <c r="E407" s="450"/>
      <c r="F407" s="450"/>
      <c r="G407" s="450"/>
      <c r="H407" s="450"/>
      <c r="I407" s="450"/>
      <c r="J407" s="450"/>
      <c r="K407" s="450"/>
      <c r="L407" s="450"/>
      <c r="M407" s="450"/>
      <c r="N407" s="450"/>
      <c r="O407" s="450"/>
      <c r="P407" s="450"/>
      <c r="Q407" s="450"/>
      <c r="R407" s="450"/>
      <c r="S407" s="450"/>
      <c r="T407" s="357" t="str">
        <f>IF(ISNA(VLOOKUP(H407,Info!$J$2:$K$16,2,FALSE)),"",VLOOKUP(H407,Info!$J$2:$K$16,2,FALSE))</f>
        <v/>
      </c>
      <c r="U407">
        <f t="shared" si="13"/>
        <v>0</v>
      </c>
    </row>
    <row r="408" spans="1:21">
      <c r="A408" t="str">
        <f t="shared" si="12"/>
        <v xml:space="preserve"> (  )</v>
      </c>
      <c r="B408" s="450"/>
      <c r="C408" s="450"/>
      <c r="D408" s="450"/>
      <c r="E408" s="450"/>
      <c r="F408" s="450"/>
      <c r="G408" s="450"/>
      <c r="H408" s="450"/>
      <c r="I408" s="450"/>
      <c r="J408" s="450"/>
      <c r="K408" s="450"/>
      <c r="L408" s="450"/>
      <c r="M408" s="450"/>
      <c r="N408" s="450"/>
      <c r="O408" s="450"/>
      <c r="P408" s="450"/>
      <c r="Q408" s="450"/>
      <c r="R408" s="450"/>
      <c r="S408" s="450"/>
      <c r="T408" s="357" t="str">
        <f>IF(ISNA(VLOOKUP(H408,Info!$J$2:$K$16,2,FALSE)),"",VLOOKUP(H408,Info!$J$2:$K$16,2,FALSE))</f>
        <v/>
      </c>
      <c r="U408">
        <f t="shared" si="13"/>
        <v>0</v>
      </c>
    </row>
    <row r="409" spans="1:21">
      <c r="A409" t="str">
        <f t="shared" si="12"/>
        <v xml:space="preserve"> (  )</v>
      </c>
      <c r="B409" s="450"/>
      <c r="C409" s="450"/>
      <c r="D409" s="450"/>
      <c r="E409" s="450"/>
      <c r="F409" s="450"/>
      <c r="G409" s="450"/>
      <c r="H409" s="450"/>
      <c r="I409" s="450"/>
      <c r="J409" s="450"/>
      <c r="K409" s="450"/>
      <c r="L409" s="450"/>
      <c r="M409" s="450"/>
      <c r="N409" s="450"/>
      <c r="O409" s="450"/>
      <c r="P409" s="450"/>
      <c r="Q409" s="450"/>
      <c r="R409" s="450"/>
      <c r="S409" s="450"/>
      <c r="T409" s="357" t="str">
        <f>IF(ISNA(VLOOKUP(H409,Info!$J$2:$K$16,2,FALSE)),"",VLOOKUP(H409,Info!$J$2:$K$16,2,FALSE))</f>
        <v/>
      </c>
      <c r="U409">
        <f t="shared" si="13"/>
        <v>0</v>
      </c>
    </row>
    <row r="410" spans="1:21">
      <c r="A410" t="str">
        <f t="shared" si="12"/>
        <v xml:space="preserve"> (  )</v>
      </c>
      <c r="B410" s="450"/>
      <c r="C410" s="450"/>
      <c r="D410" s="450"/>
      <c r="E410" s="450"/>
      <c r="F410" s="450"/>
      <c r="G410" s="450"/>
      <c r="H410" s="450"/>
      <c r="I410" s="450"/>
      <c r="J410" s="450"/>
      <c r="K410" s="450"/>
      <c r="L410" s="450"/>
      <c r="M410" s="450"/>
      <c r="N410" s="450"/>
      <c r="O410" s="450"/>
      <c r="P410" s="450"/>
      <c r="Q410" s="450"/>
      <c r="R410" s="450"/>
      <c r="S410" s="450"/>
      <c r="T410" s="357" t="str">
        <f>IF(ISNA(VLOOKUP(H410,Info!$J$2:$K$16,2,FALSE)),"",VLOOKUP(H410,Info!$J$2:$K$16,2,FALSE))</f>
        <v/>
      </c>
      <c r="U410">
        <f t="shared" si="13"/>
        <v>0</v>
      </c>
    </row>
    <row r="411" spans="1:21">
      <c r="A411" t="str">
        <f t="shared" si="12"/>
        <v xml:space="preserve"> (  )</v>
      </c>
      <c r="B411" s="450"/>
      <c r="C411" s="450"/>
      <c r="D411" s="450"/>
      <c r="E411" s="450"/>
      <c r="F411" s="450"/>
      <c r="G411" s="450"/>
      <c r="H411" s="450"/>
      <c r="I411" s="450"/>
      <c r="J411" s="450"/>
      <c r="K411" s="450"/>
      <c r="L411" s="450"/>
      <c r="M411" s="450"/>
      <c r="N411" s="450"/>
      <c r="O411" s="450"/>
      <c r="P411" s="450"/>
      <c r="Q411" s="450"/>
      <c r="R411" s="450"/>
      <c r="S411" s="450"/>
      <c r="T411" s="357" t="str">
        <f>IF(ISNA(VLOOKUP(H411,Info!$J$2:$K$16,2,FALSE)),"",VLOOKUP(H411,Info!$J$2:$K$16,2,FALSE))</f>
        <v/>
      </c>
      <c r="U411">
        <f t="shared" si="13"/>
        <v>0</v>
      </c>
    </row>
    <row r="412" spans="1:21">
      <c r="A412" t="str">
        <f t="shared" si="12"/>
        <v xml:space="preserve"> (  )</v>
      </c>
      <c r="B412" s="450"/>
      <c r="C412" s="450"/>
      <c r="D412" s="450"/>
      <c r="E412" s="450"/>
      <c r="F412" s="450"/>
      <c r="G412" s="450"/>
      <c r="H412" s="450"/>
      <c r="I412" s="450"/>
      <c r="J412" s="450"/>
      <c r="K412" s="450"/>
      <c r="L412" s="450"/>
      <c r="M412" s="450"/>
      <c r="N412" s="450"/>
      <c r="O412" s="450"/>
      <c r="P412" s="450"/>
      <c r="Q412" s="450"/>
      <c r="R412" s="450"/>
      <c r="S412" s="450"/>
      <c r="T412" s="357" t="str">
        <f>IF(ISNA(VLOOKUP(H412,Info!$J$2:$K$16,2,FALSE)),"",VLOOKUP(H412,Info!$J$2:$K$16,2,FALSE))</f>
        <v/>
      </c>
      <c r="U412">
        <f t="shared" si="13"/>
        <v>0</v>
      </c>
    </row>
    <row r="413" spans="1:21">
      <c r="A413" t="str">
        <f t="shared" si="12"/>
        <v xml:space="preserve"> (  )</v>
      </c>
      <c r="B413" s="450"/>
      <c r="C413" s="450"/>
      <c r="D413" s="450"/>
      <c r="E413" s="450"/>
      <c r="F413" s="450"/>
      <c r="G413" s="450"/>
      <c r="H413" s="450"/>
      <c r="I413" s="450"/>
      <c r="J413" s="450"/>
      <c r="K413" s="450"/>
      <c r="L413" s="450"/>
      <c r="M413" s="450"/>
      <c r="N413" s="450"/>
      <c r="O413" s="450"/>
      <c r="P413" s="450"/>
      <c r="Q413" s="450"/>
      <c r="R413" s="450"/>
      <c r="S413" s="450"/>
      <c r="T413" s="357" t="str">
        <f>IF(ISNA(VLOOKUP(H413,Info!$J$2:$K$16,2,FALSE)),"",VLOOKUP(H413,Info!$J$2:$K$16,2,FALSE))</f>
        <v/>
      </c>
      <c r="U413">
        <f t="shared" si="13"/>
        <v>0</v>
      </c>
    </row>
    <row r="414" spans="1:21">
      <c r="A414" t="str">
        <f t="shared" si="12"/>
        <v xml:space="preserve"> (  )</v>
      </c>
      <c r="B414" s="450"/>
      <c r="C414" s="450"/>
      <c r="D414" s="450"/>
      <c r="E414" s="450"/>
      <c r="F414" s="450"/>
      <c r="G414" s="450"/>
      <c r="H414" s="450"/>
      <c r="I414" s="450"/>
      <c r="J414" s="450"/>
      <c r="K414" s="450"/>
      <c r="L414" s="450"/>
      <c r="M414" s="450"/>
      <c r="N414" s="450"/>
      <c r="O414" s="450"/>
      <c r="P414" s="450"/>
      <c r="Q414" s="450"/>
      <c r="R414" s="450"/>
      <c r="S414" s="450"/>
      <c r="T414" s="357" t="str">
        <f>IF(ISNA(VLOOKUP(H414,Info!$J$2:$K$16,2,FALSE)),"",VLOOKUP(H414,Info!$J$2:$K$16,2,FALSE))</f>
        <v/>
      </c>
      <c r="U414">
        <f t="shared" si="13"/>
        <v>0</v>
      </c>
    </row>
    <row r="415" spans="1:21">
      <c r="A415" t="str">
        <f t="shared" si="12"/>
        <v xml:space="preserve"> (  )</v>
      </c>
      <c r="B415" s="450"/>
      <c r="C415" s="450"/>
      <c r="D415" s="450"/>
      <c r="E415" s="450"/>
      <c r="F415" s="450"/>
      <c r="G415" s="450"/>
      <c r="H415" s="450"/>
      <c r="I415" s="450"/>
      <c r="J415" s="450"/>
      <c r="K415" s="450"/>
      <c r="L415" s="450"/>
      <c r="M415" s="450"/>
      <c r="N415" s="450"/>
      <c r="O415" s="450"/>
      <c r="P415" s="450"/>
      <c r="Q415" s="450"/>
      <c r="R415" s="450"/>
      <c r="S415" s="450"/>
      <c r="T415" s="357" t="str">
        <f>IF(ISNA(VLOOKUP(H415,Info!$J$2:$K$16,2,FALSE)),"",VLOOKUP(H415,Info!$J$2:$K$16,2,FALSE))</f>
        <v/>
      </c>
      <c r="U415">
        <f t="shared" si="13"/>
        <v>0</v>
      </c>
    </row>
    <row r="416" spans="1:21">
      <c r="A416" t="str">
        <f t="shared" si="12"/>
        <v xml:space="preserve"> (  )</v>
      </c>
      <c r="B416" s="450"/>
      <c r="C416" s="450"/>
      <c r="D416" s="450"/>
      <c r="E416" s="450"/>
      <c r="F416" s="450"/>
      <c r="G416" s="450"/>
      <c r="H416" s="450"/>
      <c r="I416" s="450"/>
      <c r="J416" s="450"/>
      <c r="K416" s="450"/>
      <c r="L416" s="450"/>
      <c r="M416" s="450"/>
      <c r="N416" s="450"/>
      <c r="O416" s="450"/>
      <c r="P416" s="450"/>
      <c r="Q416" s="450"/>
      <c r="R416" s="450"/>
      <c r="S416" s="450"/>
      <c r="T416" s="357" t="str">
        <f>IF(ISNA(VLOOKUP(H416,Info!$J$2:$K$16,2,FALSE)),"",VLOOKUP(H416,Info!$J$2:$K$16,2,FALSE))</f>
        <v/>
      </c>
      <c r="U416">
        <f t="shared" si="13"/>
        <v>0</v>
      </c>
    </row>
    <row r="417" spans="1:21">
      <c r="A417" t="str">
        <f t="shared" si="12"/>
        <v xml:space="preserve"> (  )</v>
      </c>
      <c r="B417" s="450"/>
      <c r="C417" s="450"/>
      <c r="D417" s="450"/>
      <c r="E417" s="450"/>
      <c r="F417" s="450"/>
      <c r="G417" s="450"/>
      <c r="H417" s="450"/>
      <c r="I417" s="450"/>
      <c r="J417" s="450"/>
      <c r="K417" s="450"/>
      <c r="L417" s="450"/>
      <c r="M417" s="450"/>
      <c r="N417" s="450"/>
      <c r="O417" s="450"/>
      <c r="P417" s="450"/>
      <c r="Q417" s="450"/>
      <c r="R417" s="450"/>
      <c r="S417" s="450"/>
      <c r="T417" s="357" t="str">
        <f>IF(ISNA(VLOOKUP(H417,Info!$J$2:$K$16,2,FALSE)),"",VLOOKUP(H417,Info!$J$2:$K$16,2,FALSE))</f>
        <v/>
      </c>
      <c r="U417">
        <f t="shared" si="13"/>
        <v>0</v>
      </c>
    </row>
    <row r="418" spans="1:21">
      <c r="A418" t="str">
        <f t="shared" si="12"/>
        <v xml:space="preserve"> (  )</v>
      </c>
      <c r="B418" s="450"/>
      <c r="C418" s="450"/>
      <c r="D418" s="450"/>
      <c r="E418" s="450"/>
      <c r="F418" s="450"/>
      <c r="G418" s="450"/>
      <c r="H418" s="450"/>
      <c r="I418" s="450"/>
      <c r="J418" s="450"/>
      <c r="K418" s="450"/>
      <c r="L418" s="450"/>
      <c r="M418" s="450"/>
      <c r="N418" s="450"/>
      <c r="O418" s="450"/>
      <c r="P418" s="450"/>
      <c r="Q418" s="450"/>
      <c r="R418" s="450"/>
      <c r="S418" s="450"/>
      <c r="T418" s="357" t="str">
        <f>IF(ISNA(VLOOKUP(H418,Info!$J$2:$K$16,2,FALSE)),"",VLOOKUP(H418,Info!$J$2:$K$16,2,FALSE))</f>
        <v/>
      </c>
      <c r="U418">
        <f t="shared" si="13"/>
        <v>0</v>
      </c>
    </row>
    <row r="419" spans="1:21">
      <c r="A419" t="str">
        <f t="shared" si="12"/>
        <v xml:space="preserve"> (  )</v>
      </c>
      <c r="B419" s="450"/>
      <c r="C419" s="450"/>
      <c r="D419" s="450"/>
      <c r="E419" s="450"/>
      <c r="F419" s="450"/>
      <c r="G419" s="450"/>
      <c r="H419" s="450"/>
      <c r="I419" s="450"/>
      <c r="J419" s="450"/>
      <c r="K419" s="450"/>
      <c r="L419" s="450"/>
      <c r="M419" s="450"/>
      <c r="N419" s="450"/>
      <c r="O419" s="450"/>
      <c r="P419" s="450"/>
      <c r="Q419" s="450"/>
      <c r="R419" s="450"/>
      <c r="S419" s="450"/>
      <c r="T419" s="357" t="str">
        <f>IF(ISNA(VLOOKUP(H419,Info!$J$2:$K$16,2,FALSE)),"",VLOOKUP(H419,Info!$J$2:$K$16,2,FALSE))</f>
        <v/>
      </c>
      <c r="U419">
        <f t="shared" si="13"/>
        <v>0</v>
      </c>
    </row>
    <row r="420" spans="1:21">
      <c r="A420" t="str">
        <f t="shared" si="12"/>
        <v xml:space="preserve"> (  )</v>
      </c>
      <c r="B420" s="450"/>
      <c r="C420" s="450"/>
      <c r="D420" s="450"/>
      <c r="E420" s="450"/>
      <c r="F420" s="450"/>
      <c r="G420" s="450"/>
      <c r="H420" s="450"/>
      <c r="I420" s="450"/>
      <c r="J420" s="450"/>
      <c r="K420" s="450"/>
      <c r="L420" s="450"/>
      <c r="M420" s="450"/>
      <c r="N420" s="450"/>
      <c r="O420" s="450"/>
      <c r="P420" s="450"/>
      <c r="Q420" s="450"/>
      <c r="R420" s="450"/>
      <c r="S420" s="450"/>
      <c r="T420" s="357" t="str">
        <f>IF(ISNA(VLOOKUP(H420,Info!$J$2:$K$16,2,FALSE)),"",VLOOKUP(H420,Info!$J$2:$K$16,2,FALSE))</f>
        <v/>
      </c>
      <c r="U420">
        <f t="shared" si="13"/>
        <v>0</v>
      </c>
    </row>
    <row r="421" spans="1:21">
      <c r="A421" t="str">
        <f t="shared" si="12"/>
        <v xml:space="preserve"> (  )</v>
      </c>
      <c r="B421" s="450"/>
      <c r="C421" s="450"/>
      <c r="D421" s="450"/>
      <c r="E421" s="450"/>
      <c r="F421" s="450"/>
      <c r="G421" s="450"/>
      <c r="H421" s="450"/>
      <c r="I421" s="450"/>
      <c r="J421" s="450"/>
      <c r="K421" s="450"/>
      <c r="L421" s="450"/>
      <c r="M421" s="450"/>
      <c r="N421" s="450"/>
      <c r="O421" s="450"/>
      <c r="P421" s="450"/>
      <c r="Q421" s="450"/>
      <c r="R421" s="450"/>
      <c r="S421" s="450"/>
      <c r="T421" s="357" t="str">
        <f>IF(ISNA(VLOOKUP(H421,Info!$J$2:$K$16,2,FALSE)),"",VLOOKUP(H421,Info!$J$2:$K$16,2,FALSE))</f>
        <v/>
      </c>
      <c r="U421">
        <f t="shared" si="13"/>
        <v>0</v>
      </c>
    </row>
    <row r="422" spans="1:21">
      <c r="A422" t="str">
        <f t="shared" si="12"/>
        <v xml:space="preserve"> (  )</v>
      </c>
      <c r="B422" s="450"/>
      <c r="C422" s="450"/>
      <c r="D422" s="450"/>
      <c r="E422" s="450"/>
      <c r="F422" s="450"/>
      <c r="G422" s="450"/>
      <c r="H422" s="450"/>
      <c r="I422" s="450"/>
      <c r="J422" s="450"/>
      <c r="K422" s="450"/>
      <c r="L422" s="450"/>
      <c r="M422" s="450"/>
      <c r="N422" s="450"/>
      <c r="O422" s="450"/>
      <c r="P422" s="450"/>
      <c r="Q422" s="450"/>
      <c r="R422" s="450"/>
      <c r="S422" s="450"/>
      <c r="T422" s="357" t="str">
        <f>IF(ISNA(VLOOKUP(H422,Info!$J$2:$K$16,2,FALSE)),"",VLOOKUP(H422,Info!$J$2:$K$16,2,FALSE))</f>
        <v/>
      </c>
      <c r="U422">
        <f t="shared" si="13"/>
        <v>0</v>
      </c>
    </row>
    <row r="423" spans="1:21">
      <c r="A423" t="str">
        <f t="shared" si="12"/>
        <v xml:space="preserve"> (  )</v>
      </c>
      <c r="B423" s="450"/>
      <c r="C423" s="450"/>
      <c r="D423" s="450"/>
      <c r="E423" s="450"/>
      <c r="F423" s="450"/>
      <c r="G423" s="450"/>
      <c r="H423" s="450"/>
      <c r="I423" s="450"/>
      <c r="J423" s="450"/>
      <c r="K423" s="450"/>
      <c r="L423" s="450"/>
      <c r="M423" s="450"/>
      <c r="N423" s="450"/>
      <c r="O423" s="450"/>
      <c r="P423" s="450"/>
      <c r="Q423" s="450"/>
      <c r="R423" s="450"/>
      <c r="S423" s="450"/>
      <c r="T423" s="357" t="str">
        <f>IF(ISNA(VLOOKUP(H423,Info!$J$2:$K$16,2,FALSE)),"",VLOOKUP(H423,Info!$J$2:$K$16,2,FALSE))</f>
        <v/>
      </c>
      <c r="U423">
        <f t="shared" si="13"/>
        <v>0</v>
      </c>
    </row>
    <row r="424" spans="1:21">
      <c r="A424" t="str">
        <f t="shared" si="12"/>
        <v xml:space="preserve"> (  )</v>
      </c>
      <c r="B424" s="450"/>
      <c r="C424" s="450"/>
      <c r="D424" s="450"/>
      <c r="E424" s="450"/>
      <c r="F424" s="450"/>
      <c r="G424" s="450"/>
      <c r="H424" s="450"/>
      <c r="I424" s="450"/>
      <c r="J424" s="450"/>
      <c r="K424" s="450"/>
      <c r="L424" s="450"/>
      <c r="M424" s="450"/>
      <c r="N424" s="450"/>
      <c r="O424" s="450"/>
      <c r="P424" s="450"/>
      <c r="Q424" s="450"/>
      <c r="R424" s="450"/>
      <c r="S424" s="450"/>
      <c r="T424" s="357" t="str">
        <f>IF(ISNA(VLOOKUP(H424,Info!$J$2:$K$16,2,FALSE)),"",VLOOKUP(H424,Info!$J$2:$K$16,2,FALSE))</f>
        <v/>
      </c>
      <c r="U424">
        <f t="shared" si="13"/>
        <v>0</v>
      </c>
    </row>
    <row r="425" spans="1:21">
      <c r="A425" t="str">
        <f t="shared" si="12"/>
        <v xml:space="preserve"> (  )</v>
      </c>
      <c r="B425" s="450"/>
      <c r="C425" s="450"/>
      <c r="D425" s="450"/>
      <c r="E425" s="450"/>
      <c r="F425" s="450"/>
      <c r="G425" s="450"/>
      <c r="H425" s="450"/>
      <c r="I425" s="450"/>
      <c r="J425" s="450"/>
      <c r="K425" s="450"/>
      <c r="L425" s="450"/>
      <c r="M425" s="450"/>
      <c r="N425" s="450"/>
      <c r="O425" s="450"/>
      <c r="P425" s="450"/>
      <c r="Q425" s="450"/>
      <c r="R425" s="450"/>
      <c r="S425" s="450"/>
      <c r="T425" s="357" t="str">
        <f>IF(ISNA(VLOOKUP(H425,Info!$J$2:$K$16,2,FALSE)),"",VLOOKUP(H425,Info!$J$2:$K$16,2,FALSE))</f>
        <v/>
      </c>
      <c r="U425">
        <f t="shared" si="13"/>
        <v>0</v>
      </c>
    </row>
    <row r="426" spans="1:21">
      <c r="A426" t="str">
        <f t="shared" si="12"/>
        <v xml:space="preserve"> (  )</v>
      </c>
      <c r="B426" s="450"/>
      <c r="C426" s="450"/>
      <c r="D426" s="450"/>
      <c r="E426" s="450"/>
      <c r="F426" s="450"/>
      <c r="G426" s="450"/>
      <c r="H426" s="450"/>
      <c r="I426" s="450"/>
      <c r="J426" s="450"/>
      <c r="K426" s="450"/>
      <c r="L426" s="450"/>
      <c r="M426" s="450"/>
      <c r="N426" s="450"/>
      <c r="O426" s="450"/>
      <c r="P426" s="450"/>
      <c r="Q426" s="450"/>
      <c r="R426" s="450"/>
      <c r="S426" s="450"/>
      <c r="T426" s="357" t="str">
        <f>IF(ISNA(VLOOKUP(H426,Info!$J$2:$K$16,2,FALSE)),"",VLOOKUP(H426,Info!$J$2:$K$16,2,FALSE))</f>
        <v/>
      </c>
      <c r="U426">
        <f t="shared" si="13"/>
        <v>0</v>
      </c>
    </row>
    <row r="427" spans="1:21">
      <c r="A427" t="str">
        <f t="shared" si="12"/>
        <v xml:space="preserve"> (  )</v>
      </c>
      <c r="B427" s="450"/>
      <c r="C427" s="450"/>
      <c r="D427" s="450"/>
      <c r="E427" s="450"/>
      <c r="F427" s="450"/>
      <c r="G427" s="450"/>
      <c r="H427" s="450"/>
      <c r="I427" s="450"/>
      <c r="J427" s="450"/>
      <c r="K427" s="450"/>
      <c r="L427" s="450"/>
      <c r="M427" s="450"/>
      <c r="N427" s="450"/>
      <c r="O427" s="450"/>
      <c r="P427" s="450"/>
      <c r="Q427" s="450"/>
      <c r="R427" s="450"/>
      <c r="S427" s="450"/>
      <c r="T427" s="357" t="str">
        <f>IF(ISNA(VLOOKUP(H427,Info!$J$2:$K$16,2,FALSE)),"",VLOOKUP(H427,Info!$J$2:$K$16,2,FALSE))</f>
        <v/>
      </c>
      <c r="U427">
        <f t="shared" si="13"/>
        <v>0</v>
      </c>
    </row>
    <row r="428" spans="1:21">
      <c r="A428" t="str">
        <f t="shared" si="12"/>
        <v xml:space="preserve"> (  )</v>
      </c>
      <c r="B428" s="450"/>
      <c r="C428" s="450"/>
      <c r="D428" s="450"/>
      <c r="E428" s="450"/>
      <c r="F428" s="450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  <c r="R428" s="450"/>
      <c r="S428" s="450"/>
      <c r="T428" s="357" t="str">
        <f>IF(ISNA(VLOOKUP(H428,Info!$J$2:$K$16,2,FALSE)),"",VLOOKUP(H428,Info!$J$2:$K$16,2,FALSE))</f>
        <v/>
      </c>
      <c r="U428">
        <f t="shared" si="13"/>
        <v>0</v>
      </c>
    </row>
    <row r="429" spans="1:21">
      <c r="A429" t="str">
        <f t="shared" si="12"/>
        <v xml:space="preserve"> (  )</v>
      </c>
      <c r="B429" s="450"/>
      <c r="C429" s="450"/>
      <c r="D429" s="450"/>
      <c r="E429" s="450"/>
      <c r="F429" s="450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  <c r="R429" s="450"/>
      <c r="S429" s="450"/>
      <c r="T429" s="357" t="str">
        <f>IF(ISNA(VLOOKUP(H429,Info!$J$2:$K$16,2,FALSE)),"",VLOOKUP(H429,Info!$J$2:$K$16,2,FALSE))</f>
        <v/>
      </c>
      <c r="U429">
        <f t="shared" si="13"/>
        <v>0</v>
      </c>
    </row>
    <row r="430" spans="1:21">
      <c r="A430" t="str">
        <f t="shared" si="12"/>
        <v xml:space="preserve"> (  )</v>
      </c>
      <c r="B430" s="450"/>
      <c r="C430" s="450"/>
      <c r="D430" s="450"/>
      <c r="E430" s="450"/>
      <c r="F430" s="450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  <c r="R430" s="450"/>
      <c r="S430" s="450"/>
      <c r="T430" s="357" t="str">
        <f>IF(ISNA(VLOOKUP(H430,Info!$J$2:$K$16,2,FALSE)),"",VLOOKUP(H430,Info!$J$2:$K$16,2,FALSE))</f>
        <v/>
      </c>
      <c r="U430">
        <f t="shared" si="13"/>
        <v>0</v>
      </c>
    </row>
    <row r="431" spans="1:21">
      <c r="A431" t="str">
        <f t="shared" si="12"/>
        <v xml:space="preserve"> (  )</v>
      </c>
      <c r="B431" s="450"/>
      <c r="C431" s="450"/>
      <c r="D431" s="450"/>
      <c r="E431" s="450"/>
      <c r="F431" s="450"/>
      <c r="G431" s="450"/>
      <c r="H431" s="450"/>
      <c r="I431" s="450"/>
      <c r="J431" s="450"/>
      <c r="K431" s="450"/>
      <c r="L431" s="450"/>
      <c r="M431" s="450"/>
      <c r="N431" s="450"/>
      <c r="O431" s="450"/>
      <c r="P431" s="450"/>
      <c r="Q431" s="450"/>
      <c r="R431" s="450"/>
      <c r="S431" s="450"/>
      <c r="T431" s="357" t="str">
        <f>IF(ISNA(VLOOKUP(H431,Info!$J$2:$K$16,2,FALSE)),"",VLOOKUP(H431,Info!$J$2:$K$16,2,FALSE))</f>
        <v/>
      </c>
      <c r="U431">
        <f t="shared" si="13"/>
        <v>0</v>
      </c>
    </row>
    <row r="432" spans="1:21">
      <c r="A432" t="str">
        <f t="shared" si="12"/>
        <v xml:space="preserve"> (  )</v>
      </c>
      <c r="B432" s="450"/>
      <c r="C432" s="450"/>
      <c r="D432" s="450"/>
      <c r="E432" s="450"/>
      <c r="F432" s="450"/>
      <c r="G432" s="450"/>
      <c r="H432" s="450"/>
      <c r="I432" s="450"/>
      <c r="J432" s="450"/>
      <c r="K432" s="450"/>
      <c r="L432" s="450"/>
      <c r="M432" s="450"/>
      <c r="N432" s="450"/>
      <c r="O432" s="450"/>
      <c r="P432" s="450"/>
      <c r="Q432" s="450"/>
      <c r="R432" s="450"/>
      <c r="S432" s="450"/>
      <c r="T432" s="357" t="str">
        <f>IF(ISNA(VLOOKUP(H432,Info!$J$2:$K$16,2,FALSE)),"",VLOOKUP(H432,Info!$J$2:$K$16,2,FALSE))</f>
        <v/>
      </c>
      <c r="U432">
        <f t="shared" si="13"/>
        <v>0</v>
      </c>
    </row>
    <row r="433" spans="1:21">
      <c r="A433" t="str">
        <f t="shared" si="12"/>
        <v xml:space="preserve"> (  )</v>
      </c>
      <c r="B433" s="450"/>
      <c r="C433" s="450"/>
      <c r="D433" s="450"/>
      <c r="E433" s="450"/>
      <c r="F433" s="450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  <c r="R433" s="450"/>
      <c r="S433" s="450"/>
      <c r="T433" s="357" t="str">
        <f>IF(ISNA(VLOOKUP(H433,Info!$J$2:$K$16,2,FALSE)),"",VLOOKUP(H433,Info!$J$2:$K$16,2,FALSE))</f>
        <v/>
      </c>
      <c r="U433">
        <f t="shared" si="13"/>
        <v>0</v>
      </c>
    </row>
    <row r="434" spans="1:21">
      <c r="A434" t="str">
        <f t="shared" si="12"/>
        <v xml:space="preserve"> (  )</v>
      </c>
      <c r="B434" s="450"/>
      <c r="C434" s="450"/>
      <c r="D434" s="450"/>
      <c r="E434" s="450"/>
      <c r="F434" s="450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  <c r="R434" s="450"/>
      <c r="S434" s="450"/>
      <c r="T434" s="357" t="str">
        <f>IF(ISNA(VLOOKUP(H434,Info!$J$2:$K$16,2,FALSE)),"",VLOOKUP(H434,Info!$J$2:$K$16,2,FALSE))</f>
        <v/>
      </c>
      <c r="U434">
        <f t="shared" si="13"/>
        <v>0</v>
      </c>
    </row>
    <row r="435" spans="1:21">
      <c r="A435" t="str">
        <f t="shared" si="12"/>
        <v xml:space="preserve"> (  )</v>
      </c>
      <c r="B435" s="450"/>
      <c r="C435" s="450"/>
      <c r="D435" s="450"/>
      <c r="E435" s="450"/>
      <c r="F435" s="450"/>
      <c r="G435" s="450"/>
      <c r="H435" s="450"/>
      <c r="I435" s="450"/>
      <c r="J435" s="450"/>
      <c r="K435" s="450"/>
      <c r="L435" s="450"/>
      <c r="M435" s="450"/>
      <c r="N435" s="450"/>
      <c r="O435" s="450"/>
      <c r="P435" s="450"/>
      <c r="Q435" s="450"/>
      <c r="R435" s="450"/>
      <c r="S435" s="450"/>
      <c r="T435" s="357" t="str">
        <f>IF(ISNA(VLOOKUP(H435,Info!$J$2:$K$16,2,FALSE)),"",VLOOKUP(H435,Info!$J$2:$K$16,2,FALSE))</f>
        <v/>
      </c>
      <c r="U435">
        <f t="shared" si="13"/>
        <v>0</v>
      </c>
    </row>
    <row r="436" spans="1:21">
      <c r="A436" t="str">
        <f t="shared" si="12"/>
        <v xml:space="preserve"> (  )</v>
      </c>
      <c r="B436" s="450"/>
      <c r="C436" s="450"/>
      <c r="D436" s="450"/>
      <c r="E436" s="450"/>
      <c r="F436" s="450"/>
      <c r="G436" s="450"/>
      <c r="H436" s="450"/>
      <c r="I436" s="450"/>
      <c r="J436" s="450"/>
      <c r="K436" s="450"/>
      <c r="L436" s="450"/>
      <c r="M436" s="450"/>
      <c r="N436" s="450"/>
      <c r="O436" s="450"/>
      <c r="P436" s="450"/>
      <c r="Q436" s="450"/>
      <c r="R436" s="450"/>
      <c r="S436" s="450"/>
      <c r="T436" s="357" t="str">
        <f>IF(ISNA(VLOOKUP(H436,Info!$J$2:$K$16,2,FALSE)),"",VLOOKUP(H436,Info!$J$2:$K$16,2,FALSE))</f>
        <v/>
      </c>
      <c r="U436">
        <f t="shared" si="13"/>
        <v>0</v>
      </c>
    </row>
    <row r="437" spans="1:21">
      <c r="A437" t="str">
        <f t="shared" si="12"/>
        <v xml:space="preserve"> (  )</v>
      </c>
      <c r="B437" s="450"/>
      <c r="C437" s="450"/>
      <c r="D437" s="450"/>
      <c r="E437" s="450"/>
      <c r="F437" s="450"/>
      <c r="G437" s="450"/>
      <c r="H437" s="450"/>
      <c r="I437" s="450"/>
      <c r="J437" s="450"/>
      <c r="K437" s="450"/>
      <c r="L437" s="450"/>
      <c r="M437" s="450"/>
      <c r="N437" s="450"/>
      <c r="O437" s="450"/>
      <c r="P437" s="450"/>
      <c r="Q437" s="450"/>
      <c r="R437" s="450"/>
      <c r="S437" s="450"/>
      <c r="T437" s="357" t="str">
        <f>IF(ISNA(VLOOKUP(H437,Info!$J$2:$K$16,2,FALSE)),"",VLOOKUP(H437,Info!$J$2:$K$16,2,FALSE))</f>
        <v/>
      </c>
      <c r="U437">
        <f t="shared" si="13"/>
        <v>0</v>
      </c>
    </row>
    <row r="438" spans="1:21">
      <c r="A438" t="str">
        <f t="shared" si="12"/>
        <v xml:space="preserve"> (  )</v>
      </c>
      <c r="B438" s="450"/>
      <c r="C438" s="450"/>
      <c r="D438" s="450"/>
      <c r="E438" s="450"/>
      <c r="F438" s="450"/>
      <c r="G438" s="450"/>
      <c r="H438" s="450"/>
      <c r="I438" s="450"/>
      <c r="J438" s="450"/>
      <c r="K438" s="450"/>
      <c r="L438" s="450"/>
      <c r="M438" s="450"/>
      <c r="N438" s="450"/>
      <c r="O438" s="450"/>
      <c r="P438" s="450"/>
      <c r="Q438" s="450"/>
      <c r="R438" s="450"/>
      <c r="S438" s="450"/>
      <c r="T438" s="357" t="str">
        <f>IF(ISNA(VLOOKUP(H438,Info!$J$2:$K$16,2,FALSE)),"",VLOOKUP(H438,Info!$J$2:$K$16,2,FALSE))</f>
        <v/>
      </c>
      <c r="U438">
        <f t="shared" si="13"/>
        <v>0</v>
      </c>
    </row>
    <row r="439" spans="1:21">
      <c r="A439" t="str">
        <f t="shared" si="12"/>
        <v xml:space="preserve"> (  )</v>
      </c>
      <c r="B439" s="450"/>
      <c r="C439" s="450"/>
      <c r="D439" s="450"/>
      <c r="E439" s="450"/>
      <c r="F439" s="450"/>
      <c r="G439" s="450"/>
      <c r="H439" s="450"/>
      <c r="I439" s="450"/>
      <c r="J439" s="450"/>
      <c r="K439" s="450"/>
      <c r="L439" s="450"/>
      <c r="M439" s="450"/>
      <c r="N439" s="450"/>
      <c r="O439" s="450"/>
      <c r="P439" s="450"/>
      <c r="Q439" s="450"/>
      <c r="R439" s="450"/>
      <c r="S439" s="450"/>
      <c r="T439" s="357" t="str">
        <f>IF(ISNA(VLOOKUP(H439,Info!$J$2:$K$16,2,FALSE)),"",VLOOKUP(H439,Info!$J$2:$K$16,2,FALSE))</f>
        <v/>
      </c>
      <c r="U439">
        <f t="shared" si="13"/>
        <v>0</v>
      </c>
    </row>
    <row r="440" spans="1:21">
      <c r="A440" t="str">
        <f t="shared" si="12"/>
        <v xml:space="preserve"> (  )</v>
      </c>
      <c r="B440" s="450"/>
      <c r="C440" s="450"/>
      <c r="D440" s="450"/>
      <c r="E440" s="450"/>
      <c r="F440" s="450"/>
      <c r="G440" s="450"/>
      <c r="H440" s="450"/>
      <c r="I440" s="450"/>
      <c r="J440" s="450"/>
      <c r="K440" s="450"/>
      <c r="L440" s="450"/>
      <c r="M440" s="450"/>
      <c r="N440" s="450"/>
      <c r="O440" s="450"/>
      <c r="P440" s="450"/>
      <c r="Q440" s="450"/>
      <c r="R440" s="450"/>
      <c r="S440" s="450"/>
      <c r="T440" s="357" t="str">
        <f>IF(ISNA(VLOOKUP(H440,Info!$J$2:$K$16,2,FALSE)),"",VLOOKUP(H440,Info!$J$2:$K$16,2,FALSE))</f>
        <v/>
      </c>
      <c r="U440">
        <f t="shared" si="13"/>
        <v>0</v>
      </c>
    </row>
    <row r="441" spans="1:21">
      <c r="A441" t="str">
        <f t="shared" si="12"/>
        <v xml:space="preserve"> (  )</v>
      </c>
      <c r="B441" s="450"/>
      <c r="C441" s="450"/>
      <c r="D441" s="450"/>
      <c r="E441" s="450"/>
      <c r="F441" s="450"/>
      <c r="G441" s="450"/>
      <c r="H441" s="450"/>
      <c r="I441" s="450"/>
      <c r="J441" s="450"/>
      <c r="K441" s="450"/>
      <c r="L441" s="450"/>
      <c r="M441" s="450"/>
      <c r="N441" s="450"/>
      <c r="O441" s="450"/>
      <c r="P441" s="450"/>
      <c r="Q441" s="450"/>
      <c r="R441" s="450"/>
      <c r="S441" s="450"/>
      <c r="T441" s="357" t="str">
        <f>IF(ISNA(VLOOKUP(H441,Info!$J$2:$K$16,2,FALSE)),"",VLOOKUP(H441,Info!$J$2:$K$16,2,FALSE))</f>
        <v/>
      </c>
      <c r="U441">
        <f t="shared" si="13"/>
        <v>0</v>
      </c>
    </row>
    <row r="442" spans="1:21">
      <c r="A442" t="str">
        <f t="shared" si="12"/>
        <v xml:space="preserve"> (  )</v>
      </c>
      <c r="B442" s="450"/>
      <c r="C442" s="450"/>
      <c r="D442" s="450"/>
      <c r="E442" s="450"/>
      <c r="F442" s="450"/>
      <c r="G442" s="450"/>
      <c r="H442" s="450"/>
      <c r="I442" s="450"/>
      <c r="J442" s="450"/>
      <c r="K442" s="450"/>
      <c r="L442" s="450"/>
      <c r="M442" s="450"/>
      <c r="N442" s="450"/>
      <c r="O442" s="450"/>
      <c r="P442" s="450"/>
      <c r="Q442" s="450"/>
      <c r="R442" s="450"/>
      <c r="S442" s="450"/>
      <c r="T442" s="357" t="str">
        <f>IF(ISNA(VLOOKUP(H442,Info!$J$2:$K$16,2,FALSE)),"",VLOOKUP(H442,Info!$J$2:$K$16,2,FALSE))</f>
        <v/>
      </c>
      <c r="U442">
        <f t="shared" si="13"/>
        <v>0</v>
      </c>
    </row>
    <row r="443" spans="1:21">
      <c r="A443" t="str">
        <f t="shared" si="12"/>
        <v xml:space="preserve"> (  )</v>
      </c>
      <c r="B443" s="450"/>
      <c r="C443" s="450"/>
      <c r="D443" s="450"/>
      <c r="E443" s="450"/>
      <c r="F443" s="450"/>
      <c r="G443" s="450"/>
      <c r="H443" s="450"/>
      <c r="I443" s="450"/>
      <c r="J443" s="450"/>
      <c r="K443" s="450"/>
      <c r="L443" s="450"/>
      <c r="M443" s="450"/>
      <c r="N443" s="450"/>
      <c r="O443" s="450"/>
      <c r="P443" s="450"/>
      <c r="Q443" s="450"/>
      <c r="R443" s="450"/>
      <c r="S443" s="450"/>
      <c r="T443" s="357" t="str">
        <f>IF(ISNA(VLOOKUP(H443,Info!$J$2:$K$16,2,FALSE)),"",VLOOKUP(H443,Info!$J$2:$K$16,2,FALSE))</f>
        <v/>
      </c>
      <c r="U443">
        <f t="shared" si="13"/>
        <v>0</v>
      </c>
    </row>
    <row r="444" spans="1:21">
      <c r="A444" t="str">
        <f t="shared" si="12"/>
        <v xml:space="preserve"> (  )</v>
      </c>
      <c r="B444" s="450"/>
      <c r="C444" s="450"/>
      <c r="D444" s="450"/>
      <c r="E444" s="450"/>
      <c r="F444" s="450"/>
      <c r="G444" s="450"/>
      <c r="H444" s="450"/>
      <c r="I444" s="450"/>
      <c r="J444" s="450"/>
      <c r="K444" s="450"/>
      <c r="L444" s="450"/>
      <c r="M444" s="450"/>
      <c r="N444" s="450"/>
      <c r="O444" s="450"/>
      <c r="P444" s="450"/>
      <c r="Q444" s="450"/>
      <c r="R444" s="450"/>
      <c r="S444" s="450"/>
      <c r="T444" s="357" t="str">
        <f>IF(ISNA(VLOOKUP(H444,Info!$J$2:$K$16,2,FALSE)),"",VLOOKUP(H444,Info!$J$2:$K$16,2,FALSE))</f>
        <v/>
      </c>
      <c r="U444">
        <f t="shared" si="13"/>
        <v>0</v>
      </c>
    </row>
    <row r="445" spans="1:21">
      <c r="A445" t="str">
        <f t="shared" si="12"/>
        <v xml:space="preserve"> (  )</v>
      </c>
      <c r="B445" s="450"/>
      <c r="C445" s="450"/>
      <c r="D445" s="450"/>
      <c r="E445" s="450"/>
      <c r="F445" s="450"/>
      <c r="G445" s="450"/>
      <c r="H445" s="450"/>
      <c r="I445" s="450"/>
      <c r="J445" s="450"/>
      <c r="K445" s="450"/>
      <c r="L445" s="450"/>
      <c r="M445" s="450"/>
      <c r="N445" s="450"/>
      <c r="O445" s="450"/>
      <c r="P445" s="450"/>
      <c r="Q445" s="450"/>
      <c r="R445" s="450"/>
      <c r="S445" s="450"/>
      <c r="T445" s="357" t="str">
        <f>IF(ISNA(VLOOKUP(H445,Info!$J$2:$K$16,2,FALSE)),"",VLOOKUP(H445,Info!$J$2:$K$16,2,FALSE))</f>
        <v/>
      </c>
      <c r="U445">
        <f t="shared" si="13"/>
        <v>0</v>
      </c>
    </row>
    <row r="446" spans="1:21">
      <c r="A446" t="str">
        <f t="shared" si="12"/>
        <v xml:space="preserve"> (  )</v>
      </c>
      <c r="B446" s="450"/>
      <c r="C446" s="450"/>
      <c r="D446" s="450"/>
      <c r="E446" s="450"/>
      <c r="F446" s="450"/>
      <c r="G446" s="450"/>
      <c r="H446" s="450"/>
      <c r="I446" s="450"/>
      <c r="J446" s="450"/>
      <c r="K446" s="450"/>
      <c r="L446" s="450"/>
      <c r="M446" s="450"/>
      <c r="N446" s="450"/>
      <c r="O446" s="450"/>
      <c r="P446" s="450"/>
      <c r="Q446" s="450"/>
      <c r="R446" s="450"/>
      <c r="S446" s="450"/>
      <c r="T446" s="357" t="str">
        <f>IF(ISNA(VLOOKUP(H446,Info!$J$2:$K$16,2,FALSE)),"",VLOOKUP(H446,Info!$J$2:$K$16,2,FALSE))</f>
        <v/>
      </c>
      <c r="U446">
        <f t="shared" si="13"/>
        <v>0</v>
      </c>
    </row>
    <row r="447" spans="1:21">
      <c r="A447" t="str">
        <f t="shared" si="12"/>
        <v xml:space="preserve"> (  )</v>
      </c>
      <c r="B447" s="450"/>
      <c r="C447" s="450"/>
      <c r="D447" s="450"/>
      <c r="E447" s="450"/>
      <c r="F447" s="450"/>
      <c r="G447" s="450"/>
      <c r="H447" s="450"/>
      <c r="I447" s="450"/>
      <c r="J447" s="450"/>
      <c r="K447" s="450"/>
      <c r="L447" s="450"/>
      <c r="M447" s="450"/>
      <c r="N447" s="450"/>
      <c r="O447" s="450"/>
      <c r="P447" s="450"/>
      <c r="Q447" s="450"/>
      <c r="R447" s="450"/>
      <c r="S447" s="450"/>
      <c r="T447" s="357" t="str">
        <f>IF(ISNA(VLOOKUP(H447,Info!$J$2:$K$16,2,FALSE)),"",VLOOKUP(H447,Info!$J$2:$K$16,2,FALSE))</f>
        <v/>
      </c>
      <c r="U447">
        <f t="shared" si="13"/>
        <v>0</v>
      </c>
    </row>
    <row r="448" spans="1:21">
      <c r="A448" t="str">
        <f t="shared" si="12"/>
        <v xml:space="preserve"> (  )</v>
      </c>
      <c r="B448" s="450"/>
      <c r="C448" s="450"/>
      <c r="D448" s="450"/>
      <c r="E448" s="450"/>
      <c r="F448" s="450"/>
      <c r="G448" s="450"/>
      <c r="H448" s="450"/>
      <c r="I448" s="450"/>
      <c r="J448" s="450"/>
      <c r="K448" s="450"/>
      <c r="L448" s="450"/>
      <c r="M448" s="450"/>
      <c r="N448" s="450"/>
      <c r="O448" s="450"/>
      <c r="P448" s="450"/>
      <c r="Q448" s="450"/>
      <c r="R448" s="450"/>
      <c r="S448" s="450"/>
      <c r="T448" s="357" t="str">
        <f>IF(ISNA(VLOOKUP(H448,Info!$J$2:$K$16,2,FALSE)),"",VLOOKUP(H448,Info!$J$2:$K$16,2,FALSE))</f>
        <v/>
      </c>
      <c r="U448">
        <f t="shared" si="13"/>
        <v>0</v>
      </c>
    </row>
    <row r="449" spans="1:21">
      <c r="A449" t="str">
        <f t="shared" si="12"/>
        <v xml:space="preserve"> (  )</v>
      </c>
      <c r="B449" s="450"/>
      <c r="C449" s="450"/>
      <c r="D449" s="450"/>
      <c r="E449" s="450"/>
      <c r="F449" s="450"/>
      <c r="G449" s="450"/>
      <c r="H449" s="450"/>
      <c r="I449" s="450"/>
      <c r="J449" s="450"/>
      <c r="K449" s="450"/>
      <c r="L449" s="450"/>
      <c r="M449" s="450"/>
      <c r="N449" s="450"/>
      <c r="O449" s="450"/>
      <c r="P449" s="450"/>
      <c r="Q449" s="450"/>
      <c r="R449" s="450"/>
      <c r="S449" s="450"/>
      <c r="T449" s="357" t="str">
        <f>IF(ISNA(VLOOKUP(H449,Info!$J$2:$K$16,2,FALSE)),"",VLOOKUP(H449,Info!$J$2:$K$16,2,FALSE))</f>
        <v/>
      </c>
      <c r="U449">
        <f t="shared" si="13"/>
        <v>0</v>
      </c>
    </row>
    <row r="450" spans="1:21">
      <c r="A450" t="str">
        <f t="shared" si="12"/>
        <v xml:space="preserve"> (  )</v>
      </c>
      <c r="B450" s="450"/>
      <c r="C450" s="450"/>
      <c r="D450" s="450"/>
      <c r="E450" s="450"/>
      <c r="F450" s="450"/>
      <c r="G450" s="450"/>
      <c r="H450" s="450"/>
      <c r="I450" s="450"/>
      <c r="J450" s="450"/>
      <c r="K450" s="450"/>
      <c r="L450" s="450"/>
      <c r="M450" s="450"/>
      <c r="N450" s="450"/>
      <c r="O450" s="450"/>
      <c r="P450" s="450"/>
      <c r="Q450" s="450"/>
      <c r="R450" s="450"/>
      <c r="S450" s="450"/>
      <c r="T450" s="357" t="str">
        <f>IF(ISNA(VLOOKUP(H450,Info!$J$2:$K$16,2,FALSE)),"",VLOOKUP(H450,Info!$J$2:$K$16,2,FALSE))</f>
        <v/>
      </c>
      <c r="U450">
        <f t="shared" si="13"/>
        <v>0</v>
      </c>
    </row>
    <row r="451" spans="1:21">
      <c r="A451" t="str">
        <f t="shared" si="12"/>
        <v xml:space="preserve"> (  )</v>
      </c>
      <c r="B451" s="450"/>
      <c r="C451" s="450"/>
      <c r="D451" s="450"/>
      <c r="E451" s="450"/>
      <c r="F451" s="450"/>
      <c r="G451" s="450"/>
      <c r="H451" s="450"/>
      <c r="I451" s="450"/>
      <c r="J451" s="450"/>
      <c r="K451" s="450"/>
      <c r="L451" s="450"/>
      <c r="M451" s="450"/>
      <c r="N451" s="450"/>
      <c r="O451" s="450"/>
      <c r="P451" s="450"/>
      <c r="Q451" s="450"/>
      <c r="R451" s="450"/>
      <c r="S451" s="450"/>
      <c r="T451" s="357" t="str">
        <f>IF(ISNA(VLOOKUP(H451,Info!$J$2:$K$16,2,FALSE)),"",VLOOKUP(H451,Info!$J$2:$K$16,2,FALSE))</f>
        <v/>
      </c>
      <c r="U451">
        <f t="shared" si="13"/>
        <v>0</v>
      </c>
    </row>
    <row r="452" spans="1:21">
      <c r="A452" t="str">
        <f t="shared" si="12"/>
        <v xml:space="preserve"> (  )</v>
      </c>
      <c r="B452" s="450"/>
      <c r="C452" s="450"/>
      <c r="D452" s="450"/>
      <c r="E452" s="450"/>
      <c r="F452" s="450"/>
      <c r="G452" s="450"/>
      <c r="H452" s="450"/>
      <c r="I452" s="450"/>
      <c r="J452" s="450"/>
      <c r="K452" s="450"/>
      <c r="L452" s="450"/>
      <c r="M452" s="450"/>
      <c r="N452" s="450"/>
      <c r="O452" s="450"/>
      <c r="P452" s="450"/>
      <c r="Q452" s="450"/>
      <c r="R452" s="450"/>
      <c r="S452" s="450"/>
      <c r="T452" s="357" t="str">
        <f>IF(ISNA(VLOOKUP(H452,Info!$J$2:$K$16,2,FALSE)),"",VLOOKUP(H452,Info!$J$2:$K$16,2,FALSE))</f>
        <v/>
      </c>
      <c r="U452">
        <f t="shared" si="13"/>
        <v>0</v>
      </c>
    </row>
    <row r="453" spans="1:21">
      <c r="A453" t="str">
        <f t="shared" ref="A453:A503" si="14">CONCATENATE(C453," ( ",B453," )")</f>
        <v xml:space="preserve"> (  )</v>
      </c>
      <c r="B453" s="450"/>
      <c r="C453" s="450"/>
      <c r="D453" s="450"/>
      <c r="E453" s="450"/>
      <c r="F453" s="450"/>
      <c r="G453" s="450"/>
      <c r="H453" s="450"/>
      <c r="I453" s="450"/>
      <c r="J453" s="450"/>
      <c r="K453" s="450"/>
      <c r="L453" s="450"/>
      <c r="M453" s="450"/>
      <c r="N453" s="450"/>
      <c r="O453" s="450"/>
      <c r="P453" s="450"/>
      <c r="Q453" s="450"/>
      <c r="R453" s="450"/>
      <c r="S453" s="450"/>
      <c r="T453" s="357" t="str">
        <f>IF(ISNA(VLOOKUP(H453,Info!$J$2:$K$16,2,FALSE)),"",VLOOKUP(H453,Info!$J$2:$K$16,2,FALSE))</f>
        <v/>
      </c>
      <c r="U453">
        <f t="shared" ref="U453:U503" si="15">SUM(N453,S453)</f>
        <v>0</v>
      </c>
    </row>
    <row r="454" spans="1:21">
      <c r="A454" t="str">
        <f t="shared" si="14"/>
        <v xml:space="preserve"> (  )</v>
      </c>
      <c r="B454" s="450"/>
      <c r="C454" s="450"/>
      <c r="D454" s="450"/>
      <c r="E454" s="450"/>
      <c r="F454" s="450"/>
      <c r="G454" s="450"/>
      <c r="H454" s="450"/>
      <c r="I454" s="450"/>
      <c r="J454" s="450"/>
      <c r="K454" s="450"/>
      <c r="L454" s="450"/>
      <c r="M454" s="450"/>
      <c r="N454" s="450"/>
      <c r="O454" s="450"/>
      <c r="P454" s="450"/>
      <c r="Q454" s="450"/>
      <c r="R454" s="450"/>
      <c r="S454" s="450"/>
      <c r="T454" s="357" t="str">
        <f>IF(ISNA(VLOOKUP(H454,Info!$J$2:$K$16,2,FALSE)),"",VLOOKUP(H454,Info!$J$2:$K$16,2,FALSE))</f>
        <v/>
      </c>
      <c r="U454">
        <f t="shared" si="15"/>
        <v>0</v>
      </c>
    </row>
    <row r="455" spans="1:21">
      <c r="A455" t="str">
        <f t="shared" si="14"/>
        <v xml:space="preserve"> (  )</v>
      </c>
      <c r="B455" s="450"/>
      <c r="C455" s="450"/>
      <c r="D455" s="450"/>
      <c r="E455" s="450"/>
      <c r="F455" s="450"/>
      <c r="G455" s="450"/>
      <c r="H455" s="450"/>
      <c r="I455" s="450"/>
      <c r="J455" s="450"/>
      <c r="K455" s="450"/>
      <c r="L455" s="450"/>
      <c r="M455" s="450"/>
      <c r="N455" s="450"/>
      <c r="O455" s="450"/>
      <c r="P455" s="450"/>
      <c r="Q455" s="450"/>
      <c r="R455" s="450"/>
      <c r="S455" s="450"/>
      <c r="T455" s="357" t="str">
        <f>IF(ISNA(VLOOKUP(H455,Info!$J$2:$K$16,2,FALSE)),"",VLOOKUP(H455,Info!$J$2:$K$16,2,FALSE))</f>
        <v/>
      </c>
      <c r="U455">
        <f t="shared" si="15"/>
        <v>0</v>
      </c>
    </row>
    <row r="456" spans="1:21">
      <c r="A456" t="str">
        <f t="shared" si="14"/>
        <v xml:space="preserve"> (  )</v>
      </c>
      <c r="B456" s="450"/>
      <c r="C456" s="450"/>
      <c r="D456" s="450"/>
      <c r="E456" s="450"/>
      <c r="F456" s="450"/>
      <c r="G456" s="450"/>
      <c r="H456" s="450"/>
      <c r="I456" s="450"/>
      <c r="J456" s="450"/>
      <c r="K456" s="450"/>
      <c r="L456" s="450"/>
      <c r="M456" s="450"/>
      <c r="N456" s="450"/>
      <c r="O456" s="450"/>
      <c r="P456" s="450"/>
      <c r="Q456" s="450"/>
      <c r="R456" s="450"/>
      <c r="S456" s="450"/>
      <c r="T456" s="357" t="str">
        <f>IF(ISNA(VLOOKUP(H456,Info!$J$2:$K$16,2,FALSE)),"",VLOOKUP(H456,Info!$J$2:$K$16,2,FALSE))</f>
        <v/>
      </c>
      <c r="U456">
        <f t="shared" si="15"/>
        <v>0</v>
      </c>
    </row>
    <row r="457" spans="1:21">
      <c r="A457" t="str">
        <f t="shared" si="14"/>
        <v xml:space="preserve"> (  )</v>
      </c>
      <c r="B457" s="450"/>
      <c r="C457" s="450"/>
      <c r="D457" s="450"/>
      <c r="E457" s="450"/>
      <c r="F457" s="450"/>
      <c r="G457" s="450"/>
      <c r="H457" s="450"/>
      <c r="I457" s="450"/>
      <c r="J457" s="450"/>
      <c r="K457" s="450"/>
      <c r="L457" s="450"/>
      <c r="M457" s="450"/>
      <c r="N457" s="450"/>
      <c r="O457" s="450"/>
      <c r="P457" s="450"/>
      <c r="Q457" s="450"/>
      <c r="R457" s="450"/>
      <c r="S457" s="450"/>
      <c r="T457" s="357" t="str">
        <f>IF(ISNA(VLOOKUP(H457,Info!$J$2:$K$16,2,FALSE)),"",VLOOKUP(H457,Info!$J$2:$K$16,2,FALSE))</f>
        <v/>
      </c>
      <c r="U457">
        <f t="shared" si="15"/>
        <v>0</v>
      </c>
    </row>
    <row r="458" spans="1:21">
      <c r="A458" t="str">
        <f t="shared" si="14"/>
        <v xml:space="preserve"> (  )</v>
      </c>
      <c r="B458" s="450"/>
      <c r="C458" s="450"/>
      <c r="D458" s="450"/>
      <c r="E458" s="450"/>
      <c r="F458" s="450"/>
      <c r="G458" s="450"/>
      <c r="H458" s="450"/>
      <c r="I458" s="450"/>
      <c r="J458" s="450"/>
      <c r="K458" s="450"/>
      <c r="L458" s="450"/>
      <c r="M458" s="450"/>
      <c r="N458" s="450"/>
      <c r="O458" s="450"/>
      <c r="P458" s="450"/>
      <c r="Q458" s="450"/>
      <c r="R458" s="450"/>
      <c r="S458" s="450"/>
      <c r="T458" s="357" t="str">
        <f>IF(ISNA(VLOOKUP(H458,Info!$J$2:$K$16,2,FALSE)),"",VLOOKUP(H458,Info!$J$2:$K$16,2,FALSE))</f>
        <v/>
      </c>
      <c r="U458">
        <f t="shared" si="15"/>
        <v>0</v>
      </c>
    </row>
    <row r="459" spans="1:21">
      <c r="A459" t="str">
        <f t="shared" si="14"/>
        <v xml:space="preserve"> (  )</v>
      </c>
      <c r="B459" s="450"/>
      <c r="C459" s="450"/>
      <c r="D459" s="450"/>
      <c r="E459" s="450"/>
      <c r="F459" s="450"/>
      <c r="G459" s="450"/>
      <c r="H459" s="450"/>
      <c r="I459" s="450"/>
      <c r="J459" s="450"/>
      <c r="K459" s="450"/>
      <c r="L459" s="450"/>
      <c r="M459" s="450"/>
      <c r="N459" s="450"/>
      <c r="O459" s="450"/>
      <c r="P459" s="450"/>
      <c r="Q459" s="450"/>
      <c r="R459" s="450"/>
      <c r="S459" s="450"/>
      <c r="T459" s="357" t="str">
        <f>IF(ISNA(VLOOKUP(H459,Info!$J$2:$K$16,2,FALSE)),"",VLOOKUP(H459,Info!$J$2:$K$16,2,FALSE))</f>
        <v/>
      </c>
      <c r="U459">
        <f t="shared" si="15"/>
        <v>0</v>
      </c>
    </row>
    <row r="460" spans="1:21">
      <c r="A460" t="str">
        <f t="shared" si="14"/>
        <v xml:space="preserve"> (  )</v>
      </c>
      <c r="B460" s="450"/>
      <c r="C460" s="450"/>
      <c r="D460" s="450"/>
      <c r="E460" s="450"/>
      <c r="F460" s="450"/>
      <c r="G460" s="450"/>
      <c r="H460" s="450"/>
      <c r="I460" s="450"/>
      <c r="J460" s="450"/>
      <c r="K460" s="450"/>
      <c r="L460" s="450"/>
      <c r="M460" s="450"/>
      <c r="N460" s="450"/>
      <c r="O460" s="450"/>
      <c r="P460" s="450"/>
      <c r="Q460" s="450"/>
      <c r="R460" s="450"/>
      <c r="S460" s="450"/>
      <c r="T460" s="357" t="str">
        <f>IF(ISNA(VLOOKUP(H460,Info!$J$2:$K$16,2,FALSE)),"",VLOOKUP(H460,Info!$J$2:$K$16,2,FALSE))</f>
        <v/>
      </c>
      <c r="U460">
        <f t="shared" si="15"/>
        <v>0</v>
      </c>
    </row>
    <row r="461" spans="1:21">
      <c r="A461" t="str">
        <f t="shared" si="14"/>
        <v xml:space="preserve"> (  )</v>
      </c>
      <c r="B461" s="450"/>
      <c r="C461" s="450"/>
      <c r="D461" s="450"/>
      <c r="E461" s="450"/>
      <c r="F461" s="450"/>
      <c r="G461" s="450"/>
      <c r="H461" s="450"/>
      <c r="I461" s="450"/>
      <c r="J461" s="450"/>
      <c r="K461" s="450"/>
      <c r="L461" s="450"/>
      <c r="M461" s="450"/>
      <c r="N461" s="450"/>
      <c r="O461" s="450"/>
      <c r="P461" s="450"/>
      <c r="Q461" s="450"/>
      <c r="R461" s="450"/>
      <c r="S461" s="450"/>
      <c r="T461" s="357" t="str">
        <f>IF(ISNA(VLOOKUP(H461,Info!$J$2:$K$16,2,FALSE)),"",VLOOKUP(H461,Info!$J$2:$K$16,2,FALSE))</f>
        <v/>
      </c>
      <c r="U461">
        <f t="shared" si="15"/>
        <v>0</v>
      </c>
    </row>
    <row r="462" spans="1:21">
      <c r="A462" t="str">
        <f t="shared" si="14"/>
        <v xml:space="preserve"> (  )</v>
      </c>
      <c r="B462" s="450"/>
      <c r="C462" s="450"/>
      <c r="D462" s="450"/>
      <c r="E462" s="450"/>
      <c r="F462" s="450"/>
      <c r="G462" s="450"/>
      <c r="H462" s="450"/>
      <c r="I462" s="450"/>
      <c r="J462" s="450"/>
      <c r="K462" s="450"/>
      <c r="L462" s="450"/>
      <c r="M462" s="450"/>
      <c r="N462" s="450"/>
      <c r="O462" s="450"/>
      <c r="P462" s="450"/>
      <c r="Q462" s="450"/>
      <c r="R462" s="450"/>
      <c r="S462" s="450"/>
      <c r="T462" s="357" t="str">
        <f>IF(ISNA(VLOOKUP(H462,Info!$J$2:$K$16,2,FALSE)),"",VLOOKUP(H462,Info!$J$2:$K$16,2,FALSE))</f>
        <v/>
      </c>
      <c r="U462">
        <f t="shared" si="15"/>
        <v>0</v>
      </c>
    </row>
    <row r="463" spans="1:21">
      <c r="A463" t="str">
        <f t="shared" si="14"/>
        <v xml:space="preserve"> (  )</v>
      </c>
      <c r="B463" s="450"/>
      <c r="C463" s="450"/>
      <c r="D463" s="450"/>
      <c r="E463" s="450"/>
      <c r="F463" s="450"/>
      <c r="G463" s="450"/>
      <c r="H463" s="450"/>
      <c r="I463" s="450"/>
      <c r="J463" s="450"/>
      <c r="K463" s="450"/>
      <c r="L463" s="450"/>
      <c r="M463" s="450"/>
      <c r="N463" s="450"/>
      <c r="O463" s="450"/>
      <c r="P463" s="450"/>
      <c r="Q463" s="450"/>
      <c r="R463" s="450"/>
      <c r="S463" s="450"/>
      <c r="T463" s="357" t="str">
        <f>IF(ISNA(VLOOKUP(H463,Info!$J$2:$K$16,2,FALSE)),"",VLOOKUP(H463,Info!$J$2:$K$16,2,FALSE))</f>
        <v/>
      </c>
      <c r="U463">
        <f t="shared" si="15"/>
        <v>0</v>
      </c>
    </row>
    <row r="464" spans="1:21">
      <c r="A464" t="str">
        <f t="shared" si="14"/>
        <v xml:space="preserve"> (  )</v>
      </c>
      <c r="B464" s="450"/>
      <c r="C464" s="450"/>
      <c r="D464" s="450"/>
      <c r="E464" s="450"/>
      <c r="F464" s="450"/>
      <c r="G464" s="450"/>
      <c r="H464" s="450"/>
      <c r="I464" s="450"/>
      <c r="J464" s="450"/>
      <c r="K464" s="450"/>
      <c r="L464" s="450"/>
      <c r="M464" s="450"/>
      <c r="N464" s="450"/>
      <c r="O464" s="450"/>
      <c r="P464" s="450"/>
      <c r="Q464" s="450"/>
      <c r="R464" s="450"/>
      <c r="S464" s="450"/>
      <c r="T464" s="357" t="str">
        <f>IF(ISNA(VLOOKUP(H464,Info!$J$2:$K$16,2,FALSE)),"",VLOOKUP(H464,Info!$J$2:$K$16,2,FALSE))</f>
        <v/>
      </c>
      <c r="U464">
        <f t="shared" si="15"/>
        <v>0</v>
      </c>
    </row>
    <row r="465" spans="1:21">
      <c r="A465" t="str">
        <f t="shared" si="14"/>
        <v xml:space="preserve"> (  )</v>
      </c>
      <c r="B465" s="450"/>
      <c r="C465" s="450"/>
      <c r="D465" s="450"/>
      <c r="E465" s="450"/>
      <c r="F465" s="450"/>
      <c r="G465" s="450"/>
      <c r="H465" s="450"/>
      <c r="I465" s="450"/>
      <c r="J465" s="450"/>
      <c r="K465" s="450"/>
      <c r="L465" s="450"/>
      <c r="M465" s="450"/>
      <c r="N465" s="450"/>
      <c r="O465" s="450"/>
      <c r="P465" s="450"/>
      <c r="Q465" s="450"/>
      <c r="R465" s="450"/>
      <c r="S465" s="450"/>
      <c r="T465" s="357" t="str">
        <f>IF(ISNA(VLOOKUP(H465,Info!$J$2:$K$16,2,FALSE)),"",VLOOKUP(H465,Info!$J$2:$K$16,2,FALSE))</f>
        <v/>
      </c>
      <c r="U465">
        <f t="shared" si="15"/>
        <v>0</v>
      </c>
    </row>
    <row r="466" spans="1:21">
      <c r="A466" t="str">
        <f t="shared" si="14"/>
        <v xml:space="preserve"> (  )</v>
      </c>
      <c r="B466" s="450"/>
      <c r="C466" s="450"/>
      <c r="D466" s="450"/>
      <c r="E466" s="450"/>
      <c r="F466" s="450"/>
      <c r="G466" s="450"/>
      <c r="H466" s="450"/>
      <c r="I466" s="450"/>
      <c r="J466" s="450"/>
      <c r="K466" s="450"/>
      <c r="L466" s="450"/>
      <c r="M466" s="450"/>
      <c r="N466" s="450"/>
      <c r="O466" s="450"/>
      <c r="P466" s="450"/>
      <c r="Q466" s="450"/>
      <c r="R466" s="450"/>
      <c r="S466" s="450"/>
      <c r="T466" s="357" t="str">
        <f>IF(ISNA(VLOOKUP(H466,Info!$J$2:$K$16,2,FALSE)),"",VLOOKUP(H466,Info!$J$2:$K$16,2,FALSE))</f>
        <v/>
      </c>
      <c r="U466">
        <f t="shared" si="15"/>
        <v>0</v>
      </c>
    </row>
    <row r="467" spans="1:21">
      <c r="A467" t="str">
        <f t="shared" si="14"/>
        <v xml:space="preserve"> (  )</v>
      </c>
      <c r="B467" s="450"/>
      <c r="C467" s="450"/>
      <c r="D467" s="450"/>
      <c r="E467" s="450"/>
      <c r="F467" s="450"/>
      <c r="G467" s="450"/>
      <c r="H467" s="450"/>
      <c r="I467" s="450"/>
      <c r="J467" s="450"/>
      <c r="K467" s="450"/>
      <c r="L467" s="450"/>
      <c r="M467" s="450"/>
      <c r="N467" s="450"/>
      <c r="O467" s="450"/>
      <c r="P467" s="450"/>
      <c r="Q467" s="450"/>
      <c r="R467" s="450"/>
      <c r="S467" s="450"/>
      <c r="T467" s="357" t="str">
        <f>IF(ISNA(VLOOKUP(H467,Info!$J$2:$K$16,2,FALSE)),"",VLOOKUP(H467,Info!$J$2:$K$16,2,FALSE))</f>
        <v/>
      </c>
      <c r="U467">
        <f t="shared" si="15"/>
        <v>0</v>
      </c>
    </row>
    <row r="468" spans="1:21">
      <c r="A468" t="str">
        <f t="shared" si="14"/>
        <v xml:space="preserve"> (  )</v>
      </c>
      <c r="B468" s="450"/>
      <c r="C468" s="450"/>
      <c r="D468" s="450"/>
      <c r="E468" s="450"/>
      <c r="F468" s="450"/>
      <c r="G468" s="450"/>
      <c r="H468" s="450"/>
      <c r="I468" s="450"/>
      <c r="J468" s="450"/>
      <c r="K468" s="450"/>
      <c r="L468" s="450"/>
      <c r="M468" s="450"/>
      <c r="N468" s="450"/>
      <c r="O468" s="450"/>
      <c r="P468" s="450"/>
      <c r="Q468" s="450"/>
      <c r="R468" s="450"/>
      <c r="S468" s="450"/>
      <c r="T468" s="357" t="str">
        <f>IF(ISNA(VLOOKUP(H468,Info!$J$2:$K$16,2,FALSE)),"",VLOOKUP(H468,Info!$J$2:$K$16,2,FALSE))</f>
        <v/>
      </c>
      <c r="U468">
        <f t="shared" si="15"/>
        <v>0</v>
      </c>
    </row>
    <row r="469" spans="1:21">
      <c r="A469" t="str">
        <f t="shared" si="14"/>
        <v xml:space="preserve"> (  )</v>
      </c>
      <c r="B469" s="450"/>
      <c r="C469" s="450"/>
      <c r="D469" s="450"/>
      <c r="E469" s="450"/>
      <c r="F469" s="450"/>
      <c r="G469" s="450"/>
      <c r="H469" s="450"/>
      <c r="I469" s="450"/>
      <c r="J469" s="450"/>
      <c r="K469" s="450"/>
      <c r="L469" s="450"/>
      <c r="M469" s="450"/>
      <c r="N469" s="450"/>
      <c r="O469" s="450"/>
      <c r="P469" s="450"/>
      <c r="Q469" s="450"/>
      <c r="R469" s="450"/>
      <c r="S469" s="450"/>
      <c r="T469" s="357" t="str">
        <f>IF(ISNA(VLOOKUP(H469,Info!$J$2:$K$16,2,FALSE)),"",VLOOKUP(H469,Info!$J$2:$K$16,2,FALSE))</f>
        <v/>
      </c>
      <c r="U469">
        <f t="shared" si="15"/>
        <v>0</v>
      </c>
    </row>
    <row r="470" spans="1:21">
      <c r="A470" t="str">
        <f t="shared" si="14"/>
        <v xml:space="preserve"> (  )</v>
      </c>
      <c r="B470" s="450"/>
      <c r="C470" s="450"/>
      <c r="D470" s="450"/>
      <c r="E470" s="450"/>
      <c r="F470" s="450"/>
      <c r="G470" s="450"/>
      <c r="H470" s="450"/>
      <c r="I470" s="450"/>
      <c r="J470" s="450"/>
      <c r="K470" s="450"/>
      <c r="L470" s="450"/>
      <c r="M470" s="450"/>
      <c r="N470" s="450"/>
      <c r="O470" s="450"/>
      <c r="P470" s="450"/>
      <c r="Q470" s="450"/>
      <c r="R470" s="450"/>
      <c r="S470" s="450"/>
      <c r="T470" s="357" t="str">
        <f>IF(ISNA(VLOOKUP(H470,Info!$J$2:$K$16,2,FALSE)),"",VLOOKUP(H470,Info!$J$2:$K$16,2,FALSE))</f>
        <v/>
      </c>
      <c r="U470">
        <f t="shared" si="15"/>
        <v>0</v>
      </c>
    </row>
    <row r="471" spans="1:21">
      <c r="A471" t="str">
        <f t="shared" si="14"/>
        <v xml:space="preserve"> (  )</v>
      </c>
      <c r="B471" s="450"/>
      <c r="C471" s="450"/>
      <c r="D471" s="450"/>
      <c r="E471" s="450"/>
      <c r="F471" s="450"/>
      <c r="G471" s="450"/>
      <c r="H471" s="450"/>
      <c r="I471" s="450"/>
      <c r="J471" s="450"/>
      <c r="K471" s="450"/>
      <c r="L471" s="450"/>
      <c r="M471" s="450"/>
      <c r="N471" s="450"/>
      <c r="O471" s="450"/>
      <c r="P471" s="450"/>
      <c r="Q471" s="450"/>
      <c r="R471" s="450"/>
      <c r="S471" s="450"/>
      <c r="T471" s="357" t="str">
        <f>IF(ISNA(VLOOKUP(H471,Info!$J$2:$K$16,2,FALSE)),"",VLOOKUP(H471,Info!$J$2:$K$16,2,FALSE))</f>
        <v/>
      </c>
      <c r="U471">
        <f t="shared" si="15"/>
        <v>0</v>
      </c>
    </row>
    <row r="472" spans="1:21">
      <c r="A472" t="str">
        <f t="shared" si="14"/>
        <v xml:space="preserve"> (  )</v>
      </c>
      <c r="B472" s="450"/>
      <c r="C472" s="450"/>
      <c r="D472" s="450"/>
      <c r="E472" s="450"/>
      <c r="F472" s="450"/>
      <c r="G472" s="450"/>
      <c r="H472" s="450"/>
      <c r="I472" s="450"/>
      <c r="J472" s="450"/>
      <c r="K472" s="450"/>
      <c r="L472" s="450"/>
      <c r="M472" s="450"/>
      <c r="N472" s="450"/>
      <c r="O472" s="450"/>
      <c r="P472" s="450"/>
      <c r="Q472" s="450"/>
      <c r="R472" s="450"/>
      <c r="S472" s="450"/>
      <c r="T472" s="357" t="str">
        <f>IF(ISNA(VLOOKUP(H472,Info!$J$2:$K$16,2,FALSE)),"",VLOOKUP(H472,Info!$J$2:$K$16,2,FALSE))</f>
        <v/>
      </c>
      <c r="U472">
        <f t="shared" si="15"/>
        <v>0</v>
      </c>
    </row>
    <row r="473" spans="1:21">
      <c r="A473" t="str">
        <f t="shared" si="14"/>
        <v xml:space="preserve"> (  )</v>
      </c>
      <c r="B473" s="450"/>
      <c r="C473" s="450"/>
      <c r="D473" s="450"/>
      <c r="E473" s="450"/>
      <c r="F473" s="450"/>
      <c r="G473" s="450"/>
      <c r="H473" s="450"/>
      <c r="I473" s="450"/>
      <c r="J473" s="450"/>
      <c r="K473" s="450"/>
      <c r="L473" s="450"/>
      <c r="M473" s="450"/>
      <c r="N473" s="450"/>
      <c r="O473" s="450"/>
      <c r="P473" s="450"/>
      <c r="Q473" s="450"/>
      <c r="R473" s="450"/>
      <c r="S473" s="450"/>
      <c r="T473" s="357" t="str">
        <f>IF(ISNA(VLOOKUP(H473,Info!$J$2:$K$16,2,FALSE)),"",VLOOKUP(H473,Info!$J$2:$K$16,2,FALSE))</f>
        <v/>
      </c>
      <c r="U473">
        <f t="shared" si="15"/>
        <v>0</v>
      </c>
    </row>
    <row r="474" spans="1:21">
      <c r="A474" t="str">
        <f t="shared" si="14"/>
        <v xml:space="preserve"> (  )</v>
      </c>
      <c r="B474" s="450"/>
      <c r="C474" s="450"/>
      <c r="D474" s="450"/>
      <c r="E474" s="450"/>
      <c r="F474" s="450"/>
      <c r="G474" s="450"/>
      <c r="H474" s="450"/>
      <c r="I474" s="450"/>
      <c r="J474" s="450"/>
      <c r="K474" s="450"/>
      <c r="L474" s="450"/>
      <c r="M474" s="450"/>
      <c r="N474" s="450"/>
      <c r="O474" s="450"/>
      <c r="P474" s="450"/>
      <c r="Q474" s="450"/>
      <c r="R474" s="450"/>
      <c r="S474" s="450"/>
      <c r="T474" s="357" t="str">
        <f>IF(ISNA(VLOOKUP(H474,Info!$J$2:$K$16,2,FALSE)),"",VLOOKUP(H474,Info!$J$2:$K$16,2,FALSE))</f>
        <v/>
      </c>
      <c r="U474">
        <f t="shared" si="15"/>
        <v>0</v>
      </c>
    </row>
    <row r="475" spans="1:21">
      <c r="A475" t="str">
        <f t="shared" si="14"/>
        <v xml:space="preserve"> (  )</v>
      </c>
      <c r="B475" s="450"/>
      <c r="C475" s="450"/>
      <c r="D475" s="450"/>
      <c r="E475" s="450"/>
      <c r="F475" s="450"/>
      <c r="G475" s="450"/>
      <c r="H475" s="450"/>
      <c r="I475" s="450"/>
      <c r="J475" s="450"/>
      <c r="K475" s="450"/>
      <c r="L475" s="450"/>
      <c r="M475" s="450"/>
      <c r="N475" s="450"/>
      <c r="O475" s="450"/>
      <c r="P475" s="450"/>
      <c r="Q475" s="450"/>
      <c r="R475" s="450"/>
      <c r="S475" s="450"/>
      <c r="T475" s="357" t="str">
        <f>IF(ISNA(VLOOKUP(H475,Info!$J$2:$K$16,2,FALSE)),"",VLOOKUP(H475,Info!$J$2:$K$16,2,FALSE))</f>
        <v/>
      </c>
      <c r="U475">
        <f t="shared" si="15"/>
        <v>0</v>
      </c>
    </row>
    <row r="476" spans="1:21">
      <c r="A476" t="str">
        <f t="shared" si="14"/>
        <v xml:space="preserve"> (  )</v>
      </c>
      <c r="B476" s="450"/>
      <c r="C476" s="450"/>
      <c r="D476" s="450"/>
      <c r="E476" s="450"/>
      <c r="F476" s="450"/>
      <c r="G476" s="450"/>
      <c r="H476" s="450"/>
      <c r="I476" s="450"/>
      <c r="J476" s="450"/>
      <c r="K476" s="450"/>
      <c r="L476" s="450"/>
      <c r="M476" s="450"/>
      <c r="N476" s="450"/>
      <c r="O476" s="450"/>
      <c r="P476" s="450"/>
      <c r="Q476" s="450"/>
      <c r="R476" s="450"/>
      <c r="S476" s="450"/>
      <c r="T476" s="357" t="str">
        <f>IF(ISNA(VLOOKUP(H476,Info!$J$2:$K$16,2,FALSE)),"",VLOOKUP(H476,Info!$J$2:$K$16,2,FALSE))</f>
        <v/>
      </c>
      <c r="U476">
        <f t="shared" si="15"/>
        <v>0</v>
      </c>
    </row>
    <row r="477" spans="1:21">
      <c r="A477" t="str">
        <f t="shared" si="14"/>
        <v xml:space="preserve"> (  )</v>
      </c>
      <c r="B477" s="450"/>
      <c r="C477" s="450"/>
      <c r="D477" s="450"/>
      <c r="E477" s="450"/>
      <c r="F477" s="450"/>
      <c r="G477" s="450"/>
      <c r="H477" s="450"/>
      <c r="I477" s="450"/>
      <c r="J477" s="450"/>
      <c r="K477" s="450"/>
      <c r="L477" s="450"/>
      <c r="M477" s="450"/>
      <c r="N477" s="450"/>
      <c r="O477" s="450"/>
      <c r="P477" s="450"/>
      <c r="Q477" s="450"/>
      <c r="R477" s="450"/>
      <c r="S477" s="450"/>
      <c r="T477" s="357" t="str">
        <f>IF(ISNA(VLOOKUP(H477,Info!$J$2:$K$16,2,FALSE)),"",VLOOKUP(H477,Info!$J$2:$K$16,2,FALSE))</f>
        <v/>
      </c>
      <c r="U477">
        <f t="shared" si="15"/>
        <v>0</v>
      </c>
    </row>
    <row r="478" spans="1:21">
      <c r="A478" t="str">
        <f t="shared" si="14"/>
        <v xml:space="preserve"> (  )</v>
      </c>
      <c r="B478" s="450"/>
      <c r="C478" s="450"/>
      <c r="D478" s="450"/>
      <c r="E478" s="450"/>
      <c r="F478" s="450"/>
      <c r="G478" s="450"/>
      <c r="H478" s="450"/>
      <c r="I478" s="450"/>
      <c r="J478" s="450"/>
      <c r="K478" s="450"/>
      <c r="L478" s="450"/>
      <c r="M478" s="450"/>
      <c r="N478" s="450"/>
      <c r="O478" s="450"/>
      <c r="P478" s="450"/>
      <c r="Q478" s="450"/>
      <c r="R478" s="450"/>
      <c r="S478" s="450"/>
      <c r="T478" s="357" t="str">
        <f>IF(ISNA(VLOOKUP(H478,Info!$J$2:$K$16,2,FALSE)),"",VLOOKUP(H478,Info!$J$2:$K$16,2,FALSE))</f>
        <v/>
      </c>
      <c r="U478">
        <f t="shared" si="15"/>
        <v>0</v>
      </c>
    </row>
    <row r="479" spans="1:21">
      <c r="A479" t="str">
        <f t="shared" si="14"/>
        <v xml:space="preserve"> (  )</v>
      </c>
      <c r="B479" s="450"/>
      <c r="C479" s="450"/>
      <c r="D479" s="450"/>
      <c r="E479" s="450"/>
      <c r="F479" s="450"/>
      <c r="G479" s="450"/>
      <c r="H479" s="450"/>
      <c r="I479" s="450"/>
      <c r="J479" s="450"/>
      <c r="K479" s="450"/>
      <c r="L479" s="450"/>
      <c r="M479" s="450"/>
      <c r="N479" s="450"/>
      <c r="O479" s="450"/>
      <c r="P479" s="450"/>
      <c r="Q479" s="450"/>
      <c r="R479" s="450"/>
      <c r="S479" s="450"/>
      <c r="T479" s="357" t="str">
        <f>IF(ISNA(VLOOKUP(H479,Info!$J$2:$K$16,2,FALSE)),"",VLOOKUP(H479,Info!$J$2:$K$16,2,FALSE))</f>
        <v/>
      </c>
      <c r="U479">
        <f t="shared" si="15"/>
        <v>0</v>
      </c>
    </row>
    <row r="480" spans="1:21">
      <c r="A480" t="str">
        <f t="shared" si="14"/>
        <v xml:space="preserve"> (  )</v>
      </c>
      <c r="B480" s="450"/>
      <c r="C480" s="450"/>
      <c r="D480" s="450"/>
      <c r="E480" s="450"/>
      <c r="F480" s="450"/>
      <c r="G480" s="450"/>
      <c r="H480" s="450"/>
      <c r="I480" s="450"/>
      <c r="J480" s="450"/>
      <c r="K480" s="450"/>
      <c r="L480" s="450"/>
      <c r="M480" s="450"/>
      <c r="N480" s="450"/>
      <c r="O480" s="450"/>
      <c r="P480" s="450"/>
      <c r="Q480" s="450"/>
      <c r="R480" s="450"/>
      <c r="S480" s="450"/>
      <c r="T480" s="357" t="str">
        <f>IF(ISNA(VLOOKUP(H480,Info!$J$2:$K$16,2,FALSE)),"",VLOOKUP(H480,Info!$J$2:$K$16,2,FALSE))</f>
        <v/>
      </c>
      <c r="U480">
        <f t="shared" si="15"/>
        <v>0</v>
      </c>
    </row>
    <row r="481" spans="1:21">
      <c r="A481" t="str">
        <f t="shared" si="14"/>
        <v xml:space="preserve"> (  )</v>
      </c>
      <c r="B481" s="450"/>
      <c r="C481" s="450"/>
      <c r="D481" s="450"/>
      <c r="E481" s="450"/>
      <c r="F481" s="450"/>
      <c r="G481" s="450"/>
      <c r="H481" s="450"/>
      <c r="I481" s="450"/>
      <c r="J481" s="450"/>
      <c r="K481" s="450"/>
      <c r="L481" s="450"/>
      <c r="M481" s="450"/>
      <c r="N481" s="450"/>
      <c r="O481" s="450"/>
      <c r="P481" s="450"/>
      <c r="Q481" s="450"/>
      <c r="R481" s="450"/>
      <c r="S481" s="450"/>
      <c r="T481" s="357" t="str">
        <f>IF(ISNA(VLOOKUP(H481,Info!$J$2:$K$16,2,FALSE)),"",VLOOKUP(H481,Info!$J$2:$K$16,2,FALSE))</f>
        <v/>
      </c>
      <c r="U481">
        <f t="shared" si="15"/>
        <v>0</v>
      </c>
    </row>
    <row r="482" spans="1:21">
      <c r="A482" t="str">
        <f t="shared" si="14"/>
        <v xml:space="preserve"> (  )</v>
      </c>
      <c r="B482" s="450"/>
      <c r="C482" s="450"/>
      <c r="D482" s="450"/>
      <c r="E482" s="450"/>
      <c r="F482" s="450"/>
      <c r="G482" s="450"/>
      <c r="H482" s="450"/>
      <c r="I482" s="450"/>
      <c r="J482" s="450"/>
      <c r="K482" s="450"/>
      <c r="L482" s="450"/>
      <c r="M482" s="450"/>
      <c r="N482" s="450"/>
      <c r="O482" s="450"/>
      <c r="P482" s="450"/>
      <c r="Q482" s="450"/>
      <c r="R482" s="450"/>
      <c r="S482" s="450"/>
      <c r="T482" s="357" t="str">
        <f>IF(ISNA(VLOOKUP(H482,Info!$J$2:$K$16,2,FALSE)),"",VLOOKUP(H482,Info!$J$2:$K$16,2,FALSE))</f>
        <v/>
      </c>
      <c r="U482">
        <f t="shared" si="15"/>
        <v>0</v>
      </c>
    </row>
    <row r="483" spans="1:21">
      <c r="A483" t="str">
        <f t="shared" si="14"/>
        <v xml:space="preserve"> (  )</v>
      </c>
      <c r="B483" s="450"/>
      <c r="C483" s="450"/>
      <c r="D483" s="450"/>
      <c r="E483" s="450"/>
      <c r="F483" s="450"/>
      <c r="G483" s="450"/>
      <c r="H483" s="450"/>
      <c r="I483" s="450"/>
      <c r="J483" s="450"/>
      <c r="K483" s="450"/>
      <c r="L483" s="450"/>
      <c r="M483" s="450"/>
      <c r="N483" s="450"/>
      <c r="O483" s="450"/>
      <c r="P483" s="450"/>
      <c r="Q483" s="450"/>
      <c r="R483" s="450"/>
      <c r="S483" s="450"/>
      <c r="T483" s="357" t="str">
        <f>IF(ISNA(VLOOKUP(H483,Info!$J$2:$K$16,2,FALSE)),"",VLOOKUP(H483,Info!$J$2:$K$16,2,FALSE))</f>
        <v/>
      </c>
      <c r="U483">
        <f t="shared" si="15"/>
        <v>0</v>
      </c>
    </row>
    <row r="484" spans="1:21">
      <c r="A484" t="str">
        <f t="shared" si="14"/>
        <v xml:space="preserve"> (  )</v>
      </c>
      <c r="B484" s="450"/>
      <c r="C484" s="450"/>
      <c r="D484" s="450"/>
      <c r="E484" s="450"/>
      <c r="F484" s="450"/>
      <c r="G484" s="450"/>
      <c r="H484" s="450"/>
      <c r="I484" s="450"/>
      <c r="J484" s="450"/>
      <c r="K484" s="450"/>
      <c r="L484" s="450"/>
      <c r="M484" s="450"/>
      <c r="N484" s="450"/>
      <c r="O484" s="450"/>
      <c r="P484" s="450"/>
      <c r="Q484" s="450"/>
      <c r="R484" s="450"/>
      <c r="S484" s="450"/>
      <c r="T484" s="357" t="str">
        <f>IF(ISNA(VLOOKUP(H484,Info!$J$2:$K$16,2,FALSE)),"",VLOOKUP(H484,Info!$J$2:$K$16,2,FALSE))</f>
        <v/>
      </c>
      <c r="U484">
        <f t="shared" si="15"/>
        <v>0</v>
      </c>
    </row>
    <row r="485" spans="1:21">
      <c r="A485" t="str">
        <f t="shared" si="14"/>
        <v xml:space="preserve"> (  )</v>
      </c>
      <c r="B485" s="450"/>
      <c r="C485" s="450"/>
      <c r="D485" s="450"/>
      <c r="E485" s="450"/>
      <c r="F485" s="450"/>
      <c r="G485" s="450"/>
      <c r="H485" s="450"/>
      <c r="I485" s="450"/>
      <c r="J485" s="450"/>
      <c r="K485" s="450"/>
      <c r="L485" s="450"/>
      <c r="M485" s="450"/>
      <c r="N485" s="450"/>
      <c r="O485" s="450"/>
      <c r="P485" s="450"/>
      <c r="Q485" s="450"/>
      <c r="R485" s="450"/>
      <c r="S485" s="450"/>
      <c r="T485" s="357" t="str">
        <f>IF(ISNA(VLOOKUP(H485,Info!$J$2:$K$16,2,FALSE)),"",VLOOKUP(H485,Info!$J$2:$K$16,2,FALSE))</f>
        <v/>
      </c>
      <c r="U485">
        <f t="shared" si="15"/>
        <v>0</v>
      </c>
    </row>
    <row r="486" spans="1:21">
      <c r="A486" t="str">
        <f t="shared" si="14"/>
        <v xml:space="preserve"> (  )</v>
      </c>
      <c r="B486" s="450"/>
      <c r="C486" s="450"/>
      <c r="D486" s="450"/>
      <c r="E486" s="450"/>
      <c r="F486" s="450"/>
      <c r="G486" s="450"/>
      <c r="H486" s="450"/>
      <c r="I486" s="450"/>
      <c r="J486" s="450"/>
      <c r="K486" s="450"/>
      <c r="L486" s="450"/>
      <c r="M486" s="450"/>
      <c r="N486" s="450"/>
      <c r="O486" s="450"/>
      <c r="P486" s="450"/>
      <c r="Q486" s="450"/>
      <c r="R486" s="450"/>
      <c r="S486" s="450"/>
      <c r="T486" s="357" t="str">
        <f>IF(ISNA(VLOOKUP(H486,Info!$J$2:$K$16,2,FALSE)),"",VLOOKUP(H486,Info!$J$2:$K$16,2,FALSE))</f>
        <v/>
      </c>
      <c r="U486">
        <f t="shared" si="15"/>
        <v>0</v>
      </c>
    </row>
    <row r="487" spans="1:21">
      <c r="A487" t="str">
        <f t="shared" si="14"/>
        <v xml:space="preserve"> (  )</v>
      </c>
      <c r="B487" s="450"/>
      <c r="C487" s="450"/>
      <c r="D487" s="450"/>
      <c r="E487" s="450"/>
      <c r="F487" s="450"/>
      <c r="G487" s="450"/>
      <c r="H487" s="450"/>
      <c r="I487" s="450"/>
      <c r="J487" s="450"/>
      <c r="K487" s="450"/>
      <c r="L487" s="450"/>
      <c r="M487" s="450"/>
      <c r="N487" s="450"/>
      <c r="O487" s="450"/>
      <c r="P487" s="450"/>
      <c r="Q487" s="450"/>
      <c r="R487" s="450"/>
      <c r="S487" s="450"/>
      <c r="T487" s="357" t="str">
        <f>IF(ISNA(VLOOKUP(H487,Info!$J$2:$K$16,2,FALSE)),"",VLOOKUP(H487,Info!$J$2:$K$16,2,FALSE))</f>
        <v/>
      </c>
      <c r="U487">
        <f t="shared" si="15"/>
        <v>0</v>
      </c>
    </row>
    <row r="488" spans="1:21">
      <c r="A488" t="str">
        <f t="shared" si="14"/>
        <v xml:space="preserve"> (  )</v>
      </c>
      <c r="B488" s="450"/>
      <c r="C488" s="450"/>
      <c r="D488" s="450"/>
      <c r="E488" s="450"/>
      <c r="F488" s="450"/>
      <c r="G488" s="450"/>
      <c r="H488" s="450"/>
      <c r="I488" s="450"/>
      <c r="J488" s="450"/>
      <c r="K488" s="450"/>
      <c r="L488" s="450"/>
      <c r="M488" s="450"/>
      <c r="N488" s="450"/>
      <c r="O488" s="450"/>
      <c r="P488" s="450"/>
      <c r="Q488" s="450"/>
      <c r="R488" s="450"/>
      <c r="S488" s="450"/>
      <c r="T488" s="357" t="str">
        <f>IF(ISNA(VLOOKUP(H488,Info!$J$2:$K$16,2,FALSE)),"",VLOOKUP(H488,Info!$J$2:$K$16,2,FALSE))</f>
        <v/>
      </c>
      <c r="U488">
        <f t="shared" si="15"/>
        <v>0</v>
      </c>
    </row>
    <row r="489" spans="1:21">
      <c r="A489" t="str">
        <f t="shared" si="14"/>
        <v xml:space="preserve"> (  )</v>
      </c>
      <c r="B489" s="450"/>
      <c r="C489" s="450"/>
      <c r="D489" s="450"/>
      <c r="E489" s="450"/>
      <c r="F489" s="450"/>
      <c r="G489" s="450"/>
      <c r="H489" s="450"/>
      <c r="I489" s="450"/>
      <c r="J489" s="450"/>
      <c r="K489" s="450"/>
      <c r="L489" s="450"/>
      <c r="M489" s="450"/>
      <c r="N489" s="450"/>
      <c r="O489" s="450"/>
      <c r="P489" s="450"/>
      <c r="Q489" s="450"/>
      <c r="R489" s="450"/>
      <c r="S489" s="450"/>
      <c r="T489" s="357" t="str">
        <f>IF(ISNA(VLOOKUP(H489,Info!$J$2:$K$16,2,FALSE)),"",VLOOKUP(H489,Info!$J$2:$K$16,2,FALSE))</f>
        <v/>
      </c>
      <c r="U489">
        <f t="shared" si="15"/>
        <v>0</v>
      </c>
    </row>
    <row r="490" spans="1:21">
      <c r="A490" t="str">
        <f t="shared" si="14"/>
        <v xml:space="preserve"> (  )</v>
      </c>
      <c r="B490" s="450"/>
      <c r="C490" s="450"/>
      <c r="D490" s="450"/>
      <c r="E490" s="450"/>
      <c r="F490" s="450"/>
      <c r="G490" s="450"/>
      <c r="H490" s="450"/>
      <c r="I490" s="450"/>
      <c r="J490" s="450"/>
      <c r="K490" s="450"/>
      <c r="L490" s="450"/>
      <c r="M490" s="450"/>
      <c r="N490" s="450"/>
      <c r="O490" s="450"/>
      <c r="P490" s="450"/>
      <c r="Q490" s="450"/>
      <c r="R490" s="450"/>
      <c r="S490" s="450"/>
      <c r="T490" s="357" t="str">
        <f>IF(ISNA(VLOOKUP(H490,Info!$J$2:$K$16,2,FALSE)),"",VLOOKUP(H490,Info!$J$2:$K$16,2,FALSE))</f>
        <v/>
      </c>
      <c r="U490">
        <f t="shared" si="15"/>
        <v>0</v>
      </c>
    </row>
    <row r="491" spans="1:21">
      <c r="A491" t="str">
        <f t="shared" si="14"/>
        <v xml:space="preserve"> (  )</v>
      </c>
      <c r="B491" s="450"/>
      <c r="C491" s="450"/>
      <c r="D491" s="450"/>
      <c r="E491" s="450"/>
      <c r="F491" s="450"/>
      <c r="G491" s="450"/>
      <c r="H491" s="450"/>
      <c r="I491" s="450"/>
      <c r="J491" s="450"/>
      <c r="K491" s="450"/>
      <c r="L491" s="450"/>
      <c r="M491" s="450"/>
      <c r="N491" s="450"/>
      <c r="O491" s="450"/>
      <c r="P491" s="450"/>
      <c r="Q491" s="450"/>
      <c r="R491" s="450"/>
      <c r="S491" s="450"/>
      <c r="T491" s="357" t="str">
        <f>IF(ISNA(VLOOKUP(H491,Info!$J$2:$K$16,2,FALSE)),"",VLOOKUP(H491,Info!$J$2:$K$16,2,FALSE))</f>
        <v/>
      </c>
      <c r="U491">
        <f t="shared" si="15"/>
        <v>0</v>
      </c>
    </row>
    <row r="492" spans="1:21">
      <c r="A492" t="str">
        <f t="shared" si="14"/>
        <v xml:space="preserve"> (  )</v>
      </c>
      <c r="B492" s="450"/>
      <c r="C492" s="450"/>
      <c r="D492" s="450"/>
      <c r="E492" s="450"/>
      <c r="F492" s="450"/>
      <c r="G492" s="450"/>
      <c r="H492" s="450"/>
      <c r="I492" s="450"/>
      <c r="J492" s="450"/>
      <c r="K492" s="450"/>
      <c r="L492" s="450"/>
      <c r="M492" s="450"/>
      <c r="N492" s="450"/>
      <c r="O492" s="450"/>
      <c r="P492" s="450"/>
      <c r="Q492" s="450"/>
      <c r="R492" s="450"/>
      <c r="S492" s="450"/>
      <c r="T492" s="357" t="str">
        <f>IF(ISNA(VLOOKUP(H492,Info!$J$2:$K$16,2,FALSE)),"",VLOOKUP(H492,Info!$J$2:$K$16,2,FALSE))</f>
        <v/>
      </c>
      <c r="U492">
        <f t="shared" si="15"/>
        <v>0</v>
      </c>
    </row>
    <row r="493" spans="1:21">
      <c r="A493" t="str">
        <f t="shared" si="14"/>
        <v xml:space="preserve"> (  )</v>
      </c>
      <c r="B493" s="450"/>
      <c r="C493" s="450"/>
      <c r="D493" s="450"/>
      <c r="E493" s="450"/>
      <c r="F493" s="450"/>
      <c r="G493" s="450"/>
      <c r="H493" s="450"/>
      <c r="I493" s="450"/>
      <c r="J493" s="450"/>
      <c r="K493" s="450"/>
      <c r="L493" s="450"/>
      <c r="M493" s="450"/>
      <c r="N493" s="450"/>
      <c r="O493" s="450"/>
      <c r="P493" s="450"/>
      <c r="Q493" s="450"/>
      <c r="R493" s="450"/>
      <c r="S493" s="450"/>
      <c r="T493" s="357" t="str">
        <f>IF(ISNA(VLOOKUP(H493,Info!$J$2:$K$16,2,FALSE)),"",VLOOKUP(H493,Info!$J$2:$K$16,2,FALSE))</f>
        <v/>
      </c>
      <c r="U493">
        <f t="shared" si="15"/>
        <v>0</v>
      </c>
    </row>
    <row r="494" spans="1:21">
      <c r="A494" t="str">
        <f t="shared" si="14"/>
        <v xml:space="preserve"> (  )</v>
      </c>
      <c r="B494" s="450"/>
      <c r="C494" s="450"/>
      <c r="D494" s="450"/>
      <c r="E494" s="450"/>
      <c r="F494" s="450"/>
      <c r="G494" s="450"/>
      <c r="H494" s="450"/>
      <c r="I494" s="450"/>
      <c r="J494" s="450"/>
      <c r="K494" s="450"/>
      <c r="L494" s="450"/>
      <c r="M494" s="450"/>
      <c r="N494" s="450"/>
      <c r="O494" s="450"/>
      <c r="P494" s="450"/>
      <c r="Q494" s="450"/>
      <c r="R494" s="450"/>
      <c r="S494" s="450"/>
      <c r="T494" s="357" t="str">
        <f>IF(ISNA(VLOOKUP(H494,Info!$J$2:$K$16,2,FALSE)),"",VLOOKUP(H494,Info!$J$2:$K$16,2,FALSE))</f>
        <v/>
      </c>
      <c r="U494">
        <f t="shared" si="15"/>
        <v>0</v>
      </c>
    </row>
    <row r="495" spans="1:21">
      <c r="A495" t="str">
        <f t="shared" si="14"/>
        <v xml:space="preserve"> (  )</v>
      </c>
      <c r="B495" s="450"/>
      <c r="C495" s="450"/>
      <c r="D495" s="450"/>
      <c r="E495" s="450"/>
      <c r="F495" s="450"/>
      <c r="G495" s="450"/>
      <c r="H495" s="450"/>
      <c r="I495" s="450"/>
      <c r="J495" s="450"/>
      <c r="K495" s="450"/>
      <c r="L495" s="450"/>
      <c r="M495" s="450"/>
      <c r="N495" s="450"/>
      <c r="O495" s="450"/>
      <c r="P495" s="450"/>
      <c r="Q495" s="450"/>
      <c r="R495" s="450"/>
      <c r="S495" s="450"/>
      <c r="T495" s="357" t="str">
        <f>IF(ISNA(VLOOKUP(H495,Info!$J$2:$K$16,2,FALSE)),"",VLOOKUP(H495,Info!$J$2:$K$16,2,FALSE))</f>
        <v/>
      </c>
      <c r="U495">
        <f t="shared" si="15"/>
        <v>0</v>
      </c>
    </row>
    <row r="496" spans="1:21">
      <c r="A496" t="str">
        <f t="shared" si="14"/>
        <v xml:space="preserve"> (  )</v>
      </c>
      <c r="B496" s="450"/>
      <c r="C496" s="450"/>
      <c r="D496" s="450"/>
      <c r="E496" s="450"/>
      <c r="F496" s="450"/>
      <c r="G496" s="450"/>
      <c r="H496" s="450"/>
      <c r="I496" s="450"/>
      <c r="J496" s="450"/>
      <c r="K496" s="450"/>
      <c r="L496" s="450"/>
      <c r="M496" s="450"/>
      <c r="N496" s="450"/>
      <c r="O496" s="450"/>
      <c r="P496" s="450"/>
      <c r="Q496" s="450"/>
      <c r="R496" s="450"/>
      <c r="S496" s="450"/>
      <c r="T496" s="357" t="str">
        <f>IF(ISNA(VLOOKUP(H496,Info!$J$2:$K$16,2,FALSE)),"",VLOOKUP(H496,Info!$J$2:$K$16,2,FALSE))</f>
        <v/>
      </c>
      <c r="U496">
        <f t="shared" si="15"/>
        <v>0</v>
      </c>
    </row>
    <row r="497" spans="1:21">
      <c r="A497" t="str">
        <f t="shared" si="14"/>
        <v xml:space="preserve"> (  )</v>
      </c>
      <c r="B497" s="450"/>
      <c r="C497" s="450"/>
      <c r="D497" s="450"/>
      <c r="E497" s="450"/>
      <c r="F497" s="450"/>
      <c r="G497" s="450"/>
      <c r="H497" s="450"/>
      <c r="I497" s="450"/>
      <c r="J497" s="450"/>
      <c r="K497" s="450"/>
      <c r="L497" s="450"/>
      <c r="M497" s="450"/>
      <c r="N497" s="450"/>
      <c r="O497" s="450"/>
      <c r="P497" s="450"/>
      <c r="Q497" s="450"/>
      <c r="R497" s="450"/>
      <c r="S497" s="450"/>
      <c r="T497" s="357" t="str">
        <f>IF(ISNA(VLOOKUP(H497,Info!$J$2:$K$16,2,FALSE)),"",VLOOKUP(H497,Info!$J$2:$K$16,2,FALSE))</f>
        <v/>
      </c>
      <c r="U497">
        <f t="shared" si="15"/>
        <v>0</v>
      </c>
    </row>
    <row r="498" spans="1:21">
      <c r="A498" t="str">
        <f t="shared" si="14"/>
        <v xml:space="preserve"> (  )</v>
      </c>
      <c r="B498" s="450"/>
      <c r="C498" s="450"/>
      <c r="D498" s="450"/>
      <c r="E498" s="450"/>
      <c r="F498" s="450"/>
      <c r="G498" s="450"/>
      <c r="H498" s="450"/>
      <c r="I498" s="450"/>
      <c r="J498" s="450"/>
      <c r="K498" s="450"/>
      <c r="L498" s="450"/>
      <c r="M498" s="450"/>
      <c r="N498" s="450"/>
      <c r="O498" s="450"/>
      <c r="P498" s="450"/>
      <c r="Q498" s="450"/>
      <c r="R498" s="450"/>
      <c r="S498" s="450"/>
      <c r="T498" s="357" t="str">
        <f>IF(ISNA(VLOOKUP(H498,Info!$J$2:$K$16,2,FALSE)),"",VLOOKUP(H498,Info!$J$2:$K$16,2,FALSE))</f>
        <v/>
      </c>
      <c r="U498">
        <f t="shared" si="15"/>
        <v>0</v>
      </c>
    </row>
    <row r="499" spans="1:21">
      <c r="A499" t="str">
        <f t="shared" si="14"/>
        <v xml:space="preserve"> (  )</v>
      </c>
      <c r="B499" s="450"/>
      <c r="C499" s="450"/>
      <c r="D499" s="450"/>
      <c r="E499" s="450"/>
      <c r="F499" s="450"/>
      <c r="G499" s="450"/>
      <c r="H499" s="450"/>
      <c r="I499" s="450"/>
      <c r="J499" s="450"/>
      <c r="K499" s="450"/>
      <c r="L499" s="450"/>
      <c r="M499" s="450"/>
      <c r="N499" s="450"/>
      <c r="O499" s="450"/>
      <c r="P499" s="450"/>
      <c r="Q499" s="450"/>
      <c r="R499" s="450"/>
      <c r="S499" s="450"/>
      <c r="T499" s="357" t="str">
        <f>IF(ISNA(VLOOKUP(H499,Info!$J$2:$K$16,2,FALSE)),"",VLOOKUP(H499,Info!$J$2:$K$16,2,FALSE))</f>
        <v/>
      </c>
      <c r="U499">
        <f t="shared" si="15"/>
        <v>0</v>
      </c>
    </row>
    <row r="500" spans="1:21">
      <c r="A500" t="str">
        <f t="shared" si="14"/>
        <v xml:space="preserve"> (  )</v>
      </c>
      <c r="B500" s="450"/>
      <c r="C500" s="450"/>
      <c r="D500" s="450"/>
      <c r="E500" s="450"/>
      <c r="F500" s="450"/>
      <c r="G500" s="450"/>
      <c r="H500" s="450"/>
      <c r="I500" s="450"/>
      <c r="J500" s="450"/>
      <c r="K500" s="450"/>
      <c r="L500" s="450"/>
      <c r="M500" s="450"/>
      <c r="N500" s="450"/>
      <c r="O500" s="450"/>
      <c r="P500" s="450"/>
      <c r="Q500" s="450"/>
      <c r="R500" s="450"/>
      <c r="S500" s="450"/>
      <c r="T500" s="357" t="str">
        <f>IF(ISNA(VLOOKUP(H500,Info!$J$2:$K$16,2,FALSE)),"",VLOOKUP(H500,Info!$J$2:$K$16,2,FALSE))</f>
        <v/>
      </c>
      <c r="U500">
        <f t="shared" si="15"/>
        <v>0</v>
      </c>
    </row>
    <row r="501" spans="1:21">
      <c r="A501" t="str">
        <f t="shared" si="14"/>
        <v xml:space="preserve"> (  )</v>
      </c>
      <c r="B501" s="450"/>
      <c r="C501" s="450"/>
      <c r="D501" s="450"/>
      <c r="E501" s="450"/>
      <c r="F501" s="450"/>
      <c r="G501" s="450"/>
      <c r="H501" s="450"/>
      <c r="I501" s="450"/>
      <c r="J501" s="450"/>
      <c r="K501" s="450"/>
      <c r="L501" s="450"/>
      <c r="M501" s="450"/>
      <c r="N501" s="450"/>
      <c r="O501" s="450"/>
      <c r="P501" s="450"/>
      <c r="Q501" s="450"/>
      <c r="R501" s="450"/>
      <c r="S501" s="450"/>
      <c r="T501" s="357" t="str">
        <f>IF(ISNA(VLOOKUP(H501,Info!$J$2:$K$16,2,FALSE)),"",VLOOKUP(H501,Info!$J$2:$K$16,2,FALSE))</f>
        <v/>
      </c>
      <c r="U501">
        <f t="shared" si="15"/>
        <v>0</v>
      </c>
    </row>
    <row r="502" spans="1:21">
      <c r="A502" t="str">
        <f t="shared" si="14"/>
        <v xml:space="preserve"> (  )</v>
      </c>
      <c r="B502" s="450"/>
      <c r="C502" s="450"/>
      <c r="D502" s="450"/>
      <c r="E502" s="450"/>
      <c r="F502" s="450"/>
      <c r="G502" s="450"/>
      <c r="H502" s="450"/>
      <c r="I502" s="450"/>
      <c r="J502" s="450"/>
      <c r="K502" s="450"/>
      <c r="L502" s="450"/>
      <c r="M502" s="450"/>
      <c r="N502" s="450"/>
      <c r="O502" s="450"/>
      <c r="P502" s="450"/>
      <c r="Q502" s="450"/>
      <c r="R502" s="450"/>
      <c r="S502" s="450"/>
      <c r="T502" s="357" t="str">
        <f>IF(ISNA(VLOOKUP(H502,Info!$J$2:$K$16,2,FALSE)),"",VLOOKUP(H502,Info!$J$2:$K$16,2,FALSE))</f>
        <v/>
      </c>
      <c r="U502">
        <f t="shared" si="15"/>
        <v>0</v>
      </c>
    </row>
    <row r="503" spans="1:21">
      <c r="A503" t="str">
        <f t="shared" si="14"/>
        <v xml:space="preserve"> (  )</v>
      </c>
      <c r="B503" s="450"/>
      <c r="C503" s="450"/>
      <c r="D503" s="450"/>
      <c r="E503" s="450"/>
      <c r="F503" s="450"/>
      <c r="G503" s="450"/>
      <c r="H503" s="450"/>
      <c r="I503" s="450"/>
      <c r="J503" s="450"/>
      <c r="K503" s="450"/>
      <c r="L503" s="450"/>
      <c r="M503" s="450"/>
      <c r="N503" s="450"/>
      <c r="O503" s="450"/>
      <c r="P503" s="450"/>
      <c r="Q503" s="450"/>
      <c r="R503" s="450"/>
      <c r="S503" s="450"/>
      <c r="T503" s="357" t="str">
        <f>IF(ISNA(VLOOKUP(H503,Info!$J$2:$K$16,2,FALSE)),"",VLOOKUP(H503,Info!$J$2:$K$16,2,FALSE))</f>
        <v/>
      </c>
      <c r="U503">
        <f t="shared" si="15"/>
        <v>0</v>
      </c>
    </row>
    <row r="504" spans="1:21">
      <c r="Q504" s="322"/>
    </row>
    <row r="506" spans="1:21">
      <c r="Q506" s="322"/>
    </row>
    <row r="508" spans="1:21">
      <c r="Q508" s="322"/>
    </row>
    <row r="510" spans="1:21">
      <c r="Q510" s="322"/>
    </row>
    <row r="512" spans="1:21">
      <c r="Q512" s="322"/>
    </row>
    <row r="514" spans="17:17">
      <c r="Q514" s="322"/>
    </row>
    <row r="516" spans="17:17">
      <c r="Q516" s="322"/>
    </row>
    <row r="518" spans="17:17">
      <c r="Q518" s="322"/>
    </row>
    <row r="520" spans="17:17">
      <c r="Q520" s="322"/>
    </row>
    <row r="522" spans="17:17">
      <c r="Q522" s="322"/>
    </row>
    <row r="524" spans="17:17">
      <c r="Q524" s="322"/>
    </row>
    <row r="526" spans="17:17">
      <c r="Q526" s="322"/>
    </row>
    <row r="528" spans="17:17">
      <c r="Q528" s="322"/>
    </row>
    <row r="530" spans="17:17">
      <c r="Q530" s="322"/>
    </row>
    <row r="532" spans="17:17">
      <c r="Q532" s="322"/>
    </row>
    <row r="534" spans="17:17">
      <c r="Q534" s="322"/>
    </row>
    <row r="536" spans="17:17">
      <c r="Q536" s="322"/>
    </row>
    <row r="538" spans="17:17">
      <c r="Q538" s="322"/>
    </row>
    <row r="540" spans="17:17">
      <c r="Q540" s="322"/>
    </row>
    <row r="542" spans="17:17">
      <c r="Q542" s="322"/>
    </row>
    <row r="544" spans="17:17">
      <c r="Q544" s="322"/>
    </row>
    <row r="546" spans="17:17">
      <c r="Q546" s="322"/>
    </row>
    <row r="548" spans="17:17">
      <c r="Q548" s="322"/>
    </row>
    <row r="550" spans="17:17">
      <c r="Q550" s="322"/>
    </row>
    <row r="552" spans="17:17">
      <c r="Q552" s="322"/>
    </row>
    <row r="554" spans="17:17">
      <c r="Q554" s="322"/>
    </row>
    <row r="556" spans="17:17">
      <c r="Q556" s="322"/>
    </row>
    <row r="558" spans="17:17">
      <c r="Q558" s="322"/>
    </row>
    <row r="560" spans="17:17">
      <c r="Q560" s="322"/>
    </row>
    <row r="562" spans="17:17">
      <c r="Q562" s="322"/>
    </row>
    <row r="564" spans="17:17">
      <c r="Q564" s="322"/>
    </row>
    <row r="566" spans="17:17">
      <c r="Q566" s="322"/>
    </row>
    <row r="568" spans="17:17">
      <c r="Q568" s="322"/>
    </row>
    <row r="570" spans="17:17">
      <c r="Q570" s="322"/>
    </row>
    <row r="572" spans="17:17">
      <c r="Q572" s="322"/>
    </row>
    <row r="574" spans="17:17">
      <c r="Q574" s="322"/>
    </row>
    <row r="576" spans="17:17">
      <c r="Q576" s="322"/>
    </row>
    <row r="578" spans="17:17">
      <c r="Q578" s="322"/>
    </row>
    <row r="580" spans="17:17">
      <c r="Q580" s="322"/>
    </row>
    <row r="582" spans="17:17">
      <c r="Q582" s="322"/>
    </row>
    <row r="584" spans="17:17">
      <c r="Q584" s="322"/>
    </row>
    <row r="586" spans="17:17">
      <c r="Q586" s="322"/>
    </row>
    <row r="588" spans="17:17">
      <c r="Q588" s="322"/>
    </row>
    <row r="590" spans="17:17">
      <c r="Q590" s="322"/>
    </row>
    <row r="592" spans="17:17">
      <c r="Q592" s="322"/>
    </row>
    <row r="594" spans="17:17">
      <c r="Q594" s="322"/>
    </row>
    <row r="596" spans="17:17">
      <c r="Q596" s="322"/>
    </row>
    <row r="598" spans="17:17">
      <c r="Q598" s="322"/>
    </row>
    <row r="600" spans="17:17">
      <c r="Q600" s="322"/>
    </row>
    <row r="602" spans="17:17">
      <c r="Q602" s="322"/>
    </row>
    <row r="604" spans="17:17">
      <c r="Q604" s="322"/>
    </row>
    <row r="606" spans="17:17">
      <c r="Q606" s="322"/>
    </row>
    <row r="608" spans="17:17">
      <c r="Q608" s="322"/>
    </row>
    <row r="610" spans="17:17">
      <c r="Q610" s="322"/>
    </row>
    <row r="612" spans="17:17">
      <c r="Q612" s="322"/>
    </row>
    <row r="614" spans="17:17">
      <c r="Q614" s="322"/>
    </row>
    <row r="616" spans="17:17">
      <c r="Q616" s="322"/>
    </row>
    <row r="618" spans="17:17">
      <c r="Q618" s="322"/>
    </row>
    <row r="620" spans="17:17">
      <c r="Q620" s="322"/>
    </row>
    <row r="622" spans="17:17">
      <c r="Q622" s="322"/>
    </row>
    <row r="873" ht="27.75" customHeight="1"/>
    <row r="874" ht="27.75" customHeight="1"/>
    <row r="875" ht="27.75" customHeight="1"/>
    <row r="876" ht="27.75" customHeight="1"/>
    <row r="877" ht="27.75" customHeight="1"/>
    <row r="878" ht="27.75" customHeight="1"/>
    <row r="879" ht="27.75" customHeight="1"/>
    <row r="880" ht="27.75" customHeight="1"/>
    <row r="881" ht="27.75" customHeight="1"/>
    <row r="882" ht="27.75" customHeight="1"/>
    <row r="883" ht="27.75" customHeight="1"/>
    <row r="884" ht="27.75" customHeight="1"/>
    <row r="885" ht="27.75" customHeight="1"/>
    <row r="886" ht="27.75" customHeight="1"/>
    <row r="887" ht="27.75" customHeight="1"/>
    <row r="888" ht="27.75" customHeight="1"/>
    <row r="889" ht="27.75" customHeight="1"/>
    <row r="890" ht="27.75" customHeight="1"/>
    <row r="891" ht="27.75" customHeight="1"/>
    <row r="892" ht="27.75" customHeight="1"/>
    <row r="893" ht="27.75" customHeight="1"/>
    <row r="894" ht="27.75" customHeight="1"/>
    <row r="895" ht="27.75" customHeight="1"/>
    <row r="896" ht="27.75" customHeight="1"/>
    <row r="897" ht="27.75" customHeight="1"/>
    <row r="898" ht="27.75" customHeight="1"/>
    <row r="899" ht="27.75" customHeight="1"/>
    <row r="900" ht="18.75" customHeight="1"/>
    <row r="901" ht="27.75" customHeight="1"/>
    <row r="902" ht="33" customHeight="1"/>
    <row r="903" ht="27.75" customHeight="1"/>
    <row r="904" ht="27.75" customHeight="1"/>
    <row r="905" ht="27.75" customHeight="1"/>
    <row r="906" ht="27.75" customHeight="1"/>
    <row r="907" ht="27.75" customHeight="1"/>
    <row r="908" ht="27.75" customHeight="1"/>
    <row r="909" ht="27.75" customHeight="1"/>
    <row r="910" ht="17.25" customHeight="1"/>
    <row r="911" ht="27.75" customHeight="1"/>
    <row r="912" ht="27.75" customHeight="1"/>
    <row r="913" ht="27.75" customHeight="1"/>
    <row r="914" ht="27.75" customHeight="1"/>
    <row r="915" ht="27.75" customHeight="1"/>
    <row r="916" ht="27.75" customHeight="1"/>
    <row r="917" ht="27.75" customHeight="1"/>
    <row r="918" ht="27.75" customHeight="1"/>
    <row r="919" ht="27.75" customHeight="1"/>
    <row r="920" ht="27.75" customHeight="1"/>
    <row r="921" ht="27.75" customHeight="1"/>
    <row r="922" ht="27.75" customHeight="1"/>
    <row r="923" ht="27.75" customHeight="1"/>
    <row r="924" ht="27.75" customHeight="1"/>
    <row r="925" ht="27.75" customHeight="1"/>
    <row r="926" ht="27.75" customHeight="1"/>
    <row r="927" ht="27.75" customHeight="1"/>
    <row r="928" ht="27.75" customHeight="1"/>
    <row r="929" ht="75.75" customHeight="1"/>
    <row r="930" ht="27.75" customHeight="1"/>
    <row r="931" ht="63" customHeight="1"/>
    <row r="935" ht="50.25" customHeight="1"/>
    <row r="936" ht="48.75" customHeight="1"/>
    <row r="939" ht="52.5" customHeight="1"/>
    <row r="940" ht="65.25" customHeight="1"/>
    <row r="944" ht="58.5" customHeight="1"/>
    <row r="945" ht="15" customHeight="1"/>
    <row r="946" ht="54" customHeight="1"/>
    <row r="963" ht="12.75" customHeight="1"/>
    <row r="1011" ht="15" customHeight="1"/>
    <row r="1145" ht="74.25" customHeight="1"/>
    <row r="1155" ht="20.25" customHeight="1"/>
    <row r="1279" ht="28.5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</sheetData>
  <sheetProtection password="CC00" sheet="1" objects="1" scenarios="1" formatCells="0" formatColumns="0" formatRows="0" selectLockedCells="1" autoFilter="0"/>
  <protectedRanges>
    <protectedRange password="CF00" sqref="M812:O819" name="Range5"/>
    <protectedRange password="CF5E" sqref="I827" name="Range4"/>
    <protectedRange password="CF46" sqref="G827:H827" name="Range3"/>
    <protectedRange password="CF46" sqref="G825:H825" name="Range2"/>
    <protectedRange password="CF24" sqref="G824:H824" name="Range1"/>
  </protectedRanges>
  <autoFilter ref="A3:V3"/>
  <customSheetViews>
    <customSheetView guid="{F77B74DC-DE20-4605-B804-D27752F8345D}" showGridLines="0" showRowCol="0" hiddenRows="1">
      <selection activeCell="E8" sqref="E8"/>
      <pageMargins left="0" right="0" top="0" bottom="0" header="0.31496062992125984" footer="0.31496062992125984"/>
      <printOptions horizontalCentered="1"/>
      <pageSetup paperSize="5" scale="65" orientation="portrait" r:id="rId1"/>
    </customSheetView>
    <customSheetView guid="{F196A750-E29F-4D1A-A097-16DE0AA15269}" showGridLines="0" showRowCol="0">
      <selection activeCell="E8" sqref="E8"/>
      <pageMargins left="0" right="0" top="0" bottom="0" header="0.31496062992125984" footer="0.31496062992125984"/>
      <printOptions horizontalCentered="1"/>
      <pageSetup paperSize="5" scale="65" orientation="portrait" r:id="rId2"/>
    </customSheetView>
  </customSheetViews>
  <mergeCells count="10">
    <mergeCell ref="J1:N1"/>
    <mergeCell ref="O1:S1"/>
    <mergeCell ref="B1:B2"/>
    <mergeCell ref="C1:C2"/>
    <mergeCell ref="D1:D2"/>
    <mergeCell ref="E1:E2"/>
    <mergeCell ref="G1:G2"/>
    <mergeCell ref="H1:H2"/>
    <mergeCell ref="I1:I2"/>
    <mergeCell ref="F1:F2"/>
  </mergeCells>
  <conditionalFormatting sqref="FK824 FK826 O824:O835 J831:J837 L831:L837 K830:K837 AL822 BY810:CB810 J826:J829 I819:L821 G826:I837 G811:I818 K811:L818 J811:J816 J818 N821:O821 O822 N823 M826:N838 G811:J811 G826:L826 G828:J829 G814:H825">
    <cfRule type="cellIs" dxfId="12" priority="32" operator="equal">
      <formula>0</formula>
    </cfRule>
  </conditionalFormatting>
  <conditionalFormatting sqref="M811:O819">
    <cfRule type="cellIs" dxfId="11" priority="28" operator="equal">
      <formula>0</formula>
    </cfRule>
  </conditionalFormatting>
  <conditionalFormatting sqref="G824:H825">
    <cfRule type="cellIs" dxfId="10" priority="3" operator="equal">
      <formula>"00.01.1900"</formula>
    </cfRule>
    <cfRule type="cellIs" dxfId="9" priority="6" operator="equal">
      <formula>"00.01.1900"</formula>
    </cfRule>
    <cfRule type="cellIs" dxfId="8" priority="7" operator="equal">
      <formula>"00.01.1900"</formula>
    </cfRule>
  </conditionalFormatting>
  <conditionalFormatting sqref="I827:J827">
    <cfRule type="cellIs" dxfId="7" priority="4" operator="equal">
      <formula>"00.01.1900"</formula>
    </cfRule>
    <cfRule type="cellIs" dxfId="6" priority="5" operator="equal">
      <formula>"00.01.1900"</formula>
    </cfRule>
  </conditionalFormatting>
  <conditionalFormatting sqref="K817">
    <cfRule type="cellIs" dxfId="5" priority="1" operator="equal">
      <formula>200</formula>
    </cfRule>
  </conditionalFormatting>
  <dataValidations count="6">
    <dataValidation type="list" allowBlank="1" showInputMessage="1" showErrorMessage="1" sqref="D4:D503">
      <formula1>Info!$J$18:$J$47</formula1>
    </dataValidation>
    <dataValidation type="list" allowBlank="1" showInputMessage="1" showErrorMessage="1" sqref="E4:E503">
      <formula1>Info!$L$3:$L$33</formula1>
    </dataValidation>
    <dataValidation type="list" allowBlank="1" showInputMessage="1" showErrorMessage="1" sqref="H4:H503">
      <formula1>Info!$J$2:$J$16</formula1>
    </dataValidation>
    <dataValidation type="list" allowBlank="1" showInputMessage="1" showErrorMessage="1" sqref="K4:K503 P4:P503">
      <formula1>Info!$M$4:$M$17</formula1>
    </dataValidation>
    <dataValidation type="list" allowBlank="1" showInputMessage="1" showErrorMessage="1" sqref="L4:L503 Q4:Q503">
      <formula1>Info!$BH$4:$BH$41</formula1>
    </dataValidation>
    <dataValidation type="whole" allowBlank="1" showInputMessage="1" showErrorMessage="1" errorTitle="Reimburse Amount" error="Maximum 1000 Only" promptTitle="Reimburse Amount" prompt="Maximum 1000 Only" sqref="N4:N503 S4:S503">
      <formula1>0</formula1>
      <formula2>1000</formula2>
    </dataValidation>
  </dataValidations>
  <printOptions horizontalCentered="1" headings="1"/>
  <pageMargins left="0" right="0" top="0" bottom="0" header="0.31496062992125984" footer="0.31496062992125984"/>
  <pageSetup paperSize="5" scale="65" pageOrder="overThenDown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I69"/>
  <sheetViews>
    <sheetView workbookViewId="0">
      <selection activeCell="I54" sqref="I54"/>
    </sheetView>
  </sheetViews>
  <sheetFormatPr defaultRowHeight="12.75"/>
  <cols>
    <col min="1" max="1" width="3.140625" style="454" customWidth="1"/>
    <col min="2" max="2" width="2.7109375" style="453" customWidth="1"/>
    <col min="3" max="3" width="30.7109375" style="453" customWidth="1"/>
    <col min="4" max="4" width="1.85546875" style="453" customWidth="1"/>
    <col min="5" max="5" width="25.7109375" style="453" customWidth="1"/>
    <col min="6" max="6" width="24.85546875" style="453" customWidth="1"/>
    <col min="7" max="7" width="4.85546875" style="453" customWidth="1"/>
    <col min="8" max="8" width="42.42578125" style="453" customWidth="1"/>
    <col min="9" max="9" width="23.28515625" style="453" customWidth="1"/>
    <col min="10" max="16384" width="9.140625" style="453"/>
  </cols>
  <sheetData>
    <row r="1" spans="1:8" ht="38.25" customHeight="1">
      <c r="A1" s="589" t="s">
        <v>4121</v>
      </c>
      <c r="B1" s="589"/>
      <c r="C1" s="589"/>
      <c r="D1" s="589"/>
      <c r="E1" s="589"/>
      <c r="F1" s="589"/>
    </row>
    <row r="3" spans="1:8">
      <c r="H3" s="598" t="s">
        <v>4178</v>
      </c>
    </row>
    <row r="4" spans="1:8" ht="18" customHeight="1">
      <c r="A4" s="455">
        <v>1</v>
      </c>
      <c r="B4" s="590" t="s">
        <v>4140</v>
      </c>
      <c r="C4" s="591"/>
      <c r="D4" s="456"/>
      <c r="E4" s="457" t="s">
        <v>4132</v>
      </c>
      <c r="F4" s="458" t="s">
        <v>4133</v>
      </c>
      <c r="H4" s="598"/>
    </row>
    <row r="5" spans="1:8" ht="24.75" customHeight="1" thickBot="1">
      <c r="B5" s="459" t="s">
        <v>324</v>
      </c>
      <c r="C5" s="460" t="s">
        <v>4109</v>
      </c>
      <c r="D5" s="461" t="s">
        <v>23</v>
      </c>
      <c r="E5" s="462" t="str">
        <f>IF(ISNA($H$6),"",VLOOKUP($H$6,Main!$A$4:$W$503,10,FALSE))</f>
        <v>K.V.Sai Sujith</v>
      </c>
      <c r="F5" s="463" t="str">
        <f>IF(ISNA($H$6),"",VLOOKUP($H$6,Main!$A$4:$W$503,15,FALSE))</f>
        <v>XXXXXXXXXX</v>
      </c>
      <c r="H5" s="598"/>
    </row>
    <row r="6" spans="1:8" ht="25.5" customHeight="1" thickTop="1" thickBot="1">
      <c r="B6" s="459" t="s">
        <v>325</v>
      </c>
      <c r="C6" s="464" t="s">
        <v>4117</v>
      </c>
      <c r="D6" s="461" t="s">
        <v>23</v>
      </c>
      <c r="E6" s="465" t="str">
        <f>IF(ISNA($H$6),"",VLOOKUP($H$6,Main!$A$4:$W$503,11,FALSE))</f>
        <v>VIII</v>
      </c>
      <c r="F6" s="466" t="str">
        <f>IF(ISNA($H$6),"",VLOOKUP($H$6,Main!$A$4:$W$503,16,FALSE))</f>
        <v>Inter-I</v>
      </c>
      <c r="H6" s="467" t="s">
        <v>4258</v>
      </c>
    </row>
    <row r="7" spans="1:8" ht="39" customHeight="1" thickTop="1">
      <c r="B7" s="459" t="s">
        <v>4134</v>
      </c>
      <c r="C7" s="468" t="s">
        <v>4136</v>
      </c>
      <c r="D7" s="469" t="s">
        <v>23</v>
      </c>
      <c r="E7" s="465" t="str">
        <f>IF(ISNA($H$6),"",VLOOKUP($H$6,Main!$A$4:$W$503,12,FALSE))</f>
        <v>2010-2011</v>
      </c>
      <c r="F7" s="466" t="str">
        <f>IF(ISNA($H$6),"",VLOOKUP($H$6,Main!$A$4:$W$503,17,FALSE))</f>
        <v>2010-2011</v>
      </c>
    </row>
    <row r="8" spans="1:8" ht="39" customHeight="1">
      <c r="B8" s="459" t="s">
        <v>4137</v>
      </c>
      <c r="C8" s="468" t="s">
        <v>4138</v>
      </c>
      <c r="D8" s="469" t="s">
        <v>23</v>
      </c>
      <c r="E8" s="462" t="str">
        <f>IF(ISNA($H$6),"",VLOOKUP($H$6,Main!$A$4:$W$503,13,FALSE))</f>
        <v>Rathnam High School, Nelore</v>
      </c>
      <c r="F8" s="463" t="str">
        <f>IF(ISNA($H$6),"",VLOOKUP($H$6,Main!$A$4:$W$503,18,FALSE))</f>
        <v>Abdul Kalam Jr Coolege</v>
      </c>
      <c r="H8" s="470"/>
    </row>
    <row r="9" spans="1:8" ht="44.25" customHeight="1">
      <c r="B9" s="459" t="s">
        <v>4139</v>
      </c>
      <c r="C9" s="460" t="s">
        <v>4135</v>
      </c>
      <c r="D9" s="461" t="s">
        <v>23</v>
      </c>
      <c r="E9" s="471" t="str">
        <f>IF(E8=0,"","YES")</f>
        <v>YES</v>
      </c>
      <c r="F9" s="471" t="str">
        <f>IF(F8=0,"","YES")</f>
        <v>YES</v>
      </c>
    </row>
    <row r="10" spans="1:8" ht="27" customHeight="1">
      <c r="A10" s="454">
        <v>2</v>
      </c>
      <c r="B10" s="592" t="s">
        <v>4108</v>
      </c>
      <c r="C10" s="592"/>
      <c r="D10" s="453" t="s">
        <v>23</v>
      </c>
      <c r="E10" s="601" t="str">
        <f>UPPER(IF(ISNA($H$6),"",VLOOKUP($H$6,Main!$A$4:$W$503,3,FALSE)))</f>
        <v>K.V.RAVANAMMA</v>
      </c>
      <c r="F10" s="601"/>
    </row>
    <row r="11" spans="1:8" ht="57.75" customHeight="1">
      <c r="A11" s="472">
        <v>3</v>
      </c>
      <c r="B11" s="593" t="s">
        <v>4179</v>
      </c>
      <c r="C11" s="594"/>
      <c r="D11" s="473" t="s">
        <v>23</v>
      </c>
      <c r="E11" s="595" t="str">
        <f>UPPER(IF(IF(ISNA($H$6),"",VLOOKUP($H$6,Main!$A$4:$W$503,6,FALSE))&gt;0,CONCATENATE(IF(ISNA($H$6),"",VLOOKUP($H$6,Main!$A$4:$W$503,4,FALSE)),", ",IF(ISNA($H$6),"",VLOOKUP($H$6,Main!$A$4:$W$503,6,FALSE)),",  ",Info!G12," Mandal,  ",Info!E12," District "),CONCATENATE(IF(ISNA($H$6),"",VLOOKUP($H$6,Main!$A$4:$W$503,4,FALSE)),", ",Info!E11,",  ",Info!G12, " Mandal, ",Info!E12," District ")))</f>
        <v xml:space="preserve">SA (ENGLISH), MPUPS, DASARIPALLI,  UDAYAGIRI MANDAL,  SRI POTTISREERAMULU NELLORE DISTRICT </v>
      </c>
      <c r="F11" s="595"/>
    </row>
    <row r="12" spans="1:8" ht="56.25" customHeight="1">
      <c r="A12" s="472"/>
      <c r="B12" s="599" t="s">
        <v>4180</v>
      </c>
      <c r="C12" s="600"/>
      <c r="D12" s="473"/>
      <c r="E12" s="602"/>
      <c r="F12" s="602"/>
    </row>
    <row r="13" spans="1:8" ht="15" customHeight="1">
      <c r="A13" s="454">
        <v>4</v>
      </c>
      <c r="B13" s="592" t="s">
        <v>4107</v>
      </c>
      <c r="C13" s="592"/>
      <c r="D13" s="453" t="s">
        <v>23</v>
      </c>
      <c r="E13" s="596" t="str">
        <f>IF(ISNA($H$6),"",CONCATENATE("Rs: ",VLOOKUP($H$6,Main!$A$4:$W$503,7,FALSE)," / - "))</f>
        <v xml:space="preserve">Rs: 21860 / - </v>
      </c>
      <c r="F13" s="596"/>
    </row>
    <row r="14" spans="1:8" ht="15" customHeight="1">
      <c r="A14" s="454">
        <v>5</v>
      </c>
      <c r="B14" s="604" t="s">
        <v>4118</v>
      </c>
      <c r="C14" s="592"/>
      <c r="D14" s="453" t="s">
        <v>23</v>
      </c>
      <c r="E14" s="607" t="s">
        <v>4106</v>
      </c>
      <c r="F14" s="607"/>
    </row>
    <row r="15" spans="1:8" ht="7.9" customHeight="1">
      <c r="A15" s="474"/>
      <c r="B15" s="475"/>
      <c r="C15" s="475"/>
      <c r="D15" s="475"/>
      <c r="E15" s="475"/>
      <c r="F15" s="475"/>
    </row>
    <row r="16" spans="1:8" ht="9" customHeight="1"/>
    <row r="17" spans="1:6">
      <c r="A17" s="454">
        <v>6</v>
      </c>
      <c r="B17" s="476" t="s">
        <v>4105</v>
      </c>
    </row>
    <row r="18" spans="1:6">
      <c r="B18" s="476"/>
    </row>
    <row r="19" spans="1:6" ht="36" customHeight="1">
      <c r="C19" s="605" t="s">
        <v>4182</v>
      </c>
      <c r="D19" s="594"/>
      <c r="E19" s="594"/>
      <c r="F19" s="594"/>
    </row>
    <row r="20" spans="1:6" ht="58.5" customHeight="1">
      <c r="E20" s="603" t="s">
        <v>4183</v>
      </c>
      <c r="F20" s="603"/>
    </row>
    <row r="21" spans="1:6" ht="11.45" customHeight="1">
      <c r="A21" s="474"/>
      <c r="B21" s="475"/>
      <c r="C21" s="475"/>
      <c r="D21" s="475"/>
      <c r="E21" s="475"/>
      <c r="F21" s="475"/>
    </row>
    <row r="22" spans="1:6" ht="7.9" customHeight="1"/>
    <row r="23" spans="1:6" ht="16.899999999999999" customHeight="1">
      <c r="A23" s="454">
        <v>7</v>
      </c>
      <c r="B23" s="477" t="s">
        <v>4122</v>
      </c>
    </row>
    <row r="24" spans="1:6" ht="14.25" customHeight="1">
      <c r="B24" s="477"/>
    </row>
    <row r="25" spans="1:6" ht="66.75" customHeight="1">
      <c r="C25" s="594" t="str">
        <f>CONCATENATE("                             I here by certify that  the person shown against col No:2 of this office application is working as ",UPPER(E11),"  and He / She is likely to be in service to the end of the school year ",E7,".")</f>
        <v xml:space="preserve">                             I here by certify that  the person shown against col No:2 of this office application is working as SA (ENGLISH), MPUPS, DASARIPALLI,  UDAYAGIRI MANDAL,  SRI POTTISREERAMULU NELLORE DISTRICT   and He / She is likely to be in service to the end of the school year 2010-2011.</v>
      </c>
      <c r="D25" s="594"/>
      <c r="E25" s="594"/>
      <c r="F25" s="594"/>
    </row>
    <row r="26" spans="1:6" ht="59.25" customHeight="1">
      <c r="C26" s="478" t="s">
        <v>4184</v>
      </c>
      <c r="F26" s="478" t="s">
        <v>4120</v>
      </c>
    </row>
    <row r="27" spans="1:6" ht="8.4499999999999993" customHeight="1">
      <c r="A27" s="474"/>
      <c r="B27" s="475"/>
      <c r="C27" s="475"/>
      <c r="D27" s="475"/>
      <c r="E27" s="475"/>
      <c r="F27" s="479"/>
    </row>
    <row r="28" spans="1:6" ht="7.9" customHeight="1">
      <c r="C28" s="480"/>
    </row>
    <row r="29" spans="1:6">
      <c r="A29" s="454">
        <v>8</v>
      </c>
      <c r="B29" s="477" t="s">
        <v>4119</v>
      </c>
    </row>
    <row r="30" spans="1:6" ht="23.25" customHeight="1">
      <c r="C30" s="606" t="s">
        <v>4104</v>
      </c>
      <c r="D30" s="606"/>
      <c r="E30" s="606"/>
      <c r="F30" s="606"/>
    </row>
    <row r="31" spans="1:6" ht="49.15" customHeight="1">
      <c r="C31" s="481" t="str">
        <f>C26</f>
        <v>Office Seal</v>
      </c>
      <c r="F31" s="478" t="s">
        <v>4120</v>
      </c>
    </row>
    <row r="32" spans="1:6" ht="11.45" customHeight="1">
      <c r="A32" s="474"/>
      <c r="B32" s="475"/>
      <c r="C32" s="475"/>
      <c r="D32" s="475"/>
      <c r="E32" s="475"/>
      <c r="F32" s="475"/>
    </row>
    <row r="33" spans="1:9" ht="7.9" customHeight="1"/>
    <row r="34" spans="1:9" ht="23.25" customHeight="1">
      <c r="A34" s="472">
        <v>9</v>
      </c>
      <c r="B34" s="482" t="s">
        <v>4103</v>
      </c>
    </row>
    <row r="35" spans="1:9" s="483" customFormat="1" ht="34.5" customHeight="1">
      <c r="A35" s="472"/>
      <c r="B35" s="587" t="str">
        <f>CONCATENATE(" Proc.",Info!E8," ",Info!F8," ",Info!E9," ",Info!F9," of the ",Info!E3,", ",Info!E4, ".")</f>
        <v xml:space="preserve"> Proc.R.C.No: ____________ Date: _______________ of the Mandal Educational Officer, Mandal Parishad Udayagiri.</v>
      </c>
      <c r="C35" s="587"/>
      <c r="D35" s="587"/>
      <c r="E35" s="587"/>
      <c r="F35" s="587"/>
    </row>
    <row r="36" spans="1:9" s="483" customFormat="1" ht="34.5" customHeight="1">
      <c r="A36" s="472"/>
      <c r="B36" s="484"/>
      <c r="C36" s="484"/>
      <c r="D36" s="484"/>
      <c r="E36" s="484"/>
      <c r="F36" s="484"/>
    </row>
    <row r="37" spans="1:9" s="485" customFormat="1" ht="34.5" customHeight="1">
      <c r="A37" s="584" t="s">
        <v>4185</v>
      </c>
      <c r="B37" s="584"/>
      <c r="C37" s="584"/>
      <c r="D37" s="584"/>
      <c r="E37" s="584"/>
      <c r="F37" s="584"/>
      <c r="H37" s="486" t="s">
        <v>4193</v>
      </c>
      <c r="I37" s="487" t="s">
        <v>4194</v>
      </c>
    </row>
    <row r="38" spans="1:9" s="485" customFormat="1" ht="64.5" customHeight="1">
      <c r="A38" s="585" t="str">
        <f>CONCATENATE("                      Certified that  Master / Baby ",UPPER($E$5)," S/o,D/o. ",UPPER($E$10)," is studying Class   ",$E$6,"   in ",UPPER($E$8),"  for the Acadamic year ",$E$7,". The School / College is Recognised by Govt. of A.P. vide ",H37," ",I37,", ",H38," ",I38," of the ",I40,".")</f>
        <v xml:space="preserve">                      Certified that  Master / Baby K.V.SAI SUJITH S/o,D/o. K.V.RAVANAMMA is studying Class   VIII   in RATHNAM HIGH SCHOOL, NELORE  for the Acadamic year 2010-2011. The School / College is Recognised by Govt. of A.P. vide R.C.No 255/15/2011-12, Date: 07/11/2009 of the District Educational Officer, Nellore.</v>
      </c>
      <c r="B38" s="585"/>
      <c r="C38" s="585"/>
      <c r="D38" s="585"/>
      <c r="E38" s="585"/>
      <c r="F38" s="585"/>
      <c r="H38" s="486" t="s">
        <v>21</v>
      </c>
      <c r="I38" s="488" t="s">
        <v>4195</v>
      </c>
    </row>
    <row r="39" spans="1:9" s="485" customFormat="1" ht="6.75" customHeight="1">
      <c r="A39" s="489"/>
      <c r="B39" s="489"/>
      <c r="C39" s="489"/>
      <c r="D39" s="489"/>
      <c r="E39" s="489"/>
      <c r="F39" s="489"/>
      <c r="H39" s="486"/>
      <c r="I39" s="488"/>
    </row>
    <row r="40" spans="1:9" s="485" customFormat="1" ht="54.75" customHeight="1">
      <c r="A40" s="586" t="str">
        <f>CONCATENATE("                    The following amount has been collected towards Tution Fee from ",$E$10,", ",$E$11," during the said Acadamic year ",$E$7,". As per Receipts ")</f>
        <v xml:space="preserve">                    The following amount has been collected towards Tution Fee from K.V.RAVANAMMA, SA (ENGLISH), MPUPS, DASARIPALLI,  UDAYAGIRI MANDAL,  SRI POTTISREERAMULU NELLORE DISTRICT  during the said Acadamic year 2010-2011. As per Receipts </v>
      </c>
      <c r="B40" s="585"/>
      <c r="C40" s="585"/>
      <c r="D40" s="585"/>
      <c r="E40" s="585"/>
      <c r="F40" s="585"/>
      <c r="H40" s="486" t="s">
        <v>4259</v>
      </c>
      <c r="I40" s="487" t="s">
        <v>4196</v>
      </c>
    </row>
    <row r="41" spans="1:9" s="485" customFormat="1" ht="3" customHeight="1"/>
    <row r="42" spans="1:9" s="485" customFormat="1" ht="20.25" customHeight="1">
      <c r="A42" s="490"/>
      <c r="B42" s="491" t="s">
        <v>4186</v>
      </c>
      <c r="C42" s="484"/>
      <c r="D42" s="484"/>
      <c r="E42" s="484"/>
      <c r="F42" s="484"/>
    </row>
    <row r="43" spans="1:9" s="485" customFormat="1" ht="18" customHeight="1">
      <c r="A43" s="490"/>
      <c r="B43" s="492"/>
      <c r="C43" s="493" t="s">
        <v>4187</v>
      </c>
      <c r="D43" s="493"/>
      <c r="E43" s="494" t="s">
        <v>4192</v>
      </c>
      <c r="F43" s="495">
        <v>500</v>
      </c>
    </row>
    <row r="44" spans="1:9" s="485" customFormat="1" ht="18" customHeight="1">
      <c r="A44" s="490"/>
      <c r="B44" s="492"/>
      <c r="C44" s="493" t="s">
        <v>4188</v>
      </c>
      <c r="D44" s="493"/>
      <c r="E44" s="494" t="s">
        <v>4192</v>
      </c>
      <c r="F44" s="495">
        <v>1000</v>
      </c>
    </row>
    <row r="45" spans="1:9" s="485" customFormat="1" ht="18" customHeight="1">
      <c r="A45" s="490"/>
      <c r="B45" s="492"/>
      <c r="C45" s="493" t="s">
        <v>4189</v>
      </c>
      <c r="D45" s="493"/>
      <c r="E45" s="494" t="s">
        <v>4192</v>
      </c>
      <c r="F45" s="495"/>
    </row>
    <row r="46" spans="1:9" s="485" customFormat="1" ht="18" customHeight="1">
      <c r="A46" s="490"/>
      <c r="B46" s="492"/>
      <c r="C46" s="493" t="s">
        <v>4190</v>
      </c>
      <c r="D46" s="493"/>
      <c r="E46" s="494" t="s">
        <v>4192</v>
      </c>
      <c r="F46" s="495">
        <v>5000</v>
      </c>
    </row>
    <row r="47" spans="1:9" s="485" customFormat="1" ht="18" customHeight="1">
      <c r="A47" s="490"/>
      <c r="B47" s="492"/>
      <c r="C47" s="493" t="s">
        <v>4191</v>
      </c>
      <c r="D47" s="493"/>
      <c r="E47" s="494" t="s">
        <v>4192</v>
      </c>
      <c r="F47" s="496">
        <f>SUM(F43:F46)</f>
        <v>6500</v>
      </c>
    </row>
    <row r="48" spans="1:9" s="485" customFormat="1" ht="33" customHeight="1">
      <c r="A48" s="584" t="str">
        <f>CONCATENATE(" Total Amount Rs : ",F47," /- ( Rupees: ",Info!W71," Only )")</f>
        <v xml:space="preserve"> Total Amount Rs : 6500 /- ( Rupees: SIX THOUSAND AND FIVE HUNDRED   Only )</v>
      </c>
      <c r="B48" s="584"/>
      <c r="C48" s="584"/>
      <c r="D48" s="584"/>
      <c r="E48" s="584"/>
      <c r="F48" s="584"/>
    </row>
    <row r="49" spans="1:9" s="485" customFormat="1" ht="45" customHeight="1">
      <c r="A49" s="588" t="s">
        <v>4202</v>
      </c>
      <c r="B49" s="588"/>
      <c r="C49" s="588"/>
      <c r="D49" s="588"/>
      <c r="E49" s="588"/>
      <c r="F49" s="588"/>
    </row>
    <row r="50" spans="1:9" s="485" customFormat="1" ht="21.75" customHeight="1">
      <c r="A50" s="490"/>
      <c r="B50" s="497" t="s">
        <v>4201</v>
      </c>
      <c r="C50" s="484"/>
      <c r="D50" s="484"/>
      <c r="E50" s="587" t="s">
        <v>4200</v>
      </c>
      <c r="F50" s="587"/>
    </row>
    <row r="51" spans="1:9" s="485" customFormat="1" ht="34.5" customHeight="1">
      <c r="A51" s="490"/>
      <c r="B51" s="498" t="s">
        <v>21</v>
      </c>
      <c r="C51" s="484"/>
      <c r="D51" s="484"/>
      <c r="E51" s="484"/>
      <c r="F51" s="484"/>
    </row>
    <row r="52" spans="1:9" s="483" customFormat="1" ht="34.5" customHeight="1">
      <c r="A52" s="472"/>
      <c r="B52" s="484"/>
      <c r="C52" s="484"/>
      <c r="D52" s="484"/>
      <c r="E52" s="484"/>
      <c r="F52" s="484"/>
    </row>
    <row r="53" spans="1:9" s="483" customFormat="1" ht="34.5" customHeight="1">
      <c r="A53" s="472"/>
      <c r="B53" s="484"/>
      <c r="C53" s="484"/>
      <c r="D53" s="484"/>
      <c r="E53" s="484"/>
      <c r="F53" s="484"/>
    </row>
    <row r="54" spans="1:9" s="485" customFormat="1" ht="34.5" customHeight="1">
      <c r="A54" s="584" t="str">
        <f>IF(F5=0,"","STUDY CERTIFICATE")</f>
        <v>STUDY CERTIFICATE</v>
      </c>
      <c r="B54" s="584"/>
      <c r="C54" s="584"/>
      <c r="D54" s="584"/>
      <c r="E54" s="584"/>
      <c r="F54" s="584"/>
      <c r="H54" s="487" t="s">
        <v>4193</v>
      </c>
      <c r="I54" s="487" t="s">
        <v>4194</v>
      </c>
    </row>
    <row r="55" spans="1:9" s="485" customFormat="1" ht="64.5" customHeight="1">
      <c r="A55" s="585" t="str">
        <f>IF(F5=0,"",CONCATENATE("                      Certified that  Master / Baby ",UPPER($F$5)," S/o,D/o. ",UPPER($F$10)," is studying Class   ",$F$6,"   in ",UPPER($F$8),"  for the Acadamic year ",$F$7,". The School / College is Recognised by Govt. of A.P. vide ",H54," ",I54,", ",H55," ",I55," of the ",I57,"."))</f>
        <v xml:space="preserve">                      Certified that  Master / Baby XXXXXXXXXX S/o,D/o.  is studying Class   Inter-I   in ABDUL KALAM JR COOLEGE  for the Acadamic year 2010-2011. The School / College is Recognised by Govt. of A.P. vide R.C.No 255/15/2011-12, Date: 07/11/2009 of the District Educational Officer, Nellore.</v>
      </c>
      <c r="B55" s="585"/>
      <c r="C55" s="585"/>
      <c r="D55" s="585"/>
      <c r="E55" s="585"/>
      <c r="F55" s="585"/>
      <c r="H55" s="487" t="s">
        <v>21</v>
      </c>
      <c r="I55" s="488" t="s">
        <v>4195</v>
      </c>
    </row>
    <row r="56" spans="1:9" s="485" customFormat="1" ht="6.75" customHeight="1">
      <c r="A56" s="489"/>
      <c r="B56" s="489"/>
      <c r="C56" s="489"/>
      <c r="D56" s="489"/>
      <c r="E56" s="489"/>
      <c r="F56" s="489"/>
      <c r="H56" s="487"/>
      <c r="I56" s="488"/>
    </row>
    <row r="57" spans="1:9" s="485" customFormat="1" ht="54.75" customHeight="1">
      <c r="A57" s="586" t="str">
        <f>IF(F5=0,"",CONCATENATE("                    The following amount has been collected towards Tution Fee from ",$E$10,", ",$E$11," during the said Acadamic year ",$E$7,". As per Receipts "))</f>
        <v xml:space="preserve">                    The following amount has been collected towards Tution Fee from K.V.RAVANAMMA, SA (ENGLISH), MPUPS, DASARIPALLI,  UDAYAGIRI MANDAL,  SRI POTTISREERAMULU NELLORE DISTRICT  during the said Acadamic year 2010-2011. As per Receipts </v>
      </c>
      <c r="B57" s="585"/>
      <c r="C57" s="585"/>
      <c r="D57" s="585"/>
      <c r="E57" s="585"/>
      <c r="F57" s="585"/>
      <c r="H57" s="486" t="s">
        <v>4259</v>
      </c>
      <c r="I57" s="487" t="s">
        <v>4196</v>
      </c>
    </row>
    <row r="58" spans="1:9" s="485" customFormat="1" ht="3" customHeight="1"/>
    <row r="59" spans="1:9" s="485" customFormat="1" ht="20.25" customHeight="1">
      <c r="A59" s="490"/>
      <c r="B59" s="491" t="str">
        <f>IF(F5=0,"","Tution Fee  Details")</f>
        <v>Tution Fee  Details</v>
      </c>
      <c r="C59" s="484"/>
      <c r="D59" s="484"/>
      <c r="E59" s="484"/>
      <c r="F59" s="484"/>
    </row>
    <row r="60" spans="1:9" s="485" customFormat="1" ht="18" customHeight="1">
      <c r="A60" s="490"/>
      <c r="B60" s="492"/>
      <c r="C60" s="493" t="s">
        <v>4187</v>
      </c>
      <c r="D60" s="493"/>
      <c r="E60" s="494" t="s">
        <v>4192</v>
      </c>
      <c r="F60" s="495">
        <v>500</v>
      </c>
    </row>
    <row r="61" spans="1:9" s="485" customFormat="1" ht="18" customHeight="1">
      <c r="A61" s="490"/>
      <c r="B61" s="492"/>
      <c r="C61" s="493" t="s">
        <v>4188</v>
      </c>
      <c r="D61" s="493"/>
      <c r="E61" s="494" t="s">
        <v>4192</v>
      </c>
      <c r="F61" s="495">
        <v>1000</v>
      </c>
    </row>
    <row r="62" spans="1:9" s="485" customFormat="1" ht="18" customHeight="1">
      <c r="A62" s="490"/>
      <c r="B62" s="492"/>
      <c r="C62" s="493" t="s">
        <v>4189</v>
      </c>
      <c r="D62" s="493"/>
      <c r="E62" s="494" t="s">
        <v>4192</v>
      </c>
      <c r="F62" s="495">
        <v>450</v>
      </c>
    </row>
    <row r="63" spans="1:9" s="485" customFormat="1" ht="18" customHeight="1">
      <c r="A63" s="490"/>
      <c r="B63" s="492"/>
      <c r="C63" s="493" t="s">
        <v>4190</v>
      </c>
      <c r="D63" s="493"/>
      <c r="E63" s="494" t="s">
        <v>4192</v>
      </c>
      <c r="F63" s="495">
        <v>4500</v>
      </c>
    </row>
    <row r="64" spans="1:9" s="485" customFormat="1" ht="18" customHeight="1">
      <c r="A64" s="490"/>
      <c r="B64" s="492"/>
      <c r="C64" s="493" t="s">
        <v>4191</v>
      </c>
      <c r="D64" s="493"/>
      <c r="E64" s="494" t="s">
        <v>4192</v>
      </c>
      <c r="F64" s="496">
        <f>SUM(F60:F63)</f>
        <v>6450</v>
      </c>
    </row>
    <row r="65" spans="1:6" s="485" customFormat="1" ht="44.25" customHeight="1">
      <c r="A65" s="597" t="str">
        <f>IF(F5=0,"",CONCATENATE(" Total Amount Rs : ",F64," /- ( Rupees: ",Info!W72," Only )"))</f>
        <v xml:space="preserve"> Total Amount Rs : 6450 /- ( Rupees: SIX THOUSAND FOUR HUNDRED AND FIFTY Only )</v>
      </c>
      <c r="B65" s="597"/>
      <c r="C65" s="597"/>
      <c r="D65" s="597"/>
      <c r="E65" s="597"/>
      <c r="F65" s="597"/>
    </row>
    <row r="66" spans="1:6" s="485" customFormat="1" ht="51" customHeight="1">
      <c r="A66" s="588" t="str">
        <f>IF(F5=0,"","He is not granted N.G.O.s concession from the school during this year.")</f>
        <v>He is not granted N.G.O.s concession from the school during this year.</v>
      </c>
      <c r="B66" s="588"/>
      <c r="C66" s="588"/>
      <c r="D66" s="588"/>
      <c r="E66" s="588"/>
      <c r="F66" s="588"/>
    </row>
    <row r="67" spans="1:6" s="485" customFormat="1" ht="21.75" customHeight="1">
      <c r="A67" s="490"/>
      <c r="B67" s="497" t="str">
        <f>IF(F5=0,"","Place:")</f>
        <v>Place:</v>
      </c>
      <c r="C67" s="484"/>
      <c r="D67" s="484"/>
      <c r="E67" s="587" t="str">
        <f>IF(F5=0,"","Signature of the Head of Institution")</f>
        <v>Signature of the Head of Institution</v>
      </c>
      <c r="F67" s="587"/>
    </row>
    <row r="68" spans="1:6" s="485" customFormat="1" ht="34.5" customHeight="1">
      <c r="A68" s="490"/>
      <c r="B68" s="498" t="str">
        <f>IF(F5=0,"","Date:")</f>
        <v>Date:</v>
      </c>
      <c r="C68" s="484"/>
      <c r="D68" s="484"/>
      <c r="E68" s="484"/>
      <c r="F68" s="484"/>
    </row>
    <row r="69" spans="1:6" s="483" customFormat="1" ht="34.5" customHeight="1">
      <c r="A69" s="472"/>
      <c r="B69" s="484"/>
      <c r="C69" s="484"/>
      <c r="D69" s="484"/>
      <c r="E69" s="484"/>
      <c r="F69" s="484"/>
    </row>
  </sheetData>
  <sheetProtection password="CC00" sheet="1" objects="1" scenarios="1" formatColumns="0" formatRows="0" selectLockedCells="1"/>
  <mergeCells count="30">
    <mergeCell ref="A57:F57"/>
    <mergeCell ref="A65:F65"/>
    <mergeCell ref="A66:F66"/>
    <mergeCell ref="E67:F67"/>
    <mergeCell ref="H3:H5"/>
    <mergeCell ref="B12:C12"/>
    <mergeCell ref="E10:F10"/>
    <mergeCell ref="E12:F12"/>
    <mergeCell ref="E20:F20"/>
    <mergeCell ref="B14:C14"/>
    <mergeCell ref="C19:F19"/>
    <mergeCell ref="C25:F25"/>
    <mergeCell ref="C30:F30"/>
    <mergeCell ref="E14:F14"/>
    <mergeCell ref="B35:F35"/>
    <mergeCell ref="A38:F38"/>
    <mergeCell ref="A1:F1"/>
    <mergeCell ref="B4:C4"/>
    <mergeCell ref="B10:C10"/>
    <mergeCell ref="B11:C11"/>
    <mergeCell ref="B13:C13"/>
    <mergeCell ref="E11:F11"/>
    <mergeCell ref="E13:F13"/>
    <mergeCell ref="A54:F54"/>
    <mergeCell ref="A55:F55"/>
    <mergeCell ref="A37:F37"/>
    <mergeCell ref="A40:F40"/>
    <mergeCell ref="A48:F48"/>
    <mergeCell ref="E50:F50"/>
    <mergeCell ref="A49:F49"/>
  </mergeCells>
  <conditionalFormatting sqref="F5:F8">
    <cfRule type="expression" dxfId="4" priority="3">
      <formula>$F$6=0</formula>
    </cfRule>
  </conditionalFormatting>
  <conditionalFormatting sqref="A37:F51">
    <cfRule type="expression" dxfId="3" priority="2">
      <formula>$E$5=0</formula>
    </cfRule>
  </conditionalFormatting>
  <conditionalFormatting sqref="A53:F66">
    <cfRule type="expression" dxfId="2" priority="1">
      <formula>$F$5=0</formula>
    </cfRule>
  </conditionalFormatting>
  <dataValidations count="1">
    <dataValidation type="list" allowBlank="1" showInputMessage="1" showErrorMessage="1" sqref="H6">
      <formula1>Main!A4:A503</formula1>
    </dataValidation>
  </dataValidations>
  <printOptions horizontalCentered="1"/>
  <pageMargins left="0.55118110236220474" right="0.55118110236220474" top="0.59055118110236227" bottom="0.59055118110236227" header="0.51181102362204722" footer="0.51181102362204722"/>
  <pageSetup paperSize="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 filterMode="1">
    <pageSetUpPr autoPageBreaks="0"/>
  </sheetPr>
  <dimension ref="A1:L1055"/>
  <sheetViews>
    <sheetView topLeftCell="F4" workbookViewId="0">
      <selection activeCell="A1026" sqref="A1026:I1026"/>
    </sheetView>
  </sheetViews>
  <sheetFormatPr defaultColWidth="9.140625" defaultRowHeight="12.75"/>
  <cols>
    <col min="1" max="1" width="5.5703125" style="296" customWidth="1"/>
    <col min="2" max="2" width="10.7109375" style="296" customWidth="1"/>
    <col min="3" max="3" width="2.28515625" style="296" customWidth="1"/>
    <col min="4" max="4" width="19.5703125" style="296" customWidth="1"/>
    <col min="5" max="5" width="24.85546875" style="296" customWidth="1"/>
    <col min="6" max="6" width="7.28515625" style="296" customWidth="1"/>
    <col min="7" max="7" width="11.28515625" style="296" customWidth="1"/>
    <col min="8" max="8" width="26.85546875" style="296" customWidth="1"/>
    <col min="9" max="9" width="11.28515625" style="296" customWidth="1"/>
    <col min="10" max="10" width="3" style="296" customWidth="1"/>
    <col min="11" max="11" width="8" style="130" customWidth="1"/>
    <col min="12" max="12" width="9.140625" style="126"/>
    <col min="13" max="16384" width="9.140625" style="296"/>
  </cols>
  <sheetData>
    <row r="1" spans="1:12" ht="39.75" customHeight="1">
      <c r="A1" s="616" t="str">
        <f>IF(Info!G3&gt;0,CONCATENATE("Proceedings of the ",Info!E3,", ",Info!E4,", ",Info!E6," ",Info!C6,", ",Info!E5," ",Info!C5,"."),CONCATENATE("Proceedings of the ",Info!E3,", ",Info!E4,"."))</f>
        <v>Proceedings of the Mandal Educational Officer, Mandal Parishad Udayagiri, Udayagiri Mandal, Sri Pottisreeramulu Nellore District.</v>
      </c>
      <c r="B1" s="616"/>
      <c r="C1" s="616"/>
      <c r="D1" s="616"/>
      <c r="E1" s="616"/>
      <c r="F1" s="616"/>
      <c r="G1" s="616"/>
      <c r="H1" s="616"/>
      <c r="I1" s="616"/>
      <c r="J1" s="365"/>
      <c r="K1" s="129"/>
    </row>
    <row r="2" spans="1:12" ht="15.75" customHeight="1">
      <c r="A2" s="617" t="str">
        <f>CONCATENATE("Present: ",Info!E7)</f>
        <v>Present: Sri _____________</v>
      </c>
      <c r="B2" s="617"/>
      <c r="C2" s="617"/>
      <c r="D2" s="617"/>
      <c r="E2" s="617"/>
      <c r="F2" s="617"/>
      <c r="G2" s="617"/>
      <c r="H2" s="617"/>
      <c r="I2" s="617"/>
      <c r="J2" s="366"/>
    </row>
    <row r="3" spans="1:12" ht="9.75" customHeight="1">
      <c r="A3" s="113"/>
      <c r="B3" s="113"/>
      <c r="C3" s="113"/>
      <c r="D3" s="113"/>
      <c r="E3" s="113"/>
      <c r="F3" s="113"/>
      <c r="G3" s="114"/>
      <c r="H3" s="114"/>
      <c r="I3" s="113"/>
      <c r="J3" s="113"/>
    </row>
    <row r="4" spans="1:12" ht="13.5" customHeight="1">
      <c r="A4" s="618" t="str">
        <f>CONCATENATE(Info!E8," ",Info!F8,"                                                                                             ",Info!E9," ",Info!F9)</f>
        <v>R.C.No: ____________                                                                                             Date: _______________</v>
      </c>
      <c r="B4" s="618"/>
      <c r="C4" s="618"/>
      <c r="D4" s="618"/>
      <c r="E4" s="618"/>
      <c r="F4" s="618"/>
      <c r="G4" s="618"/>
      <c r="H4" s="618"/>
      <c r="I4" s="618"/>
      <c r="J4" s="367"/>
    </row>
    <row r="5" spans="1:12" ht="6.75" customHeight="1">
      <c r="A5" s="113"/>
      <c r="B5" s="113"/>
      <c r="C5" s="113"/>
      <c r="D5" s="113"/>
      <c r="E5" s="113"/>
      <c r="F5" s="113"/>
      <c r="G5" s="114"/>
      <c r="H5" s="114"/>
      <c r="I5" s="113"/>
      <c r="J5" s="113"/>
    </row>
    <row r="6" spans="1:12" ht="66" customHeight="1">
      <c r="A6" s="113"/>
      <c r="B6" s="115" t="s">
        <v>203</v>
      </c>
      <c r="C6" s="621" t="str">
        <f>CONCATENATE("Secondary Education - ",Info!E4,", ",Info!E6," ",Info!C6,", ",Info!E5," ",Info!C5,  " - ",Info!J2," -  "," Reimbursement of education tution fees Rs. 1,000/- per annum, per pupil, to the children, not exceeding two, of Non-Gazetted Officers and Class-IV employees studying in all the classes from LKG to Intermediate / 12th Class -Sanctioned - Orders -  Issued.")</f>
        <v>Secondary Education - Mandal Parishad Udayagiri, Udayagiri Mandal, Sri Pottisreeramulu Nellore District - State Bank Of India (SBI) ADB , Atmakur -   Reimbursement of education tution fees Rs. 1,000/- per annum, per pupil, to the children, not exceeding two, of Non-Gazetted Officers and Class-IV employees studying in all the classes from LKG to Intermediate / 12th Class -Sanctioned - Orders -  Issued.</v>
      </c>
      <c r="D6" s="621"/>
      <c r="E6" s="621"/>
      <c r="F6" s="621"/>
      <c r="G6" s="621"/>
      <c r="H6" s="621"/>
      <c r="I6" s="621"/>
      <c r="J6" s="369"/>
      <c r="K6" s="636" t="b">
        <f>EXACT(I1018,SUM(I18:I1017))</f>
        <v>1</v>
      </c>
      <c r="L6" s="636"/>
    </row>
    <row r="7" spans="1:12" ht="10.5" customHeight="1">
      <c r="A7" s="113"/>
      <c r="B7" s="115"/>
      <c r="C7" s="369"/>
      <c r="D7" s="369"/>
      <c r="E7" s="369"/>
      <c r="F7" s="369"/>
      <c r="G7" s="369"/>
      <c r="H7" s="369"/>
      <c r="I7" s="369"/>
      <c r="J7" s="369"/>
      <c r="K7" s="361"/>
      <c r="L7" s="361"/>
    </row>
    <row r="8" spans="1:12" ht="17.25" customHeight="1">
      <c r="A8" s="126">
        <v>1</v>
      </c>
      <c r="B8" s="115" t="s">
        <v>204</v>
      </c>
      <c r="C8" s="116" t="s">
        <v>195</v>
      </c>
      <c r="D8" s="619" t="s">
        <v>4114</v>
      </c>
      <c r="E8" s="619"/>
      <c r="F8" s="619"/>
      <c r="G8" s="619"/>
      <c r="H8" s="619"/>
      <c r="I8" s="619"/>
      <c r="J8" s="368"/>
    </row>
    <row r="9" spans="1:12" ht="18" customHeight="1">
      <c r="A9" s="126">
        <v>2</v>
      </c>
      <c r="B9" s="113"/>
      <c r="C9" s="117" t="s">
        <v>196</v>
      </c>
      <c r="D9" s="620" t="s">
        <v>4115</v>
      </c>
      <c r="E9" s="619"/>
      <c r="F9" s="619"/>
      <c r="G9" s="619"/>
      <c r="H9" s="619"/>
      <c r="I9" s="619"/>
      <c r="J9" s="368"/>
      <c r="K9" s="131"/>
    </row>
    <row r="10" spans="1:12" ht="18" customHeight="1">
      <c r="A10" s="126">
        <v>3</v>
      </c>
      <c r="B10" s="113"/>
      <c r="C10" s="70" t="str">
        <f>IF(D10="","","3.")</f>
        <v>3.</v>
      </c>
      <c r="D10" s="626" t="s">
        <v>4116</v>
      </c>
      <c r="E10" s="627"/>
      <c r="F10" s="627"/>
      <c r="G10" s="627"/>
      <c r="H10" s="627"/>
      <c r="I10" s="627"/>
      <c r="J10" s="370"/>
      <c r="K10" s="130">
        <v>1</v>
      </c>
      <c r="L10" s="412"/>
    </row>
    <row r="11" spans="1:12" ht="6.75" customHeight="1">
      <c r="A11" s="113"/>
      <c r="B11" s="113"/>
      <c r="C11" s="114"/>
      <c r="D11" s="118"/>
      <c r="E11" s="118"/>
      <c r="F11" s="118"/>
      <c r="G11" s="118"/>
      <c r="H11" s="118"/>
      <c r="I11" s="118"/>
      <c r="J11" s="118"/>
      <c r="K11" s="130">
        <v>1</v>
      </c>
    </row>
    <row r="12" spans="1:12" ht="14.25" customHeight="1">
      <c r="A12" s="625" t="s">
        <v>205</v>
      </c>
      <c r="B12" s="625"/>
      <c r="C12" s="119"/>
      <c r="D12" s="113"/>
      <c r="E12" s="113"/>
      <c r="F12" s="113"/>
      <c r="G12" s="114"/>
      <c r="H12" s="114"/>
      <c r="I12" s="113"/>
      <c r="J12" s="113"/>
      <c r="K12" s="130">
        <v>1</v>
      </c>
    </row>
    <row r="13" spans="1:12" ht="83.25" customHeight="1">
      <c r="A13" s="621" t="str">
        <f>CONCATENATE("                          In pursuance of the reference 2nd cited above, The following Staff Working at ",Info!E4,", ",Info!E6," ",Info!C6,", ",Info!E5," ",Info!C5,"  are here by Sanctioned Reimbursement of tution fees  Rs.1,000/-,  per annum, per pupil, to the children, not exceeding two, of  all the Class-IV employees ","and Non-Gazetted Officers  studying in all the classes from LKG to Intermediate / 12th Class, subject to the other usual conditions regarding the "," Submission of receipts, certificate, etc., as per existing Rules and Regulations."," As Shown details are given below.")</f>
        <v xml:space="preserve">                          In pursuance of the reference 2nd cited above, The following Staff Working at Mandal Parishad Udayagiri, Udayagiri Mandal, Sri Pottisreeramulu Nellore District  are here by Sanctioned Reimbursement of tution fees  Rs.1,000/-,  per annum, per pupil, to the children, not exceeding two, of  all the Class-IV employees and Non-Gazetted Officers  studying in all the classes from LKG to Intermediate / 12th Class, subject to the other usual conditions regarding the  Submission of receipts, certificate, etc., as per existing Rules and Regulations. As Shown details are given below.</v>
      </c>
      <c r="B13" s="621"/>
      <c r="C13" s="621"/>
      <c r="D13" s="621"/>
      <c r="E13" s="621"/>
      <c r="F13" s="621"/>
      <c r="G13" s="621"/>
      <c r="H13" s="621"/>
      <c r="I13" s="621"/>
      <c r="J13" s="369"/>
      <c r="K13" s="130">
        <v>1</v>
      </c>
    </row>
    <row r="14" spans="1:12" ht="6.75" customHeight="1">
      <c r="A14" s="369"/>
      <c r="B14" s="369"/>
      <c r="C14" s="369"/>
      <c r="D14" s="369"/>
      <c r="E14" s="369"/>
      <c r="F14" s="369"/>
      <c r="G14" s="369"/>
      <c r="H14" s="369"/>
      <c r="I14" s="369"/>
      <c r="J14" s="369"/>
      <c r="K14" s="130">
        <v>1</v>
      </c>
    </row>
    <row r="15" spans="1:12" ht="15.75" customHeight="1">
      <c r="A15" s="631" t="s">
        <v>2784</v>
      </c>
      <c r="B15" s="629" t="s">
        <v>4174</v>
      </c>
      <c r="C15" s="630"/>
      <c r="D15" s="630"/>
      <c r="E15" s="628" t="s">
        <v>4113</v>
      </c>
      <c r="F15" s="628"/>
      <c r="G15" s="628"/>
      <c r="H15" s="628"/>
      <c r="I15" s="628"/>
      <c r="J15" s="407"/>
      <c r="K15" s="126">
        <v>1</v>
      </c>
    </row>
    <row r="16" spans="1:12" ht="45.75" customHeight="1">
      <c r="A16" s="631"/>
      <c r="B16" s="630"/>
      <c r="C16" s="630"/>
      <c r="D16" s="630"/>
      <c r="E16" s="371" t="s">
        <v>145</v>
      </c>
      <c r="F16" s="294" t="s">
        <v>4131</v>
      </c>
      <c r="G16" s="371" t="s">
        <v>4112</v>
      </c>
      <c r="H16" s="293" t="s">
        <v>4111</v>
      </c>
      <c r="I16" s="328" t="s">
        <v>4110</v>
      </c>
      <c r="J16" s="408"/>
      <c r="K16" s="126">
        <v>1</v>
      </c>
    </row>
    <row r="17" spans="1:12" s="327" customFormat="1" ht="12.75" customHeight="1">
      <c r="A17" s="323">
        <v>1</v>
      </c>
      <c r="B17" s="622">
        <v>2</v>
      </c>
      <c r="C17" s="623"/>
      <c r="D17" s="624"/>
      <c r="E17" s="324">
        <v>3</v>
      </c>
      <c r="F17" s="325">
        <v>4</v>
      </c>
      <c r="G17" s="324">
        <v>5</v>
      </c>
      <c r="H17" s="325">
        <v>6</v>
      </c>
      <c r="I17" s="326">
        <v>7</v>
      </c>
      <c r="J17" s="409"/>
      <c r="K17" s="411">
        <v>1</v>
      </c>
      <c r="L17" s="411"/>
    </row>
    <row r="18" spans="1:12" s="504" customFormat="1" ht="27" customHeight="1">
      <c r="A18" s="608">
        <f>IF(K19="","",SUM($L$18:L19))</f>
        <v>1</v>
      </c>
      <c r="B18" s="610" t="str">
        <f>IF(I19="","",CONCATENATE(Main!C4,", ",Main!D4,IF(Main!F4&gt;0,CONCATENATE(", ",Main!F4),"")))</f>
        <v>K.V.RAVANAMMA, SA (English), MPUPS, Dasaripalli</v>
      </c>
      <c r="C18" s="611"/>
      <c r="D18" s="612"/>
      <c r="E18" s="499" t="str">
        <f>IF(I18="","",Main!O4)</f>
        <v>XXXXXXXXXX</v>
      </c>
      <c r="F18" s="500" t="str">
        <f>IF(I18="","",Main!P4)</f>
        <v>Inter-I</v>
      </c>
      <c r="G18" s="500" t="str">
        <f>IF(I18="","",Main!Q4)</f>
        <v>2010-2011</v>
      </c>
      <c r="H18" s="499" t="str">
        <f>IF(I18="","",Main!R4)</f>
        <v>Abdul Kalam Jr Coolege</v>
      </c>
      <c r="I18" s="500">
        <f>IF(Main!S4="","",Main!S4)</f>
        <v>1000</v>
      </c>
      <c r="J18" s="501"/>
      <c r="K18" s="502">
        <f t="shared" ref="K18:K82" si="0">IF(I18="","",1)</f>
        <v>1</v>
      </c>
      <c r="L18" s="503"/>
    </row>
    <row r="19" spans="1:12" s="504" customFormat="1" ht="27" customHeight="1">
      <c r="A19" s="609"/>
      <c r="B19" s="613"/>
      <c r="C19" s="614"/>
      <c r="D19" s="615"/>
      <c r="E19" s="505" t="str">
        <f>IF(I19="","",Main!J4)</f>
        <v>K.V.Sai Sujith</v>
      </c>
      <c r="F19" s="506" t="str">
        <f>IF(I19="","",Main!K4)</f>
        <v>VIII</v>
      </c>
      <c r="G19" s="506" t="str">
        <f>IF(I19="","",Main!L4)</f>
        <v>2010-2011</v>
      </c>
      <c r="H19" s="505" t="str">
        <f>IF(I19="","",Main!M4)</f>
        <v>Rathnam High School, Nelore</v>
      </c>
      <c r="I19" s="506">
        <f>IF(Main!N4="","",Main!N4)</f>
        <v>1000</v>
      </c>
      <c r="J19" s="501"/>
      <c r="K19" s="502">
        <f t="shared" si="0"/>
        <v>1</v>
      </c>
      <c r="L19" s="503">
        <f>K19</f>
        <v>1</v>
      </c>
    </row>
    <row r="20" spans="1:12" s="504" customFormat="1" ht="27" hidden="1" customHeight="1">
      <c r="A20" s="608">
        <f>IF(K21="","",SUM($L$18:L21))</f>
        <v>2</v>
      </c>
      <c r="B20" s="610" t="str">
        <f>IF(I21="","",CONCATENATE(Main!C5,", ",Main!D5,IF(Main!F5&gt;0,CONCATENATE(", ",Main!F5),"")))</f>
        <v>K.V.RAVANAMMA, SA (English), MPUPS, Dasaripalli</v>
      </c>
      <c r="C20" s="611"/>
      <c r="D20" s="612"/>
      <c r="E20" s="499" t="str">
        <f>IF(I20="","",Main!O5)</f>
        <v/>
      </c>
      <c r="F20" s="500" t="str">
        <f>IF(I20="","",Main!P5)</f>
        <v/>
      </c>
      <c r="G20" s="500" t="str">
        <f>IF(I20="","",Main!Q5)</f>
        <v/>
      </c>
      <c r="H20" s="499" t="str">
        <f>IF(I20="","",Main!R5)</f>
        <v/>
      </c>
      <c r="I20" s="500" t="str">
        <f>IF(Main!S5="","",Main!S5)</f>
        <v/>
      </c>
      <c r="J20" s="501"/>
      <c r="K20" s="502" t="str">
        <f t="shared" si="0"/>
        <v/>
      </c>
      <c r="L20" s="503"/>
    </row>
    <row r="21" spans="1:12" s="504" customFormat="1" ht="27" customHeight="1">
      <c r="A21" s="609"/>
      <c r="B21" s="613"/>
      <c r="C21" s="614"/>
      <c r="D21" s="615"/>
      <c r="E21" s="505" t="str">
        <f>IF(I21="","",Main!J5)</f>
        <v>K.V.Sai Sujith</v>
      </c>
      <c r="F21" s="506" t="str">
        <f>IF(I21="","",Main!K5)</f>
        <v>VIII</v>
      </c>
      <c r="G21" s="506" t="str">
        <f>IF(I21="","",Main!L5)</f>
        <v>2010-2011</v>
      </c>
      <c r="H21" s="505" t="str">
        <f>IF(I21="","",Main!M5)</f>
        <v>Rathnam High School, Nelore</v>
      </c>
      <c r="I21" s="506">
        <f>IF(Main!N5="","",Main!N5)</f>
        <v>1000</v>
      </c>
      <c r="J21" s="501"/>
      <c r="K21" s="502">
        <f t="shared" si="0"/>
        <v>1</v>
      </c>
      <c r="L21" s="503">
        <f t="shared" ref="L21" si="1">K21</f>
        <v>1</v>
      </c>
    </row>
    <row r="22" spans="1:12" s="504" customFormat="1" ht="27" hidden="1" customHeight="1">
      <c r="A22" s="608">
        <f>IF(K23="","",SUM($L$18:L23))</f>
        <v>3</v>
      </c>
      <c r="B22" s="610" t="str">
        <f>IF(I23="","",CONCATENATE(Main!C6,", ",Main!D6,IF(Main!F6&gt;0,CONCATENATE(", ",Main!F6),"")))</f>
        <v>K.V.RAVANAMMA, SA (English), MPUPS, Dasaripalli</v>
      </c>
      <c r="C22" s="611"/>
      <c r="D22" s="612"/>
      <c r="E22" s="499" t="str">
        <f>IF(I22="","",Main!O6)</f>
        <v/>
      </c>
      <c r="F22" s="500" t="str">
        <f>IF(I22="","",Main!P6)</f>
        <v/>
      </c>
      <c r="G22" s="500" t="str">
        <f>IF(I22="","",Main!Q6)</f>
        <v/>
      </c>
      <c r="H22" s="499" t="str">
        <f>IF(I22="","",Main!R6)</f>
        <v/>
      </c>
      <c r="I22" s="500" t="str">
        <f>IF(Main!S6="","",Main!S6)</f>
        <v/>
      </c>
      <c r="J22" s="501"/>
      <c r="K22" s="502" t="str">
        <f t="shared" si="0"/>
        <v/>
      </c>
      <c r="L22" s="503"/>
    </row>
    <row r="23" spans="1:12" s="504" customFormat="1" ht="27" customHeight="1">
      <c r="A23" s="609"/>
      <c r="B23" s="613"/>
      <c r="C23" s="614"/>
      <c r="D23" s="615"/>
      <c r="E23" s="505" t="str">
        <f>IF(I23="","",Main!J6)</f>
        <v>K.V.Sai Sujith</v>
      </c>
      <c r="F23" s="506" t="str">
        <f>IF(I23="","",Main!K6)</f>
        <v>VIII</v>
      </c>
      <c r="G23" s="506" t="str">
        <f>IF(I23="","",Main!L6)</f>
        <v>2010-2011</v>
      </c>
      <c r="H23" s="505" t="str">
        <f>IF(I23="","",Main!M6)</f>
        <v>Rathnam High School, Nelore</v>
      </c>
      <c r="I23" s="506">
        <f>IF(Main!N6="","",Main!N6)</f>
        <v>1000</v>
      </c>
      <c r="J23" s="501"/>
      <c r="K23" s="502">
        <f t="shared" si="0"/>
        <v>1</v>
      </c>
      <c r="L23" s="503">
        <f t="shared" ref="L23" si="2">K23</f>
        <v>1</v>
      </c>
    </row>
    <row r="24" spans="1:12" s="504" customFormat="1" ht="27" hidden="1" customHeight="1">
      <c r="A24" s="608">
        <f>IF(K25="","",SUM($L$18:L25))</f>
        <v>4</v>
      </c>
      <c r="B24" s="610" t="str">
        <f>IF(I25="","",CONCATENATE(Main!C7,", ",Main!D7,IF(Main!F7&gt;0,CONCATENATE(", ",Main!F7),"")))</f>
        <v>K.V.RAVANAMMA, SA (English), MPUPS, Dasaripalli</v>
      </c>
      <c r="C24" s="611"/>
      <c r="D24" s="612"/>
      <c r="E24" s="499" t="str">
        <f>IF(I24="","",Main!O7)</f>
        <v/>
      </c>
      <c r="F24" s="500" t="str">
        <f>IF(I24="","",Main!P7)</f>
        <v/>
      </c>
      <c r="G24" s="500" t="str">
        <f>IF(I24="","",Main!Q7)</f>
        <v/>
      </c>
      <c r="H24" s="499" t="str">
        <f>IF(I24="","",Main!R7)</f>
        <v/>
      </c>
      <c r="I24" s="500" t="str">
        <f>IF(Main!S7="","",Main!S7)</f>
        <v/>
      </c>
      <c r="J24" s="501"/>
      <c r="K24" s="502" t="str">
        <f t="shared" si="0"/>
        <v/>
      </c>
      <c r="L24" s="503"/>
    </row>
    <row r="25" spans="1:12" s="504" customFormat="1" ht="27" customHeight="1">
      <c r="A25" s="609"/>
      <c r="B25" s="613"/>
      <c r="C25" s="614"/>
      <c r="D25" s="615"/>
      <c r="E25" s="505" t="str">
        <f>IF(I25="","",Main!J7)</f>
        <v>K.V.Sai Sujith</v>
      </c>
      <c r="F25" s="506" t="str">
        <f>IF(I25="","",Main!K7)</f>
        <v>VIII</v>
      </c>
      <c r="G25" s="506" t="str">
        <f>IF(I25="","",Main!L7)</f>
        <v>2010-2011</v>
      </c>
      <c r="H25" s="505" t="str">
        <f>IF(I25="","",Main!M7)</f>
        <v>Rathnam High School, Nelore</v>
      </c>
      <c r="I25" s="506">
        <f>IF(Main!N7="","",Main!N7)</f>
        <v>1000</v>
      </c>
      <c r="J25" s="501"/>
      <c r="K25" s="502">
        <f t="shared" si="0"/>
        <v>1</v>
      </c>
      <c r="L25" s="503">
        <f t="shared" ref="L25" si="3">K25</f>
        <v>1</v>
      </c>
    </row>
    <row r="26" spans="1:12" s="504" customFormat="1" ht="27" hidden="1" customHeight="1">
      <c r="A26" s="608">
        <f>IF(K27="","",SUM($L$18:L27))</f>
        <v>5</v>
      </c>
      <c r="B26" s="610" t="str">
        <f>IF(I27="","",CONCATENATE(Main!C8,", ",Main!D8,IF(Main!F8&gt;0,CONCATENATE(", ",Main!F8),"")))</f>
        <v>K.V.RAVANAMMA, SA (English), MPUPS, Dasaripalli</v>
      </c>
      <c r="C26" s="611"/>
      <c r="D26" s="612"/>
      <c r="E26" s="499" t="str">
        <f>IF(I26="","",Main!O8)</f>
        <v/>
      </c>
      <c r="F26" s="500" t="str">
        <f>IF(I26="","",Main!P8)</f>
        <v/>
      </c>
      <c r="G26" s="500" t="str">
        <f>IF(I26="","",Main!Q8)</f>
        <v/>
      </c>
      <c r="H26" s="499" t="str">
        <f>IF(I26="","",Main!R8)</f>
        <v/>
      </c>
      <c r="I26" s="500" t="str">
        <f>IF(Main!S8="","",Main!S8)</f>
        <v/>
      </c>
      <c r="J26" s="501"/>
      <c r="K26" s="502" t="str">
        <f t="shared" si="0"/>
        <v/>
      </c>
      <c r="L26" s="503"/>
    </row>
    <row r="27" spans="1:12" s="504" customFormat="1" ht="27" customHeight="1">
      <c r="A27" s="609"/>
      <c r="B27" s="613"/>
      <c r="C27" s="614"/>
      <c r="D27" s="615"/>
      <c r="E27" s="505" t="str">
        <f>IF(I27="","",Main!J8)</f>
        <v>K.V.Sai Sujith</v>
      </c>
      <c r="F27" s="506" t="str">
        <f>IF(I27="","",Main!K8)</f>
        <v>VIII</v>
      </c>
      <c r="G27" s="506" t="str">
        <f>IF(I27="","",Main!L8)</f>
        <v>2010-2011</v>
      </c>
      <c r="H27" s="505" t="str">
        <f>IF(I27="","",Main!M8)</f>
        <v>Rathnam High School, Nelore</v>
      </c>
      <c r="I27" s="506">
        <f>IF(Main!N8="","",Main!N8)</f>
        <v>1000</v>
      </c>
      <c r="J27" s="501"/>
      <c r="K27" s="502">
        <f t="shared" si="0"/>
        <v>1</v>
      </c>
      <c r="L27" s="503">
        <f t="shared" ref="L27" si="4">K27</f>
        <v>1</v>
      </c>
    </row>
    <row r="28" spans="1:12" s="504" customFormat="1" ht="27" hidden="1" customHeight="1">
      <c r="A28" s="608">
        <f>IF(K29="","",SUM($L$18:L29))</f>
        <v>6</v>
      </c>
      <c r="B28" s="610" t="str">
        <f>IF(I29="","",CONCATENATE(Main!C9,", ",Main!D9,IF(Main!F9&gt;0,CONCATENATE(", ",Main!F9),"")))</f>
        <v>K.V.RAVANAMMA, SA (English), MPUPS, Dasaripalli</v>
      </c>
      <c r="C28" s="611"/>
      <c r="D28" s="612"/>
      <c r="E28" s="499" t="str">
        <f>IF(I28="","",Main!O9)</f>
        <v/>
      </c>
      <c r="F28" s="500" t="str">
        <f>IF(I28="","",Main!P9)</f>
        <v/>
      </c>
      <c r="G28" s="500" t="str">
        <f>IF(I28="","",Main!Q9)</f>
        <v/>
      </c>
      <c r="H28" s="499" t="str">
        <f>IF(I28="","",Main!R9)</f>
        <v/>
      </c>
      <c r="I28" s="500" t="str">
        <f>IF(Main!S9="","",Main!S9)</f>
        <v/>
      </c>
      <c r="J28" s="501"/>
      <c r="K28" s="502" t="str">
        <f t="shared" si="0"/>
        <v/>
      </c>
      <c r="L28" s="503"/>
    </row>
    <row r="29" spans="1:12" s="504" customFormat="1" ht="27" customHeight="1">
      <c r="A29" s="609"/>
      <c r="B29" s="613"/>
      <c r="C29" s="614"/>
      <c r="D29" s="615"/>
      <c r="E29" s="505" t="str">
        <f>IF(I29="","",Main!J9)</f>
        <v>K.V.Sai Sujith</v>
      </c>
      <c r="F29" s="506" t="str">
        <f>IF(I29="","",Main!K9)</f>
        <v>VIII</v>
      </c>
      <c r="G29" s="506" t="str">
        <f>IF(I29="","",Main!L9)</f>
        <v>2010-2011</v>
      </c>
      <c r="H29" s="505" t="str">
        <f>IF(I29="","",Main!M9)</f>
        <v>Rathnam High School, Nelore</v>
      </c>
      <c r="I29" s="506">
        <f>IF(Main!N9="","",Main!N9)</f>
        <v>1000</v>
      </c>
      <c r="J29" s="501"/>
      <c r="K29" s="502">
        <f t="shared" si="0"/>
        <v>1</v>
      </c>
      <c r="L29" s="503">
        <f t="shared" ref="L29" si="5">K29</f>
        <v>1</v>
      </c>
    </row>
    <row r="30" spans="1:12" s="504" customFormat="1" ht="27" hidden="1" customHeight="1">
      <c r="A30" s="608">
        <f>IF(K31="","",SUM($L$18:L31))</f>
        <v>7</v>
      </c>
      <c r="B30" s="610" t="str">
        <f>IF(I31="","",CONCATENATE(Main!C10,", ",Main!D10,IF(Main!F10&gt;0,CONCATENATE(", ",Main!F10),"")))</f>
        <v>K.V.RAVANAMMA, SA (English), MPUPS, Dasaripalli</v>
      </c>
      <c r="C30" s="611"/>
      <c r="D30" s="612"/>
      <c r="E30" s="499" t="str">
        <f>IF(I30="","",Main!O10)</f>
        <v/>
      </c>
      <c r="F30" s="500" t="str">
        <f>IF(I30="","",Main!P10)</f>
        <v/>
      </c>
      <c r="G30" s="500" t="str">
        <f>IF(I30="","",Main!Q10)</f>
        <v/>
      </c>
      <c r="H30" s="499" t="str">
        <f>IF(I30="","",Main!R10)</f>
        <v/>
      </c>
      <c r="I30" s="500" t="str">
        <f>IF(Main!S10="","",Main!S10)</f>
        <v/>
      </c>
      <c r="J30" s="501"/>
      <c r="K30" s="502" t="str">
        <f t="shared" si="0"/>
        <v/>
      </c>
      <c r="L30" s="503"/>
    </row>
    <row r="31" spans="1:12" s="504" customFormat="1" ht="27" customHeight="1">
      <c r="A31" s="609"/>
      <c r="B31" s="613"/>
      <c r="C31" s="614"/>
      <c r="D31" s="615"/>
      <c r="E31" s="505" t="str">
        <f>IF(I31="","",Main!J10)</f>
        <v>K.V.Sai Sujith</v>
      </c>
      <c r="F31" s="506" t="str">
        <f>IF(I31="","",Main!K10)</f>
        <v>VIII</v>
      </c>
      <c r="G31" s="506" t="str">
        <f>IF(I31="","",Main!L10)</f>
        <v>2010-2011</v>
      </c>
      <c r="H31" s="505" t="str">
        <f>IF(I31="","",Main!M10)</f>
        <v>Rathnam High School, Nelore</v>
      </c>
      <c r="I31" s="506">
        <f>IF(Main!N10="","",Main!N10)</f>
        <v>1000</v>
      </c>
      <c r="J31" s="501"/>
      <c r="K31" s="502">
        <f t="shared" si="0"/>
        <v>1</v>
      </c>
      <c r="L31" s="503">
        <f t="shared" ref="L31" si="6">K31</f>
        <v>1</v>
      </c>
    </row>
    <row r="32" spans="1:12" s="504" customFormat="1" ht="27" hidden="1" customHeight="1">
      <c r="A32" s="608">
        <f>IF(K33="","",SUM($L$18:L33))</f>
        <v>8</v>
      </c>
      <c r="B32" s="610" t="str">
        <f>IF(I33="","",CONCATENATE(Main!C11,", ",Main!D11,IF(Main!F11&gt;0,CONCATENATE(", ",Main!F11),"")))</f>
        <v>K.V.RAVANAMMA, SA (English), MPUPS, Dasaripalli</v>
      </c>
      <c r="C32" s="611"/>
      <c r="D32" s="612"/>
      <c r="E32" s="499" t="str">
        <f>IF(I32="","",Main!O11)</f>
        <v/>
      </c>
      <c r="F32" s="500" t="str">
        <f>IF(I32="","",Main!P11)</f>
        <v/>
      </c>
      <c r="G32" s="500" t="str">
        <f>IF(I32="","",Main!Q11)</f>
        <v/>
      </c>
      <c r="H32" s="499" t="str">
        <f>IF(I32="","",Main!R11)</f>
        <v/>
      </c>
      <c r="I32" s="500" t="str">
        <f>IF(Main!S11="","",Main!S11)</f>
        <v/>
      </c>
      <c r="J32" s="501"/>
      <c r="K32" s="502" t="str">
        <f t="shared" si="0"/>
        <v/>
      </c>
      <c r="L32" s="503"/>
    </row>
    <row r="33" spans="1:12" s="504" customFormat="1" ht="27" customHeight="1">
      <c r="A33" s="609"/>
      <c r="B33" s="613"/>
      <c r="C33" s="614"/>
      <c r="D33" s="615"/>
      <c r="E33" s="505" t="str">
        <f>IF(I33="","",Main!J11)</f>
        <v>K.V.Sai Sujith</v>
      </c>
      <c r="F33" s="506" t="str">
        <f>IF(I33="","",Main!K11)</f>
        <v>VIII</v>
      </c>
      <c r="G33" s="506" t="str">
        <f>IF(I33="","",Main!L11)</f>
        <v>2010-2011</v>
      </c>
      <c r="H33" s="505" t="str">
        <f>IF(I33="","",Main!M11)</f>
        <v>Rathnam High School, Nelore</v>
      </c>
      <c r="I33" s="506">
        <f>IF(Main!N11="","",Main!N11)</f>
        <v>1000</v>
      </c>
      <c r="J33" s="501"/>
      <c r="K33" s="502">
        <f t="shared" si="0"/>
        <v>1</v>
      </c>
      <c r="L33" s="503">
        <f t="shared" ref="L33" si="7">K33</f>
        <v>1</v>
      </c>
    </row>
    <row r="34" spans="1:12" s="504" customFormat="1" ht="27" hidden="1" customHeight="1">
      <c r="A34" s="608">
        <f>IF(K35="","",SUM($L$18:L35))</f>
        <v>9</v>
      </c>
      <c r="B34" s="610" t="str">
        <f>IF(I35="","",CONCATENATE(Main!C12,", ",Main!D12,IF(Main!F12&gt;0,CONCATENATE(", ",Main!F12),"")))</f>
        <v>K.V.RAVANAMMA, SA (English), MPUPS, Dasaripalli</v>
      </c>
      <c r="C34" s="611"/>
      <c r="D34" s="612"/>
      <c r="E34" s="499" t="str">
        <f>IF(I34="","",Main!O12)</f>
        <v/>
      </c>
      <c r="F34" s="500" t="str">
        <f>IF(I34="","",Main!P12)</f>
        <v/>
      </c>
      <c r="G34" s="500" t="str">
        <f>IF(I34="","",Main!Q12)</f>
        <v/>
      </c>
      <c r="H34" s="499" t="str">
        <f>IF(I34="","",Main!R12)</f>
        <v/>
      </c>
      <c r="I34" s="500" t="str">
        <f>IF(Main!S12="","",Main!S12)</f>
        <v/>
      </c>
      <c r="J34" s="501"/>
      <c r="K34" s="502" t="str">
        <f t="shared" si="0"/>
        <v/>
      </c>
      <c r="L34" s="503"/>
    </row>
    <row r="35" spans="1:12" s="504" customFormat="1" ht="27" customHeight="1">
      <c r="A35" s="609"/>
      <c r="B35" s="613"/>
      <c r="C35" s="614"/>
      <c r="D35" s="615"/>
      <c r="E35" s="505" t="str">
        <f>IF(I35="","",Main!J12)</f>
        <v>K.V.Sai Sujith</v>
      </c>
      <c r="F35" s="506" t="str">
        <f>IF(I35="","",Main!K12)</f>
        <v>VIII</v>
      </c>
      <c r="G35" s="506" t="str">
        <f>IF(I35="","",Main!L12)</f>
        <v>2010-2011</v>
      </c>
      <c r="H35" s="505" t="str">
        <f>IF(I35="","",Main!M12)</f>
        <v>Rathnam High School, Nelore</v>
      </c>
      <c r="I35" s="506">
        <f>IF(Main!N12="","",Main!N12)</f>
        <v>1000</v>
      </c>
      <c r="J35" s="501"/>
      <c r="K35" s="502">
        <f t="shared" si="0"/>
        <v>1</v>
      </c>
      <c r="L35" s="503">
        <f t="shared" ref="L35" si="8">K35</f>
        <v>1</v>
      </c>
    </row>
    <row r="36" spans="1:12" s="504" customFormat="1" ht="27" hidden="1" customHeight="1">
      <c r="A36" s="608">
        <f>IF(K37="","",SUM($L$18:L37))</f>
        <v>10</v>
      </c>
      <c r="B36" s="610" t="str">
        <f>IF(I37="","",CONCATENATE(Main!C13,", ",Main!D13,IF(Main!F13&gt;0,CONCATENATE(", ",Main!F13),"")))</f>
        <v>K.V.RAVANAMMA, SA (English), MPUPS, Dasaripalli</v>
      </c>
      <c r="C36" s="611"/>
      <c r="D36" s="612"/>
      <c r="E36" s="499" t="str">
        <f>IF(I36="","",Main!O13)</f>
        <v/>
      </c>
      <c r="F36" s="500" t="str">
        <f>IF(I36="","",Main!P13)</f>
        <v/>
      </c>
      <c r="G36" s="500" t="str">
        <f>IF(I36="","",Main!Q13)</f>
        <v/>
      </c>
      <c r="H36" s="499" t="str">
        <f>IF(I36="","",Main!R13)</f>
        <v/>
      </c>
      <c r="I36" s="500" t="str">
        <f>IF(Main!S13="","",Main!S13)</f>
        <v/>
      </c>
      <c r="J36" s="501"/>
      <c r="K36" s="502" t="str">
        <f t="shared" si="0"/>
        <v/>
      </c>
      <c r="L36" s="503"/>
    </row>
    <row r="37" spans="1:12" s="504" customFormat="1" ht="27" customHeight="1">
      <c r="A37" s="609"/>
      <c r="B37" s="613"/>
      <c r="C37" s="614"/>
      <c r="D37" s="615"/>
      <c r="E37" s="505" t="str">
        <f>IF(I37="","",Main!J13)</f>
        <v>K.V.Sai Sujith</v>
      </c>
      <c r="F37" s="506" t="str">
        <f>IF(I37="","",Main!K13)</f>
        <v>VIII</v>
      </c>
      <c r="G37" s="506" t="str">
        <f>IF(I37="","",Main!L13)</f>
        <v>2010-2011</v>
      </c>
      <c r="H37" s="505" t="str">
        <f>IF(I37="","",Main!M13)</f>
        <v>Rathnam High School, Nelore</v>
      </c>
      <c r="I37" s="506">
        <f>IF(Main!N13="","",Main!N13)</f>
        <v>1000</v>
      </c>
      <c r="J37" s="501"/>
      <c r="K37" s="502">
        <f t="shared" si="0"/>
        <v>1</v>
      </c>
      <c r="L37" s="503">
        <f t="shared" ref="L37" si="9">K37</f>
        <v>1</v>
      </c>
    </row>
    <row r="38" spans="1:12" s="504" customFormat="1" ht="27" customHeight="1">
      <c r="A38" s="608">
        <f>IF(K39="","",SUM($L$18:L39))</f>
        <v>11</v>
      </c>
      <c r="B38" s="610" t="str">
        <f>IF(I39="","",CONCATENATE(Main!C14,", ",Main!D14,IF(Main!F14&gt;0,CONCATENATE(", ",Main!F14),"")))</f>
        <v>K.V.RAVANAMMA, SA (English), MPUPS, Dasaripalli</v>
      </c>
      <c r="C38" s="611"/>
      <c r="D38" s="612"/>
      <c r="E38" s="499" t="str">
        <f>IF(I38="","",Main!O14)</f>
        <v>XXXXXXXXXX</v>
      </c>
      <c r="F38" s="500" t="str">
        <f>IF(I38="","",Main!P14)</f>
        <v>Inter-I</v>
      </c>
      <c r="G38" s="500" t="str">
        <f>IF(I38="","",Main!Q14)</f>
        <v>2010-2011</v>
      </c>
      <c r="H38" s="499" t="str">
        <f>IF(I38="","",Main!R14)</f>
        <v>Abdul Kalam Jr Coolege</v>
      </c>
      <c r="I38" s="500">
        <f>IF(Main!S14="","",Main!S14)</f>
        <v>1000</v>
      </c>
      <c r="J38" s="501"/>
      <c r="K38" s="502">
        <f t="shared" si="0"/>
        <v>1</v>
      </c>
      <c r="L38" s="503"/>
    </row>
    <row r="39" spans="1:12" s="504" customFormat="1" ht="27" customHeight="1">
      <c r="A39" s="609"/>
      <c r="B39" s="613"/>
      <c r="C39" s="614"/>
      <c r="D39" s="615"/>
      <c r="E39" s="505" t="str">
        <f>IF(I39="","",Main!J14)</f>
        <v>K.V.Sai Sujith</v>
      </c>
      <c r="F39" s="506" t="str">
        <f>IF(I39="","",Main!K14)</f>
        <v>VIII</v>
      </c>
      <c r="G39" s="506" t="str">
        <f>IF(I39="","",Main!L14)</f>
        <v>2010-2011</v>
      </c>
      <c r="H39" s="505" t="str">
        <f>IF(I39="","",Main!M14)</f>
        <v>Rathnam High School, Nelore</v>
      </c>
      <c r="I39" s="506">
        <f>IF(Main!N14="","",Main!N14)</f>
        <v>1000</v>
      </c>
      <c r="J39" s="501"/>
      <c r="K39" s="502">
        <f t="shared" si="0"/>
        <v>1</v>
      </c>
      <c r="L39" s="503">
        <f t="shared" ref="L39" si="10">K39</f>
        <v>1</v>
      </c>
    </row>
    <row r="40" spans="1:12" s="504" customFormat="1" ht="27" customHeight="1">
      <c r="A40" s="608">
        <f>IF(K41="","",SUM($L$18:L41))</f>
        <v>12</v>
      </c>
      <c r="B40" s="610" t="str">
        <f>IF(I41="","",CONCATENATE(Main!C15,", ",Main!D15,IF(Main!F15&gt;0,CONCATENATE(", ",Main!F15),"")))</f>
        <v>K.V.RAVANAMMA, SA (English), MPUPS, Dasaripalli</v>
      </c>
      <c r="C40" s="611"/>
      <c r="D40" s="612"/>
      <c r="E40" s="499" t="str">
        <f>IF(I40="","",Main!O15)</f>
        <v>XXXXXXXXXX</v>
      </c>
      <c r="F40" s="500" t="str">
        <f>IF(I40="","",Main!P15)</f>
        <v>Inter-I</v>
      </c>
      <c r="G40" s="500" t="str">
        <f>IF(I40="","",Main!Q15)</f>
        <v>2010-2011</v>
      </c>
      <c r="H40" s="499" t="str">
        <f>IF(I40="","",Main!R15)</f>
        <v>Abdul Kalam Jr Coolege</v>
      </c>
      <c r="I40" s="500">
        <f>IF(Main!S15="","",Main!S15)</f>
        <v>1000</v>
      </c>
      <c r="J40" s="501"/>
      <c r="K40" s="502">
        <f t="shared" si="0"/>
        <v>1</v>
      </c>
      <c r="L40" s="503"/>
    </row>
    <row r="41" spans="1:12" s="504" customFormat="1" ht="27" customHeight="1">
      <c r="A41" s="609"/>
      <c r="B41" s="613"/>
      <c r="C41" s="614"/>
      <c r="D41" s="615"/>
      <c r="E41" s="505" t="str">
        <f>IF(I41="","",Main!J15)</f>
        <v>K.V.Sai Sujith</v>
      </c>
      <c r="F41" s="506" t="str">
        <f>IF(I41="","",Main!K15)</f>
        <v>VIII</v>
      </c>
      <c r="G41" s="506" t="str">
        <f>IF(I41="","",Main!L15)</f>
        <v>2010-2011</v>
      </c>
      <c r="H41" s="505" t="str">
        <f>IF(I41="","",Main!M15)</f>
        <v>Rathnam High School, Nelore</v>
      </c>
      <c r="I41" s="506">
        <f>IF(Main!N15="","",Main!N15)</f>
        <v>1000</v>
      </c>
      <c r="J41" s="501"/>
      <c r="K41" s="502">
        <f t="shared" si="0"/>
        <v>1</v>
      </c>
      <c r="L41" s="503">
        <f t="shared" ref="L41" si="11">K41</f>
        <v>1</v>
      </c>
    </row>
    <row r="42" spans="1:12" s="504" customFormat="1" ht="27" customHeight="1">
      <c r="A42" s="608">
        <f>IF(K43="","",SUM($L$18:L43))</f>
        <v>13</v>
      </c>
      <c r="B42" s="610" t="str">
        <f>IF(I43="","",CONCATENATE(Main!C16,", ",Main!D16,IF(Main!F16&gt;0,CONCATENATE(", ",Main!F16),"")))</f>
        <v>K.V.RAVANAMMA, SA (English), MPUPS, Dasaripalli</v>
      </c>
      <c r="C42" s="611"/>
      <c r="D42" s="612"/>
      <c r="E42" s="499" t="str">
        <f>IF(I42="","",Main!O16)</f>
        <v>XXXXXXXXXX</v>
      </c>
      <c r="F42" s="500" t="str">
        <f>IF(I42="","",Main!P16)</f>
        <v>Inter-I</v>
      </c>
      <c r="G42" s="500" t="str">
        <f>IF(I42="","",Main!Q16)</f>
        <v>2010-2011</v>
      </c>
      <c r="H42" s="499" t="str">
        <f>IF(I42="","",Main!R16)</f>
        <v>Abdul Kalam Jr Coolege</v>
      </c>
      <c r="I42" s="500">
        <f>IF(Main!S16="","",Main!S16)</f>
        <v>1000</v>
      </c>
      <c r="J42" s="501"/>
      <c r="K42" s="502">
        <f t="shared" si="0"/>
        <v>1</v>
      </c>
      <c r="L42" s="503"/>
    </row>
    <row r="43" spans="1:12" s="504" customFormat="1" ht="27" customHeight="1">
      <c r="A43" s="609"/>
      <c r="B43" s="613"/>
      <c r="C43" s="614"/>
      <c r="D43" s="615"/>
      <c r="E43" s="505" t="str">
        <f>IF(I43="","",Main!J16)</f>
        <v>K.V.Sai Sujith</v>
      </c>
      <c r="F43" s="506" t="str">
        <f>IF(I43="","",Main!K16)</f>
        <v>VIII</v>
      </c>
      <c r="G43" s="506" t="str">
        <f>IF(I43="","",Main!L16)</f>
        <v>2010-2011</v>
      </c>
      <c r="H43" s="505" t="str">
        <f>IF(I43="","",Main!M16)</f>
        <v>Rathnam High School, Nelore</v>
      </c>
      <c r="I43" s="506">
        <f>IF(Main!N16="","",Main!N16)</f>
        <v>1000</v>
      </c>
      <c r="J43" s="501"/>
      <c r="K43" s="502">
        <f t="shared" si="0"/>
        <v>1</v>
      </c>
      <c r="L43" s="503">
        <f t="shared" ref="L43" si="12">K43</f>
        <v>1</v>
      </c>
    </row>
    <row r="44" spans="1:12" s="504" customFormat="1" ht="27" customHeight="1">
      <c r="A44" s="608">
        <f>IF(K45="","",SUM($L$18:L45))</f>
        <v>14</v>
      </c>
      <c r="B44" s="610" t="str">
        <f>IF(I45="","",CONCATENATE(Main!C17,", ",Main!D17,IF(Main!F17&gt;0,CONCATENATE(", ",Main!F17),"")))</f>
        <v>K.V.RAVANAMMA, SA (English), MPUPS, Dasaripalli</v>
      </c>
      <c r="C44" s="611"/>
      <c r="D44" s="612"/>
      <c r="E44" s="499" t="str">
        <f>IF(I44="","",Main!O17)</f>
        <v>XXXXXXXXXX</v>
      </c>
      <c r="F44" s="500" t="str">
        <f>IF(I44="","",Main!P17)</f>
        <v>Inter-I</v>
      </c>
      <c r="G44" s="500" t="str">
        <f>IF(I44="","",Main!Q17)</f>
        <v>2010-2011</v>
      </c>
      <c r="H44" s="499" t="str">
        <f>IF(I44="","",Main!R17)</f>
        <v>Abdul Kalam Jr Coolege</v>
      </c>
      <c r="I44" s="500">
        <f>IF(Main!S17="","",Main!S17)</f>
        <v>1000</v>
      </c>
      <c r="J44" s="501"/>
      <c r="K44" s="502">
        <f t="shared" si="0"/>
        <v>1</v>
      </c>
      <c r="L44" s="503"/>
    </row>
    <row r="45" spans="1:12" s="504" customFormat="1" ht="27" customHeight="1">
      <c r="A45" s="609"/>
      <c r="B45" s="613"/>
      <c r="C45" s="614"/>
      <c r="D45" s="615"/>
      <c r="E45" s="505" t="str">
        <f>IF(I45="","",Main!J17)</f>
        <v>K.V.Sai Sujith</v>
      </c>
      <c r="F45" s="506" t="str">
        <f>IF(I45="","",Main!K17)</f>
        <v>VIII</v>
      </c>
      <c r="G45" s="506" t="str">
        <f>IF(I45="","",Main!L17)</f>
        <v>2010-2011</v>
      </c>
      <c r="H45" s="505" t="str">
        <f>IF(I45="","",Main!M17)</f>
        <v>Rathnam High School, Nelore</v>
      </c>
      <c r="I45" s="506">
        <f>IF(Main!N17="","",Main!N17)</f>
        <v>1000</v>
      </c>
      <c r="J45" s="501"/>
      <c r="K45" s="502">
        <f t="shared" si="0"/>
        <v>1</v>
      </c>
      <c r="L45" s="503">
        <f t="shared" ref="L45" si="13">K45</f>
        <v>1</v>
      </c>
    </row>
    <row r="46" spans="1:12" s="504" customFormat="1" ht="27" customHeight="1">
      <c r="A46" s="608">
        <f>IF(K47="","",SUM($L$18:L47))</f>
        <v>15</v>
      </c>
      <c r="B46" s="610" t="str">
        <f>IF(I47="","",CONCATENATE(Main!C18,", ",Main!D18,IF(Main!F18&gt;0,CONCATENATE(", ",Main!F18),"")))</f>
        <v>K.V.RAVANAMMA, SA (English), MPUPS, Dasaripalli</v>
      </c>
      <c r="C46" s="611"/>
      <c r="D46" s="612"/>
      <c r="E46" s="499" t="str">
        <f>IF(I46="","",Main!O18)</f>
        <v>XXXXXXXXXX</v>
      </c>
      <c r="F46" s="500" t="str">
        <f>IF(I46="","",Main!P18)</f>
        <v>Inter-I</v>
      </c>
      <c r="G46" s="500" t="str">
        <f>IF(I46="","",Main!Q18)</f>
        <v>2010-2011</v>
      </c>
      <c r="H46" s="499" t="str">
        <f>IF(I46="","",Main!R18)</f>
        <v>Abdul Kalam Jr Coolege</v>
      </c>
      <c r="I46" s="500">
        <f>IF(Main!S18="","",Main!S18)</f>
        <v>1000</v>
      </c>
      <c r="J46" s="501"/>
      <c r="K46" s="502">
        <f t="shared" si="0"/>
        <v>1</v>
      </c>
      <c r="L46" s="503"/>
    </row>
    <row r="47" spans="1:12" s="504" customFormat="1" ht="27" customHeight="1">
      <c r="A47" s="609"/>
      <c r="B47" s="613"/>
      <c r="C47" s="614"/>
      <c r="D47" s="615"/>
      <c r="E47" s="505" t="str">
        <f>IF(I47="","",Main!J18)</f>
        <v>K.V.Sai Sujith</v>
      </c>
      <c r="F47" s="506" t="str">
        <f>IF(I47="","",Main!K18)</f>
        <v>VIII</v>
      </c>
      <c r="G47" s="506" t="str">
        <f>IF(I47="","",Main!L18)</f>
        <v>2010-2011</v>
      </c>
      <c r="H47" s="505" t="str">
        <f>IF(I47="","",Main!M18)</f>
        <v>Rathnam High School, Nelore</v>
      </c>
      <c r="I47" s="506">
        <f>IF(Main!N18="","",Main!N18)</f>
        <v>1000</v>
      </c>
      <c r="J47" s="501"/>
      <c r="K47" s="502">
        <f t="shared" si="0"/>
        <v>1</v>
      </c>
      <c r="L47" s="503">
        <f t="shared" ref="L47" si="14">K47</f>
        <v>1</v>
      </c>
    </row>
    <row r="48" spans="1:12" s="504" customFormat="1" ht="27" customHeight="1">
      <c r="A48" s="608">
        <f>IF(K49="","",SUM($L$18:L49))</f>
        <v>16</v>
      </c>
      <c r="B48" s="610" t="str">
        <f>IF(I49="","",CONCATENATE(Main!C19,", ",Main!D19,IF(Main!F19&gt;0,CONCATENATE(", ",Main!F19),"")))</f>
        <v>K.V.RAVANAMMA, SA (English), MPUPS, Dasaripalli</v>
      </c>
      <c r="C48" s="611"/>
      <c r="D48" s="612"/>
      <c r="E48" s="499" t="str">
        <f>IF(I48="","",Main!O19)</f>
        <v>XXXXXXXXXX</v>
      </c>
      <c r="F48" s="500" t="str">
        <f>IF(I48="","",Main!P19)</f>
        <v>Inter-I</v>
      </c>
      <c r="G48" s="500" t="str">
        <f>IF(I48="","",Main!Q19)</f>
        <v>2010-2011</v>
      </c>
      <c r="H48" s="499" t="str">
        <f>IF(I48="","",Main!R19)</f>
        <v>Abdul Kalam Jr Coolege</v>
      </c>
      <c r="I48" s="500">
        <f>IF(Main!S19="","",Main!S19)</f>
        <v>1000</v>
      </c>
      <c r="J48" s="501"/>
      <c r="K48" s="502">
        <f t="shared" si="0"/>
        <v>1</v>
      </c>
      <c r="L48" s="503"/>
    </row>
    <row r="49" spans="1:12" s="504" customFormat="1" ht="27" customHeight="1">
      <c r="A49" s="609"/>
      <c r="B49" s="613"/>
      <c r="C49" s="614"/>
      <c r="D49" s="615"/>
      <c r="E49" s="505" t="str">
        <f>IF(I49="","",Main!J19)</f>
        <v>K.V.Sai Sujith</v>
      </c>
      <c r="F49" s="506" t="str">
        <f>IF(I49="","",Main!K19)</f>
        <v>VIII</v>
      </c>
      <c r="G49" s="506" t="str">
        <f>IF(I49="","",Main!L19)</f>
        <v>2010-2011</v>
      </c>
      <c r="H49" s="505" t="str">
        <f>IF(I49="","",Main!M19)</f>
        <v>Rathnam High School, Nelore</v>
      </c>
      <c r="I49" s="506">
        <f>IF(Main!N19="","",Main!N19)</f>
        <v>1000</v>
      </c>
      <c r="J49" s="501"/>
      <c r="K49" s="502">
        <f t="shared" si="0"/>
        <v>1</v>
      </c>
      <c r="L49" s="503">
        <f t="shared" ref="L49" si="15">K49</f>
        <v>1</v>
      </c>
    </row>
    <row r="50" spans="1:12" s="504" customFormat="1" ht="27" customHeight="1">
      <c r="A50" s="608">
        <f>IF(K51="","",SUM($L$18:L51))</f>
        <v>17</v>
      </c>
      <c r="B50" s="610" t="str">
        <f>IF(I51="","",CONCATENATE(Main!C20,", ",Main!D20,IF(Main!F20&gt;0,CONCATENATE(", ",Main!F20),"")))</f>
        <v>K.V.RAVANAMMA, SA (English), MPUPS, Dasaripalli</v>
      </c>
      <c r="C50" s="611"/>
      <c r="D50" s="612"/>
      <c r="E50" s="499" t="str">
        <f>IF(I50="","",Main!O20)</f>
        <v>XXXXXXXXXX</v>
      </c>
      <c r="F50" s="500" t="str">
        <f>IF(I50="","",Main!P20)</f>
        <v>Inter-I</v>
      </c>
      <c r="G50" s="500" t="str">
        <f>IF(I50="","",Main!Q20)</f>
        <v>2010-2011</v>
      </c>
      <c r="H50" s="499" t="str">
        <f>IF(I50="","",Main!R20)</f>
        <v>Abdul Kalam Jr Coolege</v>
      </c>
      <c r="I50" s="500">
        <f>IF(Main!S20="","",Main!S20)</f>
        <v>1000</v>
      </c>
      <c r="J50" s="501"/>
      <c r="K50" s="502">
        <f t="shared" si="0"/>
        <v>1</v>
      </c>
      <c r="L50" s="503"/>
    </row>
    <row r="51" spans="1:12" s="504" customFormat="1" ht="27" customHeight="1">
      <c r="A51" s="609"/>
      <c r="B51" s="613"/>
      <c r="C51" s="614"/>
      <c r="D51" s="615"/>
      <c r="E51" s="505" t="str">
        <f>IF(I51="","",Main!J20)</f>
        <v>K.V.Sai Sujith</v>
      </c>
      <c r="F51" s="506" t="str">
        <f>IF(I51="","",Main!K20)</f>
        <v>VIII</v>
      </c>
      <c r="G51" s="506" t="str">
        <f>IF(I51="","",Main!L20)</f>
        <v>2010-2011</v>
      </c>
      <c r="H51" s="505" t="str">
        <f>IF(I51="","",Main!M20)</f>
        <v>Rathnam High School, Nelore</v>
      </c>
      <c r="I51" s="506">
        <f>IF(Main!N20="","",Main!N20)</f>
        <v>1000</v>
      </c>
      <c r="J51" s="501"/>
      <c r="K51" s="502">
        <f t="shared" si="0"/>
        <v>1</v>
      </c>
      <c r="L51" s="503">
        <f t="shared" ref="L51" si="16">K51</f>
        <v>1</v>
      </c>
    </row>
    <row r="52" spans="1:12" s="504" customFormat="1" ht="27" customHeight="1">
      <c r="A52" s="608">
        <f>IF(K53="","",SUM($L$18:L53))</f>
        <v>18</v>
      </c>
      <c r="B52" s="610" t="str">
        <f>IF(I53="","",CONCATENATE(Main!C21,", ",Main!D21,IF(Main!F21&gt;0,CONCATENATE(", ",Main!F21),"")))</f>
        <v>K.V.RAVANAMMA, SA (English), MPUPS, Dasaripalli</v>
      </c>
      <c r="C52" s="611"/>
      <c r="D52" s="612"/>
      <c r="E52" s="499" t="str">
        <f>IF(I52="","",Main!O21)</f>
        <v>XXXXXXXXXX</v>
      </c>
      <c r="F52" s="500" t="str">
        <f>IF(I52="","",Main!P21)</f>
        <v>Inter-I</v>
      </c>
      <c r="G52" s="500" t="str">
        <f>IF(I52="","",Main!Q21)</f>
        <v>2010-2011</v>
      </c>
      <c r="H52" s="499" t="str">
        <f>IF(I52="","",Main!R21)</f>
        <v>Abdul Kalam Jr Coolege</v>
      </c>
      <c r="I52" s="500">
        <f>IF(Main!S21="","",Main!S21)</f>
        <v>1000</v>
      </c>
      <c r="J52" s="501"/>
      <c r="K52" s="502">
        <f t="shared" si="0"/>
        <v>1</v>
      </c>
      <c r="L52" s="503"/>
    </row>
    <row r="53" spans="1:12" s="504" customFormat="1" ht="27" customHeight="1">
      <c r="A53" s="609"/>
      <c r="B53" s="613"/>
      <c r="C53" s="614"/>
      <c r="D53" s="615"/>
      <c r="E53" s="505" t="str">
        <f>IF(I53="","",Main!J21)</f>
        <v>K.V.Sai Sujith</v>
      </c>
      <c r="F53" s="506" t="str">
        <f>IF(I53="","",Main!K21)</f>
        <v>VIII</v>
      </c>
      <c r="G53" s="506" t="str">
        <f>IF(I53="","",Main!L21)</f>
        <v>2010-2011</v>
      </c>
      <c r="H53" s="505" t="str">
        <f>IF(I53="","",Main!M21)</f>
        <v>Rathnam High School, Nelore</v>
      </c>
      <c r="I53" s="506">
        <f>IF(Main!N21="","",Main!N21)</f>
        <v>1000</v>
      </c>
      <c r="J53" s="501"/>
      <c r="K53" s="502">
        <f t="shared" si="0"/>
        <v>1</v>
      </c>
      <c r="L53" s="503">
        <f t="shared" ref="L53" si="17">K53</f>
        <v>1</v>
      </c>
    </row>
    <row r="54" spans="1:12" s="504" customFormat="1" ht="27" customHeight="1">
      <c r="A54" s="608">
        <f>IF(K55="","",SUM($L$18:L55))</f>
        <v>19</v>
      </c>
      <c r="B54" s="610" t="str">
        <f>IF(I55="","",CONCATENATE(Main!C22,", ",Main!D22,IF(Main!F22&gt;0,CONCATENATE(", ",Main!F22),"")))</f>
        <v>K.V.RAVANAMMA, SA (English), MPUPS, Dasaripalli</v>
      </c>
      <c r="C54" s="611"/>
      <c r="D54" s="612"/>
      <c r="E54" s="499" t="str">
        <f>IF(I54="","",Main!O22)</f>
        <v>XXXXXXXXXX</v>
      </c>
      <c r="F54" s="500" t="str">
        <f>IF(I54="","",Main!P22)</f>
        <v>Inter-I</v>
      </c>
      <c r="G54" s="500" t="str">
        <f>IF(I54="","",Main!Q22)</f>
        <v>2010-2011</v>
      </c>
      <c r="H54" s="499" t="str">
        <f>IF(I54="","",Main!R22)</f>
        <v>Abdul Kalam Jr Coolege</v>
      </c>
      <c r="I54" s="500">
        <f>IF(Main!S22="","",Main!S22)</f>
        <v>1000</v>
      </c>
      <c r="J54" s="501"/>
      <c r="K54" s="502">
        <f t="shared" si="0"/>
        <v>1</v>
      </c>
      <c r="L54" s="503"/>
    </row>
    <row r="55" spans="1:12" s="504" customFormat="1" ht="27" customHeight="1">
      <c r="A55" s="609"/>
      <c r="B55" s="613"/>
      <c r="C55" s="614"/>
      <c r="D55" s="615"/>
      <c r="E55" s="505" t="str">
        <f>IF(I55="","",Main!J22)</f>
        <v>K.V.Sai Sujith</v>
      </c>
      <c r="F55" s="506" t="str">
        <f>IF(I55="","",Main!K22)</f>
        <v>VIII</v>
      </c>
      <c r="G55" s="506" t="str">
        <f>IF(I55="","",Main!L22)</f>
        <v>2010-2011</v>
      </c>
      <c r="H55" s="505" t="str">
        <f>IF(I55="","",Main!M22)</f>
        <v>Rathnam High School, Nelore</v>
      </c>
      <c r="I55" s="506">
        <f>IF(Main!N22="","",Main!N22)</f>
        <v>1000</v>
      </c>
      <c r="J55" s="501"/>
      <c r="K55" s="502">
        <f t="shared" si="0"/>
        <v>1</v>
      </c>
      <c r="L55" s="503">
        <f t="shared" ref="L55" si="18">K55</f>
        <v>1</v>
      </c>
    </row>
    <row r="56" spans="1:12" s="504" customFormat="1" ht="27" customHeight="1">
      <c r="A56" s="608">
        <f>IF(K57="","",SUM($L$18:L57))</f>
        <v>20</v>
      </c>
      <c r="B56" s="610" t="str">
        <f>IF(I57="","",CONCATENATE(Main!C23,", ",Main!D23,IF(Main!F23&gt;0,CONCATENATE(", ",Main!F23),"")))</f>
        <v>K.V.RAVANAMMA, SA (English), MPUPS, Dasaripalli</v>
      </c>
      <c r="C56" s="611"/>
      <c r="D56" s="612"/>
      <c r="E56" s="499" t="str">
        <f>IF(I56="","",Main!O23)</f>
        <v>XXXXXXXXXX</v>
      </c>
      <c r="F56" s="500" t="str">
        <f>IF(I56="","",Main!P23)</f>
        <v>Inter-I</v>
      </c>
      <c r="G56" s="500" t="str">
        <f>IF(I56="","",Main!Q23)</f>
        <v>2010-2011</v>
      </c>
      <c r="H56" s="499" t="str">
        <f>IF(I56="","",Main!R23)</f>
        <v>Abdul Kalam Jr Coolege</v>
      </c>
      <c r="I56" s="500">
        <f>IF(Main!S23="","",Main!S23)</f>
        <v>1000</v>
      </c>
      <c r="J56" s="501"/>
      <c r="K56" s="502">
        <f t="shared" si="0"/>
        <v>1</v>
      </c>
      <c r="L56" s="503"/>
    </row>
    <row r="57" spans="1:12" s="504" customFormat="1" ht="27" customHeight="1">
      <c r="A57" s="609"/>
      <c r="B57" s="613"/>
      <c r="C57" s="614"/>
      <c r="D57" s="615"/>
      <c r="E57" s="505" t="str">
        <f>IF(I57="","",Main!J23)</f>
        <v>K.V.Sai Sujith</v>
      </c>
      <c r="F57" s="506" t="str">
        <f>IF(I57="","",Main!K23)</f>
        <v>VIII</v>
      </c>
      <c r="G57" s="506" t="str">
        <f>IF(I57="","",Main!L23)</f>
        <v>2010-2011</v>
      </c>
      <c r="H57" s="505" t="str">
        <f>IF(I57="","",Main!M23)</f>
        <v>Rathnam High School, Nelore</v>
      </c>
      <c r="I57" s="506">
        <f>IF(Main!N23="","",Main!N23)</f>
        <v>1000</v>
      </c>
      <c r="J57" s="501"/>
      <c r="K57" s="502">
        <f t="shared" si="0"/>
        <v>1</v>
      </c>
      <c r="L57" s="503">
        <f t="shared" ref="L57" si="19">K57</f>
        <v>1</v>
      </c>
    </row>
    <row r="58" spans="1:12" s="504" customFormat="1" ht="27" customHeight="1">
      <c r="A58" s="608">
        <f>IF(K59="","",SUM($L$18:L59))</f>
        <v>21</v>
      </c>
      <c r="B58" s="610" t="str">
        <f>IF(I59="","",CONCATENATE(Main!C24,", ",Main!D24,IF(Main!F24&gt;0,CONCATENATE(", ",Main!F24),"")))</f>
        <v>K.V.RAVANAMMA, SA (English), MPUPS, Dasaripalli</v>
      </c>
      <c r="C58" s="611"/>
      <c r="D58" s="612"/>
      <c r="E58" s="499" t="str">
        <f>IF(I58="","",Main!O24)</f>
        <v>XXXXXXXXXX</v>
      </c>
      <c r="F58" s="500" t="str">
        <f>IF(I58="","",Main!P24)</f>
        <v>Inter-I</v>
      </c>
      <c r="G58" s="500" t="str">
        <f>IF(I58="","",Main!Q24)</f>
        <v>2010-2011</v>
      </c>
      <c r="H58" s="499" t="str">
        <f>IF(I58="","",Main!R24)</f>
        <v>Abdul Kalam Jr Coolege</v>
      </c>
      <c r="I58" s="500">
        <f>IF(Main!S24="","",Main!S24)</f>
        <v>1000</v>
      </c>
      <c r="J58" s="501"/>
      <c r="K58" s="502">
        <f t="shared" si="0"/>
        <v>1</v>
      </c>
      <c r="L58" s="503"/>
    </row>
    <row r="59" spans="1:12" s="504" customFormat="1" ht="27" customHeight="1">
      <c r="A59" s="609"/>
      <c r="B59" s="613"/>
      <c r="C59" s="614"/>
      <c r="D59" s="615"/>
      <c r="E59" s="505" t="str">
        <f>IF(I59="","",Main!J24)</f>
        <v>K.V.Sai Sujith</v>
      </c>
      <c r="F59" s="506" t="str">
        <f>IF(I59="","",Main!K24)</f>
        <v>VIII</v>
      </c>
      <c r="G59" s="506" t="str">
        <f>IF(I59="","",Main!L24)</f>
        <v>2010-2011</v>
      </c>
      <c r="H59" s="505" t="str">
        <f>IF(I59="","",Main!M24)</f>
        <v>Rathnam High School, Nelore</v>
      </c>
      <c r="I59" s="506">
        <f>IF(Main!N24="","",Main!N24)</f>
        <v>1000</v>
      </c>
      <c r="J59" s="501"/>
      <c r="K59" s="502">
        <f t="shared" si="0"/>
        <v>1</v>
      </c>
      <c r="L59" s="503">
        <f t="shared" ref="L59" si="20">K59</f>
        <v>1</v>
      </c>
    </row>
    <row r="60" spans="1:12" s="504" customFormat="1" ht="27" customHeight="1">
      <c r="A60" s="608">
        <f>IF(K61="","",SUM($L$18:L61))</f>
        <v>22</v>
      </c>
      <c r="B60" s="610" t="str">
        <f>IF(I61="","",CONCATENATE(Main!C25,", ",Main!D25,IF(Main!F25&gt;0,CONCATENATE(", ",Main!F25),"")))</f>
        <v>K.V.RAVANAMMA, SA (English), MPUPS, Dasaripalli</v>
      </c>
      <c r="C60" s="611"/>
      <c r="D60" s="612"/>
      <c r="E60" s="499" t="str">
        <f>IF(I60="","",Main!O25)</f>
        <v>XXXXXXXXXX</v>
      </c>
      <c r="F60" s="500" t="str">
        <f>IF(I60="","",Main!P25)</f>
        <v>Inter-I</v>
      </c>
      <c r="G60" s="500" t="str">
        <f>IF(I60="","",Main!Q25)</f>
        <v>2010-2011</v>
      </c>
      <c r="H60" s="499" t="str">
        <f>IF(I60="","",Main!R25)</f>
        <v>Abdul Kalam Jr Coolege</v>
      </c>
      <c r="I60" s="500">
        <f>IF(Main!S25="","",Main!S25)</f>
        <v>1000</v>
      </c>
      <c r="J60" s="501"/>
      <c r="K60" s="502">
        <f t="shared" si="0"/>
        <v>1</v>
      </c>
      <c r="L60" s="503"/>
    </row>
    <row r="61" spans="1:12" s="504" customFormat="1" ht="27" customHeight="1">
      <c r="A61" s="609"/>
      <c r="B61" s="613"/>
      <c r="C61" s="614"/>
      <c r="D61" s="615"/>
      <c r="E61" s="505" t="str">
        <f>IF(I61="","",Main!J25)</f>
        <v>K.V.Sai Sujith</v>
      </c>
      <c r="F61" s="506" t="str">
        <f>IF(I61="","",Main!K25)</f>
        <v>VIII</v>
      </c>
      <c r="G61" s="506" t="str">
        <f>IF(I61="","",Main!L25)</f>
        <v>2010-2011</v>
      </c>
      <c r="H61" s="505" t="str">
        <f>IF(I61="","",Main!M25)</f>
        <v>Rathnam High School, Nelore</v>
      </c>
      <c r="I61" s="506">
        <f>IF(Main!N25="","",Main!N25)</f>
        <v>1000</v>
      </c>
      <c r="J61" s="501"/>
      <c r="K61" s="502">
        <f t="shared" si="0"/>
        <v>1</v>
      </c>
      <c r="L61" s="503">
        <f t="shared" ref="L61" si="21">K61</f>
        <v>1</v>
      </c>
    </row>
    <row r="62" spans="1:12" s="504" customFormat="1" ht="27" customHeight="1">
      <c r="A62" s="608">
        <f>IF(K63="","",SUM($L$18:L63))</f>
        <v>23</v>
      </c>
      <c r="B62" s="610" t="str">
        <f>IF(I63="","",CONCATENATE(Main!C26,", ",Main!D26,IF(Main!F26&gt;0,CONCATENATE(", ",Main!F26),"")))</f>
        <v>K.V.RAVANAMMA, SA (English), MPUPS, Dasaripalli</v>
      </c>
      <c r="C62" s="611"/>
      <c r="D62" s="612"/>
      <c r="E62" s="499" t="str">
        <f>IF(I62="","",Main!O26)</f>
        <v>XXXXXXXXXX</v>
      </c>
      <c r="F62" s="500" t="str">
        <f>IF(I62="","",Main!P26)</f>
        <v>Inter-I</v>
      </c>
      <c r="G62" s="500" t="str">
        <f>IF(I62="","",Main!Q26)</f>
        <v>2010-2011</v>
      </c>
      <c r="H62" s="499" t="str">
        <f>IF(I62="","",Main!R26)</f>
        <v>Abdul Kalam Jr Coolege</v>
      </c>
      <c r="I62" s="500">
        <f>IF(Main!S26="","",Main!S26)</f>
        <v>1000</v>
      </c>
      <c r="J62" s="501"/>
      <c r="K62" s="502">
        <f t="shared" si="0"/>
        <v>1</v>
      </c>
      <c r="L62" s="503"/>
    </row>
    <row r="63" spans="1:12" s="504" customFormat="1" ht="27" customHeight="1">
      <c r="A63" s="609"/>
      <c r="B63" s="613"/>
      <c r="C63" s="614"/>
      <c r="D63" s="615"/>
      <c r="E63" s="505" t="str">
        <f>IF(I63="","",Main!J26)</f>
        <v>K.V.Sai Sujith</v>
      </c>
      <c r="F63" s="506" t="str">
        <f>IF(I63="","",Main!K26)</f>
        <v>VIII</v>
      </c>
      <c r="G63" s="506" t="str">
        <f>IF(I63="","",Main!L26)</f>
        <v>2010-2011</v>
      </c>
      <c r="H63" s="505" t="str">
        <f>IF(I63="","",Main!M26)</f>
        <v>Rathnam High School, Nelore</v>
      </c>
      <c r="I63" s="506">
        <f>IF(Main!N26="","",Main!N26)</f>
        <v>1000</v>
      </c>
      <c r="J63" s="501"/>
      <c r="K63" s="502">
        <f t="shared" si="0"/>
        <v>1</v>
      </c>
      <c r="L63" s="503">
        <f t="shared" ref="L63" si="22">K63</f>
        <v>1</v>
      </c>
    </row>
    <row r="64" spans="1:12" s="504" customFormat="1" ht="27" customHeight="1">
      <c r="A64" s="608">
        <f>IF(K65="","",SUM($L$18:L65))</f>
        <v>24</v>
      </c>
      <c r="B64" s="610" t="str">
        <f>IF(I65="","",CONCATENATE(Main!C27,", ",Main!D27,IF(Main!F27&gt;0,CONCATENATE(", ",Main!F27),"")))</f>
        <v>K.V.RAVANAMMA, SA (English), MPUPS, Dasaripalli</v>
      </c>
      <c r="C64" s="611"/>
      <c r="D64" s="612"/>
      <c r="E64" s="499" t="str">
        <f>IF(I64="","",Main!O27)</f>
        <v>XXXXXXXXXX</v>
      </c>
      <c r="F64" s="500" t="str">
        <f>IF(I64="","",Main!P27)</f>
        <v>Inter-I</v>
      </c>
      <c r="G64" s="500" t="str">
        <f>IF(I64="","",Main!Q27)</f>
        <v>2010-2011</v>
      </c>
      <c r="H64" s="499" t="str">
        <f>IF(I64="","",Main!R27)</f>
        <v>Abdul Kalam Jr Coolege</v>
      </c>
      <c r="I64" s="500">
        <f>IF(Main!S27="","",Main!S27)</f>
        <v>1000</v>
      </c>
      <c r="J64" s="501"/>
      <c r="K64" s="502">
        <f t="shared" si="0"/>
        <v>1</v>
      </c>
      <c r="L64" s="503"/>
    </row>
    <row r="65" spans="1:12" s="504" customFormat="1" ht="27" customHeight="1">
      <c r="A65" s="609"/>
      <c r="B65" s="613"/>
      <c r="C65" s="614"/>
      <c r="D65" s="615"/>
      <c r="E65" s="505" t="str">
        <f>IF(I65="","",Main!J27)</f>
        <v>K.V.Sai Sujith</v>
      </c>
      <c r="F65" s="506" t="str">
        <f>IF(I65="","",Main!K27)</f>
        <v>VIII</v>
      </c>
      <c r="G65" s="506" t="str">
        <f>IF(I65="","",Main!L27)</f>
        <v>2010-2011</v>
      </c>
      <c r="H65" s="505" t="str">
        <f>IF(I65="","",Main!M27)</f>
        <v>Rathnam High School, Nelore</v>
      </c>
      <c r="I65" s="506">
        <f>IF(Main!N27="","",Main!N27)</f>
        <v>1000</v>
      </c>
      <c r="J65" s="501"/>
      <c r="K65" s="502">
        <f t="shared" si="0"/>
        <v>1</v>
      </c>
      <c r="L65" s="503">
        <f t="shared" ref="L65" si="23">K65</f>
        <v>1</v>
      </c>
    </row>
    <row r="66" spans="1:12" s="504" customFormat="1" ht="27" customHeight="1">
      <c r="A66" s="608">
        <f>IF(K67="","",SUM($L$18:L67))</f>
        <v>25</v>
      </c>
      <c r="B66" s="610" t="str">
        <f>IF(I67="","",CONCATENATE(Main!C28,", ",Main!D28,IF(Main!F28&gt;0,CONCATENATE(", ",Main!F28),"")))</f>
        <v>K.V.RAVANAMMA, SA (English), MPUPS, Dasaripalli</v>
      </c>
      <c r="C66" s="611"/>
      <c r="D66" s="612"/>
      <c r="E66" s="499" t="str">
        <f>IF(I66="","",Main!O28)</f>
        <v>XXXXXXXXXX</v>
      </c>
      <c r="F66" s="500" t="str">
        <f>IF(I66="","",Main!P28)</f>
        <v>Inter-I</v>
      </c>
      <c r="G66" s="500" t="str">
        <f>IF(I66="","",Main!Q28)</f>
        <v>2010-2011</v>
      </c>
      <c r="H66" s="499" t="str">
        <f>IF(I66="","",Main!R28)</f>
        <v>Abdul Kalam Jr Coolege</v>
      </c>
      <c r="I66" s="500">
        <f>IF(Main!S28="","",Main!S28)</f>
        <v>1000</v>
      </c>
      <c r="J66" s="501"/>
      <c r="K66" s="502">
        <f t="shared" si="0"/>
        <v>1</v>
      </c>
      <c r="L66" s="503"/>
    </row>
    <row r="67" spans="1:12" s="504" customFormat="1" ht="27" customHeight="1">
      <c r="A67" s="609"/>
      <c r="B67" s="613"/>
      <c r="C67" s="614"/>
      <c r="D67" s="615"/>
      <c r="E67" s="505" t="str">
        <f>IF(I67="","",Main!J28)</f>
        <v>K.V.Sai Sujith</v>
      </c>
      <c r="F67" s="506" t="str">
        <f>IF(I67="","",Main!K28)</f>
        <v>VIII</v>
      </c>
      <c r="G67" s="506" t="str">
        <f>IF(I67="","",Main!L28)</f>
        <v>2010-2011</v>
      </c>
      <c r="H67" s="505" t="str">
        <f>IF(I67="","",Main!M28)</f>
        <v>Rathnam High School, Nelore</v>
      </c>
      <c r="I67" s="506">
        <f>IF(Main!N28="","",Main!N28)</f>
        <v>1000</v>
      </c>
      <c r="J67" s="501"/>
      <c r="K67" s="502">
        <f t="shared" si="0"/>
        <v>1</v>
      </c>
      <c r="L67" s="503">
        <f t="shared" ref="L67" si="24">K67</f>
        <v>1</v>
      </c>
    </row>
    <row r="68" spans="1:12" s="504" customFormat="1" ht="27" customHeight="1">
      <c r="A68" s="608">
        <f>IF(K69="","",SUM($L$18:L69))</f>
        <v>26</v>
      </c>
      <c r="B68" s="610" t="str">
        <f>IF(I69="","",CONCATENATE(Main!C29,", ",Main!D29,IF(Main!F29&gt;0,CONCATENATE(", ",Main!F29),"")))</f>
        <v>K.V.RAVANAMMA, SA (English), MPUPS, Dasaripalli</v>
      </c>
      <c r="C68" s="611"/>
      <c r="D68" s="612"/>
      <c r="E68" s="499" t="str">
        <f>IF(I68="","",Main!O29)</f>
        <v>XXXXXXXXXX</v>
      </c>
      <c r="F68" s="500" t="str">
        <f>IF(I68="","",Main!P29)</f>
        <v>Inter-I</v>
      </c>
      <c r="G68" s="500" t="str">
        <f>IF(I68="","",Main!Q29)</f>
        <v>2010-2011</v>
      </c>
      <c r="H68" s="499" t="str">
        <f>IF(I68="","",Main!R29)</f>
        <v>Abdul Kalam Jr Coolege</v>
      </c>
      <c r="I68" s="500">
        <f>IF(Main!S29="","",Main!S29)</f>
        <v>1000</v>
      </c>
      <c r="J68" s="501"/>
      <c r="K68" s="502">
        <f t="shared" si="0"/>
        <v>1</v>
      </c>
      <c r="L68" s="503"/>
    </row>
    <row r="69" spans="1:12" s="504" customFormat="1" ht="27" customHeight="1">
      <c r="A69" s="609"/>
      <c r="B69" s="613"/>
      <c r="C69" s="614"/>
      <c r="D69" s="615"/>
      <c r="E69" s="505" t="str">
        <f>IF(I69="","",Main!J29)</f>
        <v>K.V.Sai Sujith</v>
      </c>
      <c r="F69" s="506" t="str">
        <f>IF(I69="","",Main!K29)</f>
        <v>VIII</v>
      </c>
      <c r="G69" s="506" t="str">
        <f>IF(I69="","",Main!L29)</f>
        <v>2010-2011</v>
      </c>
      <c r="H69" s="505" t="str">
        <f>IF(I69="","",Main!M29)</f>
        <v>Rathnam High School, Nelore</v>
      </c>
      <c r="I69" s="506">
        <f>IF(Main!N29="","",Main!N29)</f>
        <v>1000</v>
      </c>
      <c r="J69" s="501"/>
      <c r="K69" s="502">
        <f t="shared" si="0"/>
        <v>1</v>
      </c>
      <c r="L69" s="503">
        <f t="shared" ref="L69" si="25">K69</f>
        <v>1</v>
      </c>
    </row>
    <row r="70" spans="1:12" s="504" customFormat="1" ht="27" customHeight="1">
      <c r="A70" s="608">
        <f>IF(K71="","",SUM($L$18:L71))</f>
        <v>27</v>
      </c>
      <c r="B70" s="610" t="str">
        <f>IF(I71="","",CONCATENATE(Main!C30,", ",Main!D30,IF(Main!F30&gt;0,CONCATENATE(", ",Main!F30),"")))</f>
        <v>K.V.RAVANAMMA, SA (English), MPUPS, Dasaripalli</v>
      </c>
      <c r="C70" s="611"/>
      <c r="D70" s="612"/>
      <c r="E70" s="499" t="str">
        <f>IF(I70="","",Main!O30)</f>
        <v>XXXXXXXXXX</v>
      </c>
      <c r="F70" s="500" t="str">
        <f>IF(I70="","",Main!P30)</f>
        <v>Inter-I</v>
      </c>
      <c r="G70" s="500" t="str">
        <f>IF(I70="","",Main!Q30)</f>
        <v>2010-2011</v>
      </c>
      <c r="H70" s="499" t="str">
        <f>IF(I70="","",Main!R30)</f>
        <v>Abdul Kalam Jr Coolege</v>
      </c>
      <c r="I70" s="500">
        <f>IF(Main!S30="","",Main!S30)</f>
        <v>1000</v>
      </c>
      <c r="J70" s="501"/>
      <c r="K70" s="502">
        <f t="shared" si="0"/>
        <v>1</v>
      </c>
      <c r="L70" s="503"/>
    </row>
    <row r="71" spans="1:12" s="504" customFormat="1" ht="27" customHeight="1">
      <c r="A71" s="609"/>
      <c r="B71" s="613"/>
      <c r="C71" s="614"/>
      <c r="D71" s="615"/>
      <c r="E71" s="505" t="str">
        <f>IF(I71="","",Main!J30)</f>
        <v>K.V.Sai Sujith</v>
      </c>
      <c r="F71" s="506" t="str">
        <f>IF(I71="","",Main!K30)</f>
        <v>VIII</v>
      </c>
      <c r="G71" s="506" t="str">
        <f>IF(I71="","",Main!L30)</f>
        <v>2010-2011</v>
      </c>
      <c r="H71" s="505" t="str">
        <f>IF(I71="","",Main!M30)</f>
        <v>Rathnam High School, Nelore</v>
      </c>
      <c r="I71" s="506">
        <f>IF(Main!N30="","",Main!N30)</f>
        <v>1000</v>
      </c>
      <c r="J71" s="501"/>
      <c r="K71" s="502">
        <f t="shared" si="0"/>
        <v>1</v>
      </c>
      <c r="L71" s="503">
        <f t="shared" ref="L71" si="26">K71</f>
        <v>1</v>
      </c>
    </row>
    <row r="72" spans="1:12" s="504" customFormat="1" ht="27" customHeight="1">
      <c r="A72" s="608">
        <f>IF(K73="","",SUM($L$18:L73))</f>
        <v>28</v>
      </c>
      <c r="B72" s="610" t="str">
        <f>IF(I73="","",CONCATENATE(Main!C31,", ",Main!D31,IF(Main!F31&gt;0,CONCATENATE(", ",Main!F31),"")))</f>
        <v>K.V.RAVANAMMA, SA (English), MPUPS, Dasaripalli</v>
      </c>
      <c r="C72" s="611"/>
      <c r="D72" s="612"/>
      <c r="E72" s="499" t="str">
        <f>IF(I72="","",Main!O31)</f>
        <v>XXXXXXXXXX</v>
      </c>
      <c r="F72" s="500" t="str">
        <f>IF(I72="","",Main!P31)</f>
        <v>Inter-I</v>
      </c>
      <c r="G72" s="500" t="str">
        <f>IF(I72="","",Main!Q31)</f>
        <v>2010-2011</v>
      </c>
      <c r="H72" s="499" t="str">
        <f>IF(I72="","",Main!R31)</f>
        <v>Abdul Kalam Jr Coolege</v>
      </c>
      <c r="I72" s="500">
        <f>IF(Main!S31="","",Main!S31)</f>
        <v>1000</v>
      </c>
      <c r="J72" s="501"/>
      <c r="K72" s="502">
        <f t="shared" si="0"/>
        <v>1</v>
      </c>
      <c r="L72" s="503"/>
    </row>
    <row r="73" spans="1:12" s="504" customFormat="1" ht="27" customHeight="1">
      <c r="A73" s="609"/>
      <c r="B73" s="613"/>
      <c r="C73" s="614"/>
      <c r="D73" s="615"/>
      <c r="E73" s="505" t="str">
        <f>IF(I73="","",Main!J31)</f>
        <v>K.V.Sai Sujith</v>
      </c>
      <c r="F73" s="506" t="str">
        <f>IF(I73="","",Main!K31)</f>
        <v>VIII</v>
      </c>
      <c r="G73" s="506" t="str">
        <f>IF(I73="","",Main!L31)</f>
        <v>2010-2011</v>
      </c>
      <c r="H73" s="505" t="str">
        <f>IF(I73="","",Main!M31)</f>
        <v>Rathnam High School, Nelore</v>
      </c>
      <c r="I73" s="506">
        <f>IF(Main!N31="","",Main!N31)</f>
        <v>1000</v>
      </c>
      <c r="J73" s="501"/>
      <c r="K73" s="502">
        <f t="shared" si="0"/>
        <v>1</v>
      </c>
      <c r="L73" s="503">
        <f t="shared" ref="L73" si="27">K73</f>
        <v>1</v>
      </c>
    </row>
    <row r="74" spans="1:12" s="504" customFormat="1" ht="27" customHeight="1">
      <c r="A74" s="608">
        <f>IF(K75="","",SUM($L$18:L75))</f>
        <v>29</v>
      </c>
      <c r="B74" s="610" t="str">
        <f>IF(I75="","",CONCATENATE(Main!C32,", ",Main!D32,IF(Main!F32&gt;0,CONCATENATE(", ",Main!F32),"")))</f>
        <v>K.V.RAVANAMMA, SA (English), MPUPS, Dasaripalli</v>
      </c>
      <c r="C74" s="611"/>
      <c r="D74" s="612"/>
      <c r="E74" s="499" t="str">
        <f>IF(I74="","",Main!O32)</f>
        <v>XXXXXXXXXX</v>
      </c>
      <c r="F74" s="500" t="str">
        <f>IF(I74="","",Main!P32)</f>
        <v>Inter-I</v>
      </c>
      <c r="G74" s="500" t="str">
        <f>IF(I74="","",Main!Q32)</f>
        <v>2010-2011</v>
      </c>
      <c r="H74" s="499" t="str">
        <f>IF(I74="","",Main!R32)</f>
        <v>Abdul Kalam Jr Coolege</v>
      </c>
      <c r="I74" s="500">
        <f>IF(Main!S32="","",Main!S32)</f>
        <v>1000</v>
      </c>
      <c r="J74" s="501"/>
      <c r="K74" s="502">
        <f t="shared" si="0"/>
        <v>1</v>
      </c>
      <c r="L74" s="503"/>
    </row>
    <row r="75" spans="1:12" s="504" customFormat="1" ht="27" customHeight="1">
      <c r="A75" s="609"/>
      <c r="B75" s="613"/>
      <c r="C75" s="614"/>
      <c r="D75" s="615"/>
      <c r="E75" s="505" t="str">
        <f>IF(I75="","",Main!J32)</f>
        <v>K.V.Sai Sujith</v>
      </c>
      <c r="F75" s="506" t="str">
        <f>IF(I75="","",Main!K32)</f>
        <v>VIII</v>
      </c>
      <c r="G75" s="506" t="str">
        <f>IF(I75="","",Main!L32)</f>
        <v>2010-2011</v>
      </c>
      <c r="H75" s="505" t="str">
        <f>IF(I75="","",Main!M32)</f>
        <v>Rathnam High School, Nelore</v>
      </c>
      <c r="I75" s="506">
        <f>IF(Main!N32="","",Main!N32)</f>
        <v>1000</v>
      </c>
      <c r="J75" s="501"/>
      <c r="K75" s="502">
        <f t="shared" si="0"/>
        <v>1</v>
      </c>
      <c r="L75" s="503">
        <f t="shared" ref="L75" si="28">K75</f>
        <v>1</v>
      </c>
    </row>
    <row r="76" spans="1:12" s="504" customFormat="1" ht="27" customHeight="1">
      <c r="A76" s="608">
        <f>IF(K77="","",SUM($L$18:L77))</f>
        <v>30</v>
      </c>
      <c r="B76" s="610" t="str">
        <f>IF(I77="","",CONCATENATE(Main!C33,", ",Main!D33,IF(Main!F33&gt;0,CONCATENATE(", ",Main!F33),"")))</f>
        <v>K.V.RAVANAMMA, SA (English), MPUPS, Dasaripalli</v>
      </c>
      <c r="C76" s="611"/>
      <c r="D76" s="612"/>
      <c r="E76" s="499" t="str">
        <f>IF(I76="","",Main!O33)</f>
        <v>XXXXXXXXXX</v>
      </c>
      <c r="F76" s="500" t="str">
        <f>IF(I76="","",Main!P33)</f>
        <v>Inter-I</v>
      </c>
      <c r="G76" s="500" t="str">
        <f>IF(I76="","",Main!Q33)</f>
        <v>2010-2011</v>
      </c>
      <c r="H76" s="499" t="str">
        <f>IF(I76="","",Main!R33)</f>
        <v>Abdul Kalam Jr Coolege</v>
      </c>
      <c r="I76" s="500">
        <f>IF(Main!S33="","",Main!S33)</f>
        <v>1000</v>
      </c>
      <c r="J76" s="501"/>
      <c r="K76" s="502">
        <f t="shared" si="0"/>
        <v>1</v>
      </c>
      <c r="L76" s="503"/>
    </row>
    <row r="77" spans="1:12" s="504" customFormat="1" ht="27" customHeight="1">
      <c r="A77" s="609"/>
      <c r="B77" s="613"/>
      <c r="C77" s="614"/>
      <c r="D77" s="615"/>
      <c r="E77" s="505" t="str">
        <f>IF(I77="","",Main!J33)</f>
        <v>K.V.Sai Sujith</v>
      </c>
      <c r="F77" s="506" t="str">
        <f>IF(I77="","",Main!K33)</f>
        <v>VIII</v>
      </c>
      <c r="G77" s="506" t="str">
        <f>IF(I77="","",Main!L33)</f>
        <v>2010-2011</v>
      </c>
      <c r="H77" s="505" t="str">
        <f>IF(I77="","",Main!M33)</f>
        <v>Rathnam High School, Nelore</v>
      </c>
      <c r="I77" s="506">
        <f>IF(Main!N33="","",Main!N33)</f>
        <v>1000</v>
      </c>
      <c r="J77" s="501"/>
      <c r="K77" s="502">
        <f t="shared" si="0"/>
        <v>1</v>
      </c>
      <c r="L77" s="503">
        <f t="shared" ref="L77" si="29">K77</f>
        <v>1</v>
      </c>
    </row>
    <row r="78" spans="1:12" s="504" customFormat="1" ht="27" customHeight="1">
      <c r="A78" s="608">
        <f>IF(K79="","",SUM($L$18:L79))</f>
        <v>31</v>
      </c>
      <c r="B78" s="610" t="str">
        <f>IF(I79="","",CONCATENATE(Main!C34,", ",Main!D34,IF(Main!F34&gt;0,CONCATENATE(", ",Main!F34),"")))</f>
        <v>K.V.RAVANAMMA, SA (English), MPUPS, Dasaripalli</v>
      </c>
      <c r="C78" s="611"/>
      <c r="D78" s="612"/>
      <c r="E78" s="499" t="str">
        <f>IF(I78="","",Main!O34)</f>
        <v>XXXXXXXXXX</v>
      </c>
      <c r="F78" s="500" t="str">
        <f>IF(I78="","",Main!P34)</f>
        <v>Inter-I</v>
      </c>
      <c r="G78" s="500" t="str">
        <f>IF(I78="","",Main!Q34)</f>
        <v>2010-2011</v>
      </c>
      <c r="H78" s="499" t="str">
        <f>IF(I78="","",Main!R34)</f>
        <v>Abdul Kalam Jr Coolege</v>
      </c>
      <c r="I78" s="500">
        <f>IF(Main!S34="","",Main!S34)</f>
        <v>1000</v>
      </c>
      <c r="J78" s="501"/>
      <c r="K78" s="502">
        <f t="shared" si="0"/>
        <v>1</v>
      </c>
      <c r="L78" s="503"/>
    </row>
    <row r="79" spans="1:12" s="504" customFormat="1" ht="27" customHeight="1">
      <c r="A79" s="609"/>
      <c r="B79" s="613"/>
      <c r="C79" s="614"/>
      <c r="D79" s="615"/>
      <c r="E79" s="505" t="str">
        <f>IF(I79="","",Main!J34)</f>
        <v>K.V.Sai Sujith</v>
      </c>
      <c r="F79" s="506" t="str">
        <f>IF(I79="","",Main!K34)</f>
        <v>VIII</v>
      </c>
      <c r="G79" s="506" t="str">
        <f>IF(I79="","",Main!L34)</f>
        <v>2010-2011</v>
      </c>
      <c r="H79" s="505" t="str">
        <f>IF(I79="","",Main!M34)</f>
        <v>Rathnam High School, Nelore</v>
      </c>
      <c r="I79" s="506">
        <f>IF(Main!N34="","",Main!N34)</f>
        <v>1000</v>
      </c>
      <c r="J79" s="501"/>
      <c r="K79" s="502">
        <f t="shared" si="0"/>
        <v>1</v>
      </c>
      <c r="L79" s="503">
        <f t="shared" ref="L79" si="30">K79</f>
        <v>1</v>
      </c>
    </row>
    <row r="80" spans="1:12" s="504" customFormat="1" ht="27" customHeight="1">
      <c r="A80" s="608">
        <f>IF(K81="","",SUM($L$18:L81))</f>
        <v>32</v>
      </c>
      <c r="B80" s="610" t="str">
        <f>IF(I81="","",CONCATENATE(Main!C35,", ",Main!D35,IF(Main!F35&gt;0,CONCATENATE(", ",Main!F35),"")))</f>
        <v>K.V.RAVANAMMA, SA (English), MPUPS, Dasaripalli</v>
      </c>
      <c r="C80" s="611"/>
      <c r="D80" s="612"/>
      <c r="E80" s="499" t="str">
        <f>IF(I80="","",Main!O35)</f>
        <v>XXXXXXXXXX</v>
      </c>
      <c r="F80" s="500" t="str">
        <f>IF(I80="","",Main!P35)</f>
        <v>Inter-I</v>
      </c>
      <c r="G80" s="500" t="str">
        <f>IF(I80="","",Main!Q35)</f>
        <v>2010-2011</v>
      </c>
      <c r="H80" s="499" t="str">
        <f>IF(I80="","",Main!R35)</f>
        <v>Abdul Kalam Jr Coolege</v>
      </c>
      <c r="I80" s="500">
        <f>IF(Main!S35="","",Main!S35)</f>
        <v>1000</v>
      </c>
      <c r="J80" s="501"/>
      <c r="K80" s="502">
        <f t="shared" si="0"/>
        <v>1</v>
      </c>
      <c r="L80" s="503"/>
    </row>
    <row r="81" spans="1:12" s="504" customFormat="1" ht="27" customHeight="1">
      <c r="A81" s="609"/>
      <c r="B81" s="613"/>
      <c r="C81" s="614"/>
      <c r="D81" s="615"/>
      <c r="E81" s="505" t="str">
        <f>IF(I81="","",Main!J35)</f>
        <v>K.V.Sai Sujith</v>
      </c>
      <c r="F81" s="506" t="str">
        <f>IF(I81="","",Main!K35)</f>
        <v>VIII</v>
      </c>
      <c r="G81" s="506" t="str">
        <f>IF(I81="","",Main!L35)</f>
        <v>2010-2011</v>
      </c>
      <c r="H81" s="505" t="str">
        <f>IF(I81="","",Main!M35)</f>
        <v>Rathnam High School, Nelore</v>
      </c>
      <c r="I81" s="506">
        <f>IF(Main!N35="","",Main!N35)</f>
        <v>1000</v>
      </c>
      <c r="J81" s="501"/>
      <c r="K81" s="502">
        <f t="shared" si="0"/>
        <v>1</v>
      </c>
      <c r="L81" s="503">
        <f t="shared" ref="L81" si="31">K81</f>
        <v>1</v>
      </c>
    </row>
    <row r="82" spans="1:12" s="504" customFormat="1" ht="27" customHeight="1">
      <c r="A82" s="608">
        <f>IF(K83="","",SUM($L$18:L83))</f>
        <v>33</v>
      </c>
      <c r="B82" s="610" t="str">
        <f>IF(I83="","",CONCATENATE(Main!C36,", ",Main!D36,IF(Main!F36&gt;0,CONCATENATE(", ",Main!F36),"")))</f>
        <v>K.V.RAVANAMMA, SA (English), MPUPS, Dasaripalli</v>
      </c>
      <c r="C82" s="611"/>
      <c r="D82" s="612"/>
      <c r="E82" s="499" t="str">
        <f>IF(I82="","",Main!O36)</f>
        <v>XXXXXXXXXX</v>
      </c>
      <c r="F82" s="500" t="str">
        <f>IF(I82="","",Main!P36)</f>
        <v>Inter-I</v>
      </c>
      <c r="G82" s="500" t="str">
        <f>IF(I82="","",Main!Q36)</f>
        <v>2010-2011</v>
      </c>
      <c r="H82" s="499" t="str">
        <f>IF(I82="","",Main!R36)</f>
        <v>Abdul Kalam Jr Coolege</v>
      </c>
      <c r="I82" s="500">
        <f>IF(Main!S36="","",Main!S36)</f>
        <v>1000</v>
      </c>
      <c r="J82" s="501"/>
      <c r="K82" s="502">
        <f t="shared" si="0"/>
        <v>1</v>
      </c>
      <c r="L82" s="503"/>
    </row>
    <row r="83" spans="1:12" s="504" customFormat="1" ht="27" customHeight="1">
      <c r="A83" s="609"/>
      <c r="B83" s="613"/>
      <c r="C83" s="614"/>
      <c r="D83" s="615"/>
      <c r="E83" s="505" t="str">
        <f>IF(I83="","",Main!J36)</f>
        <v>K.V.Sai Sujith</v>
      </c>
      <c r="F83" s="506" t="str">
        <f>IF(I83="","",Main!K36)</f>
        <v>VIII</v>
      </c>
      <c r="G83" s="506" t="str">
        <f>IF(I83="","",Main!L36)</f>
        <v>2010-2011</v>
      </c>
      <c r="H83" s="505" t="str">
        <f>IF(I83="","",Main!M36)</f>
        <v>Rathnam High School, Nelore</v>
      </c>
      <c r="I83" s="506">
        <f>IF(Main!N36="","",Main!N36)</f>
        <v>1000</v>
      </c>
      <c r="J83" s="501"/>
      <c r="K83" s="502">
        <f t="shared" ref="K83:K146" si="32">IF(I83="","",1)</f>
        <v>1</v>
      </c>
      <c r="L83" s="503">
        <f t="shared" ref="L83" si="33">K83</f>
        <v>1</v>
      </c>
    </row>
    <row r="84" spans="1:12" s="504" customFormat="1" ht="27" customHeight="1">
      <c r="A84" s="608">
        <f>IF(K85="","",SUM($L$18:L85))</f>
        <v>34</v>
      </c>
      <c r="B84" s="610" t="str">
        <f>IF(I85="","",CONCATENATE(Main!C37,", ",Main!D37,IF(Main!F37&gt;0,CONCATENATE(", ",Main!F37),"")))</f>
        <v>K.V.RAVANAMMA, SA (English), MPUPS, Dasaripalli</v>
      </c>
      <c r="C84" s="611"/>
      <c r="D84" s="612"/>
      <c r="E84" s="499" t="str">
        <f>IF(I84="","",Main!O37)</f>
        <v>XXXXXXXXXX</v>
      </c>
      <c r="F84" s="500" t="str">
        <f>IF(I84="","",Main!P37)</f>
        <v>Inter-I</v>
      </c>
      <c r="G84" s="500" t="str">
        <f>IF(I84="","",Main!Q37)</f>
        <v>2010-2011</v>
      </c>
      <c r="H84" s="499" t="str">
        <f>IF(I84="","",Main!R37)</f>
        <v>Abdul Kalam Jr Coolege</v>
      </c>
      <c r="I84" s="500">
        <f>IF(Main!S37="","",Main!S37)</f>
        <v>1000</v>
      </c>
      <c r="J84" s="501"/>
      <c r="K84" s="502">
        <f t="shared" si="32"/>
        <v>1</v>
      </c>
      <c r="L84" s="503"/>
    </row>
    <row r="85" spans="1:12" s="504" customFormat="1" ht="27" customHeight="1">
      <c r="A85" s="609"/>
      <c r="B85" s="613"/>
      <c r="C85" s="614"/>
      <c r="D85" s="615"/>
      <c r="E85" s="505" t="str">
        <f>IF(I85="","",Main!J37)</f>
        <v>K.V.Sai Sujith</v>
      </c>
      <c r="F85" s="506" t="str">
        <f>IF(I85="","",Main!K37)</f>
        <v>VIII</v>
      </c>
      <c r="G85" s="506" t="str">
        <f>IF(I85="","",Main!L37)</f>
        <v>2010-2011</v>
      </c>
      <c r="H85" s="505" t="str">
        <f>IF(I85="","",Main!M37)</f>
        <v>Rathnam High School, Nelore</v>
      </c>
      <c r="I85" s="506">
        <f>IF(Main!N37="","",Main!N37)</f>
        <v>1000</v>
      </c>
      <c r="J85" s="501"/>
      <c r="K85" s="502">
        <f t="shared" si="32"/>
        <v>1</v>
      </c>
      <c r="L85" s="503">
        <f t="shared" ref="L85" si="34">K85</f>
        <v>1</v>
      </c>
    </row>
    <row r="86" spans="1:12" s="504" customFormat="1" ht="27" customHeight="1">
      <c r="A86" s="608">
        <f>IF(K87="","",SUM($L$18:L87))</f>
        <v>35</v>
      </c>
      <c r="B86" s="610" t="str">
        <f>IF(I87="","",CONCATENATE(Main!C38,", ",Main!D38,IF(Main!F38&gt;0,CONCATENATE(", ",Main!F38),"")))</f>
        <v>K.V.RAVANAMMA, SA (English), MPUPS, Dasaripalli</v>
      </c>
      <c r="C86" s="611"/>
      <c r="D86" s="612"/>
      <c r="E86" s="499" t="str">
        <f>IF(I86="","",Main!O38)</f>
        <v>XXXXXXXXXX</v>
      </c>
      <c r="F86" s="500" t="str">
        <f>IF(I86="","",Main!P38)</f>
        <v>Inter-I</v>
      </c>
      <c r="G86" s="500" t="str">
        <f>IF(I86="","",Main!Q38)</f>
        <v>2010-2011</v>
      </c>
      <c r="H86" s="499" t="str">
        <f>IF(I86="","",Main!R38)</f>
        <v>Abdul Kalam Jr Coolege</v>
      </c>
      <c r="I86" s="500">
        <f>IF(Main!S38="","",Main!S38)</f>
        <v>1000</v>
      </c>
      <c r="J86" s="501"/>
      <c r="K86" s="502">
        <f t="shared" si="32"/>
        <v>1</v>
      </c>
      <c r="L86" s="503"/>
    </row>
    <row r="87" spans="1:12" s="504" customFormat="1" ht="27" customHeight="1">
      <c r="A87" s="609"/>
      <c r="B87" s="613"/>
      <c r="C87" s="614"/>
      <c r="D87" s="615"/>
      <c r="E87" s="505" t="str">
        <f>IF(I87="","",Main!J38)</f>
        <v>K.V.Sai Sujith</v>
      </c>
      <c r="F87" s="506" t="str">
        <f>IF(I87="","",Main!K38)</f>
        <v>VIII</v>
      </c>
      <c r="G87" s="506" t="str">
        <f>IF(I87="","",Main!L38)</f>
        <v>2010-2011</v>
      </c>
      <c r="H87" s="505" t="str">
        <f>IF(I87="","",Main!M38)</f>
        <v>Rathnam High School, Nelore</v>
      </c>
      <c r="I87" s="506">
        <f>IF(Main!N38="","",Main!N38)</f>
        <v>1000</v>
      </c>
      <c r="J87" s="501"/>
      <c r="K87" s="502">
        <f t="shared" si="32"/>
        <v>1</v>
      </c>
      <c r="L87" s="503">
        <f t="shared" ref="L87" si="35">K87</f>
        <v>1</v>
      </c>
    </row>
    <row r="88" spans="1:12" s="504" customFormat="1" ht="27" customHeight="1">
      <c r="A88" s="608">
        <f>IF(K89="","",SUM($L$18:L89))</f>
        <v>36</v>
      </c>
      <c r="B88" s="610" t="str">
        <f>IF(I89="","",CONCATENATE(Main!C39,", ",Main!D39,IF(Main!F39&gt;0,CONCATENATE(", ",Main!F39),"")))</f>
        <v>K.V.RAVANAMMA, SA (English), MPUPS, Dasaripalli</v>
      </c>
      <c r="C88" s="611"/>
      <c r="D88" s="612"/>
      <c r="E88" s="499" t="str">
        <f>IF(I88="","",Main!O39)</f>
        <v>XXXXXXXXXX</v>
      </c>
      <c r="F88" s="500" t="str">
        <f>IF(I88="","",Main!P39)</f>
        <v>Inter-I</v>
      </c>
      <c r="G88" s="500" t="str">
        <f>IF(I88="","",Main!Q39)</f>
        <v>2010-2011</v>
      </c>
      <c r="H88" s="499" t="str">
        <f>IF(I88="","",Main!R39)</f>
        <v>Abdul Kalam Jr Coolege</v>
      </c>
      <c r="I88" s="500">
        <f>IF(Main!S39="","",Main!S39)</f>
        <v>1000</v>
      </c>
      <c r="J88" s="501"/>
      <c r="K88" s="502">
        <f t="shared" si="32"/>
        <v>1</v>
      </c>
      <c r="L88" s="503"/>
    </row>
    <row r="89" spans="1:12" s="504" customFormat="1" ht="27" customHeight="1">
      <c r="A89" s="609"/>
      <c r="B89" s="613"/>
      <c r="C89" s="614"/>
      <c r="D89" s="615"/>
      <c r="E89" s="505" t="str">
        <f>IF(I89="","",Main!J39)</f>
        <v>K.V.Sai Sujith</v>
      </c>
      <c r="F89" s="506" t="str">
        <f>IF(I89="","",Main!K39)</f>
        <v>VIII</v>
      </c>
      <c r="G89" s="506" t="str">
        <f>IF(I89="","",Main!L39)</f>
        <v>2010-2011</v>
      </c>
      <c r="H89" s="505" t="str">
        <f>IF(I89="","",Main!M39)</f>
        <v>Rathnam High School, Nelore</v>
      </c>
      <c r="I89" s="506">
        <f>IF(Main!N39="","",Main!N39)</f>
        <v>1000</v>
      </c>
      <c r="J89" s="501"/>
      <c r="K89" s="502">
        <f t="shared" si="32"/>
        <v>1</v>
      </c>
      <c r="L89" s="503">
        <f t="shared" ref="L89" si="36">K89</f>
        <v>1</v>
      </c>
    </row>
    <row r="90" spans="1:12" s="504" customFormat="1" ht="27" customHeight="1">
      <c r="A90" s="608">
        <f>IF(K91="","",SUM($L$18:L91))</f>
        <v>37</v>
      </c>
      <c r="B90" s="610" t="str">
        <f>IF(I91="","",CONCATENATE(Main!C40,", ",Main!D40,IF(Main!F40&gt;0,CONCATENATE(", ",Main!F40),"")))</f>
        <v>K.V.RAVANAMMA, SA (English), MPUPS, Dasaripalli</v>
      </c>
      <c r="C90" s="611"/>
      <c r="D90" s="612"/>
      <c r="E90" s="499" t="str">
        <f>IF(I90="","",Main!O40)</f>
        <v>XXXXXXXXXX</v>
      </c>
      <c r="F90" s="500" t="str">
        <f>IF(I90="","",Main!P40)</f>
        <v>Inter-I</v>
      </c>
      <c r="G90" s="500" t="str">
        <f>IF(I90="","",Main!Q40)</f>
        <v>2010-2011</v>
      </c>
      <c r="H90" s="499" t="str">
        <f>IF(I90="","",Main!R40)</f>
        <v>Abdul Kalam Jr Coolege</v>
      </c>
      <c r="I90" s="500">
        <f>IF(Main!S40="","",Main!S40)</f>
        <v>1000</v>
      </c>
      <c r="J90" s="501"/>
      <c r="K90" s="502">
        <f t="shared" si="32"/>
        <v>1</v>
      </c>
      <c r="L90" s="503"/>
    </row>
    <row r="91" spans="1:12" s="504" customFormat="1" ht="27" customHeight="1">
      <c r="A91" s="609"/>
      <c r="B91" s="613"/>
      <c r="C91" s="614"/>
      <c r="D91" s="615"/>
      <c r="E91" s="505" t="str">
        <f>IF(I91="","",Main!J40)</f>
        <v>K.V.Sai Sujith</v>
      </c>
      <c r="F91" s="506" t="str">
        <f>IF(I91="","",Main!K40)</f>
        <v>VIII</v>
      </c>
      <c r="G91" s="506" t="str">
        <f>IF(I91="","",Main!L40)</f>
        <v>2010-2011</v>
      </c>
      <c r="H91" s="505" t="str">
        <f>IF(I91="","",Main!M40)</f>
        <v>Rathnam High School, Nelore</v>
      </c>
      <c r="I91" s="506">
        <f>IF(Main!N40="","",Main!N40)</f>
        <v>1000</v>
      </c>
      <c r="J91" s="501"/>
      <c r="K91" s="502">
        <f t="shared" si="32"/>
        <v>1</v>
      </c>
      <c r="L91" s="503">
        <f t="shared" ref="L91" si="37">K91</f>
        <v>1</v>
      </c>
    </row>
    <row r="92" spans="1:12" s="504" customFormat="1" ht="27" customHeight="1">
      <c r="A92" s="608">
        <f>IF(K93="","",SUM($L$18:L93))</f>
        <v>38</v>
      </c>
      <c r="B92" s="610" t="str">
        <f>IF(I93="","",CONCATENATE(Main!C41,", ",Main!D41,IF(Main!F41&gt;0,CONCATENATE(", ",Main!F41),"")))</f>
        <v>K.V.RAVANAMMA, SA (English), MPUPS, Dasaripalli</v>
      </c>
      <c r="C92" s="611"/>
      <c r="D92" s="612"/>
      <c r="E92" s="499" t="str">
        <f>IF(I92="","",Main!O41)</f>
        <v>XXXXXXXXXX</v>
      </c>
      <c r="F92" s="500" t="str">
        <f>IF(I92="","",Main!P41)</f>
        <v>Inter-I</v>
      </c>
      <c r="G92" s="500" t="str">
        <f>IF(I92="","",Main!Q41)</f>
        <v>2010-2011</v>
      </c>
      <c r="H92" s="499" t="str">
        <f>IF(I92="","",Main!R41)</f>
        <v>Abdul Kalam Jr Coolege</v>
      </c>
      <c r="I92" s="500">
        <f>IF(Main!S41="","",Main!S41)</f>
        <v>1000</v>
      </c>
      <c r="J92" s="501"/>
      <c r="K92" s="502">
        <f t="shared" si="32"/>
        <v>1</v>
      </c>
      <c r="L92" s="503"/>
    </row>
    <row r="93" spans="1:12" s="504" customFormat="1" ht="27" customHeight="1">
      <c r="A93" s="609"/>
      <c r="B93" s="613"/>
      <c r="C93" s="614"/>
      <c r="D93" s="615"/>
      <c r="E93" s="505" t="str">
        <f>IF(I93="","",Main!J41)</f>
        <v>K.V.Sai Sujith</v>
      </c>
      <c r="F93" s="506" t="str">
        <f>IF(I93="","",Main!K41)</f>
        <v>VIII</v>
      </c>
      <c r="G93" s="506" t="str">
        <f>IF(I93="","",Main!L41)</f>
        <v>2010-2011</v>
      </c>
      <c r="H93" s="505" t="str">
        <f>IF(I93="","",Main!M41)</f>
        <v>Rathnam High School, Nelore</v>
      </c>
      <c r="I93" s="506">
        <f>IF(Main!N41="","",Main!N41)</f>
        <v>1000</v>
      </c>
      <c r="J93" s="501"/>
      <c r="K93" s="502">
        <f t="shared" si="32"/>
        <v>1</v>
      </c>
      <c r="L93" s="503">
        <f t="shared" ref="L93" si="38">K93</f>
        <v>1</v>
      </c>
    </row>
    <row r="94" spans="1:12" s="504" customFormat="1" ht="27" customHeight="1">
      <c r="A94" s="608">
        <f>IF(K95="","",SUM($L$18:L95))</f>
        <v>39</v>
      </c>
      <c r="B94" s="610" t="str">
        <f>IF(I95="","",CONCATENATE(Main!C42,", ",Main!D42,IF(Main!F42&gt;0,CONCATENATE(", ",Main!F42),"")))</f>
        <v>K.V.RAVANAMMA, SA (English), MPUPS, Dasaripalli</v>
      </c>
      <c r="C94" s="611"/>
      <c r="D94" s="612"/>
      <c r="E94" s="499" t="str">
        <f>IF(I94="","",Main!O42)</f>
        <v>XXXXXXXXXX</v>
      </c>
      <c r="F94" s="500" t="str">
        <f>IF(I94="","",Main!P42)</f>
        <v>Inter-I</v>
      </c>
      <c r="G94" s="500" t="str">
        <f>IF(I94="","",Main!Q42)</f>
        <v>2010-2011</v>
      </c>
      <c r="H94" s="499" t="str">
        <f>IF(I94="","",Main!R42)</f>
        <v>Abdul Kalam Jr Coolege</v>
      </c>
      <c r="I94" s="500">
        <f>IF(Main!S42="","",Main!S42)</f>
        <v>1000</v>
      </c>
      <c r="J94" s="501"/>
      <c r="K94" s="502">
        <f t="shared" si="32"/>
        <v>1</v>
      </c>
      <c r="L94" s="503"/>
    </row>
    <row r="95" spans="1:12" s="504" customFormat="1" ht="27" customHeight="1">
      <c r="A95" s="609"/>
      <c r="B95" s="613"/>
      <c r="C95" s="614"/>
      <c r="D95" s="615"/>
      <c r="E95" s="505" t="str">
        <f>IF(I95="","",Main!J42)</f>
        <v>K.V.Sai Sujith</v>
      </c>
      <c r="F95" s="506" t="str">
        <f>IF(I95="","",Main!K42)</f>
        <v>VIII</v>
      </c>
      <c r="G95" s="506" t="str">
        <f>IF(I95="","",Main!L42)</f>
        <v>2010-2011</v>
      </c>
      <c r="H95" s="505" t="str">
        <f>IF(I95="","",Main!M42)</f>
        <v>Rathnam High School, Nelore</v>
      </c>
      <c r="I95" s="506">
        <f>IF(Main!N42="","",Main!N42)</f>
        <v>1000</v>
      </c>
      <c r="J95" s="501"/>
      <c r="K95" s="502">
        <f t="shared" si="32"/>
        <v>1</v>
      </c>
      <c r="L95" s="503">
        <f t="shared" ref="L95" si="39">K95</f>
        <v>1</v>
      </c>
    </row>
    <row r="96" spans="1:12" s="504" customFormat="1" ht="27" customHeight="1">
      <c r="A96" s="608">
        <f>IF(K97="","",SUM($L$18:L97))</f>
        <v>40</v>
      </c>
      <c r="B96" s="610" t="str">
        <f>IF(I97="","",CONCATENATE(Main!C43,", ",Main!D43,IF(Main!F43&gt;0,CONCATENATE(", ",Main!F43),"")))</f>
        <v>K.V.RAVANAMMA, SA (English), MPUPS, Dasaripalli</v>
      </c>
      <c r="C96" s="611"/>
      <c r="D96" s="612"/>
      <c r="E96" s="499" t="str">
        <f>IF(I96="","",Main!O43)</f>
        <v>XXXXXXXXXX</v>
      </c>
      <c r="F96" s="500" t="str">
        <f>IF(I96="","",Main!P43)</f>
        <v>Inter-I</v>
      </c>
      <c r="G96" s="500" t="str">
        <f>IF(I96="","",Main!Q43)</f>
        <v>2010-2011</v>
      </c>
      <c r="H96" s="499" t="str">
        <f>IF(I96="","",Main!R43)</f>
        <v>Abdul Kalam Jr Coolege</v>
      </c>
      <c r="I96" s="500">
        <f>IF(Main!S43="","",Main!S43)</f>
        <v>1000</v>
      </c>
      <c r="J96" s="501"/>
      <c r="K96" s="502">
        <f t="shared" si="32"/>
        <v>1</v>
      </c>
      <c r="L96" s="503"/>
    </row>
    <row r="97" spans="1:12" s="504" customFormat="1" ht="27" customHeight="1">
      <c r="A97" s="609"/>
      <c r="B97" s="613"/>
      <c r="C97" s="614"/>
      <c r="D97" s="615"/>
      <c r="E97" s="505" t="str">
        <f>IF(I97="","",Main!J43)</f>
        <v>K.V.Sai Sujith</v>
      </c>
      <c r="F97" s="506" t="str">
        <f>IF(I97="","",Main!K43)</f>
        <v>VIII</v>
      </c>
      <c r="G97" s="506" t="str">
        <f>IF(I97="","",Main!L43)</f>
        <v>2010-2011</v>
      </c>
      <c r="H97" s="505" t="str">
        <f>IF(I97="","",Main!M43)</f>
        <v>Rathnam High School, Nelore</v>
      </c>
      <c r="I97" s="506">
        <f>IF(Main!N43="","",Main!N43)</f>
        <v>1000</v>
      </c>
      <c r="J97" s="501"/>
      <c r="K97" s="502">
        <f t="shared" si="32"/>
        <v>1</v>
      </c>
      <c r="L97" s="503">
        <f t="shared" ref="L97" si="40">K97</f>
        <v>1</v>
      </c>
    </row>
    <row r="98" spans="1:12" s="504" customFormat="1" ht="27" customHeight="1">
      <c r="A98" s="608">
        <f>IF(K99="","",SUM($L$18:L99))</f>
        <v>41</v>
      </c>
      <c r="B98" s="610" t="str">
        <f>IF(I99="","",CONCATENATE(Main!C44,", ",Main!D44,IF(Main!F44&gt;0,CONCATENATE(", ",Main!F44),"")))</f>
        <v>K.V.RAVANAMMA, SA (English), MPUPS, Dasaripalli</v>
      </c>
      <c r="C98" s="611"/>
      <c r="D98" s="612"/>
      <c r="E98" s="499" t="str">
        <f>IF(I98="","",Main!O44)</f>
        <v>XXXXXXXXXX</v>
      </c>
      <c r="F98" s="500" t="str">
        <f>IF(I98="","",Main!P44)</f>
        <v>Inter-I</v>
      </c>
      <c r="G98" s="500" t="str">
        <f>IF(I98="","",Main!Q44)</f>
        <v>2010-2011</v>
      </c>
      <c r="H98" s="499" t="str">
        <f>IF(I98="","",Main!R44)</f>
        <v>Abdul Kalam Jr Coolege</v>
      </c>
      <c r="I98" s="500">
        <f>IF(Main!S44="","",Main!S44)</f>
        <v>1000</v>
      </c>
      <c r="J98" s="501"/>
      <c r="K98" s="502">
        <f t="shared" si="32"/>
        <v>1</v>
      </c>
      <c r="L98" s="503"/>
    </row>
    <row r="99" spans="1:12" s="504" customFormat="1" ht="27" customHeight="1">
      <c r="A99" s="609"/>
      <c r="B99" s="613"/>
      <c r="C99" s="614"/>
      <c r="D99" s="615"/>
      <c r="E99" s="505" t="str">
        <f>IF(I99="","",Main!J44)</f>
        <v>K.V.Sai Sujith</v>
      </c>
      <c r="F99" s="506" t="str">
        <f>IF(I99="","",Main!K44)</f>
        <v>VIII</v>
      </c>
      <c r="G99" s="506" t="str">
        <f>IF(I99="","",Main!L44)</f>
        <v>2010-2011</v>
      </c>
      <c r="H99" s="505" t="str">
        <f>IF(I99="","",Main!M44)</f>
        <v>Rathnam High School, Nelore</v>
      </c>
      <c r="I99" s="506">
        <f>IF(Main!N44="","",Main!N44)</f>
        <v>1000</v>
      </c>
      <c r="J99" s="501"/>
      <c r="K99" s="502">
        <f t="shared" si="32"/>
        <v>1</v>
      </c>
      <c r="L99" s="503">
        <f t="shared" ref="L99" si="41">K99</f>
        <v>1</v>
      </c>
    </row>
    <row r="100" spans="1:12" s="504" customFormat="1" ht="27" customHeight="1">
      <c r="A100" s="608">
        <f>IF(K101="","",SUM($L$18:L101))</f>
        <v>42</v>
      </c>
      <c r="B100" s="610" t="str">
        <f>IF(I101="","",CONCATENATE(Main!C45,", ",Main!D45,IF(Main!F45&gt;0,CONCATENATE(", ",Main!F45),"")))</f>
        <v>K.V.RAVANAMMA, SA (English), MPUPS, Dasaripalli</v>
      </c>
      <c r="C100" s="611"/>
      <c r="D100" s="612"/>
      <c r="E100" s="499" t="str">
        <f>IF(I100="","",Main!O45)</f>
        <v>XXXXXXXXXX</v>
      </c>
      <c r="F100" s="500" t="str">
        <f>IF(I100="","",Main!P45)</f>
        <v>Inter-I</v>
      </c>
      <c r="G100" s="500" t="str">
        <f>IF(I100="","",Main!Q45)</f>
        <v>2010-2011</v>
      </c>
      <c r="H100" s="499" t="str">
        <f>IF(I100="","",Main!R45)</f>
        <v>Abdul Kalam Jr Coolege</v>
      </c>
      <c r="I100" s="500">
        <f>IF(Main!S45="","",Main!S45)</f>
        <v>1000</v>
      </c>
      <c r="J100" s="501"/>
      <c r="K100" s="502">
        <f t="shared" si="32"/>
        <v>1</v>
      </c>
      <c r="L100" s="503"/>
    </row>
    <row r="101" spans="1:12" s="504" customFormat="1" ht="27" customHeight="1">
      <c r="A101" s="609"/>
      <c r="B101" s="613"/>
      <c r="C101" s="614"/>
      <c r="D101" s="615"/>
      <c r="E101" s="505" t="str">
        <f>IF(I101="","",Main!J45)</f>
        <v>K.V.Sai Sujith</v>
      </c>
      <c r="F101" s="506" t="str">
        <f>IF(I101="","",Main!K45)</f>
        <v>VIII</v>
      </c>
      <c r="G101" s="506" t="str">
        <f>IF(I101="","",Main!L45)</f>
        <v>2010-2011</v>
      </c>
      <c r="H101" s="505" t="str">
        <f>IF(I101="","",Main!M45)</f>
        <v>Rathnam High School, Nelore</v>
      </c>
      <c r="I101" s="506">
        <f>IF(Main!N45="","",Main!N45)</f>
        <v>1000</v>
      </c>
      <c r="J101" s="501"/>
      <c r="K101" s="502">
        <f t="shared" si="32"/>
        <v>1</v>
      </c>
      <c r="L101" s="503">
        <f t="shared" ref="L101" si="42">K101</f>
        <v>1</v>
      </c>
    </row>
    <row r="102" spans="1:12" s="504" customFormat="1" ht="27" customHeight="1">
      <c r="A102" s="608">
        <f>IF(K103="","",SUM($L$18:L103))</f>
        <v>43</v>
      </c>
      <c r="B102" s="610" t="str">
        <f>IF(I103="","",CONCATENATE(Main!C46,", ",Main!D46,IF(Main!F46&gt;0,CONCATENATE(", ",Main!F46),"")))</f>
        <v>K.V.RAVANAMMA, SA (English), MPUPS, Dasaripalli</v>
      </c>
      <c r="C102" s="611"/>
      <c r="D102" s="612"/>
      <c r="E102" s="499" t="str">
        <f>IF(I102="","",Main!O46)</f>
        <v>XXXXXXXXXX</v>
      </c>
      <c r="F102" s="500" t="str">
        <f>IF(I102="","",Main!P46)</f>
        <v>Inter-I</v>
      </c>
      <c r="G102" s="500" t="str">
        <f>IF(I102="","",Main!Q46)</f>
        <v>2010-2011</v>
      </c>
      <c r="H102" s="499" t="str">
        <f>IF(I102="","",Main!R46)</f>
        <v>Abdul Kalam Jr Coolege</v>
      </c>
      <c r="I102" s="500">
        <f>IF(Main!S46="","",Main!S46)</f>
        <v>1000</v>
      </c>
      <c r="J102" s="501"/>
      <c r="K102" s="502">
        <f t="shared" si="32"/>
        <v>1</v>
      </c>
      <c r="L102" s="503"/>
    </row>
    <row r="103" spans="1:12" s="504" customFormat="1" ht="27" customHeight="1">
      <c r="A103" s="609"/>
      <c r="B103" s="613"/>
      <c r="C103" s="614"/>
      <c r="D103" s="615"/>
      <c r="E103" s="505" t="str">
        <f>IF(I103="","",Main!J46)</f>
        <v>K.V.Sai Sujith</v>
      </c>
      <c r="F103" s="506" t="str">
        <f>IF(I103="","",Main!K46)</f>
        <v>VIII</v>
      </c>
      <c r="G103" s="506" t="str">
        <f>IF(I103="","",Main!L46)</f>
        <v>2010-2011</v>
      </c>
      <c r="H103" s="505" t="str">
        <f>IF(I103="","",Main!M46)</f>
        <v>Rathnam High School, Nelore</v>
      </c>
      <c r="I103" s="506">
        <f>IF(Main!N46="","",Main!N46)</f>
        <v>1000</v>
      </c>
      <c r="J103" s="501"/>
      <c r="K103" s="502">
        <f t="shared" si="32"/>
        <v>1</v>
      </c>
      <c r="L103" s="503">
        <f t="shared" ref="L103" si="43">K103</f>
        <v>1</v>
      </c>
    </row>
    <row r="104" spans="1:12" s="504" customFormat="1" ht="27" customHeight="1">
      <c r="A104" s="608">
        <f>IF(K105="","",SUM($L$18:L105))</f>
        <v>44</v>
      </c>
      <c r="B104" s="610" t="str">
        <f>IF(I105="","",CONCATENATE(Main!C47,", ",Main!D47,IF(Main!F47&gt;0,CONCATENATE(", ",Main!F47),"")))</f>
        <v>K.V.RAVANAMMA, SA (English), MPUPS, Dasaripalli</v>
      </c>
      <c r="C104" s="611"/>
      <c r="D104" s="612"/>
      <c r="E104" s="499" t="str">
        <f>IF(I104="","",Main!O47)</f>
        <v>XXXXXXXXXX</v>
      </c>
      <c r="F104" s="500" t="str">
        <f>IF(I104="","",Main!P47)</f>
        <v>Inter-I</v>
      </c>
      <c r="G104" s="500" t="str">
        <f>IF(I104="","",Main!Q47)</f>
        <v>2010-2011</v>
      </c>
      <c r="H104" s="499" t="str">
        <f>IF(I104="","",Main!R47)</f>
        <v>Abdul Kalam Jr Coolege</v>
      </c>
      <c r="I104" s="500">
        <f>IF(Main!S47="","",Main!S47)</f>
        <v>1000</v>
      </c>
      <c r="J104" s="501"/>
      <c r="K104" s="502">
        <f t="shared" si="32"/>
        <v>1</v>
      </c>
      <c r="L104" s="503"/>
    </row>
    <row r="105" spans="1:12" s="504" customFormat="1" ht="27" customHeight="1">
      <c r="A105" s="609"/>
      <c r="B105" s="613"/>
      <c r="C105" s="614"/>
      <c r="D105" s="615"/>
      <c r="E105" s="505" t="str">
        <f>IF(I105="","",Main!J47)</f>
        <v>K.V.Sai Sujith</v>
      </c>
      <c r="F105" s="506" t="str">
        <f>IF(I105="","",Main!K47)</f>
        <v>VIII</v>
      </c>
      <c r="G105" s="506" t="str">
        <f>IF(I105="","",Main!L47)</f>
        <v>2010-2011</v>
      </c>
      <c r="H105" s="505" t="str">
        <f>IF(I105="","",Main!M47)</f>
        <v>Rathnam High School, Nelore</v>
      </c>
      <c r="I105" s="506">
        <f>IF(Main!N47="","",Main!N47)</f>
        <v>1000</v>
      </c>
      <c r="J105" s="501"/>
      <c r="K105" s="502">
        <f t="shared" si="32"/>
        <v>1</v>
      </c>
      <c r="L105" s="503">
        <f t="shared" ref="L105" si="44">K105</f>
        <v>1</v>
      </c>
    </row>
    <row r="106" spans="1:12" s="504" customFormat="1" ht="27" customHeight="1">
      <c r="A106" s="608">
        <f>IF(K107="","",SUM($L$18:L107))</f>
        <v>45</v>
      </c>
      <c r="B106" s="610" t="str">
        <f>IF(I107="","",CONCATENATE(Main!C48,", ",Main!D48,IF(Main!F48&gt;0,CONCATENATE(", ",Main!F48),"")))</f>
        <v>K.V.RAVANAMMA, SA (English), MPUPS, Dasaripalli</v>
      </c>
      <c r="C106" s="611"/>
      <c r="D106" s="612"/>
      <c r="E106" s="499" t="str">
        <f>IF(I106="","",Main!O48)</f>
        <v>XXXXXXXXXX</v>
      </c>
      <c r="F106" s="500" t="str">
        <f>IF(I106="","",Main!P48)</f>
        <v>Inter-I</v>
      </c>
      <c r="G106" s="500" t="str">
        <f>IF(I106="","",Main!Q48)</f>
        <v>2010-2011</v>
      </c>
      <c r="H106" s="499" t="str">
        <f>IF(I106="","",Main!R48)</f>
        <v>Abdul Kalam Jr Coolege</v>
      </c>
      <c r="I106" s="500">
        <f>IF(Main!S48="","",Main!S48)</f>
        <v>1000</v>
      </c>
      <c r="J106" s="501"/>
      <c r="K106" s="502">
        <f t="shared" si="32"/>
        <v>1</v>
      </c>
      <c r="L106" s="503"/>
    </row>
    <row r="107" spans="1:12" s="504" customFormat="1" ht="27" customHeight="1">
      <c r="A107" s="609"/>
      <c r="B107" s="613"/>
      <c r="C107" s="614"/>
      <c r="D107" s="615"/>
      <c r="E107" s="505" t="str">
        <f>IF(I107="","",Main!J48)</f>
        <v>K.V.Sai Sujith</v>
      </c>
      <c r="F107" s="506" t="str">
        <f>IF(I107="","",Main!K48)</f>
        <v>VIII</v>
      </c>
      <c r="G107" s="506" t="str">
        <f>IF(I107="","",Main!L48)</f>
        <v>2010-2011</v>
      </c>
      <c r="H107" s="505" t="str">
        <f>IF(I107="","",Main!M48)</f>
        <v>Rathnam High School, Nelore</v>
      </c>
      <c r="I107" s="506">
        <f>IF(Main!N48="","",Main!N48)</f>
        <v>1000</v>
      </c>
      <c r="J107" s="501"/>
      <c r="K107" s="502">
        <f t="shared" si="32"/>
        <v>1</v>
      </c>
      <c r="L107" s="503">
        <f t="shared" ref="L107" si="45">K107</f>
        <v>1</v>
      </c>
    </row>
    <row r="108" spans="1:12" s="504" customFormat="1" ht="27" customHeight="1">
      <c r="A108" s="608">
        <f>IF(K109="","",SUM($L$18:L109))</f>
        <v>46</v>
      </c>
      <c r="B108" s="610" t="str">
        <f>IF(I109="","",CONCATENATE(Main!C49,", ",Main!D49,IF(Main!F49&gt;0,CONCATENATE(", ",Main!F49),"")))</f>
        <v>K.V.RAVANAMMA, SA (English), MPUPS, Dasaripalli</v>
      </c>
      <c r="C108" s="611"/>
      <c r="D108" s="612"/>
      <c r="E108" s="499" t="str">
        <f>IF(I108="","",Main!O49)</f>
        <v>XXXXXXXXXX</v>
      </c>
      <c r="F108" s="500" t="str">
        <f>IF(I108="","",Main!P49)</f>
        <v>Inter-I</v>
      </c>
      <c r="G108" s="500" t="str">
        <f>IF(I108="","",Main!Q49)</f>
        <v>2010-2011</v>
      </c>
      <c r="H108" s="499" t="str">
        <f>IF(I108="","",Main!R49)</f>
        <v>Abdul Kalam Jr Coolege</v>
      </c>
      <c r="I108" s="500">
        <f>IF(Main!S49="","",Main!S49)</f>
        <v>1000</v>
      </c>
      <c r="J108" s="501"/>
      <c r="K108" s="502">
        <f t="shared" si="32"/>
        <v>1</v>
      </c>
      <c r="L108" s="503"/>
    </row>
    <row r="109" spans="1:12" s="504" customFormat="1" ht="27" customHeight="1">
      <c r="A109" s="609"/>
      <c r="B109" s="613"/>
      <c r="C109" s="614"/>
      <c r="D109" s="615"/>
      <c r="E109" s="505" t="str">
        <f>IF(I109="","",Main!J49)</f>
        <v>K.V.Sai Sujith</v>
      </c>
      <c r="F109" s="506" t="str">
        <f>IF(I109="","",Main!K49)</f>
        <v>VIII</v>
      </c>
      <c r="G109" s="506" t="str">
        <f>IF(I109="","",Main!L49)</f>
        <v>2010-2011</v>
      </c>
      <c r="H109" s="505" t="str">
        <f>IF(I109="","",Main!M49)</f>
        <v>Rathnam High School, Nelore</v>
      </c>
      <c r="I109" s="506">
        <f>IF(Main!N49="","",Main!N49)</f>
        <v>1000</v>
      </c>
      <c r="J109" s="501"/>
      <c r="K109" s="502">
        <f t="shared" si="32"/>
        <v>1</v>
      </c>
      <c r="L109" s="503">
        <f t="shared" ref="L109" si="46">K109</f>
        <v>1</v>
      </c>
    </row>
    <row r="110" spans="1:12" s="504" customFormat="1" ht="27" customHeight="1">
      <c r="A110" s="608">
        <f>IF(K111="","",SUM($L$18:L111))</f>
        <v>47</v>
      </c>
      <c r="B110" s="610" t="str">
        <f>IF(I111="","",CONCATENATE(Main!C50,", ",Main!D50,IF(Main!F50&gt;0,CONCATENATE(", ",Main!F50),"")))</f>
        <v>K.V.RAVANAMMA, SA (English), MPUPS, Dasaripalli</v>
      </c>
      <c r="C110" s="611"/>
      <c r="D110" s="612"/>
      <c r="E110" s="499" t="str">
        <f>IF(I110="","",Main!O50)</f>
        <v>XXXXXXXXXX</v>
      </c>
      <c r="F110" s="500" t="str">
        <f>IF(I110="","",Main!P50)</f>
        <v>Inter-I</v>
      </c>
      <c r="G110" s="500" t="str">
        <f>IF(I110="","",Main!Q50)</f>
        <v>2010-2011</v>
      </c>
      <c r="H110" s="499" t="str">
        <f>IF(I110="","",Main!R50)</f>
        <v>Abdul Kalam Jr Coolege</v>
      </c>
      <c r="I110" s="500">
        <f>IF(Main!S50="","",Main!S50)</f>
        <v>1000</v>
      </c>
      <c r="J110" s="501"/>
      <c r="K110" s="502">
        <f t="shared" si="32"/>
        <v>1</v>
      </c>
      <c r="L110" s="503"/>
    </row>
    <row r="111" spans="1:12" s="504" customFormat="1" ht="27" customHeight="1">
      <c r="A111" s="609"/>
      <c r="B111" s="613"/>
      <c r="C111" s="614"/>
      <c r="D111" s="615"/>
      <c r="E111" s="505" t="str">
        <f>IF(I111="","",Main!J50)</f>
        <v>K.V.Sai Sujith</v>
      </c>
      <c r="F111" s="506" t="str">
        <f>IF(I111="","",Main!K50)</f>
        <v>VIII</v>
      </c>
      <c r="G111" s="506" t="str">
        <f>IF(I111="","",Main!L50)</f>
        <v>2010-2011</v>
      </c>
      <c r="H111" s="505" t="str">
        <f>IF(I111="","",Main!M50)</f>
        <v>Rathnam High School, Nelore</v>
      </c>
      <c r="I111" s="506">
        <f>IF(Main!N50="","",Main!N50)</f>
        <v>1000</v>
      </c>
      <c r="J111" s="501"/>
      <c r="K111" s="502">
        <f t="shared" si="32"/>
        <v>1</v>
      </c>
      <c r="L111" s="503">
        <f t="shared" ref="L111" si="47">K111</f>
        <v>1</v>
      </c>
    </row>
    <row r="112" spans="1:12" s="504" customFormat="1" ht="27" customHeight="1">
      <c r="A112" s="608">
        <f>IF(K113="","",SUM($L$18:L113))</f>
        <v>48</v>
      </c>
      <c r="B112" s="610" t="str">
        <f>IF(I113="","",CONCATENATE(Main!C51,", ",Main!D51,IF(Main!F51&gt;0,CONCATENATE(", ",Main!F51),"")))</f>
        <v>K.V.RAVANAMMA, SA (English), MPUPS, Dasaripalli</v>
      </c>
      <c r="C112" s="611"/>
      <c r="D112" s="612"/>
      <c r="E112" s="499" t="str">
        <f>IF(I112="","",Main!O51)</f>
        <v>XXXXXXXXXX</v>
      </c>
      <c r="F112" s="500" t="str">
        <f>IF(I112="","",Main!P51)</f>
        <v>Inter-I</v>
      </c>
      <c r="G112" s="500" t="str">
        <f>IF(I112="","",Main!Q51)</f>
        <v>2010-2011</v>
      </c>
      <c r="H112" s="499" t="str">
        <f>IF(I112="","",Main!R51)</f>
        <v>Abdul Kalam Jr Coolege</v>
      </c>
      <c r="I112" s="500">
        <f>IF(Main!S51="","",Main!S51)</f>
        <v>1000</v>
      </c>
      <c r="J112" s="501"/>
      <c r="K112" s="502">
        <f t="shared" si="32"/>
        <v>1</v>
      </c>
      <c r="L112" s="503"/>
    </row>
    <row r="113" spans="1:12" s="504" customFormat="1" ht="27" customHeight="1">
      <c r="A113" s="609"/>
      <c r="B113" s="613"/>
      <c r="C113" s="614"/>
      <c r="D113" s="615"/>
      <c r="E113" s="505" t="str">
        <f>IF(I113="","",Main!J51)</f>
        <v>K.V.Sai Sujith</v>
      </c>
      <c r="F113" s="506" t="str">
        <f>IF(I113="","",Main!K51)</f>
        <v>VIII</v>
      </c>
      <c r="G113" s="506" t="str">
        <f>IF(I113="","",Main!L51)</f>
        <v>2010-2011</v>
      </c>
      <c r="H113" s="505" t="str">
        <f>IF(I113="","",Main!M51)</f>
        <v>Rathnam High School, Nelore</v>
      </c>
      <c r="I113" s="506">
        <f>IF(Main!N51="","",Main!N51)</f>
        <v>1000</v>
      </c>
      <c r="J113" s="501"/>
      <c r="K113" s="502">
        <f t="shared" si="32"/>
        <v>1</v>
      </c>
      <c r="L113" s="503">
        <f t="shared" ref="L113" si="48">K113</f>
        <v>1</v>
      </c>
    </row>
    <row r="114" spans="1:12" s="504" customFormat="1" ht="27" customHeight="1">
      <c r="A114" s="608">
        <f>IF(K115="","",SUM($L$18:L115))</f>
        <v>49</v>
      </c>
      <c r="B114" s="610" t="str">
        <f>IF(I115="","",CONCATENATE(Main!C52,", ",Main!D52,IF(Main!F52&gt;0,CONCATENATE(", ",Main!F52),"")))</f>
        <v>K.V.RAVANAMMA, SA (English), MPUPS, Dasaripalli</v>
      </c>
      <c r="C114" s="611"/>
      <c r="D114" s="612"/>
      <c r="E114" s="499" t="str">
        <f>IF(I114="","",Main!O52)</f>
        <v>XXXXXXXXXX</v>
      </c>
      <c r="F114" s="500" t="str">
        <f>IF(I114="","",Main!P52)</f>
        <v>Inter-I</v>
      </c>
      <c r="G114" s="500" t="str">
        <f>IF(I114="","",Main!Q52)</f>
        <v>2010-2011</v>
      </c>
      <c r="H114" s="499" t="str">
        <f>IF(I114="","",Main!R52)</f>
        <v>Abdul Kalam Jr Coolege</v>
      </c>
      <c r="I114" s="500">
        <f>IF(Main!S52="","",Main!S52)</f>
        <v>1000</v>
      </c>
      <c r="J114" s="501"/>
      <c r="K114" s="502">
        <f t="shared" si="32"/>
        <v>1</v>
      </c>
      <c r="L114" s="503"/>
    </row>
    <row r="115" spans="1:12" s="504" customFormat="1" ht="27" customHeight="1">
      <c r="A115" s="609"/>
      <c r="B115" s="613"/>
      <c r="C115" s="614"/>
      <c r="D115" s="615"/>
      <c r="E115" s="505" t="str">
        <f>IF(I115="","",Main!J52)</f>
        <v>K.V.Sai Sujith</v>
      </c>
      <c r="F115" s="506" t="str">
        <f>IF(I115="","",Main!K52)</f>
        <v>VIII</v>
      </c>
      <c r="G115" s="506" t="str">
        <f>IF(I115="","",Main!L52)</f>
        <v>2010-2011</v>
      </c>
      <c r="H115" s="505" t="str">
        <f>IF(I115="","",Main!M52)</f>
        <v>Rathnam High School, Nelore</v>
      </c>
      <c r="I115" s="506">
        <f>IF(Main!N52="","",Main!N52)</f>
        <v>1000</v>
      </c>
      <c r="J115" s="501"/>
      <c r="K115" s="502">
        <f t="shared" si="32"/>
        <v>1</v>
      </c>
      <c r="L115" s="503">
        <f t="shared" ref="L115" si="49">K115</f>
        <v>1</v>
      </c>
    </row>
    <row r="116" spans="1:12" s="504" customFormat="1" ht="27" customHeight="1">
      <c r="A116" s="608">
        <f>IF(K117="","",SUM($L$18:L117))</f>
        <v>50</v>
      </c>
      <c r="B116" s="610" t="str">
        <f>IF(I117="","",CONCATENATE(Main!C53,", ",Main!D53,IF(Main!F53&gt;0,CONCATENATE(", ",Main!F53),"")))</f>
        <v>K.V.RAVANAMMA, SA (English), MPUPS, Dasaripalli</v>
      </c>
      <c r="C116" s="611"/>
      <c r="D116" s="612"/>
      <c r="E116" s="499" t="str">
        <f>IF(I116="","",Main!O53)</f>
        <v>XXXXXXXXXX</v>
      </c>
      <c r="F116" s="500" t="str">
        <f>IF(I116="","",Main!P53)</f>
        <v>Inter-I</v>
      </c>
      <c r="G116" s="500" t="str">
        <f>IF(I116="","",Main!Q53)</f>
        <v>2010-2011</v>
      </c>
      <c r="H116" s="499" t="str">
        <f>IF(I116="","",Main!R53)</f>
        <v>Abdul Kalam Jr Coolege</v>
      </c>
      <c r="I116" s="500">
        <f>IF(Main!S53="","",Main!S53)</f>
        <v>1000</v>
      </c>
      <c r="J116" s="501"/>
      <c r="K116" s="502">
        <f t="shared" si="32"/>
        <v>1</v>
      </c>
      <c r="L116" s="503"/>
    </row>
    <row r="117" spans="1:12" s="504" customFormat="1" ht="27" customHeight="1">
      <c r="A117" s="609"/>
      <c r="B117" s="613"/>
      <c r="C117" s="614"/>
      <c r="D117" s="615"/>
      <c r="E117" s="505" t="str">
        <f>IF(I117="","",Main!J53)</f>
        <v>K.V.Sai Sujith</v>
      </c>
      <c r="F117" s="506" t="str">
        <f>IF(I117="","",Main!K53)</f>
        <v>VIII</v>
      </c>
      <c r="G117" s="506" t="str">
        <f>IF(I117="","",Main!L53)</f>
        <v>2010-2011</v>
      </c>
      <c r="H117" s="505" t="str">
        <f>IF(I117="","",Main!M53)</f>
        <v>Rathnam High School, Nelore</v>
      </c>
      <c r="I117" s="506">
        <f>IF(Main!N53="","",Main!N53)</f>
        <v>1000</v>
      </c>
      <c r="J117" s="501"/>
      <c r="K117" s="502">
        <f t="shared" si="32"/>
        <v>1</v>
      </c>
      <c r="L117" s="503">
        <f t="shared" ref="L117" si="50">K117</f>
        <v>1</v>
      </c>
    </row>
    <row r="118" spans="1:12" s="504" customFormat="1" ht="27" customHeight="1">
      <c r="A118" s="608">
        <f>IF(K119="","",SUM($L$18:L119))</f>
        <v>51</v>
      </c>
      <c r="B118" s="610" t="str">
        <f>IF(I119="","",CONCATENATE(Main!C54,", ",Main!D54,IF(Main!F54&gt;0,CONCATENATE(", ",Main!F54),"")))</f>
        <v>K.V.RAVANAMMA, SA (English), MPUPS, Dasaripalli</v>
      </c>
      <c r="C118" s="611"/>
      <c r="D118" s="612"/>
      <c r="E118" s="499" t="str">
        <f>IF(I118="","",Main!O54)</f>
        <v>XXXXXXXXXX</v>
      </c>
      <c r="F118" s="500" t="str">
        <f>IF(I118="","",Main!P54)</f>
        <v>Inter-I</v>
      </c>
      <c r="G118" s="500" t="str">
        <f>IF(I118="","",Main!Q54)</f>
        <v>2010-2011</v>
      </c>
      <c r="H118" s="499" t="str">
        <f>IF(I118="","",Main!R54)</f>
        <v>Abdul Kalam Jr Coolege</v>
      </c>
      <c r="I118" s="500">
        <f>IF(Main!S54="","",Main!S54)</f>
        <v>1000</v>
      </c>
      <c r="J118" s="501"/>
      <c r="K118" s="502">
        <f t="shared" si="32"/>
        <v>1</v>
      </c>
      <c r="L118" s="503"/>
    </row>
    <row r="119" spans="1:12" s="504" customFormat="1" ht="27" customHeight="1">
      <c r="A119" s="609"/>
      <c r="B119" s="613"/>
      <c r="C119" s="614"/>
      <c r="D119" s="615"/>
      <c r="E119" s="505" t="str">
        <f>IF(I119="","",Main!J54)</f>
        <v>K.V.Sai Sujith</v>
      </c>
      <c r="F119" s="506" t="str">
        <f>IF(I119="","",Main!K54)</f>
        <v>VIII</v>
      </c>
      <c r="G119" s="506" t="str">
        <f>IF(I119="","",Main!L54)</f>
        <v>2010-2011</v>
      </c>
      <c r="H119" s="505" t="str">
        <f>IF(I119="","",Main!M54)</f>
        <v>Rathnam High School, Nelore</v>
      </c>
      <c r="I119" s="506">
        <f>IF(Main!N54="","",Main!N54)</f>
        <v>1000</v>
      </c>
      <c r="J119" s="501"/>
      <c r="K119" s="502">
        <f t="shared" si="32"/>
        <v>1</v>
      </c>
      <c r="L119" s="503">
        <f t="shared" ref="L119" si="51">K119</f>
        <v>1</v>
      </c>
    </row>
    <row r="120" spans="1:12" s="504" customFormat="1" ht="27" customHeight="1">
      <c r="A120" s="608">
        <f>IF(K121="","",SUM($L$18:L121))</f>
        <v>52</v>
      </c>
      <c r="B120" s="610" t="str">
        <f>IF(I121="","",CONCATENATE(Main!C55,", ",Main!D55,IF(Main!F55&gt;0,CONCATENATE(", ",Main!F55),"")))</f>
        <v>K.V.RAVANAMMA, SA (English), MPUPS, Dasaripalli</v>
      </c>
      <c r="C120" s="611"/>
      <c r="D120" s="612"/>
      <c r="E120" s="499" t="str">
        <f>IF(I120="","",Main!O55)</f>
        <v>XXXXXXXXXX</v>
      </c>
      <c r="F120" s="500" t="str">
        <f>IF(I120="","",Main!P55)</f>
        <v>Inter-I</v>
      </c>
      <c r="G120" s="500" t="str">
        <f>IF(I120="","",Main!Q55)</f>
        <v>2010-2011</v>
      </c>
      <c r="H120" s="499" t="str">
        <f>IF(I120="","",Main!R55)</f>
        <v>Abdul Kalam Jr Coolege</v>
      </c>
      <c r="I120" s="500">
        <f>IF(Main!S55="","",Main!S55)</f>
        <v>1000</v>
      </c>
      <c r="J120" s="501"/>
      <c r="K120" s="502">
        <f t="shared" si="32"/>
        <v>1</v>
      </c>
      <c r="L120" s="503"/>
    </row>
    <row r="121" spans="1:12" s="504" customFormat="1" ht="27" customHeight="1">
      <c r="A121" s="609"/>
      <c r="B121" s="613"/>
      <c r="C121" s="614"/>
      <c r="D121" s="615"/>
      <c r="E121" s="505" t="str">
        <f>IF(I121="","",Main!J55)</f>
        <v>K.V.Sai Sujith</v>
      </c>
      <c r="F121" s="506" t="str">
        <f>IF(I121="","",Main!K55)</f>
        <v>VIII</v>
      </c>
      <c r="G121" s="506" t="str">
        <f>IF(I121="","",Main!L55)</f>
        <v>2010-2011</v>
      </c>
      <c r="H121" s="505" t="str">
        <f>IF(I121="","",Main!M55)</f>
        <v>Rathnam High School, Nelore</v>
      </c>
      <c r="I121" s="506">
        <f>IF(Main!N55="","",Main!N55)</f>
        <v>1000</v>
      </c>
      <c r="J121" s="501"/>
      <c r="K121" s="502">
        <f t="shared" si="32"/>
        <v>1</v>
      </c>
      <c r="L121" s="503">
        <f t="shared" ref="L121" si="52">K121</f>
        <v>1</v>
      </c>
    </row>
    <row r="122" spans="1:12" s="504" customFormat="1" ht="27" customHeight="1">
      <c r="A122" s="608">
        <f>IF(K123="","",SUM($L$18:L123))</f>
        <v>53</v>
      </c>
      <c r="B122" s="610" t="str">
        <f>IF(I123="","",CONCATENATE(Main!C56,", ",Main!D56,IF(Main!F56&gt;0,CONCATENATE(", ",Main!F56),"")))</f>
        <v>K.V.RAVANAMMA, SA (English), MPUPS, Dasaripalli</v>
      </c>
      <c r="C122" s="611"/>
      <c r="D122" s="612"/>
      <c r="E122" s="499" t="str">
        <f>IF(I122="","",Main!O56)</f>
        <v>XXXXXXXXXX</v>
      </c>
      <c r="F122" s="500" t="str">
        <f>IF(I122="","",Main!P56)</f>
        <v>Inter-I</v>
      </c>
      <c r="G122" s="500" t="str">
        <f>IF(I122="","",Main!Q56)</f>
        <v>2010-2011</v>
      </c>
      <c r="H122" s="499" t="str">
        <f>IF(I122="","",Main!R56)</f>
        <v>Abdul Kalam Jr Coolege</v>
      </c>
      <c r="I122" s="500">
        <f>IF(Main!S56="","",Main!S56)</f>
        <v>1000</v>
      </c>
      <c r="J122" s="501"/>
      <c r="K122" s="502">
        <f t="shared" si="32"/>
        <v>1</v>
      </c>
      <c r="L122" s="503"/>
    </row>
    <row r="123" spans="1:12" s="504" customFormat="1" ht="27" customHeight="1">
      <c r="A123" s="609"/>
      <c r="B123" s="613"/>
      <c r="C123" s="614"/>
      <c r="D123" s="615"/>
      <c r="E123" s="505" t="str">
        <f>IF(I123="","",Main!J56)</f>
        <v>K.V.Sai Sujith</v>
      </c>
      <c r="F123" s="506" t="str">
        <f>IF(I123="","",Main!K56)</f>
        <v>VIII</v>
      </c>
      <c r="G123" s="506" t="str">
        <f>IF(I123="","",Main!L56)</f>
        <v>2010-2011</v>
      </c>
      <c r="H123" s="505" t="str">
        <f>IF(I123="","",Main!M56)</f>
        <v>Rathnam High School, Nelore</v>
      </c>
      <c r="I123" s="506">
        <f>IF(Main!N56="","",Main!N56)</f>
        <v>1000</v>
      </c>
      <c r="J123" s="501"/>
      <c r="K123" s="502">
        <f t="shared" si="32"/>
        <v>1</v>
      </c>
      <c r="L123" s="503">
        <f t="shared" ref="L123" si="53">K123</f>
        <v>1</v>
      </c>
    </row>
    <row r="124" spans="1:12" s="504" customFormat="1" ht="27" customHeight="1">
      <c r="A124" s="608">
        <f>IF(K125="","",SUM($L$18:L125))</f>
        <v>54</v>
      </c>
      <c r="B124" s="610" t="str">
        <f>IF(I125="","",CONCATENATE(Main!C57,", ",Main!D57,IF(Main!F57&gt;0,CONCATENATE(", ",Main!F57),"")))</f>
        <v>K.V.RAVANAMMA, SA (English), MPUPS, Dasaripalli</v>
      </c>
      <c r="C124" s="611"/>
      <c r="D124" s="612"/>
      <c r="E124" s="499" t="str">
        <f>IF(I124="","",Main!O57)</f>
        <v>XXXXXXXXXX</v>
      </c>
      <c r="F124" s="500" t="str">
        <f>IF(I124="","",Main!P57)</f>
        <v>Inter-I</v>
      </c>
      <c r="G124" s="500" t="str">
        <f>IF(I124="","",Main!Q57)</f>
        <v>2010-2011</v>
      </c>
      <c r="H124" s="499" t="str">
        <f>IF(I124="","",Main!R57)</f>
        <v>Abdul Kalam Jr Coolege</v>
      </c>
      <c r="I124" s="500">
        <f>IF(Main!S57="","",Main!S57)</f>
        <v>1000</v>
      </c>
      <c r="J124" s="501"/>
      <c r="K124" s="502">
        <f t="shared" si="32"/>
        <v>1</v>
      </c>
      <c r="L124" s="503"/>
    </row>
    <row r="125" spans="1:12" s="504" customFormat="1" ht="27" customHeight="1">
      <c r="A125" s="609"/>
      <c r="B125" s="613"/>
      <c r="C125" s="614"/>
      <c r="D125" s="615"/>
      <c r="E125" s="505" t="str">
        <f>IF(I125="","",Main!J57)</f>
        <v>K.V.Sai Sujith</v>
      </c>
      <c r="F125" s="506" t="str">
        <f>IF(I125="","",Main!K57)</f>
        <v>VIII</v>
      </c>
      <c r="G125" s="506" t="str">
        <f>IF(I125="","",Main!L57)</f>
        <v>2010-2011</v>
      </c>
      <c r="H125" s="505" t="str">
        <f>IF(I125="","",Main!M57)</f>
        <v>Rathnam High School, Nelore</v>
      </c>
      <c r="I125" s="506">
        <f>IF(Main!N57="","",Main!N57)</f>
        <v>1000</v>
      </c>
      <c r="J125" s="501"/>
      <c r="K125" s="502">
        <f t="shared" si="32"/>
        <v>1</v>
      </c>
      <c r="L125" s="503">
        <f t="shared" ref="L125" si="54">K125</f>
        <v>1</v>
      </c>
    </row>
    <row r="126" spans="1:12" s="504" customFormat="1" ht="27" customHeight="1">
      <c r="A126" s="608">
        <f>IF(K127="","",SUM($L$18:L127))</f>
        <v>55</v>
      </c>
      <c r="B126" s="610" t="str">
        <f>IF(I127="","",CONCATENATE(Main!C58,", ",Main!D58,IF(Main!F58&gt;0,CONCATENATE(", ",Main!F58),"")))</f>
        <v>K.V.RAVANAMMA, SA (English), MPUPS, Dasaripalli</v>
      </c>
      <c r="C126" s="611"/>
      <c r="D126" s="612"/>
      <c r="E126" s="499" t="str">
        <f>IF(I126="","",Main!O58)</f>
        <v>XXXXXXXXXX</v>
      </c>
      <c r="F126" s="500" t="str">
        <f>IF(I126="","",Main!P58)</f>
        <v>Inter-I</v>
      </c>
      <c r="G126" s="500" t="str">
        <f>IF(I126="","",Main!Q58)</f>
        <v>2010-2011</v>
      </c>
      <c r="H126" s="499" t="str">
        <f>IF(I126="","",Main!R58)</f>
        <v>Abdul Kalam Jr Coolege</v>
      </c>
      <c r="I126" s="500">
        <f>IF(Main!S58="","",Main!S58)</f>
        <v>1000</v>
      </c>
      <c r="J126" s="501"/>
      <c r="K126" s="502">
        <f t="shared" si="32"/>
        <v>1</v>
      </c>
      <c r="L126" s="503"/>
    </row>
    <row r="127" spans="1:12" s="504" customFormat="1" ht="27" customHeight="1">
      <c r="A127" s="609"/>
      <c r="B127" s="613"/>
      <c r="C127" s="614"/>
      <c r="D127" s="615"/>
      <c r="E127" s="505" t="str">
        <f>IF(I127="","",Main!J58)</f>
        <v>K.V.Sai Sujith</v>
      </c>
      <c r="F127" s="506" t="str">
        <f>IF(I127="","",Main!K58)</f>
        <v>VIII</v>
      </c>
      <c r="G127" s="506" t="str">
        <f>IF(I127="","",Main!L58)</f>
        <v>2010-2011</v>
      </c>
      <c r="H127" s="505" t="str">
        <f>IF(I127="","",Main!M58)</f>
        <v>Rathnam High School, Nelore</v>
      </c>
      <c r="I127" s="506">
        <f>IF(Main!N58="","",Main!N58)</f>
        <v>1000</v>
      </c>
      <c r="J127" s="501"/>
      <c r="K127" s="502">
        <f t="shared" si="32"/>
        <v>1</v>
      </c>
      <c r="L127" s="503">
        <f t="shared" ref="L127" si="55">K127</f>
        <v>1</v>
      </c>
    </row>
    <row r="128" spans="1:12" s="504" customFormat="1" ht="27" customHeight="1">
      <c r="A128" s="608">
        <f>IF(K129="","",SUM($L$18:L129))</f>
        <v>56</v>
      </c>
      <c r="B128" s="610" t="str">
        <f>IF(I129="","",CONCATENATE(Main!C59,", ",Main!D59,IF(Main!F59&gt;0,CONCATENATE(", ",Main!F59),"")))</f>
        <v>K.V.RAVANAMMA, SA (English), MPUPS, Dasaripalli</v>
      </c>
      <c r="C128" s="611"/>
      <c r="D128" s="612"/>
      <c r="E128" s="499" t="str">
        <f>IF(I128="","",Main!O59)</f>
        <v>XXXXXXXXXX</v>
      </c>
      <c r="F128" s="500" t="str">
        <f>IF(I128="","",Main!P59)</f>
        <v>Inter-I</v>
      </c>
      <c r="G128" s="500" t="str">
        <f>IF(I128="","",Main!Q59)</f>
        <v>2010-2011</v>
      </c>
      <c r="H128" s="499" t="str">
        <f>IF(I128="","",Main!R59)</f>
        <v>Abdul Kalam Jr Coolege</v>
      </c>
      <c r="I128" s="500">
        <f>IF(Main!S59="","",Main!S59)</f>
        <v>1000</v>
      </c>
      <c r="J128" s="501"/>
      <c r="K128" s="502">
        <f t="shared" si="32"/>
        <v>1</v>
      </c>
      <c r="L128" s="503"/>
    </row>
    <row r="129" spans="1:12" s="504" customFormat="1" ht="27" customHeight="1">
      <c r="A129" s="609"/>
      <c r="B129" s="613"/>
      <c r="C129" s="614"/>
      <c r="D129" s="615"/>
      <c r="E129" s="505" t="str">
        <f>IF(I129="","",Main!J59)</f>
        <v>K.V.Sai Sujith</v>
      </c>
      <c r="F129" s="506" t="str">
        <f>IF(I129="","",Main!K59)</f>
        <v>VIII</v>
      </c>
      <c r="G129" s="506" t="str">
        <f>IF(I129="","",Main!L59)</f>
        <v>2010-2011</v>
      </c>
      <c r="H129" s="505" t="str">
        <f>IF(I129="","",Main!M59)</f>
        <v>Rathnam High School, Nelore</v>
      </c>
      <c r="I129" s="506">
        <f>IF(Main!N59="","",Main!N59)</f>
        <v>1000</v>
      </c>
      <c r="J129" s="501"/>
      <c r="K129" s="502">
        <f t="shared" si="32"/>
        <v>1</v>
      </c>
      <c r="L129" s="503">
        <f t="shared" ref="L129" si="56">K129</f>
        <v>1</v>
      </c>
    </row>
    <row r="130" spans="1:12" s="504" customFormat="1" ht="27" customHeight="1">
      <c r="A130" s="608">
        <f>IF(K131="","",SUM($L$18:L131))</f>
        <v>57</v>
      </c>
      <c r="B130" s="610" t="str">
        <f>IF(I131="","",CONCATENATE(Main!C60,", ",Main!D60,IF(Main!F60&gt;0,CONCATENATE(", ",Main!F60),"")))</f>
        <v>K.V.RAVANAMMA, SA (English), MPUPS, Dasaripalli</v>
      </c>
      <c r="C130" s="611"/>
      <c r="D130" s="612"/>
      <c r="E130" s="499" t="str">
        <f>IF(I130="","",Main!O60)</f>
        <v>XXXXXXXXXX</v>
      </c>
      <c r="F130" s="500" t="str">
        <f>IF(I130="","",Main!P60)</f>
        <v>Inter-I</v>
      </c>
      <c r="G130" s="500" t="str">
        <f>IF(I130="","",Main!Q60)</f>
        <v>2010-2011</v>
      </c>
      <c r="H130" s="499" t="str">
        <f>IF(I130="","",Main!R60)</f>
        <v>Abdul Kalam Jr Coolege</v>
      </c>
      <c r="I130" s="500">
        <f>IF(Main!S60="","",Main!S60)</f>
        <v>1000</v>
      </c>
      <c r="J130" s="501"/>
      <c r="K130" s="502">
        <f t="shared" si="32"/>
        <v>1</v>
      </c>
      <c r="L130" s="503"/>
    </row>
    <row r="131" spans="1:12" s="504" customFormat="1" ht="27" customHeight="1">
      <c r="A131" s="609"/>
      <c r="B131" s="613"/>
      <c r="C131" s="614"/>
      <c r="D131" s="615"/>
      <c r="E131" s="505" t="str">
        <f>IF(I131="","",Main!J60)</f>
        <v>K.V.Sai Sujith</v>
      </c>
      <c r="F131" s="506" t="str">
        <f>IF(I131="","",Main!K60)</f>
        <v>VIII</v>
      </c>
      <c r="G131" s="506" t="str">
        <f>IF(I131="","",Main!L60)</f>
        <v>2010-2011</v>
      </c>
      <c r="H131" s="505" t="str">
        <f>IF(I131="","",Main!M60)</f>
        <v>Rathnam High School, Nelore</v>
      </c>
      <c r="I131" s="506">
        <f>IF(Main!N60="","",Main!N60)</f>
        <v>1000</v>
      </c>
      <c r="J131" s="501"/>
      <c r="K131" s="502">
        <f t="shared" si="32"/>
        <v>1</v>
      </c>
      <c r="L131" s="503">
        <f t="shared" ref="L131" si="57">K131</f>
        <v>1</v>
      </c>
    </row>
    <row r="132" spans="1:12" s="504" customFormat="1" ht="27" customHeight="1">
      <c r="A132" s="608">
        <f>IF(K133="","",SUM($L$18:L133))</f>
        <v>58</v>
      </c>
      <c r="B132" s="610" t="str">
        <f>IF(I133="","",CONCATENATE(Main!C61,", ",Main!D61,IF(Main!F61&gt;0,CONCATENATE(", ",Main!F61),"")))</f>
        <v>K.V.RAVANAMMA, SA (English), MPUPS, Dasaripalli</v>
      </c>
      <c r="C132" s="611"/>
      <c r="D132" s="612"/>
      <c r="E132" s="499" t="str">
        <f>IF(I132="","",Main!O61)</f>
        <v>XXXXXXXXXX</v>
      </c>
      <c r="F132" s="500" t="str">
        <f>IF(I132="","",Main!P61)</f>
        <v>Inter-I</v>
      </c>
      <c r="G132" s="500" t="str">
        <f>IF(I132="","",Main!Q61)</f>
        <v>2010-2011</v>
      </c>
      <c r="H132" s="499" t="str">
        <f>IF(I132="","",Main!R61)</f>
        <v>Abdul Kalam Jr Coolege</v>
      </c>
      <c r="I132" s="500">
        <f>IF(Main!S61="","",Main!S61)</f>
        <v>1000</v>
      </c>
      <c r="J132" s="501"/>
      <c r="K132" s="502">
        <f t="shared" si="32"/>
        <v>1</v>
      </c>
      <c r="L132" s="503"/>
    </row>
    <row r="133" spans="1:12" s="504" customFormat="1" ht="27" customHeight="1">
      <c r="A133" s="609"/>
      <c r="B133" s="613"/>
      <c r="C133" s="614"/>
      <c r="D133" s="615"/>
      <c r="E133" s="505" t="str">
        <f>IF(I133="","",Main!J61)</f>
        <v>K.V.Sai Sujith</v>
      </c>
      <c r="F133" s="506" t="str">
        <f>IF(I133="","",Main!K61)</f>
        <v>VIII</v>
      </c>
      <c r="G133" s="506" t="str">
        <f>IF(I133="","",Main!L61)</f>
        <v>2010-2011</v>
      </c>
      <c r="H133" s="505" t="str">
        <f>IF(I133="","",Main!M61)</f>
        <v>Rathnam High School, Nelore</v>
      </c>
      <c r="I133" s="506">
        <f>IF(Main!N61="","",Main!N61)</f>
        <v>1000</v>
      </c>
      <c r="J133" s="501"/>
      <c r="K133" s="502">
        <f t="shared" si="32"/>
        <v>1</v>
      </c>
      <c r="L133" s="503">
        <f t="shared" ref="L133" si="58">K133</f>
        <v>1</v>
      </c>
    </row>
    <row r="134" spans="1:12" s="504" customFormat="1" ht="27" customHeight="1">
      <c r="A134" s="608">
        <f>IF(K135="","",SUM($L$18:L135))</f>
        <v>59</v>
      </c>
      <c r="B134" s="610" t="str">
        <f>IF(I135="","",CONCATENATE(Main!C62,", ",Main!D62,IF(Main!F62&gt;0,CONCATENATE(", ",Main!F62),"")))</f>
        <v>K.V.RAVANAMMA, SA (English), MPUPS, Dasaripalli</v>
      </c>
      <c r="C134" s="611"/>
      <c r="D134" s="612"/>
      <c r="E134" s="499" t="str">
        <f>IF(I134="","",Main!O62)</f>
        <v>XXXXXXXXXX</v>
      </c>
      <c r="F134" s="500" t="str">
        <f>IF(I134="","",Main!P62)</f>
        <v>Inter-I</v>
      </c>
      <c r="G134" s="500" t="str">
        <f>IF(I134="","",Main!Q62)</f>
        <v>2010-2011</v>
      </c>
      <c r="H134" s="499" t="str">
        <f>IF(I134="","",Main!R62)</f>
        <v>Abdul Kalam Jr Coolege</v>
      </c>
      <c r="I134" s="500">
        <f>IF(Main!S62="","",Main!S62)</f>
        <v>1000</v>
      </c>
      <c r="J134" s="501"/>
      <c r="K134" s="502">
        <f t="shared" si="32"/>
        <v>1</v>
      </c>
      <c r="L134" s="503"/>
    </row>
    <row r="135" spans="1:12" s="504" customFormat="1" ht="27" customHeight="1">
      <c r="A135" s="609"/>
      <c r="B135" s="613"/>
      <c r="C135" s="614"/>
      <c r="D135" s="615"/>
      <c r="E135" s="505" t="str">
        <f>IF(I135="","",Main!J62)</f>
        <v>K.V.Sai Sujith</v>
      </c>
      <c r="F135" s="506" t="str">
        <f>IF(I135="","",Main!K62)</f>
        <v>VIII</v>
      </c>
      <c r="G135" s="506" t="str">
        <f>IF(I135="","",Main!L62)</f>
        <v>2010-2011</v>
      </c>
      <c r="H135" s="505" t="str">
        <f>IF(I135="","",Main!M62)</f>
        <v>Rathnam High School, Nelore</v>
      </c>
      <c r="I135" s="506">
        <f>IF(Main!N62="","",Main!N62)</f>
        <v>1000</v>
      </c>
      <c r="J135" s="501"/>
      <c r="K135" s="502">
        <f t="shared" si="32"/>
        <v>1</v>
      </c>
      <c r="L135" s="503">
        <f t="shared" ref="L135" si="59">K135</f>
        <v>1</v>
      </c>
    </row>
    <row r="136" spans="1:12" s="504" customFormat="1" ht="27" customHeight="1">
      <c r="A136" s="608">
        <f>IF(K137="","",SUM($L$18:L137))</f>
        <v>60</v>
      </c>
      <c r="B136" s="610" t="str">
        <f>IF(I137="","",CONCATENATE(Main!C63,", ",Main!D63,IF(Main!F63&gt;0,CONCATENATE(", ",Main!F63),"")))</f>
        <v>K.V.RAVANAMMA, SA (English), MPUPS, Dasaripalli</v>
      </c>
      <c r="C136" s="611"/>
      <c r="D136" s="612"/>
      <c r="E136" s="499" t="str">
        <f>IF(I136="","",Main!O63)</f>
        <v>XXXXXXXXXX</v>
      </c>
      <c r="F136" s="500" t="str">
        <f>IF(I136="","",Main!P63)</f>
        <v>Inter-I</v>
      </c>
      <c r="G136" s="500" t="str">
        <f>IF(I136="","",Main!Q63)</f>
        <v>2010-2011</v>
      </c>
      <c r="H136" s="499" t="str">
        <f>IF(I136="","",Main!R63)</f>
        <v>Abdul Kalam Jr Coolege</v>
      </c>
      <c r="I136" s="500">
        <f>IF(Main!S63="","",Main!S63)</f>
        <v>1000</v>
      </c>
      <c r="J136" s="501"/>
      <c r="K136" s="502">
        <f t="shared" si="32"/>
        <v>1</v>
      </c>
      <c r="L136" s="503"/>
    </row>
    <row r="137" spans="1:12" s="504" customFormat="1" ht="27" customHeight="1">
      <c r="A137" s="609"/>
      <c r="B137" s="613"/>
      <c r="C137" s="614"/>
      <c r="D137" s="615"/>
      <c r="E137" s="505" t="str">
        <f>IF(I137="","",Main!J63)</f>
        <v>K.V.Sai Sujith</v>
      </c>
      <c r="F137" s="506" t="str">
        <f>IF(I137="","",Main!K63)</f>
        <v>VIII</v>
      </c>
      <c r="G137" s="506" t="str">
        <f>IF(I137="","",Main!L63)</f>
        <v>2010-2011</v>
      </c>
      <c r="H137" s="505" t="str">
        <f>IF(I137="","",Main!M63)</f>
        <v>Rathnam High School, Nelore</v>
      </c>
      <c r="I137" s="506">
        <f>IF(Main!N63="","",Main!N63)</f>
        <v>1000</v>
      </c>
      <c r="J137" s="501"/>
      <c r="K137" s="502">
        <f t="shared" si="32"/>
        <v>1</v>
      </c>
      <c r="L137" s="503">
        <f t="shared" ref="L137" si="60">K137</f>
        <v>1</v>
      </c>
    </row>
    <row r="138" spans="1:12" s="504" customFormat="1" ht="27" customHeight="1">
      <c r="A138" s="608">
        <f>IF(K139="","",SUM($L$18:L139))</f>
        <v>61</v>
      </c>
      <c r="B138" s="610" t="str">
        <f>IF(I139="","",CONCATENATE(Main!C64,", ",Main!D64,IF(Main!F64&gt;0,CONCATENATE(", ",Main!F64),"")))</f>
        <v>K.V.RAVANAMMA, SA (English), MPUPS, Dasaripalli</v>
      </c>
      <c r="C138" s="611"/>
      <c r="D138" s="612"/>
      <c r="E138" s="499" t="str">
        <f>IF(I138="","",Main!O64)</f>
        <v>XXXXXXXXXX</v>
      </c>
      <c r="F138" s="500" t="str">
        <f>IF(I138="","",Main!P64)</f>
        <v>Inter-I</v>
      </c>
      <c r="G138" s="500" t="str">
        <f>IF(I138="","",Main!Q64)</f>
        <v>2010-2011</v>
      </c>
      <c r="H138" s="499" t="str">
        <f>IF(I138="","",Main!R64)</f>
        <v>Abdul Kalam Jr Coolege</v>
      </c>
      <c r="I138" s="500">
        <f>IF(Main!S64="","",Main!S64)</f>
        <v>1000</v>
      </c>
      <c r="J138" s="501"/>
      <c r="K138" s="502">
        <f t="shared" si="32"/>
        <v>1</v>
      </c>
      <c r="L138" s="503"/>
    </row>
    <row r="139" spans="1:12" s="504" customFormat="1" ht="27" customHeight="1">
      <c r="A139" s="609"/>
      <c r="B139" s="613"/>
      <c r="C139" s="614"/>
      <c r="D139" s="615"/>
      <c r="E139" s="505" t="str">
        <f>IF(I139="","",Main!J64)</f>
        <v>K.V.Sai Sujith</v>
      </c>
      <c r="F139" s="506" t="str">
        <f>IF(I139="","",Main!K64)</f>
        <v>VIII</v>
      </c>
      <c r="G139" s="506" t="str">
        <f>IF(I139="","",Main!L64)</f>
        <v>2010-2011</v>
      </c>
      <c r="H139" s="505" t="str">
        <f>IF(I139="","",Main!M64)</f>
        <v>Rathnam High School, Nelore</v>
      </c>
      <c r="I139" s="506">
        <f>IF(Main!N64="","",Main!N64)</f>
        <v>1000</v>
      </c>
      <c r="J139" s="501"/>
      <c r="K139" s="502">
        <f t="shared" si="32"/>
        <v>1</v>
      </c>
      <c r="L139" s="503">
        <f t="shared" ref="L139" si="61">K139</f>
        <v>1</v>
      </c>
    </row>
    <row r="140" spans="1:12" s="504" customFormat="1" ht="27" customHeight="1">
      <c r="A140" s="608">
        <f>IF(K141="","",SUM($L$18:L141))</f>
        <v>62</v>
      </c>
      <c r="B140" s="610" t="str">
        <f>IF(I141="","",CONCATENATE(Main!C65,", ",Main!D65,IF(Main!F65&gt;0,CONCATENATE(", ",Main!F65),"")))</f>
        <v>K.V.RAVANAMMA, SA (English), MPUPS, Dasaripalli</v>
      </c>
      <c r="C140" s="611"/>
      <c r="D140" s="612"/>
      <c r="E140" s="499" t="str">
        <f>IF(I140="","",Main!O65)</f>
        <v>XXXXXXXXXX</v>
      </c>
      <c r="F140" s="500" t="str">
        <f>IF(I140="","",Main!P65)</f>
        <v>Inter-I</v>
      </c>
      <c r="G140" s="500" t="str">
        <f>IF(I140="","",Main!Q65)</f>
        <v>2010-2011</v>
      </c>
      <c r="H140" s="499" t="str">
        <f>IF(I140="","",Main!R65)</f>
        <v>Abdul Kalam Jr Coolege</v>
      </c>
      <c r="I140" s="500">
        <f>IF(Main!S65="","",Main!S65)</f>
        <v>1000</v>
      </c>
      <c r="J140" s="501"/>
      <c r="K140" s="502">
        <f t="shared" si="32"/>
        <v>1</v>
      </c>
      <c r="L140" s="503"/>
    </row>
    <row r="141" spans="1:12" s="504" customFormat="1" ht="27" customHeight="1">
      <c r="A141" s="609"/>
      <c r="B141" s="613"/>
      <c r="C141" s="614"/>
      <c r="D141" s="615"/>
      <c r="E141" s="505" t="str">
        <f>IF(I141="","",Main!J65)</f>
        <v>K.V.Sai Sujith</v>
      </c>
      <c r="F141" s="506" t="str">
        <f>IF(I141="","",Main!K65)</f>
        <v>VIII</v>
      </c>
      <c r="G141" s="506" t="str">
        <f>IF(I141="","",Main!L65)</f>
        <v>2010-2011</v>
      </c>
      <c r="H141" s="505" t="str">
        <f>IF(I141="","",Main!M65)</f>
        <v>Rathnam High School, Nelore</v>
      </c>
      <c r="I141" s="506">
        <f>IF(Main!N65="","",Main!N65)</f>
        <v>1000</v>
      </c>
      <c r="J141" s="501"/>
      <c r="K141" s="502">
        <f t="shared" si="32"/>
        <v>1</v>
      </c>
      <c r="L141" s="503">
        <f t="shared" ref="L141" si="62">K141</f>
        <v>1</v>
      </c>
    </row>
    <row r="142" spans="1:12" s="504" customFormat="1" ht="27" customHeight="1">
      <c r="A142" s="608">
        <f>IF(K143="","",SUM($L$18:L143))</f>
        <v>63</v>
      </c>
      <c r="B142" s="610" t="str">
        <f>IF(I143="","",CONCATENATE(Main!C66,", ",Main!D66,IF(Main!F66&gt;0,CONCATENATE(", ",Main!F66),"")))</f>
        <v>K.V.RAVANAMMA, SA (English), MPUPS, Dasaripalli</v>
      </c>
      <c r="C142" s="611"/>
      <c r="D142" s="612"/>
      <c r="E142" s="499" t="str">
        <f>IF(I142="","",Main!O66)</f>
        <v>XXXXXXXXXX</v>
      </c>
      <c r="F142" s="500" t="str">
        <f>IF(I142="","",Main!P66)</f>
        <v>Inter-I</v>
      </c>
      <c r="G142" s="500" t="str">
        <f>IF(I142="","",Main!Q66)</f>
        <v>2010-2011</v>
      </c>
      <c r="H142" s="499" t="str">
        <f>IF(I142="","",Main!R66)</f>
        <v>Abdul Kalam Jr Coolege</v>
      </c>
      <c r="I142" s="500">
        <f>IF(Main!S66="","",Main!S66)</f>
        <v>1000</v>
      </c>
      <c r="J142" s="501"/>
      <c r="K142" s="502">
        <f t="shared" si="32"/>
        <v>1</v>
      </c>
      <c r="L142" s="503"/>
    </row>
    <row r="143" spans="1:12" s="504" customFormat="1" ht="27" customHeight="1">
      <c r="A143" s="609"/>
      <c r="B143" s="613"/>
      <c r="C143" s="614"/>
      <c r="D143" s="615"/>
      <c r="E143" s="505" t="str">
        <f>IF(I143="","",Main!J66)</f>
        <v>K.V.Sai Sujith</v>
      </c>
      <c r="F143" s="506" t="str">
        <f>IF(I143="","",Main!K66)</f>
        <v>VIII</v>
      </c>
      <c r="G143" s="506" t="str">
        <f>IF(I143="","",Main!L66)</f>
        <v>2010-2011</v>
      </c>
      <c r="H143" s="505" t="str">
        <f>IF(I143="","",Main!M66)</f>
        <v>Rathnam High School, Nelore</v>
      </c>
      <c r="I143" s="506">
        <f>IF(Main!N66="","",Main!N66)</f>
        <v>1000</v>
      </c>
      <c r="J143" s="501"/>
      <c r="K143" s="502">
        <f t="shared" si="32"/>
        <v>1</v>
      </c>
      <c r="L143" s="503">
        <f t="shared" ref="L143" si="63">K143</f>
        <v>1</v>
      </c>
    </row>
    <row r="144" spans="1:12" s="504" customFormat="1" ht="27" customHeight="1">
      <c r="A144" s="608">
        <f>IF(K145="","",SUM($L$18:L145))</f>
        <v>64</v>
      </c>
      <c r="B144" s="610" t="str">
        <f>IF(I145="","",CONCATENATE(Main!C67,", ",Main!D67,IF(Main!F67&gt;0,CONCATENATE(", ",Main!F67),"")))</f>
        <v>K.V.RAVANAMMA, SA (English), MPUPS, Dasaripalli</v>
      </c>
      <c r="C144" s="611"/>
      <c r="D144" s="612"/>
      <c r="E144" s="499" t="str">
        <f>IF(I144="","",Main!O67)</f>
        <v>XXXXXXXXXX</v>
      </c>
      <c r="F144" s="500" t="str">
        <f>IF(I144="","",Main!P67)</f>
        <v>Inter-I</v>
      </c>
      <c r="G144" s="500" t="str">
        <f>IF(I144="","",Main!Q67)</f>
        <v>2010-2011</v>
      </c>
      <c r="H144" s="499" t="str">
        <f>IF(I144="","",Main!R67)</f>
        <v>Abdul Kalam Jr Coolege</v>
      </c>
      <c r="I144" s="500">
        <f>IF(Main!S67="","",Main!S67)</f>
        <v>1000</v>
      </c>
      <c r="J144" s="501"/>
      <c r="K144" s="502">
        <f t="shared" si="32"/>
        <v>1</v>
      </c>
      <c r="L144" s="503"/>
    </row>
    <row r="145" spans="1:12" s="504" customFormat="1" ht="27" customHeight="1">
      <c r="A145" s="609"/>
      <c r="B145" s="613"/>
      <c r="C145" s="614"/>
      <c r="D145" s="615"/>
      <c r="E145" s="505" t="str">
        <f>IF(I145="","",Main!J67)</f>
        <v>K.V.Sai Sujith</v>
      </c>
      <c r="F145" s="506" t="str">
        <f>IF(I145="","",Main!K67)</f>
        <v>VIII</v>
      </c>
      <c r="G145" s="506" t="str">
        <f>IF(I145="","",Main!L67)</f>
        <v>2010-2011</v>
      </c>
      <c r="H145" s="505" t="str">
        <f>IF(I145="","",Main!M67)</f>
        <v>Rathnam High School, Nelore</v>
      </c>
      <c r="I145" s="506">
        <f>IF(Main!N67="","",Main!N67)</f>
        <v>1000</v>
      </c>
      <c r="J145" s="501"/>
      <c r="K145" s="502">
        <f t="shared" si="32"/>
        <v>1</v>
      </c>
      <c r="L145" s="503">
        <f t="shared" ref="L145" si="64">K145</f>
        <v>1</v>
      </c>
    </row>
    <row r="146" spans="1:12" s="504" customFormat="1" ht="27" customHeight="1">
      <c r="A146" s="608">
        <f>IF(K147="","",SUM($L$18:L147))</f>
        <v>65</v>
      </c>
      <c r="B146" s="610" t="str">
        <f>IF(I147="","",CONCATENATE(Main!C68,", ",Main!D68,IF(Main!F68&gt;0,CONCATENATE(", ",Main!F68),"")))</f>
        <v>K.V.RAVANAMMA, SA (English), MPUPS, Dasaripalli</v>
      </c>
      <c r="C146" s="611"/>
      <c r="D146" s="612"/>
      <c r="E146" s="499" t="str">
        <f>IF(I146="","",Main!O68)</f>
        <v>XXXXXXXXXX</v>
      </c>
      <c r="F146" s="500" t="str">
        <f>IF(I146="","",Main!P68)</f>
        <v>Inter-I</v>
      </c>
      <c r="G146" s="500" t="str">
        <f>IF(I146="","",Main!Q68)</f>
        <v>2010-2011</v>
      </c>
      <c r="H146" s="499" t="str">
        <f>IF(I146="","",Main!R68)</f>
        <v>Abdul Kalam Jr Coolege</v>
      </c>
      <c r="I146" s="500">
        <f>IF(Main!S68="","",Main!S68)</f>
        <v>1000</v>
      </c>
      <c r="J146" s="501"/>
      <c r="K146" s="502">
        <f t="shared" si="32"/>
        <v>1</v>
      </c>
      <c r="L146" s="503"/>
    </row>
    <row r="147" spans="1:12" s="504" customFormat="1" ht="27" customHeight="1">
      <c r="A147" s="609"/>
      <c r="B147" s="613"/>
      <c r="C147" s="614"/>
      <c r="D147" s="615"/>
      <c r="E147" s="505" t="str">
        <f>IF(I147="","",Main!J68)</f>
        <v>K.V.Sai Sujith</v>
      </c>
      <c r="F147" s="506" t="str">
        <f>IF(I147="","",Main!K68)</f>
        <v>VIII</v>
      </c>
      <c r="G147" s="506" t="str">
        <f>IF(I147="","",Main!L68)</f>
        <v>2010-2011</v>
      </c>
      <c r="H147" s="505" t="str">
        <f>IF(I147="","",Main!M68)</f>
        <v>Rathnam High School, Nelore</v>
      </c>
      <c r="I147" s="506">
        <f>IF(Main!N68="","",Main!N68)</f>
        <v>1000</v>
      </c>
      <c r="J147" s="501"/>
      <c r="K147" s="502">
        <f t="shared" ref="K147:K210" si="65">IF(I147="","",1)</f>
        <v>1</v>
      </c>
      <c r="L147" s="503">
        <f t="shared" ref="L147" si="66">K147</f>
        <v>1</v>
      </c>
    </row>
    <row r="148" spans="1:12" s="504" customFormat="1" ht="27" customHeight="1">
      <c r="A148" s="608">
        <f>IF(K149="","",SUM($L$18:L149))</f>
        <v>66</v>
      </c>
      <c r="B148" s="610" t="str">
        <f>IF(I149="","",CONCATENATE(Main!C69,", ",Main!D69,IF(Main!F69&gt;0,CONCATENATE(", ",Main!F69),"")))</f>
        <v>K.V.RAVANAMMA, SA (English), MPUPS, Dasaripalli</v>
      </c>
      <c r="C148" s="611"/>
      <c r="D148" s="612"/>
      <c r="E148" s="499" t="str">
        <f>IF(I148="","",Main!O69)</f>
        <v>XXXXXXXXXX</v>
      </c>
      <c r="F148" s="500" t="str">
        <f>IF(I148="","",Main!P69)</f>
        <v>Inter-I</v>
      </c>
      <c r="G148" s="500" t="str">
        <f>IF(I148="","",Main!Q69)</f>
        <v>2010-2011</v>
      </c>
      <c r="H148" s="499" t="str">
        <f>IF(I148="","",Main!R69)</f>
        <v>Abdul Kalam Jr Coolege</v>
      </c>
      <c r="I148" s="500">
        <f>IF(Main!S69="","",Main!S69)</f>
        <v>1000</v>
      </c>
      <c r="J148" s="501"/>
      <c r="K148" s="502">
        <f t="shared" si="65"/>
        <v>1</v>
      </c>
      <c r="L148" s="503"/>
    </row>
    <row r="149" spans="1:12" s="504" customFormat="1" ht="27" customHeight="1">
      <c r="A149" s="609"/>
      <c r="B149" s="613"/>
      <c r="C149" s="614"/>
      <c r="D149" s="615"/>
      <c r="E149" s="505" t="str">
        <f>IF(I149="","",Main!J69)</f>
        <v>K.V.Sai Sujith</v>
      </c>
      <c r="F149" s="506" t="str">
        <f>IF(I149="","",Main!K69)</f>
        <v>VIII</v>
      </c>
      <c r="G149" s="506" t="str">
        <f>IF(I149="","",Main!L69)</f>
        <v>2010-2011</v>
      </c>
      <c r="H149" s="505" t="str">
        <f>IF(I149="","",Main!M69)</f>
        <v>Rathnam High School, Nelore</v>
      </c>
      <c r="I149" s="506">
        <f>IF(Main!N69="","",Main!N69)</f>
        <v>1000</v>
      </c>
      <c r="J149" s="501"/>
      <c r="K149" s="502">
        <f t="shared" si="65"/>
        <v>1</v>
      </c>
      <c r="L149" s="503">
        <f t="shared" ref="L149" si="67">K149</f>
        <v>1</v>
      </c>
    </row>
    <row r="150" spans="1:12" s="504" customFormat="1" ht="27" customHeight="1">
      <c r="A150" s="608">
        <f>IF(K151="","",SUM($L$18:L151))</f>
        <v>67</v>
      </c>
      <c r="B150" s="610" t="str">
        <f>IF(I151="","",CONCATENATE(Main!C70,", ",Main!D70,IF(Main!F70&gt;0,CONCATENATE(", ",Main!F70),"")))</f>
        <v>K.V.RAVANAMMA, SA (English), MPUPS, Dasaripalli</v>
      </c>
      <c r="C150" s="611"/>
      <c r="D150" s="612"/>
      <c r="E150" s="499" t="str">
        <f>IF(I150="","",Main!O70)</f>
        <v>XXXXXXXXXX</v>
      </c>
      <c r="F150" s="500" t="str">
        <f>IF(I150="","",Main!P70)</f>
        <v>Inter-I</v>
      </c>
      <c r="G150" s="500" t="str">
        <f>IF(I150="","",Main!Q70)</f>
        <v>2010-2011</v>
      </c>
      <c r="H150" s="499" t="str">
        <f>IF(I150="","",Main!R70)</f>
        <v>Abdul Kalam Jr Coolege</v>
      </c>
      <c r="I150" s="500">
        <f>IF(Main!S70="","",Main!S70)</f>
        <v>1000</v>
      </c>
      <c r="J150" s="501"/>
      <c r="K150" s="502">
        <f t="shared" si="65"/>
        <v>1</v>
      </c>
      <c r="L150" s="503"/>
    </row>
    <row r="151" spans="1:12" s="504" customFormat="1" ht="27" customHeight="1">
      <c r="A151" s="609"/>
      <c r="B151" s="613"/>
      <c r="C151" s="614"/>
      <c r="D151" s="615"/>
      <c r="E151" s="505" t="str">
        <f>IF(I151="","",Main!J70)</f>
        <v>K.V.Sai Sujith</v>
      </c>
      <c r="F151" s="506" t="str">
        <f>IF(I151="","",Main!K70)</f>
        <v>VIII</v>
      </c>
      <c r="G151" s="506" t="str">
        <f>IF(I151="","",Main!L70)</f>
        <v>2010-2011</v>
      </c>
      <c r="H151" s="505" t="str">
        <f>IF(I151="","",Main!M70)</f>
        <v>Rathnam High School, Nelore</v>
      </c>
      <c r="I151" s="506">
        <f>IF(Main!N70="","",Main!N70)</f>
        <v>1000</v>
      </c>
      <c r="J151" s="501"/>
      <c r="K151" s="502">
        <f t="shared" si="65"/>
        <v>1</v>
      </c>
      <c r="L151" s="503">
        <f t="shared" ref="L151" si="68">K151</f>
        <v>1</v>
      </c>
    </row>
    <row r="152" spans="1:12" s="504" customFormat="1" ht="27" customHeight="1">
      <c r="A152" s="608">
        <f>IF(K153="","",SUM($L$18:L153))</f>
        <v>68</v>
      </c>
      <c r="B152" s="610" t="str">
        <f>IF(I153="","",CONCATENATE(Main!C71,", ",Main!D71,IF(Main!F71&gt;0,CONCATENATE(", ",Main!F71),"")))</f>
        <v>K.V.RAVANAMMA, SA (English), MPUPS, Dasaripalli</v>
      </c>
      <c r="C152" s="611"/>
      <c r="D152" s="612"/>
      <c r="E152" s="499" t="str">
        <f>IF(I152="","",Main!O71)</f>
        <v>XXXXXXXXXX</v>
      </c>
      <c r="F152" s="500" t="str">
        <f>IF(I152="","",Main!P71)</f>
        <v>Inter-I</v>
      </c>
      <c r="G152" s="500" t="str">
        <f>IF(I152="","",Main!Q71)</f>
        <v>2010-2011</v>
      </c>
      <c r="H152" s="499" t="str">
        <f>IF(I152="","",Main!R71)</f>
        <v>Abdul Kalam Jr Coolege</v>
      </c>
      <c r="I152" s="500">
        <f>IF(Main!S71="","",Main!S71)</f>
        <v>1000</v>
      </c>
      <c r="J152" s="501"/>
      <c r="K152" s="502">
        <f t="shared" si="65"/>
        <v>1</v>
      </c>
      <c r="L152" s="503"/>
    </row>
    <row r="153" spans="1:12" s="504" customFormat="1" ht="27" customHeight="1">
      <c r="A153" s="609"/>
      <c r="B153" s="613"/>
      <c r="C153" s="614"/>
      <c r="D153" s="615"/>
      <c r="E153" s="505" t="str">
        <f>IF(I153="","",Main!J71)</f>
        <v>K.V.Sai Sujith</v>
      </c>
      <c r="F153" s="506" t="str">
        <f>IF(I153="","",Main!K71)</f>
        <v>VIII</v>
      </c>
      <c r="G153" s="506" t="str">
        <f>IF(I153="","",Main!L71)</f>
        <v>2010-2011</v>
      </c>
      <c r="H153" s="505" t="str">
        <f>IF(I153="","",Main!M71)</f>
        <v>Rathnam High School, Nelore</v>
      </c>
      <c r="I153" s="506">
        <f>IF(Main!N71="","",Main!N71)</f>
        <v>1000</v>
      </c>
      <c r="J153" s="501"/>
      <c r="K153" s="502">
        <f t="shared" si="65"/>
        <v>1</v>
      </c>
      <c r="L153" s="503">
        <f t="shared" ref="L153" si="69">K153</f>
        <v>1</v>
      </c>
    </row>
    <row r="154" spans="1:12" s="504" customFormat="1" ht="27" customHeight="1">
      <c r="A154" s="608">
        <f>IF(K155="","",SUM($L$18:L155))</f>
        <v>69</v>
      </c>
      <c r="B154" s="610" t="str">
        <f>IF(I155="","",CONCATENATE(Main!C72,", ",Main!D72,IF(Main!F72&gt;0,CONCATENATE(", ",Main!F72),"")))</f>
        <v>K.V.RAVANAMMA, SA (English), MPUPS, Dasaripalli</v>
      </c>
      <c r="C154" s="611"/>
      <c r="D154" s="612"/>
      <c r="E154" s="499" t="str">
        <f>IF(I154="","",Main!O72)</f>
        <v>XXXXXXXXXX</v>
      </c>
      <c r="F154" s="500" t="str">
        <f>IF(I154="","",Main!P72)</f>
        <v>Inter-I</v>
      </c>
      <c r="G154" s="500" t="str">
        <f>IF(I154="","",Main!Q72)</f>
        <v>2010-2011</v>
      </c>
      <c r="H154" s="499" t="str">
        <f>IF(I154="","",Main!R72)</f>
        <v>Abdul Kalam Jr Coolege</v>
      </c>
      <c r="I154" s="500">
        <f>IF(Main!S72="","",Main!S72)</f>
        <v>1000</v>
      </c>
      <c r="J154" s="501"/>
      <c r="K154" s="502">
        <f t="shared" si="65"/>
        <v>1</v>
      </c>
      <c r="L154" s="503"/>
    </row>
    <row r="155" spans="1:12" s="504" customFormat="1" ht="27" customHeight="1">
      <c r="A155" s="609"/>
      <c r="B155" s="613"/>
      <c r="C155" s="614"/>
      <c r="D155" s="615"/>
      <c r="E155" s="505" t="str">
        <f>IF(I155="","",Main!J72)</f>
        <v>K.V.Sai Sujith</v>
      </c>
      <c r="F155" s="506" t="str">
        <f>IF(I155="","",Main!K72)</f>
        <v>VIII</v>
      </c>
      <c r="G155" s="506" t="str">
        <f>IF(I155="","",Main!L72)</f>
        <v>2010-2011</v>
      </c>
      <c r="H155" s="505" t="str">
        <f>IF(I155="","",Main!M72)</f>
        <v>Rathnam High School, Nelore</v>
      </c>
      <c r="I155" s="506">
        <f>IF(Main!N72="","",Main!N72)</f>
        <v>1000</v>
      </c>
      <c r="J155" s="501"/>
      <c r="K155" s="502">
        <f t="shared" si="65"/>
        <v>1</v>
      </c>
      <c r="L155" s="503">
        <f t="shared" ref="L155" si="70">K155</f>
        <v>1</v>
      </c>
    </row>
    <row r="156" spans="1:12" s="504" customFormat="1" ht="27" customHeight="1">
      <c r="A156" s="608">
        <f>IF(K157="","",SUM($L$18:L157))</f>
        <v>70</v>
      </c>
      <c r="B156" s="610" t="str">
        <f>IF(I157="","",CONCATENATE(Main!C73,", ",Main!D73,IF(Main!F73&gt;0,CONCATENATE(", ",Main!F73),"")))</f>
        <v>K.V.RAVANAMMA, SA (English), MPUPS, Dasaripalli</v>
      </c>
      <c r="C156" s="611"/>
      <c r="D156" s="612"/>
      <c r="E156" s="499" t="str">
        <f>IF(I156="","",Main!O73)</f>
        <v>XXXXXXXXXX</v>
      </c>
      <c r="F156" s="500" t="str">
        <f>IF(I156="","",Main!P73)</f>
        <v>Inter-I</v>
      </c>
      <c r="G156" s="500" t="str">
        <f>IF(I156="","",Main!Q73)</f>
        <v>2010-2011</v>
      </c>
      <c r="H156" s="499" t="str">
        <f>IF(I156="","",Main!R73)</f>
        <v>Abdul Kalam Jr Coolege</v>
      </c>
      <c r="I156" s="500">
        <f>IF(Main!S73="","",Main!S73)</f>
        <v>1000</v>
      </c>
      <c r="J156" s="501"/>
      <c r="K156" s="502">
        <f t="shared" si="65"/>
        <v>1</v>
      </c>
      <c r="L156" s="503"/>
    </row>
    <row r="157" spans="1:12" s="504" customFormat="1" ht="27" customHeight="1">
      <c r="A157" s="609"/>
      <c r="B157" s="613"/>
      <c r="C157" s="614"/>
      <c r="D157" s="615"/>
      <c r="E157" s="505" t="str">
        <f>IF(I157="","",Main!J73)</f>
        <v>K.V.Sai Sujith</v>
      </c>
      <c r="F157" s="506" t="str">
        <f>IF(I157="","",Main!K73)</f>
        <v>VIII</v>
      </c>
      <c r="G157" s="506" t="str">
        <f>IF(I157="","",Main!L73)</f>
        <v>2010-2011</v>
      </c>
      <c r="H157" s="505" t="str">
        <f>IF(I157="","",Main!M73)</f>
        <v>Rathnam High School, Nelore</v>
      </c>
      <c r="I157" s="506">
        <f>IF(Main!N73="","",Main!N73)</f>
        <v>1000</v>
      </c>
      <c r="J157" s="501"/>
      <c r="K157" s="502">
        <f t="shared" si="65"/>
        <v>1</v>
      </c>
      <c r="L157" s="503">
        <f t="shared" ref="L157" si="71">K157</f>
        <v>1</v>
      </c>
    </row>
    <row r="158" spans="1:12" s="504" customFormat="1" ht="27" customHeight="1">
      <c r="A158" s="608">
        <f>IF(K159="","",SUM($L$18:L159))</f>
        <v>71</v>
      </c>
      <c r="B158" s="610" t="str">
        <f>IF(I159="","",CONCATENATE(Main!C74,", ",Main!D74,IF(Main!F74&gt;0,CONCATENATE(", ",Main!F74),"")))</f>
        <v>K.V.RAVANAMMA, SA (English), MPUPS, Dasaripalli</v>
      </c>
      <c r="C158" s="611"/>
      <c r="D158" s="612"/>
      <c r="E158" s="499" t="str">
        <f>IF(I158="","",Main!O74)</f>
        <v>XXXXXXXXXX</v>
      </c>
      <c r="F158" s="500" t="str">
        <f>IF(I158="","",Main!P74)</f>
        <v>Inter-I</v>
      </c>
      <c r="G158" s="500" t="str">
        <f>IF(I158="","",Main!Q74)</f>
        <v>2010-2011</v>
      </c>
      <c r="H158" s="499" t="str">
        <f>IF(I158="","",Main!R74)</f>
        <v>Abdul Kalam Jr Coolege</v>
      </c>
      <c r="I158" s="500">
        <f>IF(Main!S74="","",Main!S74)</f>
        <v>1000</v>
      </c>
      <c r="J158" s="501"/>
      <c r="K158" s="502">
        <f t="shared" si="65"/>
        <v>1</v>
      </c>
      <c r="L158" s="503"/>
    </row>
    <row r="159" spans="1:12" s="504" customFormat="1" ht="27" customHeight="1">
      <c r="A159" s="609"/>
      <c r="B159" s="613"/>
      <c r="C159" s="614"/>
      <c r="D159" s="615"/>
      <c r="E159" s="505" t="str">
        <f>IF(I159="","",Main!J74)</f>
        <v>K.V.Sai Sujith</v>
      </c>
      <c r="F159" s="506" t="str">
        <f>IF(I159="","",Main!K74)</f>
        <v>VIII</v>
      </c>
      <c r="G159" s="506" t="str">
        <f>IF(I159="","",Main!L74)</f>
        <v>2010-2011</v>
      </c>
      <c r="H159" s="505" t="str">
        <f>IF(I159="","",Main!M74)</f>
        <v>Rathnam High School, Nelore</v>
      </c>
      <c r="I159" s="506">
        <f>IF(Main!N74="","",Main!N74)</f>
        <v>1000</v>
      </c>
      <c r="J159" s="501"/>
      <c r="K159" s="502">
        <f t="shared" si="65"/>
        <v>1</v>
      </c>
      <c r="L159" s="503">
        <f t="shared" ref="L159" si="72">K159</f>
        <v>1</v>
      </c>
    </row>
    <row r="160" spans="1:12" s="504" customFormat="1" ht="27" customHeight="1">
      <c r="A160" s="608">
        <f>IF(K161="","",SUM($L$18:L161))</f>
        <v>72</v>
      </c>
      <c r="B160" s="610" t="str">
        <f>IF(I161="","",CONCATENATE(Main!C75,", ",Main!D75,IF(Main!F75&gt;0,CONCATENATE(", ",Main!F75),"")))</f>
        <v>K.V.RAVANAMMA, SA (English), MPUPS, Dasaripalli</v>
      </c>
      <c r="C160" s="611"/>
      <c r="D160" s="612"/>
      <c r="E160" s="499" t="str">
        <f>IF(I160="","",Main!O75)</f>
        <v>XXXXXXXXXX</v>
      </c>
      <c r="F160" s="500" t="str">
        <f>IF(I160="","",Main!P75)</f>
        <v>Inter-I</v>
      </c>
      <c r="G160" s="500" t="str">
        <f>IF(I160="","",Main!Q75)</f>
        <v>2010-2011</v>
      </c>
      <c r="H160" s="499" t="str">
        <f>IF(I160="","",Main!R75)</f>
        <v>Abdul Kalam Jr Coolege</v>
      </c>
      <c r="I160" s="500">
        <f>IF(Main!S75="","",Main!S75)</f>
        <v>1000</v>
      </c>
      <c r="J160" s="501"/>
      <c r="K160" s="502">
        <f t="shared" si="65"/>
        <v>1</v>
      </c>
      <c r="L160" s="503"/>
    </row>
    <row r="161" spans="1:12" s="504" customFormat="1" ht="27" customHeight="1">
      <c r="A161" s="609"/>
      <c r="B161" s="613"/>
      <c r="C161" s="614"/>
      <c r="D161" s="615"/>
      <c r="E161" s="505" t="str">
        <f>IF(I161="","",Main!J75)</f>
        <v>K.V.Sai Sujith</v>
      </c>
      <c r="F161" s="506" t="str">
        <f>IF(I161="","",Main!K75)</f>
        <v>VIII</v>
      </c>
      <c r="G161" s="506" t="str">
        <f>IF(I161="","",Main!L75)</f>
        <v>2010-2011</v>
      </c>
      <c r="H161" s="505" t="str">
        <f>IF(I161="","",Main!M75)</f>
        <v>Rathnam High School, Nelore</v>
      </c>
      <c r="I161" s="506">
        <f>IF(Main!N75="","",Main!N75)</f>
        <v>1000</v>
      </c>
      <c r="J161" s="501"/>
      <c r="K161" s="502">
        <f t="shared" si="65"/>
        <v>1</v>
      </c>
      <c r="L161" s="503">
        <f t="shared" ref="L161" si="73">K161</f>
        <v>1</v>
      </c>
    </row>
    <row r="162" spans="1:12" s="504" customFormat="1" ht="27" customHeight="1">
      <c r="A162" s="608">
        <f>IF(K163="","",SUM($L$18:L163))</f>
        <v>73</v>
      </c>
      <c r="B162" s="610" t="str">
        <f>IF(I163="","",CONCATENATE(Main!C76,", ",Main!D76,IF(Main!F76&gt;0,CONCATENATE(", ",Main!F76),"")))</f>
        <v>K.V.RAVANAMMA, SA (English), MPUPS, Dasaripalli</v>
      </c>
      <c r="C162" s="611"/>
      <c r="D162" s="612"/>
      <c r="E162" s="499" t="str">
        <f>IF(I162="","",Main!O76)</f>
        <v>XXXXXXXXXX</v>
      </c>
      <c r="F162" s="500" t="str">
        <f>IF(I162="","",Main!P76)</f>
        <v>Inter-I</v>
      </c>
      <c r="G162" s="500" t="str">
        <f>IF(I162="","",Main!Q76)</f>
        <v>2010-2011</v>
      </c>
      <c r="H162" s="499" t="str">
        <f>IF(I162="","",Main!R76)</f>
        <v>Abdul Kalam Jr Coolege</v>
      </c>
      <c r="I162" s="500">
        <f>IF(Main!S76="","",Main!S76)</f>
        <v>1000</v>
      </c>
      <c r="J162" s="501"/>
      <c r="K162" s="502">
        <f t="shared" si="65"/>
        <v>1</v>
      </c>
      <c r="L162" s="503"/>
    </row>
    <row r="163" spans="1:12" s="504" customFormat="1" ht="27" customHeight="1">
      <c r="A163" s="609"/>
      <c r="B163" s="613"/>
      <c r="C163" s="614"/>
      <c r="D163" s="615"/>
      <c r="E163" s="505" t="str">
        <f>IF(I163="","",Main!J76)</f>
        <v>K.V.Sai Sujith</v>
      </c>
      <c r="F163" s="506" t="str">
        <f>IF(I163="","",Main!K76)</f>
        <v>VIII</v>
      </c>
      <c r="G163" s="506" t="str">
        <f>IF(I163="","",Main!L76)</f>
        <v>2010-2011</v>
      </c>
      <c r="H163" s="505" t="str">
        <f>IF(I163="","",Main!M76)</f>
        <v>Rathnam High School, Nelore</v>
      </c>
      <c r="I163" s="506">
        <f>IF(Main!N76="","",Main!N76)</f>
        <v>1000</v>
      </c>
      <c r="J163" s="501"/>
      <c r="K163" s="502">
        <f t="shared" si="65"/>
        <v>1</v>
      </c>
      <c r="L163" s="503">
        <f t="shared" ref="L163" si="74">K163</f>
        <v>1</v>
      </c>
    </row>
    <row r="164" spans="1:12" s="504" customFormat="1" ht="27" customHeight="1">
      <c r="A164" s="608">
        <f>IF(K165="","",SUM($L$18:L165))</f>
        <v>74</v>
      </c>
      <c r="B164" s="610" t="str">
        <f>IF(I165="","",CONCATENATE(Main!C77,", ",Main!D77,IF(Main!F77&gt;0,CONCATENATE(", ",Main!F77),"")))</f>
        <v>K.V.RAVANAMMA, SA (English), MPUPS, Dasaripalli</v>
      </c>
      <c r="C164" s="611"/>
      <c r="D164" s="612"/>
      <c r="E164" s="499" t="str">
        <f>IF(I164="","",Main!O77)</f>
        <v>XXXXXXXXXX</v>
      </c>
      <c r="F164" s="500" t="str">
        <f>IF(I164="","",Main!P77)</f>
        <v>Inter-I</v>
      </c>
      <c r="G164" s="500" t="str">
        <f>IF(I164="","",Main!Q77)</f>
        <v>2010-2011</v>
      </c>
      <c r="H164" s="499" t="str">
        <f>IF(I164="","",Main!R77)</f>
        <v>Abdul Kalam Jr Coolege</v>
      </c>
      <c r="I164" s="500">
        <f>IF(Main!S77="","",Main!S77)</f>
        <v>1000</v>
      </c>
      <c r="J164" s="501"/>
      <c r="K164" s="502">
        <f t="shared" si="65"/>
        <v>1</v>
      </c>
      <c r="L164" s="503"/>
    </row>
    <row r="165" spans="1:12" s="504" customFormat="1" ht="27" customHeight="1">
      <c r="A165" s="609"/>
      <c r="B165" s="613"/>
      <c r="C165" s="614"/>
      <c r="D165" s="615"/>
      <c r="E165" s="505" t="str">
        <f>IF(I165="","",Main!J77)</f>
        <v>K.V.Sai Sujith</v>
      </c>
      <c r="F165" s="506" t="str">
        <f>IF(I165="","",Main!K77)</f>
        <v>VIII</v>
      </c>
      <c r="G165" s="506" t="str">
        <f>IF(I165="","",Main!L77)</f>
        <v>2010-2011</v>
      </c>
      <c r="H165" s="505" t="str">
        <f>IF(I165="","",Main!M77)</f>
        <v>Rathnam High School, Nelore</v>
      </c>
      <c r="I165" s="506">
        <f>IF(Main!N77="","",Main!N77)</f>
        <v>1000</v>
      </c>
      <c r="J165" s="501"/>
      <c r="K165" s="502">
        <f t="shared" si="65"/>
        <v>1</v>
      </c>
      <c r="L165" s="503">
        <f t="shared" ref="L165" si="75">K165</f>
        <v>1</v>
      </c>
    </row>
    <row r="166" spans="1:12" s="504" customFormat="1" ht="27" customHeight="1">
      <c r="A166" s="608">
        <f>IF(K167="","",SUM($L$18:L167))</f>
        <v>75</v>
      </c>
      <c r="B166" s="610" t="str">
        <f>IF(I167="","",CONCATENATE(Main!C78,", ",Main!D78,IF(Main!F78&gt;0,CONCATENATE(", ",Main!F78),"")))</f>
        <v>K.V.RAVANAMMA, SA (English), MPUPS, Dasaripalli</v>
      </c>
      <c r="C166" s="611"/>
      <c r="D166" s="612"/>
      <c r="E166" s="499" t="str">
        <f>IF(I166="","",Main!O78)</f>
        <v>XXXXXXXXXX</v>
      </c>
      <c r="F166" s="500" t="str">
        <f>IF(I166="","",Main!P78)</f>
        <v>Inter-I</v>
      </c>
      <c r="G166" s="500" t="str">
        <f>IF(I166="","",Main!Q78)</f>
        <v>2010-2011</v>
      </c>
      <c r="H166" s="499" t="str">
        <f>IF(I166="","",Main!R78)</f>
        <v>Abdul Kalam Jr Coolege</v>
      </c>
      <c r="I166" s="500">
        <f>IF(Main!S78="","",Main!S78)</f>
        <v>1000</v>
      </c>
      <c r="J166" s="501"/>
      <c r="K166" s="502">
        <f t="shared" si="65"/>
        <v>1</v>
      </c>
      <c r="L166" s="503"/>
    </row>
    <row r="167" spans="1:12" s="504" customFormat="1" ht="27" customHeight="1">
      <c r="A167" s="609"/>
      <c r="B167" s="613"/>
      <c r="C167" s="614"/>
      <c r="D167" s="615"/>
      <c r="E167" s="505" t="str">
        <f>IF(I167="","",Main!J78)</f>
        <v>K.V.Sai Sujith</v>
      </c>
      <c r="F167" s="506" t="str">
        <f>IF(I167="","",Main!K78)</f>
        <v>VIII</v>
      </c>
      <c r="G167" s="506" t="str">
        <f>IF(I167="","",Main!L78)</f>
        <v>2010-2011</v>
      </c>
      <c r="H167" s="505" t="str">
        <f>IF(I167="","",Main!M78)</f>
        <v>Rathnam High School, Nelore</v>
      </c>
      <c r="I167" s="506">
        <f>IF(Main!N78="","",Main!N78)</f>
        <v>1000</v>
      </c>
      <c r="J167" s="501"/>
      <c r="K167" s="502">
        <f t="shared" si="65"/>
        <v>1</v>
      </c>
      <c r="L167" s="503">
        <f t="shared" ref="L167" si="76">K167</f>
        <v>1</v>
      </c>
    </row>
    <row r="168" spans="1:12" s="504" customFormat="1" ht="27" customHeight="1">
      <c r="A168" s="608">
        <f>IF(K169="","",SUM($L$18:L169))</f>
        <v>76</v>
      </c>
      <c r="B168" s="610" t="str">
        <f>IF(I169="","",CONCATENATE(Main!C79,", ",Main!D79,IF(Main!F79&gt;0,CONCATENATE(", ",Main!F79),"")))</f>
        <v>K.V.RAVANAMMA, SA (English), MPUPS, Dasaripalli</v>
      </c>
      <c r="C168" s="611"/>
      <c r="D168" s="612"/>
      <c r="E168" s="499" t="str">
        <f>IF(I168="","",Main!O79)</f>
        <v>XXXXXXXXXX</v>
      </c>
      <c r="F168" s="500" t="str">
        <f>IF(I168="","",Main!P79)</f>
        <v>Inter-I</v>
      </c>
      <c r="G168" s="500" t="str">
        <f>IF(I168="","",Main!Q79)</f>
        <v>2010-2011</v>
      </c>
      <c r="H168" s="499" t="str">
        <f>IF(I168="","",Main!R79)</f>
        <v>Abdul Kalam Jr Coolege</v>
      </c>
      <c r="I168" s="500">
        <f>IF(Main!S79="","",Main!S79)</f>
        <v>1000</v>
      </c>
      <c r="J168" s="501"/>
      <c r="K168" s="502">
        <f t="shared" si="65"/>
        <v>1</v>
      </c>
      <c r="L168" s="503"/>
    </row>
    <row r="169" spans="1:12" s="504" customFormat="1" ht="27" customHeight="1">
      <c r="A169" s="609"/>
      <c r="B169" s="613"/>
      <c r="C169" s="614"/>
      <c r="D169" s="615"/>
      <c r="E169" s="505" t="str">
        <f>IF(I169="","",Main!J79)</f>
        <v>K.V.Sai Sujith</v>
      </c>
      <c r="F169" s="506" t="str">
        <f>IF(I169="","",Main!K79)</f>
        <v>VIII</v>
      </c>
      <c r="G169" s="506" t="str">
        <f>IF(I169="","",Main!L79)</f>
        <v>2010-2011</v>
      </c>
      <c r="H169" s="505" t="str">
        <f>IF(I169="","",Main!M79)</f>
        <v>Rathnam High School, Nelore</v>
      </c>
      <c r="I169" s="506">
        <f>IF(Main!N79="","",Main!N79)</f>
        <v>1000</v>
      </c>
      <c r="J169" s="501"/>
      <c r="K169" s="502">
        <f t="shared" si="65"/>
        <v>1</v>
      </c>
      <c r="L169" s="503">
        <f t="shared" ref="L169" si="77">K169</f>
        <v>1</v>
      </c>
    </row>
    <row r="170" spans="1:12" s="504" customFormat="1" ht="27" customHeight="1">
      <c r="A170" s="608">
        <f>IF(K171="","",SUM($L$18:L171))</f>
        <v>77</v>
      </c>
      <c r="B170" s="610" t="str">
        <f>IF(I171="","",CONCATENATE(Main!C80,", ",Main!D80,IF(Main!F80&gt;0,CONCATENATE(", ",Main!F80),"")))</f>
        <v>K.V.RAVANAMMA, SA (English), MPUPS, Dasaripalli</v>
      </c>
      <c r="C170" s="611"/>
      <c r="D170" s="612"/>
      <c r="E170" s="499" t="str">
        <f>IF(I170="","",Main!O80)</f>
        <v>XXXXXXXXXX</v>
      </c>
      <c r="F170" s="500" t="str">
        <f>IF(I170="","",Main!P80)</f>
        <v>Inter-I</v>
      </c>
      <c r="G170" s="500" t="str">
        <f>IF(I170="","",Main!Q80)</f>
        <v>2010-2011</v>
      </c>
      <c r="H170" s="499" t="str">
        <f>IF(I170="","",Main!R80)</f>
        <v>Abdul Kalam Jr Coolege</v>
      </c>
      <c r="I170" s="500">
        <f>IF(Main!S80="","",Main!S80)</f>
        <v>1000</v>
      </c>
      <c r="J170" s="501"/>
      <c r="K170" s="502">
        <f t="shared" si="65"/>
        <v>1</v>
      </c>
      <c r="L170" s="503"/>
    </row>
    <row r="171" spans="1:12" s="504" customFormat="1" ht="27" customHeight="1">
      <c r="A171" s="609"/>
      <c r="B171" s="613"/>
      <c r="C171" s="614"/>
      <c r="D171" s="615"/>
      <c r="E171" s="505" t="str">
        <f>IF(I171="","",Main!J80)</f>
        <v>K.V.Sai Sujith</v>
      </c>
      <c r="F171" s="506" t="str">
        <f>IF(I171="","",Main!K80)</f>
        <v>VIII</v>
      </c>
      <c r="G171" s="506" t="str">
        <f>IF(I171="","",Main!L80)</f>
        <v>2010-2011</v>
      </c>
      <c r="H171" s="505" t="str">
        <f>IF(I171="","",Main!M80)</f>
        <v>Rathnam High School, Nelore</v>
      </c>
      <c r="I171" s="506">
        <f>IF(Main!N80="","",Main!N80)</f>
        <v>1000</v>
      </c>
      <c r="J171" s="501"/>
      <c r="K171" s="502">
        <f t="shared" si="65"/>
        <v>1</v>
      </c>
      <c r="L171" s="503">
        <f t="shared" ref="L171" si="78">K171</f>
        <v>1</v>
      </c>
    </row>
    <row r="172" spans="1:12" s="504" customFormat="1" ht="27" customHeight="1">
      <c r="A172" s="608">
        <f>IF(K173="","",SUM($L$18:L173))</f>
        <v>78</v>
      </c>
      <c r="B172" s="610" t="str">
        <f>IF(I173="","",CONCATENATE(Main!C81,", ",Main!D81,IF(Main!F81&gt;0,CONCATENATE(", ",Main!F81),"")))</f>
        <v>K.V.RAVANAMMA, SA (English), MPUPS, Dasaripalli</v>
      </c>
      <c r="C172" s="611"/>
      <c r="D172" s="612"/>
      <c r="E172" s="499" t="str">
        <f>IF(I172="","",Main!O81)</f>
        <v>XXXXXXXXXX</v>
      </c>
      <c r="F172" s="500" t="str">
        <f>IF(I172="","",Main!P81)</f>
        <v>Inter-I</v>
      </c>
      <c r="G172" s="500" t="str">
        <f>IF(I172="","",Main!Q81)</f>
        <v>2010-2011</v>
      </c>
      <c r="H172" s="499" t="str">
        <f>IF(I172="","",Main!R81)</f>
        <v>Abdul Kalam Jr Coolege</v>
      </c>
      <c r="I172" s="500">
        <f>IF(Main!S81="","",Main!S81)</f>
        <v>1000</v>
      </c>
      <c r="J172" s="501"/>
      <c r="K172" s="502">
        <f t="shared" si="65"/>
        <v>1</v>
      </c>
      <c r="L172" s="503"/>
    </row>
    <row r="173" spans="1:12" s="504" customFormat="1" ht="27" customHeight="1">
      <c r="A173" s="609"/>
      <c r="B173" s="613"/>
      <c r="C173" s="614"/>
      <c r="D173" s="615"/>
      <c r="E173" s="505" t="str">
        <f>IF(I173="","",Main!J81)</f>
        <v>K.V.Sai Sujith</v>
      </c>
      <c r="F173" s="506" t="str">
        <f>IF(I173="","",Main!K81)</f>
        <v>VIII</v>
      </c>
      <c r="G173" s="506" t="str">
        <f>IF(I173="","",Main!L81)</f>
        <v>2010-2011</v>
      </c>
      <c r="H173" s="505" t="str">
        <f>IF(I173="","",Main!M81)</f>
        <v>Rathnam High School, Nelore</v>
      </c>
      <c r="I173" s="506">
        <f>IF(Main!N81="","",Main!N81)</f>
        <v>1000</v>
      </c>
      <c r="J173" s="501"/>
      <c r="K173" s="502">
        <f t="shared" si="65"/>
        <v>1</v>
      </c>
      <c r="L173" s="503">
        <f t="shared" ref="L173" si="79">K173</f>
        <v>1</v>
      </c>
    </row>
    <row r="174" spans="1:12" s="504" customFormat="1" ht="27" customHeight="1">
      <c r="A174" s="608">
        <f>IF(K175="","",SUM($L$18:L175))</f>
        <v>79</v>
      </c>
      <c r="B174" s="610" t="str">
        <f>IF(I175="","",CONCATENATE(Main!C82,", ",Main!D82,IF(Main!F82&gt;0,CONCATENATE(", ",Main!F82),"")))</f>
        <v>K.V.RAVANAMMA, SA (English), MPUPS, Dasaripalli</v>
      </c>
      <c r="C174" s="611"/>
      <c r="D174" s="612"/>
      <c r="E174" s="499" t="str">
        <f>IF(I174="","",Main!O82)</f>
        <v>XXXXXXXXXX</v>
      </c>
      <c r="F174" s="500" t="str">
        <f>IF(I174="","",Main!P82)</f>
        <v>Inter-I</v>
      </c>
      <c r="G174" s="500" t="str">
        <f>IF(I174="","",Main!Q82)</f>
        <v>2010-2011</v>
      </c>
      <c r="H174" s="499" t="str">
        <f>IF(I174="","",Main!R82)</f>
        <v>Abdul Kalam Jr Coolege</v>
      </c>
      <c r="I174" s="500">
        <f>IF(Main!S82="","",Main!S82)</f>
        <v>1000</v>
      </c>
      <c r="J174" s="501"/>
      <c r="K174" s="502">
        <f t="shared" si="65"/>
        <v>1</v>
      </c>
      <c r="L174" s="503"/>
    </row>
    <row r="175" spans="1:12" s="504" customFormat="1" ht="27" customHeight="1">
      <c r="A175" s="609"/>
      <c r="B175" s="613"/>
      <c r="C175" s="614"/>
      <c r="D175" s="615"/>
      <c r="E175" s="505" t="str">
        <f>IF(I175="","",Main!J82)</f>
        <v>K.V.Sai Sujith</v>
      </c>
      <c r="F175" s="506" t="str">
        <f>IF(I175="","",Main!K82)</f>
        <v>VIII</v>
      </c>
      <c r="G175" s="506" t="str">
        <f>IF(I175="","",Main!L82)</f>
        <v>2010-2011</v>
      </c>
      <c r="H175" s="505" t="str">
        <f>IF(I175="","",Main!M82)</f>
        <v>Rathnam High School, Nelore</v>
      </c>
      <c r="I175" s="506">
        <f>IF(Main!N82="","",Main!N82)</f>
        <v>1000</v>
      </c>
      <c r="J175" s="501"/>
      <c r="K175" s="502">
        <f t="shared" si="65"/>
        <v>1</v>
      </c>
      <c r="L175" s="503">
        <f t="shared" ref="L175" si="80">K175</f>
        <v>1</v>
      </c>
    </row>
    <row r="176" spans="1:12" s="504" customFormat="1" ht="27" customHeight="1">
      <c r="A176" s="608">
        <f>IF(K177="","",SUM($L$18:L177))</f>
        <v>80</v>
      </c>
      <c r="B176" s="610" t="str">
        <f>IF(I177="","",CONCATENATE(Main!C83,", ",Main!D83,IF(Main!F83&gt;0,CONCATENATE(", ",Main!F83),"")))</f>
        <v>K.V.RAVANAMMA, SA (English), MPUPS, Dasaripalli</v>
      </c>
      <c r="C176" s="611"/>
      <c r="D176" s="612"/>
      <c r="E176" s="499" t="str">
        <f>IF(I176="","",Main!O83)</f>
        <v>XXXXXXXXXX</v>
      </c>
      <c r="F176" s="500" t="str">
        <f>IF(I176="","",Main!P83)</f>
        <v>Inter-I</v>
      </c>
      <c r="G176" s="500" t="str">
        <f>IF(I176="","",Main!Q83)</f>
        <v>2010-2011</v>
      </c>
      <c r="H176" s="499" t="str">
        <f>IF(I176="","",Main!R83)</f>
        <v>Abdul Kalam Jr Coolege</v>
      </c>
      <c r="I176" s="500">
        <f>IF(Main!S83="","",Main!S83)</f>
        <v>1000</v>
      </c>
      <c r="J176" s="501"/>
      <c r="K176" s="502">
        <f t="shared" si="65"/>
        <v>1</v>
      </c>
      <c r="L176" s="503"/>
    </row>
    <row r="177" spans="1:12" s="504" customFormat="1" ht="27" customHeight="1">
      <c r="A177" s="609"/>
      <c r="B177" s="613"/>
      <c r="C177" s="614"/>
      <c r="D177" s="615"/>
      <c r="E177" s="505" t="str">
        <f>IF(I177="","",Main!J83)</f>
        <v>K.V.Sai Sujith</v>
      </c>
      <c r="F177" s="506" t="str">
        <f>IF(I177="","",Main!K83)</f>
        <v>VIII</v>
      </c>
      <c r="G177" s="506" t="str">
        <f>IF(I177="","",Main!L83)</f>
        <v>2010-2011</v>
      </c>
      <c r="H177" s="505" t="str">
        <f>IF(I177="","",Main!M83)</f>
        <v>Rathnam High School, Nelore</v>
      </c>
      <c r="I177" s="506">
        <f>IF(Main!N83="","",Main!N83)</f>
        <v>1000</v>
      </c>
      <c r="J177" s="501"/>
      <c r="K177" s="502">
        <f t="shared" si="65"/>
        <v>1</v>
      </c>
      <c r="L177" s="503">
        <f t="shared" ref="L177" si="81">K177</f>
        <v>1</v>
      </c>
    </row>
    <row r="178" spans="1:12" s="504" customFormat="1" ht="27" customHeight="1">
      <c r="A178" s="608">
        <f>IF(K179="","",SUM($L$18:L179))</f>
        <v>81</v>
      </c>
      <c r="B178" s="610" t="str">
        <f>IF(I179="","",CONCATENATE(Main!C84,", ",Main!D84,IF(Main!F84&gt;0,CONCATENATE(", ",Main!F84),"")))</f>
        <v>K.V.RAVANAMMA, SA (English), MPUPS, Dasaripalli</v>
      </c>
      <c r="C178" s="611"/>
      <c r="D178" s="612"/>
      <c r="E178" s="499" t="str">
        <f>IF(I178="","",Main!O84)</f>
        <v>XXXXXXXXXX</v>
      </c>
      <c r="F178" s="500" t="str">
        <f>IF(I178="","",Main!P84)</f>
        <v>Inter-I</v>
      </c>
      <c r="G178" s="500" t="str">
        <f>IF(I178="","",Main!Q84)</f>
        <v>2010-2011</v>
      </c>
      <c r="H178" s="499" t="str">
        <f>IF(I178="","",Main!R84)</f>
        <v>Abdul Kalam Jr Coolege</v>
      </c>
      <c r="I178" s="500">
        <f>IF(Main!S84="","",Main!S84)</f>
        <v>1000</v>
      </c>
      <c r="J178" s="501"/>
      <c r="K178" s="502">
        <f t="shared" si="65"/>
        <v>1</v>
      </c>
      <c r="L178" s="503"/>
    </row>
    <row r="179" spans="1:12" s="504" customFormat="1" ht="27" customHeight="1">
      <c r="A179" s="609"/>
      <c r="B179" s="613"/>
      <c r="C179" s="614"/>
      <c r="D179" s="615"/>
      <c r="E179" s="505" t="str">
        <f>IF(I179="","",Main!J84)</f>
        <v>K.V.Sai Sujith</v>
      </c>
      <c r="F179" s="506" t="str">
        <f>IF(I179="","",Main!K84)</f>
        <v>VIII</v>
      </c>
      <c r="G179" s="506" t="str">
        <f>IF(I179="","",Main!L84)</f>
        <v>2010-2011</v>
      </c>
      <c r="H179" s="505" t="str">
        <f>IF(I179="","",Main!M84)</f>
        <v>Rathnam High School, Nelore</v>
      </c>
      <c r="I179" s="506">
        <f>IF(Main!N84="","",Main!N84)</f>
        <v>1000</v>
      </c>
      <c r="J179" s="501"/>
      <c r="K179" s="502">
        <f t="shared" si="65"/>
        <v>1</v>
      </c>
      <c r="L179" s="503">
        <f t="shared" ref="L179" si="82">K179</f>
        <v>1</v>
      </c>
    </row>
    <row r="180" spans="1:12" s="504" customFormat="1" ht="27" customHeight="1">
      <c r="A180" s="608">
        <f>IF(K181="","",SUM($L$18:L181))</f>
        <v>82</v>
      </c>
      <c r="B180" s="610" t="str">
        <f>IF(I181="","",CONCATENATE(Main!C85,", ",Main!D85,IF(Main!F85&gt;0,CONCATENATE(", ",Main!F85),"")))</f>
        <v>K.V.RAVANAMMA, SA (English), MPUPS, Dasaripalli</v>
      </c>
      <c r="C180" s="611"/>
      <c r="D180" s="612"/>
      <c r="E180" s="499" t="str">
        <f>IF(I180="","",Main!O85)</f>
        <v>XXXXXXXXXX</v>
      </c>
      <c r="F180" s="500" t="str">
        <f>IF(I180="","",Main!P85)</f>
        <v>Inter-I</v>
      </c>
      <c r="G180" s="500" t="str">
        <f>IF(I180="","",Main!Q85)</f>
        <v>2010-2011</v>
      </c>
      <c r="H180" s="499" t="str">
        <f>IF(I180="","",Main!R85)</f>
        <v>Abdul Kalam Jr Coolege</v>
      </c>
      <c r="I180" s="500">
        <f>IF(Main!S85="","",Main!S85)</f>
        <v>1000</v>
      </c>
      <c r="J180" s="501"/>
      <c r="K180" s="502">
        <f t="shared" si="65"/>
        <v>1</v>
      </c>
      <c r="L180" s="503"/>
    </row>
    <row r="181" spans="1:12" s="504" customFormat="1" ht="27" customHeight="1">
      <c r="A181" s="609"/>
      <c r="B181" s="613"/>
      <c r="C181" s="614"/>
      <c r="D181" s="615"/>
      <c r="E181" s="505" t="str">
        <f>IF(I181="","",Main!J85)</f>
        <v>K.V.Sai Sujith</v>
      </c>
      <c r="F181" s="506" t="str">
        <f>IF(I181="","",Main!K85)</f>
        <v>VIII</v>
      </c>
      <c r="G181" s="506" t="str">
        <f>IF(I181="","",Main!L85)</f>
        <v>2010-2011</v>
      </c>
      <c r="H181" s="505" t="str">
        <f>IF(I181="","",Main!M85)</f>
        <v>Rathnam High School, Nelore</v>
      </c>
      <c r="I181" s="506">
        <f>IF(Main!N85="","",Main!N85)</f>
        <v>1000</v>
      </c>
      <c r="J181" s="501"/>
      <c r="K181" s="502">
        <f t="shared" si="65"/>
        <v>1</v>
      </c>
      <c r="L181" s="503">
        <f t="shared" ref="L181" si="83">K181</f>
        <v>1</v>
      </c>
    </row>
    <row r="182" spans="1:12" s="504" customFormat="1" ht="27" customHeight="1">
      <c r="A182" s="608">
        <f>IF(K183="","",SUM($L$18:L183))</f>
        <v>83</v>
      </c>
      <c r="B182" s="610" t="str">
        <f>IF(I183="","",CONCATENATE(Main!C86,", ",Main!D86,IF(Main!F86&gt;0,CONCATENATE(", ",Main!F86),"")))</f>
        <v>K.V.RAVANAMMA, SA (English), MPUPS, Dasaripalli</v>
      </c>
      <c r="C182" s="611"/>
      <c r="D182" s="612"/>
      <c r="E182" s="499" t="str">
        <f>IF(I182="","",Main!O86)</f>
        <v>XXXXXXXXXX</v>
      </c>
      <c r="F182" s="500" t="str">
        <f>IF(I182="","",Main!P86)</f>
        <v>Inter-I</v>
      </c>
      <c r="G182" s="500" t="str">
        <f>IF(I182="","",Main!Q86)</f>
        <v>2010-2011</v>
      </c>
      <c r="H182" s="499" t="str">
        <f>IF(I182="","",Main!R86)</f>
        <v>Abdul Kalam Jr Coolege</v>
      </c>
      <c r="I182" s="500">
        <f>IF(Main!S86="","",Main!S86)</f>
        <v>1000</v>
      </c>
      <c r="J182" s="501"/>
      <c r="K182" s="502">
        <f t="shared" si="65"/>
        <v>1</v>
      </c>
      <c r="L182" s="503"/>
    </row>
    <row r="183" spans="1:12" s="504" customFormat="1" ht="27" customHeight="1">
      <c r="A183" s="609"/>
      <c r="B183" s="613"/>
      <c r="C183" s="614"/>
      <c r="D183" s="615"/>
      <c r="E183" s="505" t="str">
        <f>IF(I183="","",Main!J86)</f>
        <v>K.V.Sai Sujith</v>
      </c>
      <c r="F183" s="506" t="str">
        <f>IF(I183="","",Main!K86)</f>
        <v>VIII</v>
      </c>
      <c r="G183" s="506" t="str">
        <f>IF(I183="","",Main!L86)</f>
        <v>2010-2011</v>
      </c>
      <c r="H183" s="505" t="str">
        <f>IF(I183="","",Main!M86)</f>
        <v>Rathnam High School, Nelore</v>
      </c>
      <c r="I183" s="506">
        <f>IF(Main!N86="","",Main!N86)</f>
        <v>1000</v>
      </c>
      <c r="J183" s="501"/>
      <c r="K183" s="502">
        <f t="shared" si="65"/>
        <v>1</v>
      </c>
      <c r="L183" s="503">
        <f t="shared" ref="L183" si="84">K183</f>
        <v>1</v>
      </c>
    </row>
    <row r="184" spans="1:12" s="504" customFormat="1" ht="27" customHeight="1">
      <c r="A184" s="608">
        <f>IF(K185="","",SUM($L$18:L185))</f>
        <v>84</v>
      </c>
      <c r="B184" s="610" t="str">
        <f>IF(I185="","",CONCATENATE(Main!C87,", ",Main!D87,IF(Main!F87&gt;0,CONCATENATE(", ",Main!F87),"")))</f>
        <v>K.V.RAVANAMMA, SA (English), MPUPS, Dasaripalli</v>
      </c>
      <c r="C184" s="611"/>
      <c r="D184" s="612"/>
      <c r="E184" s="499" t="str">
        <f>IF(I184="","",Main!O87)</f>
        <v>XXXXXXXXXX</v>
      </c>
      <c r="F184" s="500" t="str">
        <f>IF(I184="","",Main!P87)</f>
        <v>Inter-I</v>
      </c>
      <c r="G184" s="500" t="str">
        <f>IF(I184="","",Main!Q87)</f>
        <v>2010-2011</v>
      </c>
      <c r="H184" s="499" t="str">
        <f>IF(I184="","",Main!R87)</f>
        <v>Abdul Kalam Jr Coolege</v>
      </c>
      <c r="I184" s="500">
        <f>IF(Main!S87="","",Main!S87)</f>
        <v>1000</v>
      </c>
      <c r="J184" s="501"/>
      <c r="K184" s="502">
        <f t="shared" si="65"/>
        <v>1</v>
      </c>
      <c r="L184" s="503"/>
    </row>
    <row r="185" spans="1:12" s="504" customFormat="1" ht="27" customHeight="1">
      <c r="A185" s="609"/>
      <c r="B185" s="613"/>
      <c r="C185" s="614"/>
      <c r="D185" s="615"/>
      <c r="E185" s="505" t="str">
        <f>IF(I185="","",Main!J87)</f>
        <v>K.V.Sai Sujith</v>
      </c>
      <c r="F185" s="506" t="str">
        <f>IF(I185="","",Main!K87)</f>
        <v>VIII</v>
      </c>
      <c r="G185" s="506" t="str">
        <f>IF(I185="","",Main!L87)</f>
        <v>2010-2011</v>
      </c>
      <c r="H185" s="505" t="str">
        <f>IF(I185="","",Main!M87)</f>
        <v>Rathnam High School, Nelore</v>
      </c>
      <c r="I185" s="506">
        <f>IF(Main!N87="","",Main!N87)</f>
        <v>1000</v>
      </c>
      <c r="J185" s="501"/>
      <c r="K185" s="502">
        <f t="shared" si="65"/>
        <v>1</v>
      </c>
      <c r="L185" s="503">
        <f t="shared" ref="L185" si="85">K185</f>
        <v>1</v>
      </c>
    </row>
    <row r="186" spans="1:12" s="504" customFormat="1" ht="27" customHeight="1">
      <c r="A186" s="608">
        <f>IF(K187="","",SUM($L$18:L187))</f>
        <v>85</v>
      </c>
      <c r="B186" s="610" t="str">
        <f>IF(I187="","",CONCATENATE(Main!C88,", ",Main!D88,IF(Main!F88&gt;0,CONCATENATE(", ",Main!F88),"")))</f>
        <v>K.V.RAVANAMMA, SA (English), MPUPS, Dasaripalli</v>
      </c>
      <c r="C186" s="611"/>
      <c r="D186" s="612"/>
      <c r="E186" s="499" t="str">
        <f>IF(I186="","",Main!O88)</f>
        <v>XXXXXXXXXX</v>
      </c>
      <c r="F186" s="500" t="str">
        <f>IF(I186="","",Main!P88)</f>
        <v>Inter-I</v>
      </c>
      <c r="G186" s="500" t="str">
        <f>IF(I186="","",Main!Q88)</f>
        <v>2010-2011</v>
      </c>
      <c r="H186" s="499" t="str">
        <f>IF(I186="","",Main!R88)</f>
        <v>Abdul Kalam Jr Coolege</v>
      </c>
      <c r="I186" s="500">
        <f>IF(Main!S88="","",Main!S88)</f>
        <v>1000</v>
      </c>
      <c r="J186" s="501"/>
      <c r="K186" s="502">
        <f t="shared" si="65"/>
        <v>1</v>
      </c>
      <c r="L186" s="503"/>
    </row>
    <row r="187" spans="1:12" s="504" customFormat="1" ht="27" customHeight="1">
      <c r="A187" s="609"/>
      <c r="B187" s="613"/>
      <c r="C187" s="614"/>
      <c r="D187" s="615"/>
      <c r="E187" s="505" t="str">
        <f>IF(I187="","",Main!J88)</f>
        <v>K.V.Sai Sujith</v>
      </c>
      <c r="F187" s="506" t="str">
        <f>IF(I187="","",Main!K88)</f>
        <v>VIII</v>
      </c>
      <c r="G187" s="506" t="str">
        <f>IF(I187="","",Main!L88)</f>
        <v>2010-2011</v>
      </c>
      <c r="H187" s="505" t="str">
        <f>IF(I187="","",Main!M88)</f>
        <v>Rathnam High School, Nelore</v>
      </c>
      <c r="I187" s="506">
        <f>IF(Main!N88="","",Main!N88)</f>
        <v>1000</v>
      </c>
      <c r="J187" s="501"/>
      <c r="K187" s="502">
        <f t="shared" si="65"/>
        <v>1</v>
      </c>
      <c r="L187" s="503">
        <f t="shared" ref="L187" si="86">K187</f>
        <v>1</v>
      </c>
    </row>
    <row r="188" spans="1:12" s="504" customFormat="1" ht="27" customHeight="1">
      <c r="A188" s="608">
        <f>IF(K189="","",SUM($L$18:L189))</f>
        <v>86</v>
      </c>
      <c r="B188" s="610" t="str">
        <f>IF(I189="","",CONCATENATE(Main!C89,", ",Main!D89,IF(Main!F89&gt;0,CONCATENATE(", ",Main!F89),"")))</f>
        <v>K.V.RAVANAMMA, SA (English), MPUPS, Dasaripalli</v>
      </c>
      <c r="C188" s="611"/>
      <c r="D188" s="612"/>
      <c r="E188" s="499" t="str">
        <f>IF(I188="","",Main!O89)</f>
        <v>XXXXXXXXXX</v>
      </c>
      <c r="F188" s="500" t="str">
        <f>IF(I188="","",Main!P89)</f>
        <v>Inter-I</v>
      </c>
      <c r="G188" s="500" t="str">
        <f>IF(I188="","",Main!Q89)</f>
        <v>2010-2011</v>
      </c>
      <c r="H188" s="499" t="str">
        <f>IF(I188="","",Main!R89)</f>
        <v>Abdul Kalam Jr Coolege</v>
      </c>
      <c r="I188" s="500">
        <f>IF(Main!S89="","",Main!S89)</f>
        <v>1000</v>
      </c>
      <c r="J188" s="501"/>
      <c r="K188" s="502">
        <f t="shared" si="65"/>
        <v>1</v>
      </c>
      <c r="L188" s="503"/>
    </row>
    <row r="189" spans="1:12" s="504" customFormat="1" ht="27" customHeight="1">
      <c r="A189" s="609"/>
      <c r="B189" s="613"/>
      <c r="C189" s="614"/>
      <c r="D189" s="615"/>
      <c r="E189" s="505" t="str">
        <f>IF(I189="","",Main!J89)</f>
        <v>K.V.Sai Sujith</v>
      </c>
      <c r="F189" s="506" t="str">
        <f>IF(I189="","",Main!K89)</f>
        <v>VIII</v>
      </c>
      <c r="G189" s="506" t="str">
        <f>IF(I189="","",Main!L89)</f>
        <v>2010-2011</v>
      </c>
      <c r="H189" s="505" t="str">
        <f>IF(I189="","",Main!M89)</f>
        <v>Rathnam High School, Nelore</v>
      </c>
      <c r="I189" s="506">
        <f>IF(Main!N89="","",Main!N89)</f>
        <v>1000</v>
      </c>
      <c r="J189" s="501"/>
      <c r="K189" s="502">
        <f t="shared" si="65"/>
        <v>1</v>
      </c>
      <c r="L189" s="503">
        <f t="shared" ref="L189" si="87">K189</f>
        <v>1</v>
      </c>
    </row>
    <row r="190" spans="1:12" s="504" customFormat="1" ht="27" customHeight="1">
      <c r="A190" s="608">
        <f>IF(K191="","",SUM($L$18:L191))</f>
        <v>87</v>
      </c>
      <c r="B190" s="610" t="str">
        <f>IF(I191="","",CONCATENATE(Main!C90,", ",Main!D90,IF(Main!F90&gt;0,CONCATENATE(", ",Main!F90),"")))</f>
        <v>K.V.RAVANAMMA, SA (English), MPUPS, Dasaripalli</v>
      </c>
      <c r="C190" s="611"/>
      <c r="D190" s="612"/>
      <c r="E190" s="499" t="str">
        <f>IF(I190="","",Main!O90)</f>
        <v>XXXXXXXXXX</v>
      </c>
      <c r="F190" s="500" t="str">
        <f>IF(I190="","",Main!P90)</f>
        <v>Inter-I</v>
      </c>
      <c r="G190" s="500" t="str">
        <f>IF(I190="","",Main!Q90)</f>
        <v>2010-2011</v>
      </c>
      <c r="H190" s="499" t="str">
        <f>IF(I190="","",Main!R90)</f>
        <v>Abdul Kalam Jr Coolege</v>
      </c>
      <c r="I190" s="500">
        <f>IF(Main!S90="","",Main!S90)</f>
        <v>1000</v>
      </c>
      <c r="J190" s="501"/>
      <c r="K190" s="502">
        <f t="shared" si="65"/>
        <v>1</v>
      </c>
      <c r="L190" s="503"/>
    </row>
    <row r="191" spans="1:12" s="504" customFormat="1" ht="27" customHeight="1">
      <c r="A191" s="609"/>
      <c r="B191" s="613"/>
      <c r="C191" s="614"/>
      <c r="D191" s="615"/>
      <c r="E191" s="505" t="str">
        <f>IF(I191="","",Main!J90)</f>
        <v>K.V.Sai Sujith</v>
      </c>
      <c r="F191" s="506" t="str">
        <f>IF(I191="","",Main!K90)</f>
        <v>VIII</v>
      </c>
      <c r="G191" s="506" t="str">
        <f>IF(I191="","",Main!L90)</f>
        <v>2010-2011</v>
      </c>
      <c r="H191" s="505" t="str">
        <f>IF(I191="","",Main!M90)</f>
        <v>Rathnam High School, Nelore</v>
      </c>
      <c r="I191" s="506">
        <f>IF(Main!N90="","",Main!N90)</f>
        <v>1000</v>
      </c>
      <c r="J191" s="501"/>
      <c r="K191" s="502">
        <f t="shared" si="65"/>
        <v>1</v>
      </c>
      <c r="L191" s="503">
        <f t="shared" ref="L191" si="88">K191</f>
        <v>1</v>
      </c>
    </row>
    <row r="192" spans="1:12" s="504" customFormat="1" ht="27" customHeight="1">
      <c r="A192" s="608">
        <f>IF(K193="","",SUM($L$18:L193))</f>
        <v>88</v>
      </c>
      <c r="B192" s="610" t="str">
        <f>IF(I193="","",CONCATENATE(Main!C91,", ",Main!D91,IF(Main!F91&gt;0,CONCATENATE(", ",Main!F91),"")))</f>
        <v>K.V.RAVANAMMA, SA (English), MPUPS, Dasaripalli</v>
      </c>
      <c r="C192" s="611"/>
      <c r="D192" s="612"/>
      <c r="E192" s="499" t="str">
        <f>IF(I192="","",Main!O91)</f>
        <v>XXXXXXXXXX</v>
      </c>
      <c r="F192" s="500" t="str">
        <f>IF(I192="","",Main!P91)</f>
        <v>Inter-I</v>
      </c>
      <c r="G192" s="500" t="str">
        <f>IF(I192="","",Main!Q91)</f>
        <v>2010-2011</v>
      </c>
      <c r="H192" s="499" t="str">
        <f>IF(I192="","",Main!R91)</f>
        <v>Abdul Kalam Jr Coolege</v>
      </c>
      <c r="I192" s="500">
        <f>IF(Main!S91="","",Main!S91)</f>
        <v>1000</v>
      </c>
      <c r="J192" s="501"/>
      <c r="K192" s="502">
        <f t="shared" si="65"/>
        <v>1</v>
      </c>
      <c r="L192" s="503"/>
    </row>
    <row r="193" spans="1:12" s="504" customFormat="1" ht="27" customHeight="1">
      <c r="A193" s="609"/>
      <c r="B193" s="613"/>
      <c r="C193" s="614"/>
      <c r="D193" s="615"/>
      <c r="E193" s="505" t="str">
        <f>IF(I193="","",Main!J91)</f>
        <v>K.V.Sai Sujith</v>
      </c>
      <c r="F193" s="506" t="str">
        <f>IF(I193="","",Main!K91)</f>
        <v>VIII</v>
      </c>
      <c r="G193" s="506" t="str">
        <f>IF(I193="","",Main!L91)</f>
        <v>2010-2011</v>
      </c>
      <c r="H193" s="505" t="str">
        <f>IF(I193="","",Main!M91)</f>
        <v>Rathnam High School, Nelore</v>
      </c>
      <c r="I193" s="506">
        <f>IF(Main!N91="","",Main!N91)</f>
        <v>1000</v>
      </c>
      <c r="J193" s="501"/>
      <c r="K193" s="502">
        <f t="shared" si="65"/>
        <v>1</v>
      </c>
      <c r="L193" s="503">
        <f t="shared" ref="L193" si="89">K193</f>
        <v>1</v>
      </c>
    </row>
    <row r="194" spans="1:12" s="504" customFormat="1" ht="27" customHeight="1">
      <c r="A194" s="608">
        <f>IF(K195="","",SUM($L$18:L195))</f>
        <v>89</v>
      </c>
      <c r="B194" s="610" t="str">
        <f>IF(I195="","",CONCATENATE(Main!C92,", ",Main!D92,IF(Main!F92&gt;0,CONCATENATE(", ",Main!F92),"")))</f>
        <v>K.V.RAVANAMMA, SA (English), MPUPS, Dasaripalli</v>
      </c>
      <c r="C194" s="611"/>
      <c r="D194" s="612"/>
      <c r="E194" s="499" t="str">
        <f>IF(I194="","",Main!O92)</f>
        <v>XXXXXXXXXX</v>
      </c>
      <c r="F194" s="500" t="str">
        <f>IF(I194="","",Main!P92)</f>
        <v>Inter-I</v>
      </c>
      <c r="G194" s="500" t="str">
        <f>IF(I194="","",Main!Q92)</f>
        <v>2010-2011</v>
      </c>
      <c r="H194" s="499" t="str">
        <f>IF(I194="","",Main!R92)</f>
        <v>Abdul Kalam Jr Coolege</v>
      </c>
      <c r="I194" s="500">
        <f>IF(Main!S92="","",Main!S92)</f>
        <v>1000</v>
      </c>
      <c r="J194" s="501"/>
      <c r="K194" s="502">
        <f t="shared" si="65"/>
        <v>1</v>
      </c>
      <c r="L194" s="503"/>
    </row>
    <row r="195" spans="1:12" s="504" customFormat="1" ht="27" customHeight="1">
      <c r="A195" s="609"/>
      <c r="B195" s="613"/>
      <c r="C195" s="614"/>
      <c r="D195" s="615"/>
      <c r="E195" s="505" t="str">
        <f>IF(I195="","",Main!J92)</f>
        <v>K.V.Sai Sujith</v>
      </c>
      <c r="F195" s="506" t="str">
        <f>IF(I195="","",Main!K92)</f>
        <v>VIII</v>
      </c>
      <c r="G195" s="506" t="str">
        <f>IF(I195="","",Main!L92)</f>
        <v>2010-2011</v>
      </c>
      <c r="H195" s="505" t="str">
        <f>IF(I195="","",Main!M92)</f>
        <v>Rathnam High School, Nelore</v>
      </c>
      <c r="I195" s="506">
        <f>IF(Main!N92="","",Main!N92)</f>
        <v>1000</v>
      </c>
      <c r="J195" s="501"/>
      <c r="K195" s="502">
        <f t="shared" si="65"/>
        <v>1</v>
      </c>
      <c r="L195" s="503">
        <f t="shared" ref="L195" si="90">K195</f>
        <v>1</v>
      </c>
    </row>
    <row r="196" spans="1:12" s="504" customFormat="1" ht="27" customHeight="1">
      <c r="A196" s="608">
        <f>IF(K197="","",SUM($L$18:L197))</f>
        <v>90</v>
      </c>
      <c r="B196" s="610" t="str">
        <f>IF(I197="","",CONCATENATE(Main!C93,", ",Main!D93,IF(Main!F93&gt;0,CONCATENATE(", ",Main!F93),"")))</f>
        <v>K.V.RAVANAMMA, SA (English), MPUPS, Dasaripalli</v>
      </c>
      <c r="C196" s="611"/>
      <c r="D196" s="612"/>
      <c r="E196" s="499" t="str">
        <f>IF(I196="","",Main!O93)</f>
        <v>XXXXXXXXXX</v>
      </c>
      <c r="F196" s="500" t="str">
        <f>IF(I196="","",Main!P93)</f>
        <v>Inter-I</v>
      </c>
      <c r="G196" s="500" t="str">
        <f>IF(I196="","",Main!Q93)</f>
        <v>2010-2011</v>
      </c>
      <c r="H196" s="499" t="str">
        <f>IF(I196="","",Main!R93)</f>
        <v>Abdul Kalam Jr Coolege</v>
      </c>
      <c r="I196" s="500">
        <f>IF(Main!S93="","",Main!S93)</f>
        <v>1000</v>
      </c>
      <c r="J196" s="501"/>
      <c r="K196" s="502">
        <f t="shared" si="65"/>
        <v>1</v>
      </c>
      <c r="L196" s="503"/>
    </row>
    <row r="197" spans="1:12" s="504" customFormat="1" ht="27" customHeight="1">
      <c r="A197" s="609"/>
      <c r="B197" s="613"/>
      <c r="C197" s="614"/>
      <c r="D197" s="615"/>
      <c r="E197" s="505" t="str">
        <f>IF(I197="","",Main!J93)</f>
        <v>K.V.Sai Sujith</v>
      </c>
      <c r="F197" s="506" t="str">
        <f>IF(I197="","",Main!K93)</f>
        <v>VIII</v>
      </c>
      <c r="G197" s="506" t="str">
        <f>IF(I197="","",Main!L93)</f>
        <v>2010-2011</v>
      </c>
      <c r="H197" s="505" t="str">
        <f>IF(I197="","",Main!M93)</f>
        <v>Rathnam High School, Nelore</v>
      </c>
      <c r="I197" s="506">
        <f>IF(Main!N93="","",Main!N93)</f>
        <v>1000</v>
      </c>
      <c r="J197" s="501"/>
      <c r="K197" s="502">
        <f t="shared" si="65"/>
        <v>1</v>
      </c>
      <c r="L197" s="503">
        <f t="shared" ref="L197" si="91">K197</f>
        <v>1</v>
      </c>
    </row>
    <row r="198" spans="1:12" s="504" customFormat="1" ht="27" customHeight="1">
      <c r="A198" s="608">
        <f>IF(K199="","",SUM($L$18:L199))</f>
        <v>91</v>
      </c>
      <c r="B198" s="610" t="str">
        <f>IF(I199="","",CONCATENATE(Main!C94,", ",Main!D94,IF(Main!F94&gt;0,CONCATENATE(", ",Main!F94),"")))</f>
        <v>K.V.RAVANAMMA, SA (English), MPUPS, Dasaripalli</v>
      </c>
      <c r="C198" s="611"/>
      <c r="D198" s="612"/>
      <c r="E198" s="499" t="str">
        <f>IF(I198="","",Main!O94)</f>
        <v>XXXXXXXXXX</v>
      </c>
      <c r="F198" s="500" t="str">
        <f>IF(I198="","",Main!P94)</f>
        <v>Inter-I</v>
      </c>
      <c r="G198" s="500" t="str">
        <f>IF(I198="","",Main!Q94)</f>
        <v>2010-2011</v>
      </c>
      <c r="H198" s="499" t="str">
        <f>IF(I198="","",Main!R94)</f>
        <v>Abdul Kalam Jr Coolege</v>
      </c>
      <c r="I198" s="500">
        <f>IF(Main!S94="","",Main!S94)</f>
        <v>1000</v>
      </c>
      <c r="J198" s="501"/>
      <c r="K198" s="502">
        <f t="shared" si="65"/>
        <v>1</v>
      </c>
      <c r="L198" s="503"/>
    </row>
    <row r="199" spans="1:12" s="504" customFormat="1" ht="27" customHeight="1">
      <c r="A199" s="609"/>
      <c r="B199" s="613"/>
      <c r="C199" s="614"/>
      <c r="D199" s="615"/>
      <c r="E199" s="505" t="str">
        <f>IF(I199="","",Main!J94)</f>
        <v>K.V.Sai Sujith</v>
      </c>
      <c r="F199" s="506" t="str">
        <f>IF(I199="","",Main!K94)</f>
        <v>VIII</v>
      </c>
      <c r="G199" s="506" t="str">
        <f>IF(I199="","",Main!L94)</f>
        <v>2010-2011</v>
      </c>
      <c r="H199" s="505" t="str">
        <f>IF(I199="","",Main!M94)</f>
        <v>Rathnam High School, Nelore</v>
      </c>
      <c r="I199" s="506">
        <f>IF(Main!N94="","",Main!N94)</f>
        <v>1000</v>
      </c>
      <c r="J199" s="501"/>
      <c r="K199" s="502">
        <f t="shared" si="65"/>
        <v>1</v>
      </c>
      <c r="L199" s="503">
        <f t="shared" ref="L199" si="92">K199</f>
        <v>1</v>
      </c>
    </row>
    <row r="200" spans="1:12" s="504" customFormat="1" ht="27" customHeight="1">
      <c r="A200" s="608">
        <f>IF(K201="","",SUM($L$18:L201))</f>
        <v>92</v>
      </c>
      <c r="B200" s="610" t="str">
        <f>IF(I201="","",CONCATENATE(Main!C95,", ",Main!D95,IF(Main!F95&gt;0,CONCATENATE(", ",Main!F95),"")))</f>
        <v>K.V.RAVANAMMA, SA (English), MPUPS, Dasaripalli</v>
      </c>
      <c r="C200" s="611"/>
      <c r="D200" s="612"/>
      <c r="E200" s="499" t="str">
        <f>IF(I200="","",Main!O95)</f>
        <v>XXXXXXXXXX</v>
      </c>
      <c r="F200" s="500" t="str">
        <f>IF(I200="","",Main!P95)</f>
        <v>Inter-I</v>
      </c>
      <c r="G200" s="500" t="str">
        <f>IF(I200="","",Main!Q95)</f>
        <v>2010-2011</v>
      </c>
      <c r="H200" s="499" t="str">
        <f>IF(I200="","",Main!R95)</f>
        <v>Abdul Kalam Jr Coolege</v>
      </c>
      <c r="I200" s="500">
        <f>IF(Main!S95="","",Main!S95)</f>
        <v>1000</v>
      </c>
      <c r="J200" s="501"/>
      <c r="K200" s="502">
        <f t="shared" si="65"/>
        <v>1</v>
      </c>
      <c r="L200" s="503"/>
    </row>
    <row r="201" spans="1:12" s="504" customFormat="1" ht="27" customHeight="1">
      <c r="A201" s="609"/>
      <c r="B201" s="613"/>
      <c r="C201" s="614"/>
      <c r="D201" s="615"/>
      <c r="E201" s="505" t="str">
        <f>IF(I201="","",Main!J95)</f>
        <v>K.V.Sai Sujith</v>
      </c>
      <c r="F201" s="506" t="str">
        <f>IF(I201="","",Main!K95)</f>
        <v>VIII</v>
      </c>
      <c r="G201" s="506" t="str">
        <f>IF(I201="","",Main!L95)</f>
        <v>2010-2011</v>
      </c>
      <c r="H201" s="505" t="str">
        <f>IF(I201="","",Main!M95)</f>
        <v>Rathnam High School, Nelore</v>
      </c>
      <c r="I201" s="506">
        <f>IF(Main!N95="","",Main!N95)</f>
        <v>1000</v>
      </c>
      <c r="J201" s="501"/>
      <c r="K201" s="502">
        <f t="shared" si="65"/>
        <v>1</v>
      </c>
      <c r="L201" s="503">
        <f t="shared" ref="L201" si="93">K201</f>
        <v>1</v>
      </c>
    </row>
    <row r="202" spans="1:12" s="504" customFormat="1" ht="27" customHeight="1">
      <c r="A202" s="608">
        <f>IF(K203="","",SUM($L$18:L203))</f>
        <v>93</v>
      </c>
      <c r="B202" s="610" t="str">
        <f>IF(I203="","",CONCATENATE(Main!C96,", ",Main!D96,IF(Main!F96&gt;0,CONCATENATE(", ",Main!F96),"")))</f>
        <v>K.V.RAVANAMMA, SA (English), MPUPS, Dasaripalli</v>
      </c>
      <c r="C202" s="611"/>
      <c r="D202" s="612"/>
      <c r="E202" s="499" t="str">
        <f>IF(I202="","",Main!O96)</f>
        <v>XXXXXXXXXX</v>
      </c>
      <c r="F202" s="500" t="str">
        <f>IF(I202="","",Main!P96)</f>
        <v>Inter-I</v>
      </c>
      <c r="G202" s="500" t="str">
        <f>IF(I202="","",Main!Q96)</f>
        <v>2010-2011</v>
      </c>
      <c r="H202" s="499" t="str">
        <f>IF(I202="","",Main!R96)</f>
        <v>Abdul Kalam Jr Coolege</v>
      </c>
      <c r="I202" s="500">
        <f>IF(Main!S96="","",Main!S96)</f>
        <v>1000</v>
      </c>
      <c r="J202" s="501"/>
      <c r="K202" s="502">
        <f t="shared" si="65"/>
        <v>1</v>
      </c>
      <c r="L202" s="503"/>
    </row>
    <row r="203" spans="1:12" s="504" customFormat="1" ht="27" customHeight="1">
      <c r="A203" s="609"/>
      <c r="B203" s="613"/>
      <c r="C203" s="614"/>
      <c r="D203" s="615"/>
      <c r="E203" s="505" t="str">
        <f>IF(I203="","",Main!J96)</f>
        <v>K.V.Sai Sujith</v>
      </c>
      <c r="F203" s="506" t="str">
        <f>IF(I203="","",Main!K96)</f>
        <v>VIII</v>
      </c>
      <c r="G203" s="506" t="str">
        <f>IF(I203="","",Main!L96)</f>
        <v>2010-2011</v>
      </c>
      <c r="H203" s="505" t="str">
        <f>IF(I203="","",Main!M96)</f>
        <v>Rathnam High School, Nelore</v>
      </c>
      <c r="I203" s="506">
        <f>IF(Main!N96="","",Main!N96)</f>
        <v>1000</v>
      </c>
      <c r="J203" s="501"/>
      <c r="K203" s="502">
        <f t="shared" si="65"/>
        <v>1</v>
      </c>
      <c r="L203" s="503">
        <f t="shared" ref="L203" si="94">K203</f>
        <v>1</v>
      </c>
    </row>
    <row r="204" spans="1:12" s="504" customFormat="1" ht="27" customHeight="1">
      <c r="A204" s="608">
        <f>IF(K205="","",SUM($L$18:L205))</f>
        <v>94</v>
      </c>
      <c r="B204" s="610" t="str">
        <f>IF(I205="","",CONCATENATE(Main!C97,", ",Main!D97,IF(Main!F97&gt;0,CONCATENATE(", ",Main!F97),"")))</f>
        <v>K.V.RAVANAMMA, SA (English), MPUPS, Dasaripalli</v>
      </c>
      <c r="C204" s="611"/>
      <c r="D204" s="612"/>
      <c r="E204" s="499" t="str">
        <f>IF(I204="","",Main!O97)</f>
        <v>XXXXXXXXXX</v>
      </c>
      <c r="F204" s="500" t="str">
        <f>IF(I204="","",Main!P97)</f>
        <v>Inter-I</v>
      </c>
      <c r="G204" s="500" t="str">
        <f>IF(I204="","",Main!Q97)</f>
        <v>2010-2011</v>
      </c>
      <c r="H204" s="499" t="str">
        <f>IF(I204="","",Main!R97)</f>
        <v>Abdul Kalam Jr Coolege</v>
      </c>
      <c r="I204" s="500">
        <f>IF(Main!S97="","",Main!S97)</f>
        <v>1000</v>
      </c>
      <c r="J204" s="501"/>
      <c r="K204" s="502">
        <f t="shared" si="65"/>
        <v>1</v>
      </c>
      <c r="L204" s="503"/>
    </row>
    <row r="205" spans="1:12" s="504" customFormat="1" ht="27" customHeight="1">
      <c r="A205" s="609"/>
      <c r="B205" s="613"/>
      <c r="C205" s="614"/>
      <c r="D205" s="615"/>
      <c r="E205" s="505" t="str">
        <f>IF(I205="","",Main!J97)</f>
        <v>K.V.Sai Sujith</v>
      </c>
      <c r="F205" s="506" t="str">
        <f>IF(I205="","",Main!K97)</f>
        <v>VIII</v>
      </c>
      <c r="G205" s="506" t="str">
        <f>IF(I205="","",Main!L97)</f>
        <v>2010-2011</v>
      </c>
      <c r="H205" s="505" t="str">
        <f>IF(I205="","",Main!M97)</f>
        <v>Rathnam High School, Nelore</v>
      </c>
      <c r="I205" s="506">
        <f>IF(Main!N97="","",Main!N97)</f>
        <v>1000</v>
      </c>
      <c r="J205" s="501"/>
      <c r="K205" s="502">
        <f t="shared" si="65"/>
        <v>1</v>
      </c>
      <c r="L205" s="503">
        <f t="shared" ref="L205" si="95">K205</f>
        <v>1</v>
      </c>
    </row>
    <row r="206" spans="1:12" s="504" customFormat="1" ht="27" customHeight="1">
      <c r="A206" s="608">
        <f>IF(K207="","",SUM($L$18:L207))</f>
        <v>95</v>
      </c>
      <c r="B206" s="610" t="str">
        <f>IF(I207="","",CONCATENATE(Main!C98,", ",Main!D98,IF(Main!F98&gt;0,CONCATENATE(", ",Main!F98),"")))</f>
        <v>K.V.RAVANAMMA, SA (English), MPUPS, Dasaripalli</v>
      </c>
      <c r="C206" s="611"/>
      <c r="D206" s="612"/>
      <c r="E206" s="499" t="str">
        <f>IF(I206="","",Main!O98)</f>
        <v>XXXXXXXXXX</v>
      </c>
      <c r="F206" s="500" t="str">
        <f>IF(I206="","",Main!P98)</f>
        <v>Inter-I</v>
      </c>
      <c r="G206" s="500" t="str">
        <f>IF(I206="","",Main!Q98)</f>
        <v>2010-2011</v>
      </c>
      <c r="H206" s="499" t="str">
        <f>IF(I206="","",Main!R98)</f>
        <v>Abdul Kalam Jr Coolege</v>
      </c>
      <c r="I206" s="500">
        <f>IF(Main!S98="","",Main!S98)</f>
        <v>1000</v>
      </c>
      <c r="J206" s="501"/>
      <c r="K206" s="502">
        <f t="shared" si="65"/>
        <v>1</v>
      </c>
      <c r="L206" s="503"/>
    </row>
    <row r="207" spans="1:12" s="504" customFormat="1" ht="27" customHeight="1">
      <c r="A207" s="609"/>
      <c r="B207" s="613"/>
      <c r="C207" s="614"/>
      <c r="D207" s="615"/>
      <c r="E207" s="505" t="str">
        <f>IF(I207="","",Main!J98)</f>
        <v>K.V.Sai Sujith</v>
      </c>
      <c r="F207" s="506" t="str">
        <f>IF(I207="","",Main!K98)</f>
        <v>VIII</v>
      </c>
      <c r="G207" s="506" t="str">
        <f>IF(I207="","",Main!L98)</f>
        <v>2010-2011</v>
      </c>
      <c r="H207" s="505" t="str">
        <f>IF(I207="","",Main!M98)</f>
        <v>Rathnam High School, Nelore</v>
      </c>
      <c r="I207" s="506">
        <f>IF(Main!N98="","",Main!N98)</f>
        <v>1000</v>
      </c>
      <c r="J207" s="501"/>
      <c r="K207" s="502">
        <f t="shared" si="65"/>
        <v>1</v>
      </c>
      <c r="L207" s="503">
        <f t="shared" ref="L207" si="96">K207</f>
        <v>1</v>
      </c>
    </row>
    <row r="208" spans="1:12" s="504" customFormat="1" ht="27" customHeight="1">
      <c r="A208" s="608">
        <f>IF(K209="","",SUM($L$18:L209))</f>
        <v>96</v>
      </c>
      <c r="B208" s="610" t="str">
        <f>IF(I209="","",CONCATENATE(Main!C99,", ",Main!D99,IF(Main!F99&gt;0,CONCATENATE(", ",Main!F99),"")))</f>
        <v>K.V.RAVANAMMA, SA (English), MPUPS, Dasaripalli</v>
      </c>
      <c r="C208" s="611"/>
      <c r="D208" s="612"/>
      <c r="E208" s="499" t="str">
        <f>IF(I208="","",Main!O99)</f>
        <v>XXXXXXXXXX</v>
      </c>
      <c r="F208" s="500" t="str">
        <f>IF(I208="","",Main!P99)</f>
        <v>Inter-I</v>
      </c>
      <c r="G208" s="500" t="str">
        <f>IF(I208="","",Main!Q99)</f>
        <v>2010-2011</v>
      </c>
      <c r="H208" s="499" t="str">
        <f>IF(I208="","",Main!R99)</f>
        <v>Abdul Kalam Jr Coolege</v>
      </c>
      <c r="I208" s="500">
        <f>IF(Main!S99="","",Main!S99)</f>
        <v>1000</v>
      </c>
      <c r="J208" s="501"/>
      <c r="K208" s="502">
        <f t="shared" si="65"/>
        <v>1</v>
      </c>
      <c r="L208" s="503"/>
    </row>
    <row r="209" spans="1:12" s="504" customFormat="1" ht="27" customHeight="1">
      <c r="A209" s="609"/>
      <c r="B209" s="613"/>
      <c r="C209" s="614"/>
      <c r="D209" s="615"/>
      <c r="E209" s="505" t="str">
        <f>IF(I209="","",Main!J99)</f>
        <v>K.V.Sai Sujith</v>
      </c>
      <c r="F209" s="506" t="str">
        <f>IF(I209="","",Main!K99)</f>
        <v>VIII</v>
      </c>
      <c r="G209" s="506" t="str">
        <f>IF(I209="","",Main!L99)</f>
        <v>2010-2011</v>
      </c>
      <c r="H209" s="505" t="str">
        <f>IF(I209="","",Main!M99)</f>
        <v>Rathnam High School, Nelore</v>
      </c>
      <c r="I209" s="506">
        <f>IF(Main!N99="","",Main!N99)</f>
        <v>1000</v>
      </c>
      <c r="J209" s="501"/>
      <c r="K209" s="502">
        <f t="shared" si="65"/>
        <v>1</v>
      </c>
      <c r="L209" s="503">
        <f t="shared" ref="L209" si="97">K209</f>
        <v>1</v>
      </c>
    </row>
    <row r="210" spans="1:12" s="504" customFormat="1" ht="27" customHeight="1">
      <c r="A210" s="608">
        <f>IF(K211="","",SUM($L$18:L211))</f>
        <v>97</v>
      </c>
      <c r="B210" s="610" t="str">
        <f>IF(I211="","",CONCATENATE(Main!C100,", ",Main!D100,IF(Main!F100&gt;0,CONCATENATE(", ",Main!F100),"")))</f>
        <v>K.V.RAVANAMMA, SA (English), MPUPS, Dasaripalli</v>
      </c>
      <c r="C210" s="611"/>
      <c r="D210" s="612"/>
      <c r="E210" s="499" t="str">
        <f>IF(I210="","",Main!O100)</f>
        <v>XXXXXXXXXX</v>
      </c>
      <c r="F210" s="500" t="str">
        <f>IF(I210="","",Main!P100)</f>
        <v>Inter-I</v>
      </c>
      <c r="G210" s="500" t="str">
        <f>IF(I210="","",Main!Q100)</f>
        <v>2010-2011</v>
      </c>
      <c r="H210" s="499" t="str">
        <f>IF(I210="","",Main!R100)</f>
        <v>Abdul Kalam Jr Coolege</v>
      </c>
      <c r="I210" s="500">
        <f>IF(Main!S100="","",Main!S100)</f>
        <v>1000</v>
      </c>
      <c r="J210" s="501"/>
      <c r="K210" s="502">
        <f t="shared" si="65"/>
        <v>1</v>
      </c>
      <c r="L210" s="503"/>
    </row>
    <row r="211" spans="1:12" s="504" customFormat="1" ht="27" customHeight="1">
      <c r="A211" s="609"/>
      <c r="B211" s="613"/>
      <c r="C211" s="614"/>
      <c r="D211" s="615"/>
      <c r="E211" s="505" t="str">
        <f>IF(I211="","",Main!J100)</f>
        <v>K.V.Sai Sujith</v>
      </c>
      <c r="F211" s="506" t="str">
        <f>IF(I211="","",Main!K100)</f>
        <v>VIII</v>
      </c>
      <c r="G211" s="506" t="str">
        <f>IF(I211="","",Main!L100)</f>
        <v>2010-2011</v>
      </c>
      <c r="H211" s="505" t="str">
        <f>IF(I211="","",Main!M100)</f>
        <v>Rathnam High School, Nelore</v>
      </c>
      <c r="I211" s="506">
        <f>IF(Main!N100="","",Main!N100)</f>
        <v>1000</v>
      </c>
      <c r="J211" s="501"/>
      <c r="K211" s="502">
        <f t="shared" ref="K211:K274" si="98">IF(I211="","",1)</f>
        <v>1</v>
      </c>
      <c r="L211" s="503">
        <f t="shared" ref="L211" si="99">K211</f>
        <v>1</v>
      </c>
    </row>
    <row r="212" spans="1:12" s="504" customFormat="1" ht="27" customHeight="1">
      <c r="A212" s="608">
        <f>IF(K213="","",SUM($L$18:L213))</f>
        <v>98</v>
      </c>
      <c r="B212" s="610" t="str">
        <f>IF(I213="","",CONCATENATE(Main!C101,", ",Main!D101,IF(Main!F101&gt;0,CONCATENATE(", ",Main!F101),"")))</f>
        <v>K.V.RAVANAMMA, SA (English), MPUPS, Dasaripalli</v>
      </c>
      <c r="C212" s="611"/>
      <c r="D212" s="612"/>
      <c r="E212" s="499" t="str">
        <f>IF(I212="","",Main!O101)</f>
        <v>XXXXXXXXXX</v>
      </c>
      <c r="F212" s="500" t="str">
        <f>IF(I212="","",Main!P101)</f>
        <v>Inter-I</v>
      </c>
      <c r="G212" s="500" t="str">
        <f>IF(I212="","",Main!Q101)</f>
        <v>2010-2011</v>
      </c>
      <c r="H212" s="499" t="str">
        <f>IF(I212="","",Main!R101)</f>
        <v>Abdul Kalam Jr Coolege</v>
      </c>
      <c r="I212" s="500">
        <f>IF(Main!S101="","",Main!S101)</f>
        <v>1000</v>
      </c>
      <c r="J212" s="501"/>
      <c r="K212" s="502">
        <f t="shared" si="98"/>
        <v>1</v>
      </c>
      <c r="L212" s="503"/>
    </row>
    <row r="213" spans="1:12" s="504" customFormat="1" ht="27" customHeight="1">
      <c r="A213" s="609"/>
      <c r="B213" s="613"/>
      <c r="C213" s="614"/>
      <c r="D213" s="615"/>
      <c r="E213" s="505" t="str">
        <f>IF(I213="","",Main!J101)</f>
        <v>K.V.Sai Sujith</v>
      </c>
      <c r="F213" s="506" t="str">
        <f>IF(I213="","",Main!K101)</f>
        <v>VIII</v>
      </c>
      <c r="G213" s="506" t="str">
        <f>IF(I213="","",Main!L101)</f>
        <v>2010-2011</v>
      </c>
      <c r="H213" s="505" t="str">
        <f>IF(I213="","",Main!M101)</f>
        <v>Rathnam High School, Nelore</v>
      </c>
      <c r="I213" s="506">
        <f>IF(Main!N101="","",Main!N101)</f>
        <v>1000</v>
      </c>
      <c r="J213" s="501"/>
      <c r="K213" s="502">
        <f t="shared" si="98"/>
        <v>1</v>
      </c>
      <c r="L213" s="503">
        <f t="shared" ref="L213" si="100">K213</f>
        <v>1</v>
      </c>
    </row>
    <row r="214" spans="1:12" s="504" customFormat="1" ht="27" customHeight="1">
      <c r="A214" s="608">
        <f>IF(K215="","",SUM($L$18:L215))</f>
        <v>99</v>
      </c>
      <c r="B214" s="610" t="str">
        <f>IF(I215="","",CONCATENATE(Main!C102,", ",Main!D102,IF(Main!F102&gt;0,CONCATENATE(", ",Main!F102),"")))</f>
        <v>K.V.RAVANAMMA, SA (English), MPUPS, Dasaripalli</v>
      </c>
      <c r="C214" s="611"/>
      <c r="D214" s="612"/>
      <c r="E214" s="499" t="str">
        <f>IF(I214="","",Main!O102)</f>
        <v>XXXXXXXXXX</v>
      </c>
      <c r="F214" s="500" t="str">
        <f>IF(I214="","",Main!P102)</f>
        <v>Inter-I</v>
      </c>
      <c r="G214" s="500" t="str">
        <f>IF(I214="","",Main!Q102)</f>
        <v>2010-2011</v>
      </c>
      <c r="H214" s="499" t="str">
        <f>IF(I214="","",Main!R102)</f>
        <v>Abdul Kalam Jr Coolege</v>
      </c>
      <c r="I214" s="500">
        <f>IF(Main!S102="","",Main!S102)</f>
        <v>1000</v>
      </c>
      <c r="J214" s="501"/>
      <c r="K214" s="502">
        <f t="shared" si="98"/>
        <v>1</v>
      </c>
      <c r="L214" s="503"/>
    </row>
    <row r="215" spans="1:12" s="504" customFormat="1" ht="27" customHeight="1">
      <c r="A215" s="609"/>
      <c r="B215" s="613"/>
      <c r="C215" s="614"/>
      <c r="D215" s="615"/>
      <c r="E215" s="505" t="str">
        <f>IF(I215="","",Main!J102)</f>
        <v>K.V.Sai Sujith</v>
      </c>
      <c r="F215" s="506" t="str">
        <f>IF(I215="","",Main!K102)</f>
        <v>VIII</v>
      </c>
      <c r="G215" s="506" t="str">
        <f>IF(I215="","",Main!L102)</f>
        <v>2010-2011</v>
      </c>
      <c r="H215" s="505" t="str">
        <f>IF(I215="","",Main!M102)</f>
        <v>Rathnam High School, Nelore</v>
      </c>
      <c r="I215" s="506">
        <f>IF(Main!N102="","",Main!N102)</f>
        <v>1000</v>
      </c>
      <c r="J215" s="501"/>
      <c r="K215" s="502">
        <f t="shared" si="98"/>
        <v>1</v>
      </c>
      <c r="L215" s="503">
        <f t="shared" ref="L215" si="101">K215</f>
        <v>1</v>
      </c>
    </row>
    <row r="216" spans="1:12" s="504" customFormat="1" ht="27" customHeight="1">
      <c r="A216" s="608">
        <f>IF(K217="","",SUM($L$18:L217))</f>
        <v>100</v>
      </c>
      <c r="B216" s="610" t="str">
        <f>IF(I217="","",CONCATENATE(Main!C103,", ",Main!D103,IF(Main!F103&gt;0,CONCATENATE(", ",Main!F103),"")))</f>
        <v>K.V.RAVANAMMA, SA (English), MPUPS, Dasaripalli</v>
      </c>
      <c r="C216" s="611"/>
      <c r="D216" s="612"/>
      <c r="E216" s="499" t="str">
        <f>IF(I216="","",Main!O103)</f>
        <v>XXXXXXXXXX</v>
      </c>
      <c r="F216" s="500" t="str">
        <f>IF(I216="","",Main!P103)</f>
        <v>Inter-I</v>
      </c>
      <c r="G216" s="500" t="str">
        <f>IF(I216="","",Main!Q103)</f>
        <v>2010-2011</v>
      </c>
      <c r="H216" s="499" t="str">
        <f>IF(I216="","",Main!R103)</f>
        <v>Abdul Kalam Jr Coolege</v>
      </c>
      <c r="I216" s="500">
        <f>IF(Main!S103="","",Main!S103)</f>
        <v>1000</v>
      </c>
      <c r="J216" s="501"/>
      <c r="K216" s="502">
        <f t="shared" si="98"/>
        <v>1</v>
      </c>
      <c r="L216" s="503"/>
    </row>
    <row r="217" spans="1:12" s="504" customFormat="1" ht="27" customHeight="1">
      <c r="A217" s="609"/>
      <c r="B217" s="613"/>
      <c r="C217" s="614"/>
      <c r="D217" s="615"/>
      <c r="E217" s="505" t="str">
        <f>IF(I217="","",Main!J103)</f>
        <v>K.V.Sai Sujith</v>
      </c>
      <c r="F217" s="506" t="str">
        <f>IF(I217="","",Main!K103)</f>
        <v>VIII</v>
      </c>
      <c r="G217" s="506" t="str">
        <f>IF(I217="","",Main!L103)</f>
        <v>2010-2011</v>
      </c>
      <c r="H217" s="505" t="str">
        <f>IF(I217="","",Main!M103)</f>
        <v>Rathnam High School, Nelore</v>
      </c>
      <c r="I217" s="506">
        <f>IF(Main!N103="","",Main!N103)</f>
        <v>1000</v>
      </c>
      <c r="J217" s="501"/>
      <c r="K217" s="502">
        <f t="shared" si="98"/>
        <v>1</v>
      </c>
      <c r="L217" s="503">
        <f t="shared" ref="L217" si="102">K217</f>
        <v>1</v>
      </c>
    </row>
    <row r="218" spans="1:12" s="504" customFormat="1" ht="27" customHeight="1">
      <c r="A218" s="608">
        <f>IF(K219="","",SUM($L$18:L219))</f>
        <v>101</v>
      </c>
      <c r="B218" s="610" t="str">
        <f>IF(I219="","",CONCATENATE(Main!C104,", ",Main!D104,IF(Main!F104&gt;0,CONCATENATE(", ",Main!F104),"")))</f>
        <v>K.V.RAVANAMMA, SA (English), MPUPS, Dasaripalli</v>
      </c>
      <c r="C218" s="611"/>
      <c r="D218" s="612"/>
      <c r="E218" s="499" t="str">
        <f>IF(I218="","",Main!O104)</f>
        <v>XXXXXXXXXX</v>
      </c>
      <c r="F218" s="500" t="str">
        <f>IF(I218="","",Main!P104)</f>
        <v>Inter-I</v>
      </c>
      <c r="G218" s="500" t="str">
        <f>IF(I218="","",Main!Q104)</f>
        <v>2010-2011</v>
      </c>
      <c r="H218" s="499" t="str">
        <f>IF(I218="","",Main!R104)</f>
        <v>Abdul Kalam Jr Coolege</v>
      </c>
      <c r="I218" s="500">
        <f>IF(Main!S104="","",Main!S104)</f>
        <v>1000</v>
      </c>
      <c r="J218" s="501"/>
      <c r="K218" s="502">
        <f t="shared" si="98"/>
        <v>1</v>
      </c>
      <c r="L218" s="503"/>
    </row>
    <row r="219" spans="1:12" s="504" customFormat="1" ht="27" customHeight="1">
      <c r="A219" s="609"/>
      <c r="B219" s="613"/>
      <c r="C219" s="614"/>
      <c r="D219" s="615"/>
      <c r="E219" s="505" t="str">
        <f>IF(I219="","",Main!J104)</f>
        <v>K.V.Sai Sujith</v>
      </c>
      <c r="F219" s="506" t="str">
        <f>IF(I219="","",Main!K104)</f>
        <v>VIII</v>
      </c>
      <c r="G219" s="506" t="str">
        <f>IF(I219="","",Main!L104)</f>
        <v>2010-2011</v>
      </c>
      <c r="H219" s="505" t="str">
        <f>IF(I219="","",Main!M104)</f>
        <v>Rathnam High School, Nelore</v>
      </c>
      <c r="I219" s="506">
        <f>IF(Main!N104="","",Main!N104)</f>
        <v>1000</v>
      </c>
      <c r="J219" s="501"/>
      <c r="K219" s="502">
        <f t="shared" si="98"/>
        <v>1</v>
      </c>
      <c r="L219" s="503">
        <f t="shared" ref="L219" si="103">K219</f>
        <v>1</v>
      </c>
    </row>
    <row r="220" spans="1:12" s="504" customFormat="1" ht="27" customHeight="1">
      <c r="A220" s="608">
        <f>IF(K221="","",SUM($L$18:L221))</f>
        <v>102</v>
      </c>
      <c r="B220" s="610" t="str">
        <f>IF(I221="","",CONCATENATE(Main!C105,", ",Main!D105,IF(Main!F105&gt;0,CONCATENATE(", ",Main!F105),"")))</f>
        <v>K.V.RAVANAMMA, SA (English), MPUPS, Dasaripalli</v>
      </c>
      <c r="C220" s="611"/>
      <c r="D220" s="612"/>
      <c r="E220" s="499" t="str">
        <f>IF(I220="","",Main!O105)</f>
        <v>XXXXXXXXXX</v>
      </c>
      <c r="F220" s="500" t="str">
        <f>IF(I220="","",Main!P105)</f>
        <v>Inter-I</v>
      </c>
      <c r="G220" s="500" t="str">
        <f>IF(I220="","",Main!Q105)</f>
        <v>2010-2011</v>
      </c>
      <c r="H220" s="499" t="str">
        <f>IF(I220="","",Main!R105)</f>
        <v>Abdul Kalam Jr Coolege</v>
      </c>
      <c r="I220" s="500">
        <f>IF(Main!S105="","",Main!S105)</f>
        <v>1000</v>
      </c>
      <c r="J220" s="501"/>
      <c r="K220" s="502">
        <f t="shared" si="98"/>
        <v>1</v>
      </c>
      <c r="L220" s="503"/>
    </row>
    <row r="221" spans="1:12" s="504" customFormat="1" ht="27" customHeight="1">
      <c r="A221" s="609"/>
      <c r="B221" s="613"/>
      <c r="C221" s="614"/>
      <c r="D221" s="615"/>
      <c r="E221" s="505" t="str">
        <f>IF(I221="","",Main!J105)</f>
        <v>K.V.Sai Sujith</v>
      </c>
      <c r="F221" s="506" t="str">
        <f>IF(I221="","",Main!K105)</f>
        <v>VIII</v>
      </c>
      <c r="G221" s="506" t="str">
        <f>IF(I221="","",Main!L105)</f>
        <v>2010-2011</v>
      </c>
      <c r="H221" s="505" t="str">
        <f>IF(I221="","",Main!M105)</f>
        <v>Rathnam High School, Nelore</v>
      </c>
      <c r="I221" s="506">
        <f>IF(Main!N105="","",Main!N105)</f>
        <v>1000</v>
      </c>
      <c r="J221" s="501"/>
      <c r="K221" s="502">
        <f t="shared" si="98"/>
        <v>1</v>
      </c>
      <c r="L221" s="503">
        <f t="shared" ref="L221" si="104">K221</f>
        <v>1</v>
      </c>
    </row>
    <row r="222" spans="1:12" s="504" customFormat="1" ht="27" customHeight="1">
      <c r="A222" s="608">
        <f>IF(K223="","",SUM($L$18:L223))</f>
        <v>103</v>
      </c>
      <c r="B222" s="610" t="str">
        <f>IF(I223="","",CONCATENATE(Main!C106,", ",Main!D106,IF(Main!F106&gt;0,CONCATENATE(", ",Main!F106),"")))</f>
        <v>K.V.RAVANAMMA, SA (English), MPUPS, Dasaripalli</v>
      </c>
      <c r="C222" s="611"/>
      <c r="D222" s="612"/>
      <c r="E222" s="499" t="str">
        <f>IF(I222="","",Main!O106)</f>
        <v>XXXXXXXXXX</v>
      </c>
      <c r="F222" s="500" t="str">
        <f>IF(I222="","",Main!P106)</f>
        <v>Inter-I</v>
      </c>
      <c r="G222" s="500" t="str">
        <f>IF(I222="","",Main!Q106)</f>
        <v>2010-2011</v>
      </c>
      <c r="H222" s="499" t="str">
        <f>IF(I222="","",Main!R106)</f>
        <v>Abdul Kalam Jr Coolege</v>
      </c>
      <c r="I222" s="500">
        <f>IF(Main!S106="","",Main!S106)</f>
        <v>1000</v>
      </c>
      <c r="J222" s="501"/>
      <c r="K222" s="502">
        <f t="shared" si="98"/>
        <v>1</v>
      </c>
      <c r="L222" s="503"/>
    </row>
    <row r="223" spans="1:12" s="504" customFormat="1" ht="27" customHeight="1">
      <c r="A223" s="609"/>
      <c r="B223" s="613"/>
      <c r="C223" s="614"/>
      <c r="D223" s="615"/>
      <c r="E223" s="505" t="str">
        <f>IF(I223="","",Main!J106)</f>
        <v>K.V.Sai Sujith</v>
      </c>
      <c r="F223" s="506" t="str">
        <f>IF(I223="","",Main!K106)</f>
        <v>VIII</v>
      </c>
      <c r="G223" s="506" t="str">
        <f>IF(I223="","",Main!L106)</f>
        <v>2010-2011</v>
      </c>
      <c r="H223" s="505" t="str">
        <f>IF(I223="","",Main!M106)</f>
        <v>Rathnam High School, Nelore</v>
      </c>
      <c r="I223" s="506">
        <f>IF(Main!N106="","",Main!N106)</f>
        <v>1000</v>
      </c>
      <c r="J223" s="501"/>
      <c r="K223" s="502">
        <f t="shared" si="98"/>
        <v>1</v>
      </c>
      <c r="L223" s="503">
        <f t="shared" ref="L223" si="105">K223</f>
        <v>1</v>
      </c>
    </row>
    <row r="224" spans="1:12" s="504" customFormat="1" ht="27" customHeight="1">
      <c r="A224" s="608">
        <f>IF(K225="","",SUM($L$18:L225))</f>
        <v>104</v>
      </c>
      <c r="B224" s="610" t="str">
        <f>IF(I225="","",CONCATENATE(Main!C107,", ",Main!D107,IF(Main!F107&gt;0,CONCATENATE(", ",Main!F107),"")))</f>
        <v>K.V.RAVANAMMA, SA (English), MPUPS, Dasaripalli</v>
      </c>
      <c r="C224" s="611"/>
      <c r="D224" s="612"/>
      <c r="E224" s="499" t="str">
        <f>IF(I224="","",Main!O107)</f>
        <v>XXXXXXXXXX</v>
      </c>
      <c r="F224" s="500" t="str">
        <f>IF(I224="","",Main!P107)</f>
        <v>Inter-I</v>
      </c>
      <c r="G224" s="500" t="str">
        <f>IF(I224="","",Main!Q107)</f>
        <v>2010-2011</v>
      </c>
      <c r="H224" s="499" t="str">
        <f>IF(I224="","",Main!R107)</f>
        <v>Abdul Kalam Jr Coolege</v>
      </c>
      <c r="I224" s="500">
        <f>IF(Main!S107="","",Main!S107)</f>
        <v>1000</v>
      </c>
      <c r="J224" s="501"/>
      <c r="K224" s="502">
        <f t="shared" si="98"/>
        <v>1</v>
      </c>
      <c r="L224" s="503"/>
    </row>
    <row r="225" spans="1:12" s="504" customFormat="1" ht="27" customHeight="1">
      <c r="A225" s="609"/>
      <c r="B225" s="613"/>
      <c r="C225" s="614"/>
      <c r="D225" s="615"/>
      <c r="E225" s="505" t="str">
        <f>IF(I225="","",Main!J107)</f>
        <v>K.V.Sai Sujith</v>
      </c>
      <c r="F225" s="506" t="str">
        <f>IF(I225="","",Main!K107)</f>
        <v>VIII</v>
      </c>
      <c r="G225" s="506" t="str">
        <f>IF(I225="","",Main!L107)</f>
        <v>2010-2011</v>
      </c>
      <c r="H225" s="505" t="str">
        <f>IF(I225="","",Main!M107)</f>
        <v>Rathnam High School, Nelore</v>
      </c>
      <c r="I225" s="506">
        <f>IF(Main!N107="","",Main!N107)</f>
        <v>1000</v>
      </c>
      <c r="J225" s="501"/>
      <c r="K225" s="502">
        <f t="shared" si="98"/>
        <v>1</v>
      </c>
      <c r="L225" s="503">
        <f t="shared" ref="L225" si="106">K225</f>
        <v>1</v>
      </c>
    </row>
    <row r="226" spans="1:12" s="504" customFormat="1" ht="27" customHeight="1">
      <c r="A226" s="608">
        <f>IF(K227="","",SUM($L$18:L227))</f>
        <v>105</v>
      </c>
      <c r="B226" s="610" t="str">
        <f>IF(I227="","",CONCATENATE(Main!C108,", ",Main!D108,IF(Main!F108&gt;0,CONCATENATE(", ",Main!F108),"")))</f>
        <v>K.V.RAVANAMMA, SA (English), MPUPS, Dasaripalli</v>
      </c>
      <c r="C226" s="611"/>
      <c r="D226" s="612"/>
      <c r="E226" s="499" t="str">
        <f>IF(I226="","",Main!O108)</f>
        <v>XXXXXXXXXX</v>
      </c>
      <c r="F226" s="500" t="str">
        <f>IF(I226="","",Main!P108)</f>
        <v>Inter-I</v>
      </c>
      <c r="G226" s="500" t="str">
        <f>IF(I226="","",Main!Q108)</f>
        <v>2010-2011</v>
      </c>
      <c r="H226" s="499" t="str">
        <f>IF(I226="","",Main!R108)</f>
        <v>Abdul Kalam Jr Coolege</v>
      </c>
      <c r="I226" s="500">
        <f>IF(Main!S108="","",Main!S108)</f>
        <v>1000</v>
      </c>
      <c r="J226" s="501"/>
      <c r="K226" s="502">
        <f t="shared" si="98"/>
        <v>1</v>
      </c>
      <c r="L226" s="503"/>
    </row>
    <row r="227" spans="1:12" s="504" customFormat="1" ht="27" customHeight="1">
      <c r="A227" s="609"/>
      <c r="B227" s="613"/>
      <c r="C227" s="614"/>
      <c r="D227" s="615"/>
      <c r="E227" s="505" t="str">
        <f>IF(I227="","",Main!J108)</f>
        <v>K.V.Sai Sujith</v>
      </c>
      <c r="F227" s="506" t="str">
        <f>IF(I227="","",Main!K108)</f>
        <v>VIII</v>
      </c>
      <c r="G227" s="506" t="str">
        <f>IF(I227="","",Main!L108)</f>
        <v>2010-2011</v>
      </c>
      <c r="H227" s="505" t="str">
        <f>IF(I227="","",Main!M108)</f>
        <v>Rathnam High School, Nelore</v>
      </c>
      <c r="I227" s="506">
        <f>IF(Main!N108="","",Main!N108)</f>
        <v>1000</v>
      </c>
      <c r="J227" s="501"/>
      <c r="K227" s="502">
        <f t="shared" si="98"/>
        <v>1</v>
      </c>
      <c r="L227" s="503">
        <f t="shared" ref="L227" si="107">K227</f>
        <v>1</v>
      </c>
    </row>
    <row r="228" spans="1:12" s="504" customFormat="1" ht="27" customHeight="1">
      <c r="A228" s="608">
        <f>IF(K229="","",SUM($L$18:L229))</f>
        <v>106</v>
      </c>
      <c r="B228" s="610" t="str">
        <f>IF(I229="","",CONCATENATE(Main!C109,", ",Main!D109,IF(Main!F109&gt;0,CONCATENATE(", ",Main!F109),"")))</f>
        <v>K.V.RAVANAMMA, SA (English), MPUPS, Dasaripalli</v>
      </c>
      <c r="C228" s="611"/>
      <c r="D228" s="612"/>
      <c r="E228" s="499" t="str">
        <f>IF(I228="","",Main!O109)</f>
        <v>XXXXXXXXXX</v>
      </c>
      <c r="F228" s="500" t="str">
        <f>IF(I228="","",Main!P109)</f>
        <v>Inter-I</v>
      </c>
      <c r="G228" s="500" t="str">
        <f>IF(I228="","",Main!Q109)</f>
        <v>2010-2011</v>
      </c>
      <c r="H228" s="499" t="str">
        <f>IF(I228="","",Main!R109)</f>
        <v>Abdul Kalam Jr Coolege</v>
      </c>
      <c r="I228" s="500">
        <f>IF(Main!S109="","",Main!S109)</f>
        <v>1000</v>
      </c>
      <c r="J228" s="501"/>
      <c r="K228" s="502">
        <f t="shared" si="98"/>
        <v>1</v>
      </c>
      <c r="L228" s="503"/>
    </row>
    <row r="229" spans="1:12" s="504" customFormat="1" ht="27" customHeight="1">
      <c r="A229" s="609"/>
      <c r="B229" s="613"/>
      <c r="C229" s="614"/>
      <c r="D229" s="615"/>
      <c r="E229" s="505" t="str">
        <f>IF(I229="","",Main!J109)</f>
        <v>K.V.Sai Sujith</v>
      </c>
      <c r="F229" s="506" t="str">
        <f>IF(I229="","",Main!K109)</f>
        <v>VIII</v>
      </c>
      <c r="G229" s="506" t="str">
        <f>IF(I229="","",Main!L109)</f>
        <v>2010-2011</v>
      </c>
      <c r="H229" s="505" t="str">
        <f>IF(I229="","",Main!M109)</f>
        <v>Rathnam High School, Nelore</v>
      </c>
      <c r="I229" s="506">
        <f>IF(Main!N109="","",Main!N109)</f>
        <v>1000</v>
      </c>
      <c r="J229" s="501"/>
      <c r="K229" s="502">
        <f t="shared" si="98"/>
        <v>1</v>
      </c>
      <c r="L229" s="503">
        <f t="shared" ref="L229" si="108">K229</f>
        <v>1</v>
      </c>
    </row>
    <row r="230" spans="1:12" s="504" customFormat="1" ht="27" customHeight="1">
      <c r="A230" s="608">
        <f>IF(K231="","",SUM($L$18:L231))</f>
        <v>107</v>
      </c>
      <c r="B230" s="610" t="str">
        <f>IF(I231="","",CONCATENATE(Main!C110,", ",Main!D110,IF(Main!F110&gt;0,CONCATENATE(", ",Main!F110),"")))</f>
        <v>K.V.RAVANAMMA, SA (English), MPUPS, Dasaripalli</v>
      </c>
      <c r="C230" s="611"/>
      <c r="D230" s="612"/>
      <c r="E230" s="499" t="str">
        <f>IF(I230="","",Main!O110)</f>
        <v>XXXXXXXXXX</v>
      </c>
      <c r="F230" s="500" t="str">
        <f>IF(I230="","",Main!P110)</f>
        <v>Inter-I</v>
      </c>
      <c r="G230" s="500" t="str">
        <f>IF(I230="","",Main!Q110)</f>
        <v>2010-2011</v>
      </c>
      <c r="H230" s="499" t="str">
        <f>IF(I230="","",Main!R110)</f>
        <v>Abdul Kalam Jr Coolege</v>
      </c>
      <c r="I230" s="500">
        <f>IF(Main!S110="","",Main!S110)</f>
        <v>1000</v>
      </c>
      <c r="J230" s="501"/>
      <c r="K230" s="502">
        <f t="shared" si="98"/>
        <v>1</v>
      </c>
      <c r="L230" s="503"/>
    </row>
    <row r="231" spans="1:12" s="504" customFormat="1" ht="27" customHeight="1">
      <c r="A231" s="609"/>
      <c r="B231" s="613"/>
      <c r="C231" s="614"/>
      <c r="D231" s="615"/>
      <c r="E231" s="505" t="str">
        <f>IF(I231="","",Main!J110)</f>
        <v>K.V.Sai Sujith</v>
      </c>
      <c r="F231" s="506" t="str">
        <f>IF(I231="","",Main!K110)</f>
        <v>VIII</v>
      </c>
      <c r="G231" s="506" t="str">
        <f>IF(I231="","",Main!L110)</f>
        <v>2010-2011</v>
      </c>
      <c r="H231" s="505" t="str">
        <f>IF(I231="","",Main!M110)</f>
        <v>Rathnam High School, Nelore</v>
      </c>
      <c r="I231" s="506">
        <f>IF(Main!N110="","",Main!N110)</f>
        <v>1000</v>
      </c>
      <c r="J231" s="501"/>
      <c r="K231" s="502">
        <f t="shared" si="98"/>
        <v>1</v>
      </c>
      <c r="L231" s="503">
        <f t="shared" ref="L231" si="109">K231</f>
        <v>1</v>
      </c>
    </row>
    <row r="232" spans="1:12" s="504" customFormat="1" ht="27" customHeight="1">
      <c r="A232" s="608">
        <f>IF(K233="","",SUM($L$18:L233))</f>
        <v>108</v>
      </c>
      <c r="B232" s="610" t="str">
        <f>IF(I233="","",CONCATENATE(Main!C111,", ",Main!D111,IF(Main!F111&gt;0,CONCATENATE(", ",Main!F111),"")))</f>
        <v>K.V.RAVANAMMA, SA (English), MPUPS, Dasaripalli</v>
      </c>
      <c r="C232" s="611"/>
      <c r="D232" s="612"/>
      <c r="E232" s="499" t="str">
        <f>IF(I232="","",Main!O111)</f>
        <v>XXXXXXXXXX</v>
      </c>
      <c r="F232" s="500" t="str">
        <f>IF(I232="","",Main!P111)</f>
        <v>Inter-I</v>
      </c>
      <c r="G232" s="500" t="str">
        <f>IF(I232="","",Main!Q111)</f>
        <v>2010-2011</v>
      </c>
      <c r="H232" s="499" t="str">
        <f>IF(I232="","",Main!R111)</f>
        <v>Abdul Kalam Jr Coolege</v>
      </c>
      <c r="I232" s="500">
        <f>IF(Main!S111="","",Main!S111)</f>
        <v>1000</v>
      </c>
      <c r="J232" s="501"/>
      <c r="K232" s="502">
        <f t="shared" si="98"/>
        <v>1</v>
      </c>
      <c r="L232" s="503"/>
    </row>
    <row r="233" spans="1:12" s="504" customFormat="1" ht="27" customHeight="1">
      <c r="A233" s="609"/>
      <c r="B233" s="613"/>
      <c r="C233" s="614"/>
      <c r="D233" s="615"/>
      <c r="E233" s="505" t="str">
        <f>IF(I233="","",Main!J111)</f>
        <v>K.V.Sai Sujith</v>
      </c>
      <c r="F233" s="506" t="str">
        <f>IF(I233="","",Main!K111)</f>
        <v>VIII</v>
      </c>
      <c r="G233" s="506" t="str">
        <f>IF(I233="","",Main!L111)</f>
        <v>2010-2011</v>
      </c>
      <c r="H233" s="505" t="str">
        <f>IF(I233="","",Main!M111)</f>
        <v>Rathnam High School, Nelore</v>
      </c>
      <c r="I233" s="506">
        <f>IF(Main!N111="","",Main!N111)</f>
        <v>1000</v>
      </c>
      <c r="J233" s="501"/>
      <c r="K233" s="502">
        <f t="shared" si="98"/>
        <v>1</v>
      </c>
      <c r="L233" s="503">
        <f t="shared" ref="L233" si="110">K233</f>
        <v>1</v>
      </c>
    </row>
    <row r="234" spans="1:12" s="504" customFormat="1" ht="27" customHeight="1">
      <c r="A234" s="608">
        <f>IF(K235="","",SUM($L$18:L235))</f>
        <v>109</v>
      </c>
      <c r="B234" s="610" t="str">
        <f>IF(I235="","",CONCATENATE(Main!C112,", ",Main!D112,IF(Main!F112&gt;0,CONCATENATE(", ",Main!F112),"")))</f>
        <v>K.V.RAVANAMMA, SA (English), MPUPS, Dasaripalli</v>
      </c>
      <c r="C234" s="611"/>
      <c r="D234" s="612"/>
      <c r="E234" s="499" t="str">
        <f>IF(I234="","",Main!O112)</f>
        <v>XXXXXXXXXX</v>
      </c>
      <c r="F234" s="500" t="str">
        <f>IF(I234="","",Main!P112)</f>
        <v>Inter-I</v>
      </c>
      <c r="G234" s="500" t="str">
        <f>IF(I234="","",Main!Q112)</f>
        <v>2010-2011</v>
      </c>
      <c r="H234" s="499" t="str">
        <f>IF(I234="","",Main!R112)</f>
        <v>Abdul Kalam Jr Coolege</v>
      </c>
      <c r="I234" s="500">
        <f>IF(Main!S112="","",Main!S112)</f>
        <v>1000</v>
      </c>
      <c r="J234" s="501"/>
      <c r="K234" s="502">
        <f t="shared" si="98"/>
        <v>1</v>
      </c>
      <c r="L234" s="503"/>
    </row>
    <row r="235" spans="1:12" s="504" customFormat="1" ht="27" customHeight="1">
      <c r="A235" s="609"/>
      <c r="B235" s="613"/>
      <c r="C235" s="614"/>
      <c r="D235" s="615"/>
      <c r="E235" s="505" t="str">
        <f>IF(I235="","",Main!J112)</f>
        <v>K.V.Sai Sujith</v>
      </c>
      <c r="F235" s="506" t="str">
        <f>IF(I235="","",Main!K112)</f>
        <v>VIII</v>
      </c>
      <c r="G235" s="506" t="str">
        <f>IF(I235="","",Main!L112)</f>
        <v>2010-2011</v>
      </c>
      <c r="H235" s="505" t="str">
        <f>IF(I235="","",Main!M112)</f>
        <v>Rathnam High School, Nelore</v>
      </c>
      <c r="I235" s="506">
        <f>IF(Main!N112="","",Main!N112)</f>
        <v>1000</v>
      </c>
      <c r="J235" s="501"/>
      <c r="K235" s="502">
        <f t="shared" si="98"/>
        <v>1</v>
      </c>
      <c r="L235" s="503">
        <f t="shared" ref="L235" si="111">K235</f>
        <v>1</v>
      </c>
    </row>
    <row r="236" spans="1:12" s="504" customFormat="1" ht="27" customHeight="1">
      <c r="A236" s="608">
        <f>IF(K237="","",SUM($L$18:L237))</f>
        <v>110</v>
      </c>
      <c r="B236" s="610" t="str">
        <f>IF(I237="","",CONCATENATE(Main!C113,", ",Main!D113,IF(Main!F113&gt;0,CONCATENATE(", ",Main!F113),"")))</f>
        <v>K.V.RAVANAMMA, SA (English), MPUPS, Dasaripalli</v>
      </c>
      <c r="C236" s="611"/>
      <c r="D236" s="612"/>
      <c r="E236" s="499" t="str">
        <f>IF(I236="","",Main!O113)</f>
        <v>XXXXXXXXXX</v>
      </c>
      <c r="F236" s="500" t="str">
        <f>IF(I236="","",Main!P113)</f>
        <v>Inter-I</v>
      </c>
      <c r="G236" s="500" t="str">
        <f>IF(I236="","",Main!Q113)</f>
        <v>2010-2011</v>
      </c>
      <c r="H236" s="499" t="str">
        <f>IF(I236="","",Main!R113)</f>
        <v>Abdul Kalam Jr Coolege</v>
      </c>
      <c r="I236" s="500">
        <f>IF(Main!S113="","",Main!S113)</f>
        <v>1000</v>
      </c>
      <c r="J236" s="501"/>
      <c r="K236" s="502">
        <f t="shared" si="98"/>
        <v>1</v>
      </c>
      <c r="L236" s="503"/>
    </row>
    <row r="237" spans="1:12" s="504" customFormat="1" ht="27" customHeight="1">
      <c r="A237" s="609"/>
      <c r="B237" s="613"/>
      <c r="C237" s="614"/>
      <c r="D237" s="615"/>
      <c r="E237" s="505" t="str">
        <f>IF(I237="","",Main!J113)</f>
        <v>K.V.Sai Sujith</v>
      </c>
      <c r="F237" s="506" t="str">
        <f>IF(I237="","",Main!K113)</f>
        <v>VIII</v>
      </c>
      <c r="G237" s="506" t="str">
        <f>IF(I237="","",Main!L113)</f>
        <v>2010-2011</v>
      </c>
      <c r="H237" s="505" t="str">
        <f>IF(I237="","",Main!M113)</f>
        <v>Rathnam High School, Nelore</v>
      </c>
      <c r="I237" s="506">
        <f>IF(Main!N113="","",Main!N113)</f>
        <v>1000</v>
      </c>
      <c r="J237" s="501"/>
      <c r="K237" s="502">
        <f t="shared" si="98"/>
        <v>1</v>
      </c>
      <c r="L237" s="503">
        <f t="shared" ref="L237" si="112">K237</f>
        <v>1</v>
      </c>
    </row>
    <row r="238" spans="1:12" s="504" customFormat="1" ht="27" customHeight="1">
      <c r="A238" s="608">
        <f>IF(K239="","",SUM($L$18:L239))</f>
        <v>111</v>
      </c>
      <c r="B238" s="610" t="str">
        <f>IF(I239="","",CONCATENATE(Main!C114,", ",Main!D114,IF(Main!F114&gt;0,CONCATENATE(", ",Main!F114),"")))</f>
        <v>K.V.RAVANAMMA, SA (English), MPUPS, Dasaripalli</v>
      </c>
      <c r="C238" s="611"/>
      <c r="D238" s="612"/>
      <c r="E238" s="499" t="str">
        <f>IF(I238="","",Main!O114)</f>
        <v>XXXXXXXXXX</v>
      </c>
      <c r="F238" s="500" t="str">
        <f>IF(I238="","",Main!P114)</f>
        <v>Inter-I</v>
      </c>
      <c r="G238" s="500" t="str">
        <f>IF(I238="","",Main!Q114)</f>
        <v>2010-2011</v>
      </c>
      <c r="H238" s="499" t="str">
        <f>IF(I238="","",Main!R114)</f>
        <v>Abdul Kalam Jr Coolege</v>
      </c>
      <c r="I238" s="500">
        <f>IF(Main!S114="","",Main!S114)</f>
        <v>1000</v>
      </c>
      <c r="J238" s="501"/>
      <c r="K238" s="502">
        <f t="shared" si="98"/>
        <v>1</v>
      </c>
      <c r="L238" s="503"/>
    </row>
    <row r="239" spans="1:12" s="504" customFormat="1" ht="27" customHeight="1">
      <c r="A239" s="609"/>
      <c r="B239" s="613"/>
      <c r="C239" s="614"/>
      <c r="D239" s="615"/>
      <c r="E239" s="505" t="str">
        <f>IF(I239="","",Main!J114)</f>
        <v>K.V.Sai Sujith</v>
      </c>
      <c r="F239" s="506" t="str">
        <f>IF(I239="","",Main!K114)</f>
        <v>VIII</v>
      </c>
      <c r="G239" s="506" t="str">
        <f>IF(I239="","",Main!L114)</f>
        <v>2010-2011</v>
      </c>
      <c r="H239" s="505" t="str">
        <f>IF(I239="","",Main!M114)</f>
        <v>Rathnam High School, Nelore</v>
      </c>
      <c r="I239" s="506">
        <f>IF(Main!N114="","",Main!N114)</f>
        <v>1000</v>
      </c>
      <c r="J239" s="501"/>
      <c r="K239" s="502">
        <f t="shared" si="98"/>
        <v>1</v>
      </c>
      <c r="L239" s="503">
        <f t="shared" ref="L239" si="113">K239</f>
        <v>1</v>
      </c>
    </row>
    <row r="240" spans="1:12" s="504" customFormat="1" ht="27" customHeight="1">
      <c r="A240" s="608">
        <f>IF(K241="","",SUM($L$18:L241))</f>
        <v>112</v>
      </c>
      <c r="B240" s="610" t="str">
        <f>IF(I241="","",CONCATENATE(Main!C115,", ",Main!D115,IF(Main!F115&gt;0,CONCATENATE(", ",Main!F115),"")))</f>
        <v>K.V.RAVANAMMA, SA (English), MPUPS, Dasaripalli</v>
      </c>
      <c r="C240" s="611"/>
      <c r="D240" s="612"/>
      <c r="E240" s="499" t="str">
        <f>IF(I240="","",Main!O115)</f>
        <v>XXXXXXXXXX</v>
      </c>
      <c r="F240" s="500" t="str">
        <f>IF(I240="","",Main!P115)</f>
        <v>Inter-I</v>
      </c>
      <c r="G240" s="500" t="str">
        <f>IF(I240="","",Main!Q115)</f>
        <v>2010-2011</v>
      </c>
      <c r="H240" s="499" t="str">
        <f>IF(I240="","",Main!R115)</f>
        <v>Abdul Kalam Jr Coolege</v>
      </c>
      <c r="I240" s="500">
        <f>IF(Main!S115="","",Main!S115)</f>
        <v>1000</v>
      </c>
      <c r="J240" s="501"/>
      <c r="K240" s="502">
        <f t="shared" si="98"/>
        <v>1</v>
      </c>
      <c r="L240" s="503"/>
    </row>
    <row r="241" spans="1:12" s="504" customFormat="1" ht="27" customHeight="1">
      <c r="A241" s="609"/>
      <c r="B241" s="613"/>
      <c r="C241" s="614"/>
      <c r="D241" s="615"/>
      <c r="E241" s="505" t="str">
        <f>IF(I241="","",Main!J115)</f>
        <v>K.V.Sai Sujith</v>
      </c>
      <c r="F241" s="506" t="str">
        <f>IF(I241="","",Main!K115)</f>
        <v>VIII</v>
      </c>
      <c r="G241" s="506" t="str">
        <f>IF(I241="","",Main!L115)</f>
        <v>2010-2011</v>
      </c>
      <c r="H241" s="505" t="str">
        <f>IF(I241="","",Main!M115)</f>
        <v>Rathnam High School, Nelore</v>
      </c>
      <c r="I241" s="506">
        <f>IF(Main!N115="","",Main!N115)</f>
        <v>1000</v>
      </c>
      <c r="J241" s="501"/>
      <c r="K241" s="502">
        <f t="shared" si="98"/>
        <v>1</v>
      </c>
      <c r="L241" s="503">
        <f t="shared" ref="L241" si="114">K241</f>
        <v>1</v>
      </c>
    </row>
    <row r="242" spans="1:12" s="504" customFormat="1" ht="27" customHeight="1">
      <c r="A242" s="608">
        <f>IF(K243="","",SUM($L$18:L243))</f>
        <v>113</v>
      </c>
      <c r="B242" s="610" t="str">
        <f>IF(I243="","",CONCATENATE(Main!C116,", ",Main!D116,IF(Main!F116&gt;0,CONCATENATE(", ",Main!F116),"")))</f>
        <v>K.V.RAVANAMMA, SA (English), MPUPS, Dasaripalli</v>
      </c>
      <c r="C242" s="611"/>
      <c r="D242" s="612"/>
      <c r="E242" s="499" t="str">
        <f>IF(I242="","",Main!O116)</f>
        <v>XXXXXXXXXX</v>
      </c>
      <c r="F242" s="500" t="str">
        <f>IF(I242="","",Main!P116)</f>
        <v>Inter-I</v>
      </c>
      <c r="G242" s="500" t="str">
        <f>IF(I242="","",Main!Q116)</f>
        <v>2010-2011</v>
      </c>
      <c r="H242" s="499" t="str">
        <f>IF(I242="","",Main!R116)</f>
        <v>Abdul Kalam Jr Coolege</v>
      </c>
      <c r="I242" s="500">
        <f>IF(Main!S116="","",Main!S116)</f>
        <v>1000</v>
      </c>
      <c r="J242" s="501"/>
      <c r="K242" s="502">
        <f t="shared" si="98"/>
        <v>1</v>
      </c>
      <c r="L242" s="503"/>
    </row>
    <row r="243" spans="1:12" s="504" customFormat="1" ht="27" customHeight="1">
      <c r="A243" s="609"/>
      <c r="B243" s="613"/>
      <c r="C243" s="614"/>
      <c r="D243" s="615"/>
      <c r="E243" s="505" t="str">
        <f>IF(I243="","",Main!J116)</f>
        <v>K.V.Sai Sujith</v>
      </c>
      <c r="F243" s="506" t="str">
        <f>IF(I243="","",Main!K116)</f>
        <v>VIII</v>
      </c>
      <c r="G243" s="506" t="str">
        <f>IF(I243="","",Main!L116)</f>
        <v>2010-2011</v>
      </c>
      <c r="H243" s="505" t="str">
        <f>IF(I243="","",Main!M116)</f>
        <v>Rathnam High School, Nelore</v>
      </c>
      <c r="I243" s="506">
        <f>IF(Main!N116="","",Main!N116)</f>
        <v>1000</v>
      </c>
      <c r="J243" s="501"/>
      <c r="K243" s="502">
        <f t="shared" si="98"/>
        <v>1</v>
      </c>
      <c r="L243" s="503">
        <f t="shared" ref="L243" si="115">K243</f>
        <v>1</v>
      </c>
    </row>
    <row r="244" spans="1:12" s="504" customFormat="1" ht="27" customHeight="1">
      <c r="A244" s="608">
        <f>IF(K245="","",SUM($L$18:L245))</f>
        <v>114</v>
      </c>
      <c r="B244" s="610" t="str">
        <f>IF(I245="","",CONCATENATE(Main!C117,", ",Main!D117,IF(Main!F117&gt;0,CONCATENATE(", ",Main!F117),"")))</f>
        <v>K.V.RAVANAMMA, SA (English), MPUPS, Dasaripalli</v>
      </c>
      <c r="C244" s="611"/>
      <c r="D244" s="612"/>
      <c r="E244" s="499" t="str">
        <f>IF(I244="","",Main!O117)</f>
        <v>XXXXXXXXXX</v>
      </c>
      <c r="F244" s="500" t="str">
        <f>IF(I244="","",Main!P117)</f>
        <v>Inter-I</v>
      </c>
      <c r="G244" s="500" t="str">
        <f>IF(I244="","",Main!Q117)</f>
        <v>2010-2011</v>
      </c>
      <c r="H244" s="499" t="str">
        <f>IF(I244="","",Main!R117)</f>
        <v>Abdul Kalam Jr Coolege</v>
      </c>
      <c r="I244" s="500">
        <f>IF(Main!S117="","",Main!S117)</f>
        <v>1000</v>
      </c>
      <c r="J244" s="501"/>
      <c r="K244" s="502">
        <f t="shared" si="98"/>
        <v>1</v>
      </c>
      <c r="L244" s="503"/>
    </row>
    <row r="245" spans="1:12" s="504" customFormat="1" ht="27" customHeight="1">
      <c r="A245" s="609"/>
      <c r="B245" s="613"/>
      <c r="C245" s="614"/>
      <c r="D245" s="615"/>
      <c r="E245" s="505" t="str">
        <f>IF(I245="","",Main!J117)</f>
        <v>K.V.Sai Sujith</v>
      </c>
      <c r="F245" s="506" t="str">
        <f>IF(I245="","",Main!K117)</f>
        <v>VIII</v>
      </c>
      <c r="G245" s="506" t="str">
        <f>IF(I245="","",Main!L117)</f>
        <v>2010-2011</v>
      </c>
      <c r="H245" s="505" t="str">
        <f>IF(I245="","",Main!M117)</f>
        <v>Rathnam High School, Nelore</v>
      </c>
      <c r="I245" s="506">
        <f>IF(Main!N117="","",Main!N117)</f>
        <v>1000</v>
      </c>
      <c r="J245" s="501"/>
      <c r="K245" s="502">
        <f t="shared" si="98"/>
        <v>1</v>
      </c>
      <c r="L245" s="503">
        <f t="shared" ref="L245" si="116">K245</f>
        <v>1</v>
      </c>
    </row>
    <row r="246" spans="1:12" s="504" customFormat="1" ht="27" customHeight="1">
      <c r="A246" s="608">
        <f>IF(K247="","",SUM($L$18:L247))</f>
        <v>115</v>
      </c>
      <c r="B246" s="610" t="str">
        <f>IF(I247="","",CONCATENATE(Main!C118,", ",Main!D118,IF(Main!F118&gt;0,CONCATENATE(", ",Main!F118),"")))</f>
        <v>K.V.RAVANAMMA, SA (English), MPUPS, Dasaripalli</v>
      </c>
      <c r="C246" s="611"/>
      <c r="D246" s="612"/>
      <c r="E246" s="499" t="str">
        <f>IF(I246="","",Main!O118)</f>
        <v>XXXXXXXXXX</v>
      </c>
      <c r="F246" s="500" t="str">
        <f>IF(I246="","",Main!P118)</f>
        <v>Inter-I</v>
      </c>
      <c r="G246" s="500" t="str">
        <f>IF(I246="","",Main!Q118)</f>
        <v>2010-2011</v>
      </c>
      <c r="H246" s="499" t="str">
        <f>IF(I246="","",Main!R118)</f>
        <v>Abdul Kalam Jr Coolege</v>
      </c>
      <c r="I246" s="500">
        <f>IF(Main!S118="","",Main!S118)</f>
        <v>1000</v>
      </c>
      <c r="J246" s="501"/>
      <c r="K246" s="502">
        <f t="shared" si="98"/>
        <v>1</v>
      </c>
      <c r="L246" s="503"/>
    </row>
    <row r="247" spans="1:12" s="504" customFormat="1" ht="27" customHeight="1">
      <c r="A247" s="609"/>
      <c r="B247" s="613"/>
      <c r="C247" s="614"/>
      <c r="D247" s="615"/>
      <c r="E247" s="505" t="str">
        <f>IF(I247="","",Main!J118)</f>
        <v>K.V.Sai Sujith</v>
      </c>
      <c r="F247" s="506" t="str">
        <f>IF(I247="","",Main!K118)</f>
        <v>VIII</v>
      </c>
      <c r="G247" s="506" t="str">
        <f>IF(I247="","",Main!L118)</f>
        <v>2010-2011</v>
      </c>
      <c r="H247" s="505" t="str">
        <f>IF(I247="","",Main!M118)</f>
        <v>Rathnam High School, Nelore</v>
      </c>
      <c r="I247" s="506">
        <f>IF(Main!N118="","",Main!N118)</f>
        <v>1000</v>
      </c>
      <c r="J247" s="501"/>
      <c r="K247" s="502">
        <f t="shared" si="98"/>
        <v>1</v>
      </c>
      <c r="L247" s="503">
        <f t="shared" ref="L247" si="117">K247</f>
        <v>1</v>
      </c>
    </row>
    <row r="248" spans="1:12" s="504" customFormat="1" ht="27" customHeight="1">
      <c r="A248" s="608">
        <f>IF(K249="","",SUM($L$18:L249))</f>
        <v>116</v>
      </c>
      <c r="B248" s="610" t="str">
        <f>IF(I249="","",CONCATENATE(Main!C119,", ",Main!D119,IF(Main!F119&gt;0,CONCATENATE(", ",Main!F119),"")))</f>
        <v>K.V.RAVANAMMA, SA (English), MPUPS, Dasaripalli</v>
      </c>
      <c r="C248" s="611"/>
      <c r="D248" s="612"/>
      <c r="E248" s="499" t="str">
        <f>IF(I248="","",Main!O119)</f>
        <v>XXXXXXXXXX</v>
      </c>
      <c r="F248" s="500" t="str">
        <f>IF(I248="","",Main!P119)</f>
        <v>Inter-I</v>
      </c>
      <c r="G248" s="500" t="str">
        <f>IF(I248="","",Main!Q119)</f>
        <v>2010-2011</v>
      </c>
      <c r="H248" s="499" t="str">
        <f>IF(I248="","",Main!R119)</f>
        <v>Abdul Kalam Jr Coolege</v>
      </c>
      <c r="I248" s="500">
        <f>IF(Main!S119="","",Main!S119)</f>
        <v>1000</v>
      </c>
      <c r="J248" s="501"/>
      <c r="K248" s="502">
        <f t="shared" si="98"/>
        <v>1</v>
      </c>
      <c r="L248" s="503"/>
    </row>
    <row r="249" spans="1:12" s="504" customFormat="1" ht="27" customHeight="1">
      <c r="A249" s="609"/>
      <c r="B249" s="613"/>
      <c r="C249" s="614"/>
      <c r="D249" s="615"/>
      <c r="E249" s="505" t="str">
        <f>IF(I249="","",Main!J119)</f>
        <v>K.V.Sai Sujith</v>
      </c>
      <c r="F249" s="506" t="str">
        <f>IF(I249="","",Main!K119)</f>
        <v>VIII</v>
      </c>
      <c r="G249" s="506" t="str">
        <f>IF(I249="","",Main!L119)</f>
        <v>2010-2011</v>
      </c>
      <c r="H249" s="505" t="str">
        <f>IF(I249="","",Main!M119)</f>
        <v>Rathnam High School, Nelore</v>
      </c>
      <c r="I249" s="506">
        <f>IF(Main!N119="","",Main!N119)</f>
        <v>1000</v>
      </c>
      <c r="J249" s="501"/>
      <c r="K249" s="502">
        <f t="shared" si="98"/>
        <v>1</v>
      </c>
      <c r="L249" s="503">
        <f t="shared" ref="L249" si="118">K249</f>
        <v>1</v>
      </c>
    </row>
    <row r="250" spans="1:12" s="504" customFormat="1" ht="27" customHeight="1">
      <c r="A250" s="608">
        <f>IF(K251="","",SUM($L$18:L251))</f>
        <v>117</v>
      </c>
      <c r="B250" s="610" t="str">
        <f>IF(I251="","",CONCATENATE(Main!C120,", ",Main!D120,IF(Main!F120&gt;0,CONCATENATE(", ",Main!F120),"")))</f>
        <v>K.V.RAVANAMMA, SA (English), MPUPS, Dasaripalli</v>
      </c>
      <c r="C250" s="611"/>
      <c r="D250" s="612"/>
      <c r="E250" s="499" t="str">
        <f>IF(I250="","",Main!O120)</f>
        <v>XXXXXXXXXX</v>
      </c>
      <c r="F250" s="500" t="str">
        <f>IF(I250="","",Main!P120)</f>
        <v>Inter-I</v>
      </c>
      <c r="G250" s="500" t="str">
        <f>IF(I250="","",Main!Q120)</f>
        <v>2010-2011</v>
      </c>
      <c r="H250" s="499" t="str">
        <f>IF(I250="","",Main!R120)</f>
        <v>Abdul Kalam Jr Coolege</v>
      </c>
      <c r="I250" s="500">
        <f>IF(Main!S120="","",Main!S120)</f>
        <v>1000</v>
      </c>
      <c r="J250" s="501"/>
      <c r="K250" s="502">
        <f t="shared" si="98"/>
        <v>1</v>
      </c>
      <c r="L250" s="503"/>
    </row>
    <row r="251" spans="1:12" s="504" customFormat="1" ht="27" customHeight="1">
      <c r="A251" s="609"/>
      <c r="B251" s="613"/>
      <c r="C251" s="614"/>
      <c r="D251" s="615"/>
      <c r="E251" s="505" t="str">
        <f>IF(I251="","",Main!J120)</f>
        <v>K.V.Sai Sujith</v>
      </c>
      <c r="F251" s="506" t="str">
        <f>IF(I251="","",Main!K120)</f>
        <v>VIII</v>
      </c>
      <c r="G251" s="506" t="str">
        <f>IF(I251="","",Main!L120)</f>
        <v>2010-2011</v>
      </c>
      <c r="H251" s="505" t="str">
        <f>IF(I251="","",Main!M120)</f>
        <v>Rathnam High School, Nelore</v>
      </c>
      <c r="I251" s="506">
        <f>IF(Main!N120="","",Main!N120)</f>
        <v>1000</v>
      </c>
      <c r="J251" s="501"/>
      <c r="K251" s="502">
        <f t="shared" si="98"/>
        <v>1</v>
      </c>
      <c r="L251" s="503">
        <f t="shared" ref="L251" si="119">K251</f>
        <v>1</v>
      </c>
    </row>
    <row r="252" spans="1:12" s="504" customFormat="1" ht="27" customHeight="1">
      <c r="A252" s="608">
        <f>IF(K253="","",SUM($L$18:L253))</f>
        <v>118</v>
      </c>
      <c r="B252" s="610" t="str">
        <f>IF(I253="","",CONCATENATE(Main!C121,", ",Main!D121,IF(Main!F121&gt;0,CONCATENATE(", ",Main!F121),"")))</f>
        <v>K.V.RAVANAMMA, SA (English), MPUPS, Dasaripalli</v>
      </c>
      <c r="C252" s="611"/>
      <c r="D252" s="612"/>
      <c r="E252" s="499" t="str">
        <f>IF(I252="","",Main!O121)</f>
        <v>XXXXXXXXXX</v>
      </c>
      <c r="F252" s="500" t="str">
        <f>IF(I252="","",Main!P121)</f>
        <v>Inter-I</v>
      </c>
      <c r="G252" s="500" t="str">
        <f>IF(I252="","",Main!Q121)</f>
        <v>2010-2011</v>
      </c>
      <c r="H252" s="499" t="str">
        <f>IF(I252="","",Main!R121)</f>
        <v>Abdul Kalam Jr Coolege</v>
      </c>
      <c r="I252" s="500">
        <f>IF(Main!S121="","",Main!S121)</f>
        <v>1000</v>
      </c>
      <c r="J252" s="501"/>
      <c r="K252" s="502">
        <f t="shared" si="98"/>
        <v>1</v>
      </c>
      <c r="L252" s="503"/>
    </row>
    <row r="253" spans="1:12" s="504" customFormat="1" ht="27" customHeight="1">
      <c r="A253" s="609"/>
      <c r="B253" s="613"/>
      <c r="C253" s="614"/>
      <c r="D253" s="615"/>
      <c r="E253" s="505" t="str">
        <f>IF(I253="","",Main!J121)</f>
        <v>K.V.Sai Sujith</v>
      </c>
      <c r="F253" s="506" t="str">
        <f>IF(I253="","",Main!K121)</f>
        <v>VIII</v>
      </c>
      <c r="G253" s="506" t="str">
        <f>IF(I253="","",Main!L121)</f>
        <v>2010-2011</v>
      </c>
      <c r="H253" s="505" t="str">
        <f>IF(I253="","",Main!M121)</f>
        <v>Rathnam High School, Nelore</v>
      </c>
      <c r="I253" s="506">
        <f>IF(Main!N121="","",Main!N121)</f>
        <v>1000</v>
      </c>
      <c r="J253" s="501"/>
      <c r="K253" s="502">
        <f t="shared" si="98"/>
        <v>1</v>
      </c>
      <c r="L253" s="503">
        <f t="shared" ref="L253" si="120">K253</f>
        <v>1</v>
      </c>
    </row>
    <row r="254" spans="1:12" s="504" customFormat="1" ht="27" customHeight="1">
      <c r="A254" s="608">
        <f>IF(K255="","",SUM($L$18:L255))</f>
        <v>119</v>
      </c>
      <c r="B254" s="610" t="str">
        <f>IF(I255="","",CONCATENATE(Main!C122,", ",Main!D122,IF(Main!F122&gt;0,CONCATENATE(", ",Main!F122),"")))</f>
        <v>K.V.RAVANAMMA, SA (English), MPUPS, Dasaripalli</v>
      </c>
      <c r="C254" s="611"/>
      <c r="D254" s="612"/>
      <c r="E254" s="499" t="str">
        <f>IF(I254="","",Main!O122)</f>
        <v>XXXXXXXXXX</v>
      </c>
      <c r="F254" s="500" t="str">
        <f>IF(I254="","",Main!P122)</f>
        <v>Inter-I</v>
      </c>
      <c r="G254" s="500" t="str">
        <f>IF(I254="","",Main!Q122)</f>
        <v>2010-2011</v>
      </c>
      <c r="H254" s="499" t="str">
        <f>IF(I254="","",Main!R122)</f>
        <v>Abdul Kalam Jr Coolege</v>
      </c>
      <c r="I254" s="500">
        <f>IF(Main!S122="","",Main!S122)</f>
        <v>1000</v>
      </c>
      <c r="J254" s="501"/>
      <c r="K254" s="502">
        <f t="shared" si="98"/>
        <v>1</v>
      </c>
      <c r="L254" s="503"/>
    </row>
    <row r="255" spans="1:12" s="504" customFormat="1" ht="27" customHeight="1">
      <c r="A255" s="609"/>
      <c r="B255" s="613"/>
      <c r="C255" s="614"/>
      <c r="D255" s="615"/>
      <c r="E255" s="505" t="str">
        <f>IF(I255="","",Main!J122)</f>
        <v>K.V.Sai Sujith</v>
      </c>
      <c r="F255" s="506" t="str">
        <f>IF(I255="","",Main!K122)</f>
        <v>VIII</v>
      </c>
      <c r="G255" s="506" t="str">
        <f>IF(I255="","",Main!L122)</f>
        <v>2010-2011</v>
      </c>
      <c r="H255" s="505" t="str">
        <f>IF(I255="","",Main!M122)</f>
        <v>Rathnam High School, Nelore</v>
      </c>
      <c r="I255" s="506">
        <f>IF(Main!N122="","",Main!N122)</f>
        <v>1000</v>
      </c>
      <c r="J255" s="501"/>
      <c r="K255" s="502">
        <f t="shared" si="98"/>
        <v>1</v>
      </c>
      <c r="L255" s="503">
        <f t="shared" ref="L255" si="121">K255</f>
        <v>1</v>
      </c>
    </row>
    <row r="256" spans="1:12" s="504" customFormat="1" ht="27" customHeight="1">
      <c r="A256" s="608">
        <f>IF(K257="","",SUM($L$18:L257))</f>
        <v>120</v>
      </c>
      <c r="B256" s="610" t="str">
        <f>IF(I257="","",CONCATENATE(Main!C123,", ",Main!D123,IF(Main!F123&gt;0,CONCATENATE(", ",Main!F123),"")))</f>
        <v>K.V.RAVANAMMA, SA (English), MPUPS, Dasaripalli</v>
      </c>
      <c r="C256" s="611"/>
      <c r="D256" s="612"/>
      <c r="E256" s="499" t="str">
        <f>IF(I256="","",Main!O123)</f>
        <v>XXXXXXXXXX</v>
      </c>
      <c r="F256" s="500" t="str">
        <f>IF(I256="","",Main!P123)</f>
        <v>Inter-I</v>
      </c>
      <c r="G256" s="500" t="str">
        <f>IF(I256="","",Main!Q123)</f>
        <v>2010-2011</v>
      </c>
      <c r="H256" s="499" t="str">
        <f>IF(I256="","",Main!R123)</f>
        <v>Abdul Kalam Jr Coolege</v>
      </c>
      <c r="I256" s="500">
        <f>IF(Main!S123="","",Main!S123)</f>
        <v>1000</v>
      </c>
      <c r="J256" s="501"/>
      <c r="K256" s="502">
        <f t="shared" si="98"/>
        <v>1</v>
      </c>
      <c r="L256" s="503"/>
    </row>
    <row r="257" spans="1:12" s="504" customFormat="1" ht="27" customHeight="1">
      <c r="A257" s="609"/>
      <c r="B257" s="613"/>
      <c r="C257" s="614"/>
      <c r="D257" s="615"/>
      <c r="E257" s="505" t="str">
        <f>IF(I257="","",Main!J123)</f>
        <v>K.V.Sai Sujith</v>
      </c>
      <c r="F257" s="506" t="str">
        <f>IF(I257="","",Main!K123)</f>
        <v>VIII</v>
      </c>
      <c r="G257" s="506" t="str">
        <f>IF(I257="","",Main!L123)</f>
        <v>2010-2011</v>
      </c>
      <c r="H257" s="505" t="str">
        <f>IF(I257="","",Main!M123)</f>
        <v>Rathnam High School, Nelore</v>
      </c>
      <c r="I257" s="506">
        <f>IF(Main!N123="","",Main!N123)</f>
        <v>1000</v>
      </c>
      <c r="J257" s="501"/>
      <c r="K257" s="502">
        <f t="shared" si="98"/>
        <v>1</v>
      </c>
      <c r="L257" s="503">
        <f t="shared" ref="L257" si="122">K257</f>
        <v>1</v>
      </c>
    </row>
    <row r="258" spans="1:12" s="504" customFormat="1" ht="27" customHeight="1">
      <c r="A258" s="608">
        <f>IF(K259="","",SUM($L$18:L259))</f>
        <v>121</v>
      </c>
      <c r="B258" s="610" t="str">
        <f>IF(I259="","",CONCATENATE(Main!C124,", ",Main!D124,IF(Main!F124&gt;0,CONCATENATE(", ",Main!F124),"")))</f>
        <v>K.V.RAVANAMMA, SA (English), MPUPS, Dasaripalli</v>
      </c>
      <c r="C258" s="611"/>
      <c r="D258" s="612"/>
      <c r="E258" s="499" t="str">
        <f>IF(I258="","",Main!O124)</f>
        <v>XXXXXXXXXX</v>
      </c>
      <c r="F258" s="500" t="str">
        <f>IF(I258="","",Main!P124)</f>
        <v>Inter-I</v>
      </c>
      <c r="G258" s="500" t="str">
        <f>IF(I258="","",Main!Q124)</f>
        <v>2010-2011</v>
      </c>
      <c r="H258" s="499" t="str">
        <f>IF(I258="","",Main!R124)</f>
        <v>Abdul Kalam Jr Coolege</v>
      </c>
      <c r="I258" s="500">
        <f>IF(Main!S124="","",Main!S124)</f>
        <v>1000</v>
      </c>
      <c r="J258" s="501"/>
      <c r="K258" s="502">
        <f t="shared" si="98"/>
        <v>1</v>
      </c>
      <c r="L258" s="503"/>
    </row>
    <row r="259" spans="1:12" s="504" customFormat="1" ht="27" customHeight="1">
      <c r="A259" s="609"/>
      <c r="B259" s="613"/>
      <c r="C259" s="614"/>
      <c r="D259" s="615"/>
      <c r="E259" s="505" t="str">
        <f>IF(I259="","",Main!J124)</f>
        <v>K.V.Sai Sujith</v>
      </c>
      <c r="F259" s="506" t="str">
        <f>IF(I259="","",Main!K124)</f>
        <v>VIII</v>
      </c>
      <c r="G259" s="506" t="str">
        <f>IF(I259="","",Main!L124)</f>
        <v>2010-2011</v>
      </c>
      <c r="H259" s="505" t="str">
        <f>IF(I259="","",Main!M124)</f>
        <v>Rathnam High School, Nelore</v>
      </c>
      <c r="I259" s="506">
        <f>IF(Main!N124="","",Main!N124)</f>
        <v>1000</v>
      </c>
      <c r="J259" s="501"/>
      <c r="K259" s="502">
        <f t="shared" si="98"/>
        <v>1</v>
      </c>
      <c r="L259" s="503">
        <f t="shared" ref="L259" si="123">K259</f>
        <v>1</v>
      </c>
    </row>
    <row r="260" spans="1:12" s="504" customFormat="1" ht="27" customHeight="1">
      <c r="A260" s="608">
        <f>IF(K261="","",SUM($L$18:L261))</f>
        <v>122</v>
      </c>
      <c r="B260" s="610" t="str">
        <f>IF(I261="","",CONCATENATE(Main!C125,", ",Main!D125,IF(Main!F125&gt;0,CONCATENATE(", ",Main!F125),"")))</f>
        <v>K.V.RAVANAMMA, SA (English), MPUPS, Dasaripalli</v>
      </c>
      <c r="C260" s="611"/>
      <c r="D260" s="612"/>
      <c r="E260" s="499" t="str">
        <f>IF(I260="","",Main!O125)</f>
        <v>XXXXXXXXXX</v>
      </c>
      <c r="F260" s="500" t="str">
        <f>IF(I260="","",Main!P125)</f>
        <v>Inter-I</v>
      </c>
      <c r="G260" s="500" t="str">
        <f>IF(I260="","",Main!Q125)</f>
        <v>2010-2011</v>
      </c>
      <c r="H260" s="499" t="str">
        <f>IF(I260="","",Main!R125)</f>
        <v>Abdul Kalam Jr Coolege</v>
      </c>
      <c r="I260" s="500">
        <f>IF(Main!S125="","",Main!S125)</f>
        <v>1000</v>
      </c>
      <c r="J260" s="501"/>
      <c r="K260" s="502">
        <f t="shared" si="98"/>
        <v>1</v>
      </c>
      <c r="L260" s="503"/>
    </row>
    <row r="261" spans="1:12" s="504" customFormat="1" ht="27" customHeight="1">
      <c r="A261" s="609"/>
      <c r="B261" s="613"/>
      <c r="C261" s="614"/>
      <c r="D261" s="615"/>
      <c r="E261" s="505" t="str">
        <f>IF(I261="","",Main!J125)</f>
        <v>K.V.Sai Sujith</v>
      </c>
      <c r="F261" s="506" t="str">
        <f>IF(I261="","",Main!K125)</f>
        <v>VIII</v>
      </c>
      <c r="G261" s="506" t="str">
        <f>IF(I261="","",Main!L125)</f>
        <v>2010-2011</v>
      </c>
      <c r="H261" s="505" t="str">
        <f>IF(I261="","",Main!M125)</f>
        <v>Rathnam High School, Nelore</v>
      </c>
      <c r="I261" s="506">
        <f>IF(Main!N125="","",Main!N125)</f>
        <v>1000</v>
      </c>
      <c r="J261" s="501"/>
      <c r="K261" s="502">
        <f t="shared" si="98"/>
        <v>1</v>
      </c>
      <c r="L261" s="503">
        <f t="shared" ref="L261" si="124">K261</f>
        <v>1</v>
      </c>
    </row>
    <row r="262" spans="1:12" s="504" customFormat="1" ht="27" customHeight="1">
      <c r="A262" s="608">
        <f>IF(K263="","",SUM($L$18:L263))</f>
        <v>123</v>
      </c>
      <c r="B262" s="610" t="str">
        <f>IF(I263="","",CONCATENATE(Main!C126,", ",Main!D126,IF(Main!F126&gt;0,CONCATENATE(", ",Main!F126),"")))</f>
        <v>K.V.RAVANAMMA, SA (English), MPUPS, Dasaripalli</v>
      </c>
      <c r="C262" s="611"/>
      <c r="D262" s="612"/>
      <c r="E262" s="499" t="str">
        <f>IF(I262="","",Main!O126)</f>
        <v>XXXXXXXXXX</v>
      </c>
      <c r="F262" s="500" t="str">
        <f>IF(I262="","",Main!P126)</f>
        <v>Inter-I</v>
      </c>
      <c r="G262" s="500" t="str">
        <f>IF(I262="","",Main!Q126)</f>
        <v>2010-2011</v>
      </c>
      <c r="H262" s="499" t="str">
        <f>IF(I262="","",Main!R126)</f>
        <v>Abdul Kalam Jr Coolege</v>
      </c>
      <c r="I262" s="500">
        <f>IF(Main!S126="","",Main!S126)</f>
        <v>1000</v>
      </c>
      <c r="J262" s="501"/>
      <c r="K262" s="502">
        <f t="shared" si="98"/>
        <v>1</v>
      </c>
      <c r="L262" s="503"/>
    </row>
    <row r="263" spans="1:12" s="504" customFormat="1" ht="27" customHeight="1">
      <c r="A263" s="609"/>
      <c r="B263" s="613"/>
      <c r="C263" s="614"/>
      <c r="D263" s="615"/>
      <c r="E263" s="505" t="str">
        <f>IF(I263="","",Main!J126)</f>
        <v>K.V.Sai Sujith</v>
      </c>
      <c r="F263" s="506" t="str">
        <f>IF(I263="","",Main!K126)</f>
        <v>VIII</v>
      </c>
      <c r="G263" s="506" t="str">
        <f>IF(I263="","",Main!L126)</f>
        <v>2010-2011</v>
      </c>
      <c r="H263" s="505" t="str">
        <f>IF(I263="","",Main!M126)</f>
        <v>Rathnam High School, Nelore</v>
      </c>
      <c r="I263" s="506">
        <f>IF(Main!N126="","",Main!N126)</f>
        <v>1000</v>
      </c>
      <c r="J263" s="501"/>
      <c r="K263" s="502">
        <f t="shared" si="98"/>
        <v>1</v>
      </c>
      <c r="L263" s="503">
        <f t="shared" ref="L263" si="125">K263</f>
        <v>1</v>
      </c>
    </row>
    <row r="264" spans="1:12" s="504" customFormat="1" ht="27" customHeight="1">
      <c r="A264" s="608">
        <f>IF(K265="","",SUM($L$18:L265))</f>
        <v>124</v>
      </c>
      <c r="B264" s="610" t="str">
        <f>IF(I265="","",CONCATENATE(Main!C127,", ",Main!D127,IF(Main!F127&gt;0,CONCATENATE(", ",Main!F127),"")))</f>
        <v>K.V.RAVANAMMA, SA (English), MPUPS, Dasaripalli</v>
      </c>
      <c r="C264" s="611"/>
      <c r="D264" s="612"/>
      <c r="E264" s="499" t="str">
        <f>IF(I264="","",Main!O127)</f>
        <v>XXXXXXXXXX</v>
      </c>
      <c r="F264" s="500" t="str">
        <f>IF(I264="","",Main!P127)</f>
        <v>Inter-I</v>
      </c>
      <c r="G264" s="500" t="str">
        <f>IF(I264="","",Main!Q127)</f>
        <v>2010-2011</v>
      </c>
      <c r="H264" s="499" t="str">
        <f>IF(I264="","",Main!R127)</f>
        <v>Abdul Kalam Jr Coolege</v>
      </c>
      <c r="I264" s="500">
        <f>IF(Main!S127="","",Main!S127)</f>
        <v>1000</v>
      </c>
      <c r="J264" s="501"/>
      <c r="K264" s="502">
        <f t="shared" si="98"/>
        <v>1</v>
      </c>
      <c r="L264" s="503"/>
    </row>
    <row r="265" spans="1:12" s="504" customFormat="1" ht="27" customHeight="1">
      <c r="A265" s="609"/>
      <c r="B265" s="613"/>
      <c r="C265" s="614"/>
      <c r="D265" s="615"/>
      <c r="E265" s="505" t="str">
        <f>IF(I265="","",Main!J127)</f>
        <v>K.V.Sai Sujith</v>
      </c>
      <c r="F265" s="506" t="str">
        <f>IF(I265="","",Main!K127)</f>
        <v>VIII</v>
      </c>
      <c r="G265" s="506" t="str">
        <f>IF(I265="","",Main!L127)</f>
        <v>2010-2011</v>
      </c>
      <c r="H265" s="505" t="str">
        <f>IF(I265="","",Main!M127)</f>
        <v>Rathnam High School, Nelore</v>
      </c>
      <c r="I265" s="506">
        <f>IF(Main!N127="","",Main!N127)</f>
        <v>1000</v>
      </c>
      <c r="J265" s="501"/>
      <c r="K265" s="502">
        <f t="shared" si="98"/>
        <v>1</v>
      </c>
      <c r="L265" s="503">
        <f t="shared" ref="L265" si="126">K265</f>
        <v>1</v>
      </c>
    </row>
    <row r="266" spans="1:12" s="504" customFormat="1" ht="27" customHeight="1">
      <c r="A266" s="608">
        <f>IF(K267="","",SUM($L$18:L267))</f>
        <v>125</v>
      </c>
      <c r="B266" s="610" t="str">
        <f>IF(I267="","",CONCATENATE(Main!C128,", ",Main!D128,IF(Main!F128&gt;0,CONCATENATE(", ",Main!F128),"")))</f>
        <v>K.V.RAVANAMMA, SA (English), MPUPS, Dasaripalli</v>
      </c>
      <c r="C266" s="611"/>
      <c r="D266" s="612"/>
      <c r="E266" s="499" t="str">
        <f>IF(I266="","",Main!O128)</f>
        <v>XXXXXXXXXX</v>
      </c>
      <c r="F266" s="500" t="str">
        <f>IF(I266="","",Main!P128)</f>
        <v>Inter-I</v>
      </c>
      <c r="G266" s="500" t="str">
        <f>IF(I266="","",Main!Q128)</f>
        <v>2010-2011</v>
      </c>
      <c r="H266" s="499" t="str">
        <f>IF(I266="","",Main!R128)</f>
        <v>Abdul Kalam Jr Coolege</v>
      </c>
      <c r="I266" s="500">
        <f>IF(Main!S128="","",Main!S128)</f>
        <v>1000</v>
      </c>
      <c r="J266" s="501"/>
      <c r="K266" s="502">
        <f t="shared" si="98"/>
        <v>1</v>
      </c>
      <c r="L266" s="503"/>
    </row>
    <row r="267" spans="1:12" s="504" customFormat="1" ht="27" customHeight="1">
      <c r="A267" s="609"/>
      <c r="B267" s="613"/>
      <c r="C267" s="614"/>
      <c r="D267" s="615"/>
      <c r="E267" s="505" t="str">
        <f>IF(I267="","",Main!J128)</f>
        <v>K.V.Sai Sujith</v>
      </c>
      <c r="F267" s="506" t="str">
        <f>IF(I267="","",Main!K128)</f>
        <v>VIII</v>
      </c>
      <c r="G267" s="506" t="str">
        <f>IF(I267="","",Main!L128)</f>
        <v>2010-2011</v>
      </c>
      <c r="H267" s="505" t="str">
        <f>IF(I267="","",Main!M128)</f>
        <v>Rathnam High School, Nelore</v>
      </c>
      <c r="I267" s="506">
        <f>IF(Main!N128="","",Main!N128)</f>
        <v>1000</v>
      </c>
      <c r="J267" s="501"/>
      <c r="K267" s="502">
        <f t="shared" si="98"/>
        <v>1</v>
      </c>
      <c r="L267" s="503">
        <f t="shared" ref="L267" si="127">K267</f>
        <v>1</v>
      </c>
    </row>
    <row r="268" spans="1:12" s="504" customFormat="1" ht="27" customHeight="1">
      <c r="A268" s="608">
        <f>IF(K269="","",SUM($L$18:L269))</f>
        <v>126</v>
      </c>
      <c r="B268" s="610" t="str">
        <f>IF(I269="","",CONCATENATE(Main!C129,", ",Main!D129,IF(Main!F129&gt;0,CONCATENATE(", ",Main!F129),"")))</f>
        <v>K.V.RAVANAMMA, SA (English), MPUPS, Dasaripalli</v>
      </c>
      <c r="C268" s="611"/>
      <c r="D268" s="612"/>
      <c r="E268" s="499" t="str">
        <f>IF(I268="","",Main!O129)</f>
        <v>XXXXXXXXXX</v>
      </c>
      <c r="F268" s="500" t="str">
        <f>IF(I268="","",Main!P129)</f>
        <v>Inter-I</v>
      </c>
      <c r="G268" s="500" t="str">
        <f>IF(I268="","",Main!Q129)</f>
        <v>2010-2011</v>
      </c>
      <c r="H268" s="499" t="str">
        <f>IF(I268="","",Main!R129)</f>
        <v>Abdul Kalam Jr Coolege</v>
      </c>
      <c r="I268" s="500">
        <f>IF(Main!S129="","",Main!S129)</f>
        <v>1000</v>
      </c>
      <c r="J268" s="501"/>
      <c r="K268" s="502">
        <f t="shared" si="98"/>
        <v>1</v>
      </c>
      <c r="L268" s="503"/>
    </row>
    <row r="269" spans="1:12" s="504" customFormat="1" ht="27" customHeight="1">
      <c r="A269" s="609"/>
      <c r="B269" s="613"/>
      <c r="C269" s="614"/>
      <c r="D269" s="615"/>
      <c r="E269" s="505" t="str">
        <f>IF(I269="","",Main!J129)</f>
        <v>K.V.Sai Sujith</v>
      </c>
      <c r="F269" s="506" t="str">
        <f>IF(I269="","",Main!K129)</f>
        <v>VIII</v>
      </c>
      <c r="G269" s="506" t="str">
        <f>IF(I269="","",Main!L129)</f>
        <v>2010-2011</v>
      </c>
      <c r="H269" s="505" t="str">
        <f>IF(I269="","",Main!M129)</f>
        <v>Rathnam High School, Nelore</v>
      </c>
      <c r="I269" s="506">
        <f>IF(Main!N129="","",Main!N129)</f>
        <v>1000</v>
      </c>
      <c r="J269" s="501"/>
      <c r="K269" s="502">
        <f t="shared" si="98"/>
        <v>1</v>
      </c>
      <c r="L269" s="503">
        <f t="shared" ref="L269" si="128">K269</f>
        <v>1</v>
      </c>
    </row>
    <row r="270" spans="1:12" s="504" customFormat="1" ht="27" customHeight="1">
      <c r="A270" s="608">
        <f>IF(K271="","",SUM($L$18:L271))</f>
        <v>127</v>
      </c>
      <c r="B270" s="610" t="str">
        <f>IF(I271="","",CONCATENATE(Main!C130,", ",Main!D130,IF(Main!F130&gt;0,CONCATENATE(", ",Main!F130),"")))</f>
        <v>K.V.RAVANAMMA, SA (English), MPUPS, Dasaripalli</v>
      </c>
      <c r="C270" s="611"/>
      <c r="D270" s="612"/>
      <c r="E270" s="499" t="str">
        <f>IF(I270="","",Main!O130)</f>
        <v>XXXXXXXXXX</v>
      </c>
      <c r="F270" s="500" t="str">
        <f>IF(I270="","",Main!P130)</f>
        <v>Inter-I</v>
      </c>
      <c r="G270" s="500" t="str">
        <f>IF(I270="","",Main!Q130)</f>
        <v>2010-2011</v>
      </c>
      <c r="H270" s="499" t="str">
        <f>IF(I270="","",Main!R130)</f>
        <v>Abdul Kalam Jr Coolege</v>
      </c>
      <c r="I270" s="500">
        <f>IF(Main!S130="","",Main!S130)</f>
        <v>1000</v>
      </c>
      <c r="J270" s="501"/>
      <c r="K270" s="502">
        <f t="shared" si="98"/>
        <v>1</v>
      </c>
      <c r="L270" s="503"/>
    </row>
    <row r="271" spans="1:12" s="504" customFormat="1" ht="27" customHeight="1">
      <c r="A271" s="609"/>
      <c r="B271" s="613"/>
      <c r="C271" s="614"/>
      <c r="D271" s="615"/>
      <c r="E271" s="505" t="str">
        <f>IF(I271="","",Main!J130)</f>
        <v>K.V.Sai Sujith</v>
      </c>
      <c r="F271" s="506" t="str">
        <f>IF(I271="","",Main!K130)</f>
        <v>VIII</v>
      </c>
      <c r="G271" s="506" t="str">
        <f>IF(I271="","",Main!L130)</f>
        <v>2010-2011</v>
      </c>
      <c r="H271" s="505" t="str">
        <f>IF(I271="","",Main!M130)</f>
        <v>Rathnam High School, Nelore</v>
      </c>
      <c r="I271" s="506">
        <f>IF(Main!N130="","",Main!N130)</f>
        <v>1000</v>
      </c>
      <c r="J271" s="501"/>
      <c r="K271" s="502">
        <f t="shared" si="98"/>
        <v>1</v>
      </c>
      <c r="L271" s="503">
        <f t="shared" ref="L271" si="129">K271</f>
        <v>1</v>
      </c>
    </row>
    <row r="272" spans="1:12" s="504" customFormat="1" ht="27" customHeight="1">
      <c r="A272" s="608">
        <f>IF(K273="","",SUM($L$18:L273))</f>
        <v>128</v>
      </c>
      <c r="B272" s="610" t="str">
        <f>IF(I273="","",CONCATENATE(Main!C131,", ",Main!D131,IF(Main!F131&gt;0,CONCATENATE(", ",Main!F131),"")))</f>
        <v>K.V.RAVANAMMA, SA (English), MPUPS, Dasaripalli</v>
      </c>
      <c r="C272" s="611"/>
      <c r="D272" s="612"/>
      <c r="E272" s="499" t="str">
        <f>IF(I272="","",Main!O131)</f>
        <v>XXXXXXXXXX</v>
      </c>
      <c r="F272" s="500" t="str">
        <f>IF(I272="","",Main!P131)</f>
        <v>Inter-I</v>
      </c>
      <c r="G272" s="500" t="str">
        <f>IF(I272="","",Main!Q131)</f>
        <v>2010-2011</v>
      </c>
      <c r="H272" s="499" t="str">
        <f>IF(I272="","",Main!R131)</f>
        <v>Abdul Kalam Jr Coolege</v>
      </c>
      <c r="I272" s="500">
        <f>IF(Main!S131="","",Main!S131)</f>
        <v>1000</v>
      </c>
      <c r="J272" s="501"/>
      <c r="K272" s="502">
        <f t="shared" si="98"/>
        <v>1</v>
      </c>
      <c r="L272" s="503"/>
    </row>
    <row r="273" spans="1:12" s="504" customFormat="1" ht="27" customHeight="1">
      <c r="A273" s="609"/>
      <c r="B273" s="613"/>
      <c r="C273" s="614"/>
      <c r="D273" s="615"/>
      <c r="E273" s="505" t="str">
        <f>IF(I273="","",Main!J131)</f>
        <v>K.V.Sai Sujith</v>
      </c>
      <c r="F273" s="506" t="str">
        <f>IF(I273="","",Main!K131)</f>
        <v>VIII</v>
      </c>
      <c r="G273" s="506" t="str">
        <f>IF(I273="","",Main!L131)</f>
        <v>2010-2011</v>
      </c>
      <c r="H273" s="505" t="str">
        <f>IF(I273="","",Main!M131)</f>
        <v>Rathnam High School, Nelore</v>
      </c>
      <c r="I273" s="506">
        <f>IF(Main!N131="","",Main!N131)</f>
        <v>1000</v>
      </c>
      <c r="J273" s="501"/>
      <c r="K273" s="502">
        <f t="shared" si="98"/>
        <v>1</v>
      </c>
      <c r="L273" s="503">
        <f t="shared" ref="L273" si="130">K273</f>
        <v>1</v>
      </c>
    </row>
    <row r="274" spans="1:12" s="504" customFormat="1" ht="27" customHeight="1">
      <c r="A274" s="608">
        <f>IF(K275="","",SUM($L$18:L275))</f>
        <v>129</v>
      </c>
      <c r="B274" s="610" t="str">
        <f>IF(I275="","",CONCATENATE(Main!C132,", ",Main!D132,IF(Main!F132&gt;0,CONCATENATE(", ",Main!F132),"")))</f>
        <v>K.V.RAVANAMMA, SA (English), MPUPS, Dasaripalli</v>
      </c>
      <c r="C274" s="611"/>
      <c r="D274" s="612"/>
      <c r="E274" s="499" t="str">
        <f>IF(I274="","",Main!O132)</f>
        <v>XXXXXXXXXX</v>
      </c>
      <c r="F274" s="500" t="str">
        <f>IF(I274="","",Main!P132)</f>
        <v>Inter-I</v>
      </c>
      <c r="G274" s="500" t="str">
        <f>IF(I274="","",Main!Q132)</f>
        <v>2010-2011</v>
      </c>
      <c r="H274" s="499" t="str">
        <f>IF(I274="","",Main!R132)</f>
        <v>Abdul Kalam Jr Coolege</v>
      </c>
      <c r="I274" s="500">
        <f>IF(Main!S132="","",Main!S132)</f>
        <v>1000</v>
      </c>
      <c r="J274" s="501"/>
      <c r="K274" s="502">
        <f t="shared" si="98"/>
        <v>1</v>
      </c>
      <c r="L274" s="503"/>
    </row>
    <row r="275" spans="1:12" s="504" customFormat="1" ht="27" customHeight="1">
      <c r="A275" s="609"/>
      <c r="B275" s="613"/>
      <c r="C275" s="614"/>
      <c r="D275" s="615"/>
      <c r="E275" s="505" t="str">
        <f>IF(I275="","",Main!J132)</f>
        <v>K.V.Sai Sujith</v>
      </c>
      <c r="F275" s="506" t="str">
        <f>IF(I275="","",Main!K132)</f>
        <v>VIII</v>
      </c>
      <c r="G275" s="506" t="str">
        <f>IF(I275="","",Main!L132)</f>
        <v>2010-2011</v>
      </c>
      <c r="H275" s="505" t="str">
        <f>IF(I275="","",Main!M132)</f>
        <v>Rathnam High School, Nelore</v>
      </c>
      <c r="I275" s="506">
        <f>IF(Main!N132="","",Main!N132)</f>
        <v>1000</v>
      </c>
      <c r="J275" s="501"/>
      <c r="K275" s="502">
        <f t="shared" ref="K275:K338" si="131">IF(I275="","",1)</f>
        <v>1</v>
      </c>
      <c r="L275" s="503">
        <f t="shared" ref="L275" si="132">K275</f>
        <v>1</v>
      </c>
    </row>
    <row r="276" spans="1:12" s="504" customFormat="1" ht="27" customHeight="1">
      <c r="A276" s="608">
        <f>IF(K277="","",SUM($L$18:L277))</f>
        <v>130</v>
      </c>
      <c r="B276" s="610" t="str">
        <f>IF(I277="","",CONCATENATE(Main!C133,", ",Main!D133,IF(Main!F133&gt;0,CONCATENATE(", ",Main!F133),"")))</f>
        <v>K.V.RAVANAMMA, SA (English), MPUPS, Dasaripalli</v>
      </c>
      <c r="C276" s="611"/>
      <c r="D276" s="612"/>
      <c r="E276" s="499" t="str">
        <f>IF(I276="","",Main!O133)</f>
        <v>XXXXXXXXXX</v>
      </c>
      <c r="F276" s="500" t="str">
        <f>IF(I276="","",Main!P133)</f>
        <v>Inter-I</v>
      </c>
      <c r="G276" s="500" t="str">
        <f>IF(I276="","",Main!Q133)</f>
        <v>2010-2011</v>
      </c>
      <c r="H276" s="499" t="str">
        <f>IF(I276="","",Main!R133)</f>
        <v>Abdul Kalam Jr Coolege</v>
      </c>
      <c r="I276" s="500">
        <f>IF(Main!S133="","",Main!S133)</f>
        <v>1000</v>
      </c>
      <c r="J276" s="501"/>
      <c r="K276" s="502">
        <f t="shared" si="131"/>
        <v>1</v>
      </c>
      <c r="L276" s="503"/>
    </row>
    <row r="277" spans="1:12" s="504" customFormat="1" ht="27" customHeight="1">
      <c r="A277" s="609"/>
      <c r="B277" s="613"/>
      <c r="C277" s="614"/>
      <c r="D277" s="615"/>
      <c r="E277" s="505" t="str">
        <f>IF(I277="","",Main!J133)</f>
        <v>K.V.Sai Sujith</v>
      </c>
      <c r="F277" s="506" t="str">
        <f>IF(I277="","",Main!K133)</f>
        <v>VIII</v>
      </c>
      <c r="G277" s="506" t="str">
        <f>IF(I277="","",Main!L133)</f>
        <v>2010-2011</v>
      </c>
      <c r="H277" s="505" t="str">
        <f>IF(I277="","",Main!M133)</f>
        <v>Rathnam High School, Nelore</v>
      </c>
      <c r="I277" s="506">
        <f>IF(Main!N133="","",Main!N133)</f>
        <v>1000</v>
      </c>
      <c r="J277" s="501"/>
      <c r="K277" s="502">
        <f t="shared" si="131"/>
        <v>1</v>
      </c>
      <c r="L277" s="503">
        <f t="shared" ref="L277" si="133">K277</f>
        <v>1</v>
      </c>
    </row>
    <row r="278" spans="1:12" s="504" customFormat="1" ht="27" customHeight="1">
      <c r="A278" s="608">
        <f>IF(K279="","",SUM($L$18:L279))</f>
        <v>131</v>
      </c>
      <c r="B278" s="610" t="str">
        <f>IF(I279="","",CONCATENATE(Main!C134,", ",Main!D134,IF(Main!F134&gt;0,CONCATENATE(", ",Main!F134),"")))</f>
        <v>K.V.RAVANAMMA, SA (English), MPUPS, Dasaripalli</v>
      </c>
      <c r="C278" s="611"/>
      <c r="D278" s="612"/>
      <c r="E278" s="499" t="str">
        <f>IF(I278="","",Main!O134)</f>
        <v>XXXXXXXXXX</v>
      </c>
      <c r="F278" s="500" t="str">
        <f>IF(I278="","",Main!P134)</f>
        <v>Inter-I</v>
      </c>
      <c r="G278" s="500" t="str">
        <f>IF(I278="","",Main!Q134)</f>
        <v>2010-2011</v>
      </c>
      <c r="H278" s="499" t="str">
        <f>IF(I278="","",Main!R134)</f>
        <v>Abdul Kalam Jr Coolege</v>
      </c>
      <c r="I278" s="500">
        <f>IF(Main!S134="","",Main!S134)</f>
        <v>1000</v>
      </c>
      <c r="J278" s="501"/>
      <c r="K278" s="502">
        <f t="shared" si="131"/>
        <v>1</v>
      </c>
      <c r="L278" s="503"/>
    </row>
    <row r="279" spans="1:12" s="504" customFormat="1" ht="27" customHeight="1">
      <c r="A279" s="609"/>
      <c r="B279" s="613"/>
      <c r="C279" s="614"/>
      <c r="D279" s="615"/>
      <c r="E279" s="505" t="str">
        <f>IF(I279="","",Main!J134)</f>
        <v>K.V.Sai Sujith</v>
      </c>
      <c r="F279" s="506" t="str">
        <f>IF(I279="","",Main!K134)</f>
        <v>VIII</v>
      </c>
      <c r="G279" s="506" t="str">
        <f>IF(I279="","",Main!L134)</f>
        <v>2010-2011</v>
      </c>
      <c r="H279" s="505" t="str">
        <f>IF(I279="","",Main!M134)</f>
        <v>Rathnam High School, Nelore</v>
      </c>
      <c r="I279" s="506">
        <f>IF(Main!N134="","",Main!N134)</f>
        <v>1000</v>
      </c>
      <c r="J279" s="501"/>
      <c r="K279" s="502">
        <f t="shared" si="131"/>
        <v>1</v>
      </c>
      <c r="L279" s="503">
        <f t="shared" ref="L279" si="134">K279</f>
        <v>1</v>
      </c>
    </row>
    <row r="280" spans="1:12" s="504" customFormat="1" ht="27" customHeight="1">
      <c r="A280" s="608">
        <f>IF(K281="","",SUM($L$18:L281))</f>
        <v>132</v>
      </c>
      <c r="B280" s="610" t="str">
        <f>IF(I281="","",CONCATENATE(Main!C135,", ",Main!D135,IF(Main!F135&gt;0,CONCATENATE(", ",Main!F135),"")))</f>
        <v>K.V.RAVANAMMA, SA (English), MPUPS, Dasaripalli</v>
      </c>
      <c r="C280" s="611"/>
      <c r="D280" s="612"/>
      <c r="E280" s="499" t="str">
        <f>IF(I280="","",Main!O135)</f>
        <v>XXXXXXXXXX</v>
      </c>
      <c r="F280" s="500" t="str">
        <f>IF(I280="","",Main!P135)</f>
        <v>Inter-I</v>
      </c>
      <c r="G280" s="500" t="str">
        <f>IF(I280="","",Main!Q135)</f>
        <v>2010-2011</v>
      </c>
      <c r="H280" s="499" t="str">
        <f>IF(I280="","",Main!R135)</f>
        <v>Abdul Kalam Jr Coolege</v>
      </c>
      <c r="I280" s="500">
        <f>IF(Main!S135="","",Main!S135)</f>
        <v>1000</v>
      </c>
      <c r="J280" s="501"/>
      <c r="K280" s="502">
        <f t="shared" si="131"/>
        <v>1</v>
      </c>
      <c r="L280" s="503"/>
    </row>
    <row r="281" spans="1:12" s="504" customFormat="1" ht="27" customHeight="1">
      <c r="A281" s="609"/>
      <c r="B281" s="613"/>
      <c r="C281" s="614"/>
      <c r="D281" s="615"/>
      <c r="E281" s="505" t="str">
        <f>IF(I281="","",Main!J135)</f>
        <v>K.V.Sai Sujith</v>
      </c>
      <c r="F281" s="506" t="str">
        <f>IF(I281="","",Main!K135)</f>
        <v>VIII</v>
      </c>
      <c r="G281" s="506" t="str">
        <f>IF(I281="","",Main!L135)</f>
        <v>2010-2011</v>
      </c>
      <c r="H281" s="505" t="str">
        <f>IF(I281="","",Main!M135)</f>
        <v>Rathnam High School, Nelore</v>
      </c>
      <c r="I281" s="506">
        <f>IF(Main!N135="","",Main!N135)</f>
        <v>1000</v>
      </c>
      <c r="J281" s="501"/>
      <c r="K281" s="502">
        <f t="shared" si="131"/>
        <v>1</v>
      </c>
      <c r="L281" s="503">
        <f t="shared" ref="L281" si="135">K281</f>
        <v>1</v>
      </c>
    </row>
    <row r="282" spans="1:12" s="504" customFormat="1" ht="27" customHeight="1">
      <c r="A282" s="608">
        <f>IF(K283="","",SUM($L$18:L283))</f>
        <v>133</v>
      </c>
      <c r="B282" s="610" t="str">
        <f>IF(I283="","",CONCATENATE(Main!C136,", ",Main!D136,IF(Main!F136&gt;0,CONCATENATE(", ",Main!F136),"")))</f>
        <v>K.V.RAVANAMMA, SA (English), MPUPS, Dasaripalli</v>
      </c>
      <c r="C282" s="611"/>
      <c r="D282" s="612"/>
      <c r="E282" s="499" t="str">
        <f>IF(I282="","",Main!O136)</f>
        <v>XXXXXXXXXX</v>
      </c>
      <c r="F282" s="500" t="str">
        <f>IF(I282="","",Main!P136)</f>
        <v>Inter-I</v>
      </c>
      <c r="G282" s="500" t="str">
        <f>IF(I282="","",Main!Q136)</f>
        <v>2010-2011</v>
      </c>
      <c r="H282" s="499" t="str">
        <f>IF(I282="","",Main!R136)</f>
        <v>Abdul Kalam Jr Coolege</v>
      </c>
      <c r="I282" s="500">
        <f>IF(Main!S136="","",Main!S136)</f>
        <v>1000</v>
      </c>
      <c r="J282" s="501"/>
      <c r="K282" s="502">
        <f t="shared" si="131"/>
        <v>1</v>
      </c>
      <c r="L282" s="503"/>
    </row>
    <row r="283" spans="1:12" s="504" customFormat="1" ht="27" customHeight="1">
      <c r="A283" s="609"/>
      <c r="B283" s="613"/>
      <c r="C283" s="614"/>
      <c r="D283" s="615"/>
      <c r="E283" s="505" t="str">
        <f>IF(I283="","",Main!J136)</f>
        <v>K.V.Sai Sujith</v>
      </c>
      <c r="F283" s="506" t="str">
        <f>IF(I283="","",Main!K136)</f>
        <v>VIII</v>
      </c>
      <c r="G283" s="506" t="str">
        <f>IF(I283="","",Main!L136)</f>
        <v>2010-2011</v>
      </c>
      <c r="H283" s="505" t="str">
        <f>IF(I283="","",Main!M136)</f>
        <v>Rathnam High School, Nelore</v>
      </c>
      <c r="I283" s="506">
        <f>IF(Main!N136="","",Main!N136)</f>
        <v>1000</v>
      </c>
      <c r="J283" s="501"/>
      <c r="K283" s="502">
        <f t="shared" si="131"/>
        <v>1</v>
      </c>
      <c r="L283" s="503">
        <f t="shared" ref="L283" si="136">K283</f>
        <v>1</v>
      </c>
    </row>
    <row r="284" spans="1:12" s="504" customFormat="1" ht="27" customHeight="1">
      <c r="A284" s="608">
        <f>IF(K285="","",SUM($L$18:L285))</f>
        <v>134</v>
      </c>
      <c r="B284" s="610" t="str">
        <f>IF(I285="","",CONCATENATE(Main!C137,", ",Main!D137,IF(Main!F137&gt;0,CONCATENATE(", ",Main!F137),"")))</f>
        <v>K.V.RAVANAMMA, SA (English), MPUPS, Dasaripalli</v>
      </c>
      <c r="C284" s="611"/>
      <c r="D284" s="612"/>
      <c r="E284" s="499" t="str">
        <f>IF(I284="","",Main!O137)</f>
        <v>XXXXXXXXXX</v>
      </c>
      <c r="F284" s="500" t="str">
        <f>IF(I284="","",Main!P137)</f>
        <v>Inter-I</v>
      </c>
      <c r="G284" s="500" t="str">
        <f>IF(I284="","",Main!Q137)</f>
        <v>2010-2011</v>
      </c>
      <c r="H284" s="499" t="str">
        <f>IF(I284="","",Main!R137)</f>
        <v>Abdul Kalam Jr Coolege</v>
      </c>
      <c r="I284" s="500">
        <f>IF(Main!S137="","",Main!S137)</f>
        <v>1000</v>
      </c>
      <c r="J284" s="501"/>
      <c r="K284" s="502">
        <f t="shared" si="131"/>
        <v>1</v>
      </c>
      <c r="L284" s="503"/>
    </row>
    <row r="285" spans="1:12" s="504" customFormat="1" ht="27" customHeight="1">
      <c r="A285" s="609"/>
      <c r="B285" s="613"/>
      <c r="C285" s="614"/>
      <c r="D285" s="615"/>
      <c r="E285" s="505" t="str">
        <f>IF(I285="","",Main!J137)</f>
        <v>K.V.Sai Sujith</v>
      </c>
      <c r="F285" s="506" t="str">
        <f>IF(I285="","",Main!K137)</f>
        <v>VIII</v>
      </c>
      <c r="G285" s="506" t="str">
        <f>IF(I285="","",Main!L137)</f>
        <v>2010-2011</v>
      </c>
      <c r="H285" s="505" t="str">
        <f>IF(I285="","",Main!M137)</f>
        <v>Rathnam High School, Nelore</v>
      </c>
      <c r="I285" s="506">
        <f>IF(Main!N137="","",Main!N137)</f>
        <v>1000</v>
      </c>
      <c r="J285" s="501"/>
      <c r="K285" s="502">
        <f t="shared" si="131"/>
        <v>1</v>
      </c>
      <c r="L285" s="503">
        <f t="shared" ref="L285" si="137">K285</f>
        <v>1</v>
      </c>
    </row>
    <row r="286" spans="1:12" s="504" customFormat="1" ht="27" customHeight="1">
      <c r="A286" s="608">
        <f>IF(K287="","",SUM($L$18:L287))</f>
        <v>135</v>
      </c>
      <c r="B286" s="610" t="str">
        <f>IF(I287="","",CONCATENATE(Main!C138,", ",Main!D138,IF(Main!F138&gt;0,CONCATENATE(", ",Main!F138),"")))</f>
        <v>K.V.RAVANAMMA, SA (English), MPUPS, Dasaripalli</v>
      </c>
      <c r="C286" s="611"/>
      <c r="D286" s="612"/>
      <c r="E286" s="499" t="str">
        <f>IF(I286="","",Main!O138)</f>
        <v>XXXXXXXXXX</v>
      </c>
      <c r="F286" s="500" t="str">
        <f>IF(I286="","",Main!P138)</f>
        <v>Inter-I</v>
      </c>
      <c r="G286" s="500" t="str">
        <f>IF(I286="","",Main!Q138)</f>
        <v>2010-2011</v>
      </c>
      <c r="H286" s="499" t="str">
        <f>IF(I286="","",Main!R138)</f>
        <v>Abdul Kalam Jr Coolege</v>
      </c>
      <c r="I286" s="500">
        <f>IF(Main!S138="","",Main!S138)</f>
        <v>1000</v>
      </c>
      <c r="J286" s="501"/>
      <c r="K286" s="502">
        <f t="shared" si="131"/>
        <v>1</v>
      </c>
      <c r="L286" s="503"/>
    </row>
    <row r="287" spans="1:12" s="504" customFormat="1" ht="27" customHeight="1">
      <c r="A287" s="609"/>
      <c r="B287" s="613"/>
      <c r="C287" s="614"/>
      <c r="D287" s="615"/>
      <c r="E287" s="505" t="str">
        <f>IF(I287="","",Main!J138)</f>
        <v>K.V.Sai Sujith</v>
      </c>
      <c r="F287" s="506" t="str">
        <f>IF(I287="","",Main!K138)</f>
        <v>VIII</v>
      </c>
      <c r="G287" s="506" t="str">
        <f>IF(I287="","",Main!L138)</f>
        <v>2010-2011</v>
      </c>
      <c r="H287" s="505" t="str">
        <f>IF(I287="","",Main!M138)</f>
        <v>Rathnam High School, Nelore</v>
      </c>
      <c r="I287" s="506">
        <f>IF(Main!N138="","",Main!N138)</f>
        <v>1000</v>
      </c>
      <c r="J287" s="501"/>
      <c r="K287" s="502">
        <f t="shared" si="131"/>
        <v>1</v>
      </c>
      <c r="L287" s="503">
        <f t="shared" ref="L287" si="138">K287</f>
        <v>1</v>
      </c>
    </row>
    <row r="288" spans="1:12" s="504" customFormat="1" ht="27" customHeight="1">
      <c r="A288" s="608">
        <f>IF(K289="","",SUM($L$18:L289))</f>
        <v>136</v>
      </c>
      <c r="B288" s="610" t="str">
        <f>IF(I289="","",CONCATENATE(Main!C139,", ",Main!D139,IF(Main!F139&gt;0,CONCATENATE(", ",Main!F139),"")))</f>
        <v>K.V.RAVANAMMA, SA (English), MPUPS, Dasaripalli</v>
      </c>
      <c r="C288" s="611"/>
      <c r="D288" s="612"/>
      <c r="E288" s="499" t="str">
        <f>IF(I288="","",Main!O139)</f>
        <v>XXXXXXXXXX</v>
      </c>
      <c r="F288" s="500" t="str">
        <f>IF(I288="","",Main!P139)</f>
        <v>Inter-I</v>
      </c>
      <c r="G288" s="500" t="str">
        <f>IF(I288="","",Main!Q139)</f>
        <v>2010-2011</v>
      </c>
      <c r="H288" s="499" t="str">
        <f>IF(I288="","",Main!R139)</f>
        <v>Abdul Kalam Jr Coolege</v>
      </c>
      <c r="I288" s="500">
        <f>IF(Main!S139="","",Main!S139)</f>
        <v>1000</v>
      </c>
      <c r="J288" s="501"/>
      <c r="K288" s="502">
        <f t="shared" si="131"/>
        <v>1</v>
      </c>
      <c r="L288" s="503"/>
    </row>
    <row r="289" spans="1:12" s="504" customFormat="1" ht="27" customHeight="1">
      <c r="A289" s="609"/>
      <c r="B289" s="613"/>
      <c r="C289" s="614"/>
      <c r="D289" s="615"/>
      <c r="E289" s="505" t="str">
        <f>IF(I289="","",Main!J139)</f>
        <v>K.V.Sai Sujith</v>
      </c>
      <c r="F289" s="506" t="str">
        <f>IF(I289="","",Main!K139)</f>
        <v>VIII</v>
      </c>
      <c r="G289" s="506" t="str">
        <f>IF(I289="","",Main!L139)</f>
        <v>2010-2011</v>
      </c>
      <c r="H289" s="505" t="str">
        <f>IF(I289="","",Main!M139)</f>
        <v>Rathnam High School, Nelore</v>
      </c>
      <c r="I289" s="506">
        <f>IF(Main!N139="","",Main!N139)</f>
        <v>1000</v>
      </c>
      <c r="J289" s="501"/>
      <c r="K289" s="502">
        <f t="shared" si="131"/>
        <v>1</v>
      </c>
      <c r="L289" s="503">
        <f t="shared" ref="L289" si="139">K289</f>
        <v>1</v>
      </c>
    </row>
    <row r="290" spans="1:12" s="504" customFormat="1" ht="27" customHeight="1">
      <c r="A290" s="608">
        <f>IF(K291="","",SUM($L$18:L291))</f>
        <v>137</v>
      </c>
      <c r="B290" s="610" t="str">
        <f>IF(I291="","",CONCATENATE(Main!C140,", ",Main!D140,IF(Main!F140&gt;0,CONCATENATE(", ",Main!F140),"")))</f>
        <v>K.V.RAVANAMMA, SA (English), MPUPS, Dasaripalli</v>
      </c>
      <c r="C290" s="611"/>
      <c r="D290" s="612"/>
      <c r="E290" s="499" t="str">
        <f>IF(I290="","",Main!O140)</f>
        <v>XXXXXXXXXX</v>
      </c>
      <c r="F290" s="500" t="str">
        <f>IF(I290="","",Main!P140)</f>
        <v>Inter-I</v>
      </c>
      <c r="G290" s="500" t="str">
        <f>IF(I290="","",Main!Q140)</f>
        <v>2010-2011</v>
      </c>
      <c r="H290" s="499" t="str">
        <f>IF(I290="","",Main!R140)</f>
        <v>Abdul Kalam Jr Coolege</v>
      </c>
      <c r="I290" s="500">
        <f>IF(Main!S140="","",Main!S140)</f>
        <v>1000</v>
      </c>
      <c r="J290" s="501"/>
      <c r="K290" s="502">
        <f t="shared" si="131"/>
        <v>1</v>
      </c>
      <c r="L290" s="503"/>
    </row>
    <row r="291" spans="1:12" s="504" customFormat="1" ht="27" customHeight="1">
      <c r="A291" s="609"/>
      <c r="B291" s="613"/>
      <c r="C291" s="614"/>
      <c r="D291" s="615"/>
      <c r="E291" s="505" t="str">
        <f>IF(I291="","",Main!J140)</f>
        <v>K.V.Sai Sujith</v>
      </c>
      <c r="F291" s="506" t="str">
        <f>IF(I291="","",Main!K140)</f>
        <v>VIII</v>
      </c>
      <c r="G291" s="506" t="str">
        <f>IF(I291="","",Main!L140)</f>
        <v>2010-2011</v>
      </c>
      <c r="H291" s="505" t="str">
        <f>IF(I291="","",Main!M140)</f>
        <v>Rathnam High School, Nelore</v>
      </c>
      <c r="I291" s="506">
        <f>IF(Main!N140="","",Main!N140)</f>
        <v>1000</v>
      </c>
      <c r="J291" s="501"/>
      <c r="K291" s="502">
        <f t="shared" si="131"/>
        <v>1</v>
      </c>
      <c r="L291" s="503">
        <f t="shared" ref="L291" si="140">K291</f>
        <v>1</v>
      </c>
    </row>
    <row r="292" spans="1:12" s="504" customFormat="1" ht="27" customHeight="1">
      <c r="A292" s="608">
        <f>IF(K293="","",SUM($L$18:L293))</f>
        <v>138</v>
      </c>
      <c r="B292" s="610" t="str">
        <f>IF(I293="","",CONCATENATE(Main!C141,", ",Main!D141,IF(Main!F141&gt;0,CONCATENATE(", ",Main!F141),"")))</f>
        <v>K.V.RAVANAMMA, SA (English), MPUPS, Dasaripalli</v>
      </c>
      <c r="C292" s="611"/>
      <c r="D292" s="612"/>
      <c r="E292" s="499" t="str">
        <f>IF(I292="","",Main!O141)</f>
        <v>XXXXXXXXXX</v>
      </c>
      <c r="F292" s="500" t="str">
        <f>IF(I292="","",Main!P141)</f>
        <v>Inter-I</v>
      </c>
      <c r="G292" s="500" t="str">
        <f>IF(I292="","",Main!Q141)</f>
        <v>2010-2011</v>
      </c>
      <c r="H292" s="499" t="str">
        <f>IF(I292="","",Main!R141)</f>
        <v>Abdul Kalam Jr Coolege</v>
      </c>
      <c r="I292" s="500">
        <f>IF(Main!S141="","",Main!S141)</f>
        <v>1000</v>
      </c>
      <c r="J292" s="501"/>
      <c r="K292" s="502">
        <f t="shared" si="131"/>
        <v>1</v>
      </c>
      <c r="L292" s="503"/>
    </row>
    <row r="293" spans="1:12" s="504" customFormat="1" ht="27" customHeight="1">
      <c r="A293" s="609"/>
      <c r="B293" s="613"/>
      <c r="C293" s="614"/>
      <c r="D293" s="615"/>
      <c r="E293" s="505" t="str">
        <f>IF(I293="","",Main!J141)</f>
        <v>K.V.Sai Sujith</v>
      </c>
      <c r="F293" s="506" t="str">
        <f>IF(I293="","",Main!K141)</f>
        <v>VIII</v>
      </c>
      <c r="G293" s="506" t="str">
        <f>IF(I293="","",Main!L141)</f>
        <v>2010-2011</v>
      </c>
      <c r="H293" s="505" t="str">
        <f>IF(I293="","",Main!M141)</f>
        <v>Rathnam High School, Nelore</v>
      </c>
      <c r="I293" s="506">
        <f>IF(Main!N141="","",Main!N141)</f>
        <v>1000</v>
      </c>
      <c r="J293" s="501"/>
      <c r="K293" s="502">
        <f t="shared" si="131"/>
        <v>1</v>
      </c>
      <c r="L293" s="503">
        <f t="shared" ref="L293" si="141">K293</f>
        <v>1</v>
      </c>
    </row>
    <row r="294" spans="1:12" s="504" customFormat="1" ht="27" customHeight="1">
      <c r="A294" s="608">
        <f>IF(K295="","",SUM($L$18:L295))</f>
        <v>139</v>
      </c>
      <c r="B294" s="610" t="str">
        <f>IF(I295="","",CONCATENATE(Main!C142,", ",Main!D142,IF(Main!F142&gt;0,CONCATENATE(", ",Main!F142),"")))</f>
        <v>K.V.RAVANAMMA, SA (English), MPUPS, Dasaripalli</v>
      </c>
      <c r="C294" s="611"/>
      <c r="D294" s="612"/>
      <c r="E294" s="499" t="str">
        <f>IF(I294="","",Main!O142)</f>
        <v>XXXXXXXXXX</v>
      </c>
      <c r="F294" s="500" t="str">
        <f>IF(I294="","",Main!P142)</f>
        <v>Inter-I</v>
      </c>
      <c r="G294" s="500" t="str">
        <f>IF(I294="","",Main!Q142)</f>
        <v>2010-2011</v>
      </c>
      <c r="H294" s="499" t="str">
        <f>IF(I294="","",Main!R142)</f>
        <v>Abdul Kalam Jr Coolege</v>
      </c>
      <c r="I294" s="500">
        <f>IF(Main!S142="","",Main!S142)</f>
        <v>1000</v>
      </c>
      <c r="J294" s="501"/>
      <c r="K294" s="502">
        <f t="shared" si="131"/>
        <v>1</v>
      </c>
      <c r="L294" s="503"/>
    </row>
    <row r="295" spans="1:12" s="504" customFormat="1" ht="27" customHeight="1">
      <c r="A295" s="609"/>
      <c r="B295" s="613"/>
      <c r="C295" s="614"/>
      <c r="D295" s="615"/>
      <c r="E295" s="505" t="str">
        <f>IF(I295="","",Main!J142)</f>
        <v>K.V.Sai Sujith</v>
      </c>
      <c r="F295" s="506" t="str">
        <f>IF(I295="","",Main!K142)</f>
        <v>VIII</v>
      </c>
      <c r="G295" s="506" t="str">
        <f>IF(I295="","",Main!L142)</f>
        <v>2010-2011</v>
      </c>
      <c r="H295" s="505" t="str">
        <f>IF(I295="","",Main!M142)</f>
        <v>Rathnam High School, Nelore</v>
      </c>
      <c r="I295" s="506">
        <f>IF(Main!N142="","",Main!N142)</f>
        <v>1000</v>
      </c>
      <c r="J295" s="501"/>
      <c r="K295" s="502">
        <f t="shared" si="131"/>
        <v>1</v>
      </c>
      <c r="L295" s="503">
        <f t="shared" ref="L295" si="142">K295</f>
        <v>1</v>
      </c>
    </row>
    <row r="296" spans="1:12" s="504" customFormat="1" ht="27" customHeight="1">
      <c r="A296" s="608">
        <f>IF(K297="","",SUM($L$18:L297))</f>
        <v>140</v>
      </c>
      <c r="B296" s="610" t="str">
        <f>IF(I297="","",CONCATENATE(Main!C143,", ",Main!D143,IF(Main!F143&gt;0,CONCATENATE(", ",Main!F143),"")))</f>
        <v>K.V.RAVANAMMA, SA (English), MPUPS, Dasaripalli</v>
      </c>
      <c r="C296" s="611"/>
      <c r="D296" s="612"/>
      <c r="E296" s="499" t="str">
        <f>IF(I296="","",Main!O143)</f>
        <v>XXXXXXXXXX</v>
      </c>
      <c r="F296" s="500" t="str">
        <f>IF(I296="","",Main!P143)</f>
        <v>Inter-I</v>
      </c>
      <c r="G296" s="500" t="str">
        <f>IF(I296="","",Main!Q143)</f>
        <v>2010-2011</v>
      </c>
      <c r="H296" s="499" t="str">
        <f>IF(I296="","",Main!R143)</f>
        <v>Abdul Kalam Jr Coolege</v>
      </c>
      <c r="I296" s="500">
        <f>IF(Main!S143="","",Main!S143)</f>
        <v>1000</v>
      </c>
      <c r="J296" s="501"/>
      <c r="K296" s="502">
        <f t="shared" si="131"/>
        <v>1</v>
      </c>
      <c r="L296" s="503"/>
    </row>
    <row r="297" spans="1:12" s="504" customFormat="1" ht="27" customHeight="1">
      <c r="A297" s="609"/>
      <c r="B297" s="613"/>
      <c r="C297" s="614"/>
      <c r="D297" s="615"/>
      <c r="E297" s="505" t="str">
        <f>IF(I297="","",Main!J143)</f>
        <v>K.V.Sai Sujith</v>
      </c>
      <c r="F297" s="506" t="str">
        <f>IF(I297="","",Main!K143)</f>
        <v>VIII</v>
      </c>
      <c r="G297" s="506" t="str">
        <f>IF(I297="","",Main!L143)</f>
        <v>2010-2011</v>
      </c>
      <c r="H297" s="505" t="str">
        <f>IF(I297="","",Main!M143)</f>
        <v>Rathnam High School, Nelore</v>
      </c>
      <c r="I297" s="506">
        <f>IF(Main!N143="","",Main!N143)</f>
        <v>1000</v>
      </c>
      <c r="J297" s="501"/>
      <c r="K297" s="502">
        <f t="shared" si="131"/>
        <v>1</v>
      </c>
      <c r="L297" s="503">
        <f t="shared" ref="L297" si="143">K297</f>
        <v>1</v>
      </c>
    </row>
    <row r="298" spans="1:12" s="504" customFormat="1" ht="27" customHeight="1">
      <c r="A298" s="608">
        <f>IF(K299="","",SUM($L$18:L299))</f>
        <v>141</v>
      </c>
      <c r="B298" s="610" t="str">
        <f>IF(I299="","",CONCATENATE(Main!C144,", ",Main!D144,IF(Main!F144&gt;0,CONCATENATE(", ",Main!F144),"")))</f>
        <v>K.V.RAVANAMMA, SA (English), MPUPS, Dasaripalli</v>
      </c>
      <c r="C298" s="611"/>
      <c r="D298" s="612"/>
      <c r="E298" s="499" t="str">
        <f>IF(I298="","",Main!O144)</f>
        <v>XXXXXXXXXX</v>
      </c>
      <c r="F298" s="500" t="str">
        <f>IF(I298="","",Main!P144)</f>
        <v>Inter-I</v>
      </c>
      <c r="G298" s="500" t="str">
        <f>IF(I298="","",Main!Q144)</f>
        <v>2010-2011</v>
      </c>
      <c r="H298" s="499" t="str">
        <f>IF(I298="","",Main!R144)</f>
        <v>Abdul Kalam Jr Coolege</v>
      </c>
      <c r="I298" s="500">
        <f>IF(Main!S144="","",Main!S144)</f>
        <v>1000</v>
      </c>
      <c r="J298" s="501"/>
      <c r="K298" s="502">
        <f t="shared" si="131"/>
        <v>1</v>
      </c>
      <c r="L298" s="503"/>
    </row>
    <row r="299" spans="1:12" s="504" customFormat="1" ht="27" customHeight="1">
      <c r="A299" s="609"/>
      <c r="B299" s="613"/>
      <c r="C299" s="614"/>
      <c r="D299" s="615"/>
      <c r="E299" s="505" t="str">
        <f>IF(I299="","",Main!J144)</f>
        <v>K.V.Sai Sujith</v>
      </c>
      <c r="F299" s="506" t="str">
        <f>IF(I299="","",Main!K144)</f>
        <v>VIII</v>
      </c>
      <c r="G299" s="506" t="str">
        <f>IF(I299="","",Main!L144)</f>
        <v>2010-2011</v>
      </c>
      <c r="H299" s="505" t="str">
        <f>IF(I299="","",Main!M144)</f>
        <v>Rathnam High School, Nelore</v>
      </c>
      <c r="I299" s="506">
        <f>IF(Main!N144="","",Main!N144)</f>
        <v>1000</v>
      </c>
      <c r="J299" s="501"/>
      <c r="K299" s="502">
        <f t="shared" si="131"/>
        <v>1</v>
      </c>
      <c r="L299" s="503">
        <f t="shared" ref="L299" si="144">K299</f>
        <v>1</v>
      </c>
    </row>
    <row r="300" spans="1:12" s="504" customFormat="1" ht="27" customHeight="1">
      <c r="A300" s="608">
        <f>IF(K301="","",SUM($L$18:L301))</f>
        <v>142</v>
      </c>
      <c r="B300" s="610" t="str">
        <f>IF(I301="","",CONCATENATE(Main!C145,", ",Main!D145,IF(Main!F145&gt;0,CONCATENATE(", ",Main!F145),"")))</f>
        <v>K.V.RAVANAMMA, SA (English), MPUPS, Dasaripalli</v>
      </c>
      <c r="C300" s="611"/>
      <c r="D300" s="612"/>
      <c r="E300" s="499" t="str">
        <f>IF(I300="","",Main!O145)</f>
        <v>XXXXXXXXXX</v>
      </c>
      <c r="F300" s="500" t="str">
        <f>IF(I300="","",Main!P145)</f>
        <v>Inter-I</v>
      </c>
      <c r="G300" s="500" t="str">
        <f>IF(I300="","",Main!Q145)</f>
        <v>2010-2011</v>
      </c>
      <c r="H300" s="499" t="str">
        <f>IF(I300="","",Main!R145)</f>
        <v>Abdul Kalam Jr Coolege</v>
      </c>
      <c r="I300" s="500">
        <f>IF(Main!S145="","",Main!S145)</f>
        <v>1000</v>
      </c>
      <c r="J300" s="501"/>
      <c r="K300" s="502">
        <f t="shared" si="131"/>
        <v>1</v>
      </c>
      <c r="L300" s="503"/>
    </row>
    <row r="301" spans="1:12" s="504" customFormat="1" ht="27" customHeight="1">
      <c r="A301" s="609"/>
      <c r="B301" s="613"/>
      <c r="C301" s="614"/>
      <c r="D301" s="615"/>
      <c r="E301" s="505" t="str">
        <f>IF(I301="","",Main!J145)</f>
        <v>K.V.Sai Sujith</v>
      </c>
      <c r="F301" s="506" t="str">
        <f>IF(I301="","",Main!K145)</f>
        <v>VIII</v>
      </c>
      <c r="G301" s="506" t="str">
        <f>IF(I301="","",Main!L145)</f>
        <v>2010-2011</v>
      </c>
      <c r="H301" s="505" t="str">
        <f>IF(I301="","",Main!M145)</f>
        <v>Rathnam High School, Nelore</v>
      </c>
      <c r="I301" s="506">
        <f>IF(Main!N145="","",Main!N145)</f>
        <v>1000</v>
      </c>
      <c r="J301" s="501"/>
      <c r="K301" s="502">
        <f t="shared" si="131"/>
        <v>1</v>
      </c>
      <c r="L301" s="503">
        <f t="shared" ref="L301" si="145">K301</f>
        <v>1</v>
      </c>
    </row>
    <row r="302" spans="1:12" s="504" customFormat="1" ht="27" customHeight="1">
      <c r="A302" s="608">
        <f>IF(K303="","",SUM($L$18:L303))</f>
        <v>143</v>
      </c>
      <c r="B302" s="610" t="str">
        <f>IF(I303="","",CONCATENATE(Main!C146,", ",Main!D146,IF(Main!F146&gt;0,CONCATENATE(", ",Main!F146),"")))</f>
        <v>K.V.RAVANAMMA, SA (English), MPUPS, Dasaripalli</v>
      </c>
      <c r="C302" s="611"/>
      <c r="D302" s="612"/>
      <c r="E302" s="499" t="str">
        <f>IF(I302="","",Main!O146)</f>
        <v>XXXXXXXXXX</v>
      </c>
      <c r="F302" s="500" t="str">
        <f>IF(I302="","",Main!P146)</f>
        <v>Inter-I</v>
      </c>
      <c r="G302" s="500" t="str">
        <f>IF(I302="","",Main!Q146)</f>
        <v>2010-2011</v>
      </c>
      <c r="H302" s="499" t="str">
        <f>IF(I302="","",Main!R146)</f>
        <v>Abdul Kalam Jr Coolege</v>
      </c>
      <c r="I302" s="500">
        <f>IF(Main!S146="","",Main!S146)</f>
        <v>1000</v>
      </c>
      <c r="J302" s="501"/>
      <c r="K302" s="502">
        <f t="shared" si="131"/>
        <v>1</v>
      </c>
      <c r="L302" s="503"/>
    </row>
    <row r="303" spans="1:12" s="504" customFormat="1" ht="27" customHeight="1">
      <c r="A303" s="609"/>
      <c r="B303" s="613"/>
      <c r="C303" s="614"/>
      <c r="D303" s="615"/>
      <c r="E303" s="505" t="str">
        <f>IF(I303="","",Main!J146)</f>
        <v>K.V.Sai Sujith</v>
      </c>
      <c r="F303" s="506" t="str">
        <f>IF(I303="","",Main!K146)</f>
        <v>VIII</v>
      </c>
      <c r="G303" s="506" t="str">
        <f>IF(I303="","",Main!L146)</f>
        <v>2010-2011</v>
      </c>
      <c r="H303" s="505" t="str">
        <f>IF(I303="","",Main!M146)</f>
        <v>Rathnam High School, Nelore</v>
      </c>
      <c r="I303" s="506">
        <f>IF(Main!N146="","",Main!N146)</f>
        <v>1000</v>
      </c>
      <c r="J303" s="501"/>
      <c r="K303" s="502">
        <f t="shared" si="131"/>
        <v>1</v>
      </c>
      <c r="L303" s="503">
        <f t="shared" ref="L303" si="146">K303</f>
        <v>1</v>
      </c>
    </row>
    <row r="304" spans="1:12" s="504" customFormat="1" ht="27" customHeight="1">
      <c r="A304" s="608">
        <f>IF(K305="","",SUM($L$18:L305))</f>
        <v>144</v>
      </c>
      <c r="B304" s="610" t="str">
        <f>IF(I305="","",CONCATENATE(Main!C147,", ",Main!D147,IF(Main!F147&gt;0,CONCATENATE(", ",Main!F147),"")))</f>
        <v>K.V.RAVANAMMA, SA (English), MPUPS, Dasaripalli</v>
      </c>
      <c r="C304" s="611"/>
      <c r="D304" s="612"/>
      <c r="E304" s="499" t="str">
        <f>IF(I304="","",Main!O147)</f>
        <v>XXXXXXXXXX</v>
      </c>
      <c r="F304" s="500" t="str">
        <f>IF(I304="","",Main!P147)</f>
        <v>Inter-I</v>
      </c>
      <c r="G304" s="500" t="str">
        <f>IF(I304="","",Main!Q147)</f>
        <v>2010-2011</v>
      </c>
      <c r="H304" s="499" t="str">
        <f>IF(I304="","",Main!R147)</f>
        <v>Abdul Kalam Jr Coolege</v>
      </c>
      <c r="I304" s="500">
        <f>IF(Main!S147="","",Main!S147)</f>
        <v>1000</v>
      </c>
      <c r="J304" s="501"/>
      <c r="K304" s="502">
        <f t="shared" si="131"/>
        <v>1</v>
      </c>
      <c r="L304" s="503"/>
    </row>
    <row r="305" spans="1:12" s="504" customFormat="1" ht="27" customHeight="1">
      <c r="A305" s="609"/>
      <c r="B305" s="613"/>
      <c r="C305" s="614"/>
      <c r="D305" s="615"/>
      <c r="E305" s="505" t="str">
        <f>IF(I305="","",Main!J147)</f>
        <v>K.V.Sai Sujith</v>
      </c>
      <c r="F305" s="506" t="str">
        <f>IF(I305="","",Main!K147)</f>
        <v>VIII</v>
      </c>
      <c r="G305" s="506" t="str">
        <f>IF(I305="","",Main!L147)</f>
        <v>2010-2011</v>
      </c>
      <c r="H305" s="505" t="str">
        <f>IF(I305="","",Main!M147)</f>
        <v>Rathnam High School, Nelore</v>
      </c>
      <c r="I305" s="506">
        <f>IF(Main!N147="","",Main!N147)</f>
        <v>1000</v>
      </c>
      <c r="J305" s="501"/>
      <c r="K305" s="502">
        <f t="shared" si="131"/>
        <v>1</v>
      </c>
      <c r="L305" s="503">
        <f t="shared" ref="L305" si="147">K305</f>
        <v>1</v>
      </c>
    </row>
    <row r="306" spans="1:12" s="504" customFormat="1" ht="27" customHeight="1">
      <c r="A306" s="608">
        <f>IF(K307="","",SUM($L$18:L307))</f>
        <v>145</v>
      </c>
      <c r="B306" s="610" t="str">
        <f>IF(I307="","",CONCATENATE(Main!C148,", ",Main!D148,IF(Main!F148&gt;0,CONCATENATE(", ",Main!F148),"")))</f>
        <v>K.V.RAVANAMMA, SA (English), MPUPS, Dasaripalli</v>
      </c>
      <c r="C306" s="611"/>
      <c r="D306" s="612"/>
      <c r="E306" s="499" t="str">
        <f>IF(I306="","",Main!O148)</f>
        <v>XXXXXXXXXX</v>
      </c>
      <c r="F306" s="500" t="str">
        <f>IF(I306="","",Main!P148)</f>
        <v>Inter-I</v>
      </c>
      <c r="G306" s="500" t="str">
        <f>IF(I306="","",Main!Q148)</f>
        <v>2010-2011</v>
      </c>
      <c r="H306" s="499" t="str">
        <f>IF(I306="","",Main!R148)</f>
        <v>Abdul Kalam Jr Coolege</v>
      </c>
      <c r="I306" s="500">
        <f>IF(Main!S148="","",Main!S148)</f>
        <v>1000</v>
      </c>
      <c r="J306" s="501"/>
      <c r="K306" s="502">
        <f t="shared" si="131"/>
        <v>1</v>
      </c>
      <c r="L306" s="503"/>
    </row>
    <row r="307" spans="1:12" s="504" customFormat="1" ht="27" customHeight="1">
      <c r="A307" s="609"/>
      <c r="B307" s="613"/>
      <c r="C307" s="614"/>
      <c r="D307" s="615"/>
      <c r="E307" s="505" t="str">
        <f>IF(I307="","",Main!J148)</f>
        <v>K.V.Sai Sujith</v>
      </c>
      <c r="F307" s="506" t="str">
        <f>IF(I307="","",Main!K148)</f>
        <v>VIII</v>
      </c>
      <c r="G307" s="506" t="str">
        <f>IF(I307="","",Main!L148)</f>
        <v>2010-2011</v>
      </c>
      <c r="H307" s="505" t="str">
        <f>IF(I307="","",Main!M148)</f>
        <v>Rathnam High School, Nelore</v>
      </c>
      <c r="I307" s="506">
        <f>IF(Main!N148="","",Main!N148)</f>
        <v>1000</v>
      </c>
      <c r="J307" s="501"/>
      <c r="K307" s="502">
        <f t="shared" si="131"/>
        <v>1</v>
      </c>
      <c r="L307" s="503">
        <f t="shared" ref="L307" si="148">K307</f>
        <v>1</v>
      </c>
    </row>
    <row r="308" spans="1:12" s="504" customFormat="1" ht="27" customHeight="1">
      <c r="A308" s="608">
        <f>IF(K309="","",SUM($L$18:L309))</f>
        <v>146</v>
      </c>
      <c r="B308" s="610" t="str">
        <f>IF(I309="","",CONCATENATE(Main!C149,", ",Main!D149,IF(Main!F149&gt;0,CONCATENATE(", ",Main!F149),"")))</f>
        <v>K.V.RAVANAMMA, SA (English), MPUPS, Dasaripalli</v>
      </c>
      <c r="C308" s="611"/>
      <c r="D308" s="612"/>
      <c r="E308" s="499" t="str">
        <f>IF(I308="","",Main!O149)</f>
        <v>XXXXXXXXXX</v>
      </c>
      <c r="F308" s="500" t="str">
        <f>IF(I308="","",Main!P149)</f>
        <v>Inter-I</v>
      </c>
      <c r="G308" s="500" t="str">
        <f>IF(I308="","",Main!Q149)</f>
        <v>2010-2011</v>
      </c>
      <c r="H308" s="499" t="str">
        <f>IF(I308="","",Main!R149)</f>
        <v>Abdul Kalam Jr Coolege</v>
      </c>
      <c r="I308" s="500">
        <f>IF(Main!S149="","",Main!S149)</f>
        <v>1000</v>
      </c>
      <c r="J308" s="501"/>
      <c r="K308" s="502">
        <f t="shared" si="131"/>
        <v>1</v>
      </c>
      <c r="L308" s="503"/>
    </row>
    <row r="309" spans="1:12" s="504" customFormat="1" ht="27" customHeight="1">
      <c r="A309" s="609"/>
      <c r="B309" s="613"/>
      <c r="C309" s="614"/>
      <c r="D309" s="615"/>
      <c r="E309" s="505" t="str">
        <f>IF(I309="","",Main!J149)</f>
        <v>K.V.Sai Sujith</v>
      </c>
      <c r="F309" s="506" t="str">
        <f>IF(I309="","",Main!K149)</f>
        <v>VIII</v>
      </c>
      <c r="G309" s="506" t="str">
        <f>IF(I309="","",Main!L149)</f>
        <v>2010-2011</v>
      </c>
      <c r="H309" s="505" t="str">
        <f>IF(I309="","",Main!M149)</f>
        <v>Rathnam High School, Nelore</v>
      </c>
      <c r="I309" s="506">
        <f>IF(Main!N149="","",Main!N149)</f>
        <v>1000</v>
      </c>
      <c r="J309" s="501"/>
      <c r="K309" s="502">
        <f t="shared" si="131"/>
        <v>1</v>
      </c>
      <c r="L309" s="503">
        <f t="shared" ref="L309" si="149">K309</f>
        <v>1</v>
      </c>
    </row>
    <row r="310" spans="1:12" s="504" customFormat="1" ht="27" customHeight="1">
      <c r="A310" s="608">
        <f>IF(K311="","",SUM($L$18:L311))</f>
        <v>147</v>
      </c>
      <c r="B310" s="610" t="str">
        <f>IF(I311="","",CONCATENATE(Main!C150,", ",Main!D150,IF(Main!F150&gt;0,CONCATENATE(", ",Main!F150),"")))</f>
        <v>K.V.RAVANAMMA, SA (English), MPUPS, Dasaripalli</v>
      </c>
      <c r="C310" s="611"/>
      <c r="D310" s="612"/>
      <c r="E310" s="499" t="str">
        <f>IF(I310="","",Main!O150)</f>
        <v>XXXXXXXXXX</v>
      </c>
      <c r="F310" s="500" t="str">
        <f>IF(I310="","",Main!P150)</f>
        <v>Inter-I</v>
      </c>
      <c r="G310" s="500" t="str">
        <f>IF(I310="","",Main!Q150)</f>
        <v>2010-2011</v>
      </c>
      <c r="H310" s="499" t="str">
        <f>IF(I310="","",Main!R150)</f>
        <v>Abdul Kalam Jr Coolege</v>
      </c>
      <c r="I310" s="500">
        <f>IF(Main!S150="","",Main!S150)</f>
        <v>1000</v>
      </c>
      <c r="J310" s="501"/>
      <c r="K310" s="502">
        <f t="shared" si="131"/>
        <v>1</v>
      </c>
      <c r="L310" s="503"/>
    </row>
    <row r="311" spans="1:12" s="504" customFormat="1" ht="27" customHeight="1">
      <c r="A311" s="609"/>
      <c r="B311" s="613"/>
      <c r="C311" s="614"/>
      <c r="D311" s="615"/>
      <c r="E311" s="505" t="str">
        <f>IF(I311="","",Main!J150)</f>
        <v>K.V.Sai Sujith</v>
      </c>
      <c r="F311" s="506" t="str">
        <f>IF(I311="","",Main!K150)</f>
        <v>VIII</v>
      </c>
      <c r="G311" s="506" t="str">
        <f>IF(I311="","",Main!L150)</f>
        <v>2010-2011</v>
      </c>
      <c r="H311" s="505" t="str">
        <f>IF(I311="","",Main!M150)</f>
        <v>Rathnam High School, Nelore</v>
      </c>
      <c r="I311" s="506">
        <f>IF(Main!N150="","",Main!N150)</f>
        <v>1000</v>
      </c>
      <c r="J311" s="501"/>
      <c r="K311" s="502">
        <f t="shared" si="131"/>
        <v>1</v>
      </c>
      <c r="L311" s="503">
        <f t="shared" ref="L311" si="150">K311</f>
        <v>1</v>
      </c>
    </row>
    <row r="312" spans="1:12" s="504" customFormat="1" ht="27" customHeight="1">
      <c r="A312" s="608">
        <f>IF(K313="","",SUM($L$18:L313))</f>
        <v>148</v>
      </c>
      <c r="B312" s="610" t="str">
        <f>IF(I313="","",CONCATENATE(Main!C151,", ",Main!D151,IF(Main!F151&gt;0,CONCATENATE(", ",Main!F151),"")))</f>
        <v>K.V.RAVANAMMA, SA (English), MPUPS, Dasaripalli</v>
      </c>
      <c r="C312" s="611"/>
      <c r="D312" s="612"/>
      <c r="E312" s="499" t="str">
        <f>IF(I312="","",Main!O151)</f>
        <v>XXXXXXXXXX</v>
      </c>
      <c r="F312" s="500" t="str">
        <f>IF(I312="","",Main!P151)</f>
        <v>Inter-I</v>
      </c>
      <c r="G312" s="500" t="str">
        <f>IF(I312="","",Main!Q151)</f>
        <v>2010-2011</v>
      </c>
      <c r="H312" s="499" t="str">
        <f>IF(I312="","",Main!R151)</f>
        <v>Abdul Kalam Jr Coolege</v>
      </c>
      <c r="I312" s="500">
        <f>IF(Main!S151="","",Main!S151)</f>
        <v>1000</v>
      </c>
      <c r="J312" s="501"/>
      <c r="K312" s="502">
        <f t="shared" si="131"/>
        <v>1</v>
      </c>
      <c r="L312" s="503"/>
    </row>
    <row r="313" spans="1:12" s="504" customFormat="1" ht="27" customHeight="1">
      <c r="A313" s="609"/>
      <c r="B313" s="613"/>
      <c r="C313" s="614"/>
      <c r="D313" s="615"/>
      <c r="E313" s="505" t="str">
        <f>IF(I313="","",Main!J151)</f>
        <v>K.V.Sai Sujith</v>
      </c>
      <c r="F313" s="506" t="str">
        <f>IF(I313="","",Main!K151)</f>
        <v>VIII</v>
      </c>
      <c r="G313" s="506" t="str">
        <f>IF(I313="","",Main!L151)</f>
        <v>2010-2011</v>
      </c>
      <c r="H313" s="505" t="str">
        <f>IF(I313="","",Main!M151)</f>
        <v>Rathnam High School, Nelore</v>
      </c>
      <c r="I313" s="506">
        <f>IF(Main!N151="","",Main!N151)</f>
        <v>1000</v>
      </c>
      <c r="J313" s="501"/>
      <c r="K313" s="502">
        <f t="shared" si="131"/>
        <v>1</v>
      </c>
      <c r="L313" s="503">
        <f t="shared" ref="L313" si="151">K313</f>
        <v>1</v>
      </c>
    </row>
    <row r="314" spans="1:12" s="504" customFormat="1" ht="27" customHeight="1">
      <c r="A314" s="608">
        <f>IF(K315="","",SUM($L$18:L315))</f>
        <v>149</v>
      </c>
      <c r="B314" s="610" t="str">
        <f>IF(I315="","",CONCATENATE(Main!C152,", ",Main!D152,IF(Main!F152&gt;0,CONCATENATE(", ",Main!F152),"")))</f>
        <v>K.V.RAVANAMMA, SA (English), MPUPS, Dasaripalli</v>
      </c>
      <c r="C314" s="611"/>
      <c r="D314" s="612"/>
      <c r="E314" s="499" t="str">
        <f>IF(I314="","",Main!O152)</f>
        <v>XXXXXXXXXX</v>
      </c>
      <c r="F314" s="500" t="str">
        <f>IF(I314="","",Main!P152)</f>
        <v>Inter-I</v>
      </c>
      <c r="G314" s="500" t="str">
        <f>IF(I314="","",Main!Q152)</f>
        <v>2010-2011</v>
      </c>
      <c r="H314" s="499" t="str">
        <f>IF(I314="","",Main!R152)</f>
        <v>Abdul Kalam Jr Coolege</v>
      </c>
      <c r="I314" s="500">
        <f>IF(Main!S152="","",Main!S152)</f>
        <v>1000</v>
      </c>
      <c r="J314" s="501"/>
      <c r="K314" s="502">
        <f t="shared" si="131"/>
        <v>1</v>
      </c>
      <c r="L314" s="503"/>
    </row>
    <row r="315" spans="1:12" s="504" customFormat="1" ht="27" customHeight="1">
      <c r="A315" s="609"/>
      <c r="B315" s="613"/>
      <c r="C315" s="614"/>
      <c r="D315" s="615"/>
      <c r="E315" s="505" t="str">
        <f>IF(I315="","",Main!J152)</f>
        <v>K.V.Sai Sujith</v>
      </c>
      <c r="F315" s="506" t="str">
        <f>IF(I315="","",Main!K152)</f>
        <v>VIII</v>
      </c>
      <c r="G315" s="506" t="str">
        <f>IF(I315="","",Main!L152)</f>
        <v>2010-2011</v>
      </c>
      <c r="H315" s="505" t="str">
        <f>IF(I315="","",Main!M152)</f>
        <v>Rathnam High School, Nelore</v>
      </c>
      <c r="I315" s="506">
        <f>IF(Main!N152="","",Main!N152)</f>
        <v>1000</v>
      </c>
      <c r="J315" s="501"/>
      <c r="K315" s="502">
        <f t="shared" si="131"/>
        <v>1</v>
      </c>
      <c r="L315" s="503">
        <f t="shared" ref="L315" si="152">K315</f>
        <v>1</v>
      </c>
    </row>
    <row r="316" spans="1:12" s="504" customFormat="1" ht="27" customHeight="1">
      <c r="A316" s="608">
        <f>IF(K317="","",SUM($L$18:L317))</f>
        <v>150</v>
      </c>
      <c r="B316" s="610" t="str">
        <f>IF(I317="","",CONCATENATE(Main!C153,", ",Main!D153,IF(Main!F153&gt;0,CONCATENATE(", ",Main!F153),"")))</f>
        <v>K.V.RAVANAMMA, SA (English), MPUPS, Dasaripalli</v>
      </c>
      <c r="C316" s="611"/>
      <c r="D316" s="612"/>
      <c r="E316" s="499" t="str">
        <f>IF(I316="","",Main!O153)</f>
        <v>XXXXXXXXXX</v>
      </c>
      <c r="F316" s="500" t="str">
        <f>IF(I316="","",Main!P153)</f>
        <v>Inter-I</v>
      </c>
      <c r="G316" s="500" t="str">
        <f>IF(I316="","",Main!Q153)</f>
        <v>2010-2011</v>
      </c>
      <c r="H316" s="499" t="str">
        <f>IF(I316="","",Main!R153)</f>
        <v>Abdul Kalam Jr Coolege</v>
      </c>
      <c r="I316" s="500">
        <f>IF(Main!S153="","",Main!S153)</f>
        <v>1000</v>
      </c>
      <c r="J316" s="501"/>
      <c r="K316" s="502">
        <f t="shared" si="131"/>
        <v>1</v>
      </c>
      <c r="L316" s="503"/>
    </row>
    <row r="317" spans="1:12" s="504" customFormat="1" ht="27" customHeight="1">
      <c r="A317" s="609"/>
      <c r="B317" s="613"/>
      <c r="C317" s="614"/>
      <c r="D317" s="615"/>
      <c r="E317" s="505" t="str">
        <f>IF(I317="","",Main!J153)</f>
        <v>K.V.Sai Sujith</v>
      </c>
      <c r="F317" s="506" t="str">
        <f>IF(I317="","",Main!K153)</f>
        <v>VIII</v>
      </c>
      <c r="G317" s="506" t="str">
        <f>IF(I317="","",Main!L153)</f>
        <v>2010-2011</v>
      </c>
      <c r="H317" s="505" t="str">
        <f>IF(I317="","",Main!M153)</f>
        <v>Rathnam High School, Nelore</v>
      </c>
      <c r="I317" s="506">
        <f>IF(Main!N153="","",Main!N153)</f>
        <v>1000</v>
      </c>
      <c r="J317" s="501"/>
      <c r="K317" s="502">
        <f t="shared" si="131"/>
        <v>1</v>
      </c>
      <c r="L317" s="503">
        <f t="shared" ref="L317" si="153">K317</f>
        <v>1</v>
      </c>
    </row>
    <row r="318" spans="1:12" s="504" customFormat="1" ht="27" customHeight="1">
      <c r="A318" s="608">
        <f>IF(K319="","",SUM($L$18:L319))</f>
        <v>151</v>
      </c>
      <c r="B318" s="610" t="str">
        <f>IF(I319="","",CONCATENATE(Main!C154,", ",Main!D154,IF(Main!F154&gt;0,CONCATENATE(", ",Main!F154),"")))</f>
        <v>K.V.RAVANAMMA, SA (English), MPUPS, Dasaripalli</v>
      </c>
      <c r="C318" s="611"/>
      <c r="D318" s="612"/>
      <c r="E318" s="499" t="str">
        <f>IF(I318="","",Main!O154)</f>
        <v>XXXXXXXXXX</v>
      </c>
      <c r="F318" s="500" t="str">
        <f>IF(I318="","",Main!P154)</f>
        <v>Inter-I</v>
      </c>
      <c r="G318" s="500" t="str">
        <f>IF(I318="","",Main!Q154)</f>
        <v>2010-2011</v>
      </c>
      <c r="H318" s="499" t="str">
        <f>IF(I318="","",Main!R154)</f>
        <v>Abdul Kalam Jr Coolege</v>
      </c>
      <c r="I318" s="500">
        <f>IF(Main!S154="","",Main!S154)</f>
        <v>1000</v>
      </c>
      <c r="J318" s="501"/>
      <c r="K318" s="502">
        <f t="shared" si="131"/>
        <v>1</v>
      </c>
      <c r="L318" s="503"/>
    </row>
    <row r="319" spans="1:12" s="504" customFormat="1" ht="27" customHeight="1">
      <c r="A319" s="609"/>
      <c r="B319" s="613"/>
      <c r="C319" s="614"/>
      <c r="D319" s="615"/>
      <c r="E319" s="505" t="str">
        <f>IF(I319="","",Main!J154)</f>
        <v>K.V.Sai Sujith</v>
      </c>
      <c r="F319" s="506" t="str">
        <f>IF(I319="","",Main!K154)</f>
        <v>VIII</v>
      </c>
      <c r="G319" s="506" t="str">
        <f>IF(I319="","",Main!L154)</f>
        <v>2010-2011</v>
      </c>
      <c r="H319" s="505" t="str">
        <f>IF(I319="","",Main!M154)</f>
        <v>Rathnam High School, Nelore</v>
      </c>
      <c r="I319" s="506">
        <f>IF(Main!N154="","",Main!N154)</f>
        <v>1000</v>
      </c>
      <c r="J319" s="501"/>
      <c r="K319" s="502">
        <f t="shared" si="131"/>
        <v>1</v>
      </c>
      <c r="L319" s="503">
        <f t="shared" ref="L319" si="154">K319</f>
        <v>1</v>
      </c>
    </row>
    <row r="320" spans="1:12" s="504" customFormat="1" ht="27" customHeight="1">
      <c r="A320" s="608">
        <f>IF(K321="","",SUM($L$18:L321))</f>
        <v>152</v>
      </c>
      <c r="B320" s="610" t="str">
        <f>IF(I321="","",CONCATENATE(Main!C155,", ",Main!D155,IF(Main!F155&gt;0,CONCATENATE(", ",Main!F155),"")))</f>
        <v>K.V.RAVANAMMA, SA (English), MPUPS, Dasaripalli</v>
      </c>
      <c r="C320" s="611"/>
      <c r="D320" s="612"/>
      <c r="E320" s="499" t="str">
        <f>IF(I320="","",Main!O155)</f>
        <v>XXXXXXXXXX</v>
      </c>
      <c r="F320" s="500" t="str">
        <f>IF(I320="","",Main!P155)</f>
        <v>Inter-I</v>
      </c>
      <c r="G320" s="500" t="str">
        <f>IF(I320="","",Main!Q155)</f>
        <v>2010-2011</v>
      </c>
      <c r="H320" s="499" t="str">
        <f>IF(I320="","",Main!R155)</f>
        <v>Abdul Kalam Jr Coolege</v>
      </c>
      <c r="I320" s="500">
        <f>IF(Main!S155="","",Main!S155)</f>
        <v>1000</v>
      </c>
      <c r="J320" s="501"/>
      <c r="K320" s="502">
        <f t="shared" si="131"/>
        <v>1</v>
      </c>
      <c r="L320" s="503"/>
    </row>
    <row r="321" spans="1:12" s="504" customFormat="1" ht="27" customHeight="1">
      <c r="A321" s="609"/>
      <c r="B321" s="613"/>
      <c r="C321" s="614"/>
      <c r="D321" s="615"/>
      <c r="E321" s="505" t="str">
        <f>IF(I321="","",Main!J155)</f>
        <v>K.V.Sai Sujith</v>
      </c>
      <c r="F321" s="506" t="str">
        <f>IF(I321="","",Main!K155)</f>
        <v>VIII</v>
      </c>
      <c r="G321" s="506" t="str">
        <f>IF(I321="","",Main!L155)</f>
        <v>2010-2011</v>
      </c>
      <c r="H321" s="505" t="str">
        <f>IF(I321="","",Main!M155)</f>
        <v>Rathnam High School, Nelore</v>
      </c>
      <c r="I321" s="506">
        <f>IF(Main!N155="","",Main!N155)</f>
        <v>1000</v>
      </c>
      <c r="J321" s="501"/>
      <c r="K321" s="502">
        <f t="shared" si="131"/>
        <v>1</v>
      </c>
      <c r="L321" s="503">
        <f t="shared" ref="L321" si="155">K321</f>
        <v>1</v>
      </c>
    </row>
    <row r="322" spans="1:12" s="504" customFormat="1" ht="27" customHeight="1">
      <c r="A322" s="608">
        <f>IF(K323="","",SUM($L$18:L323))</f>
        <v>153</v>
      </c>
      <c r="B322" s="610" t="str">
        <f>IF(I323="","",CONCATENATE(Main!C156,", ",Main!D156,IF(Main!F156&gt;0,CONCATENATE(", ",Main!F156),"")))</f>
        <v>K.V.RAVANAMMA, SA (English), MPUPS, Dasaripalli</v>
      </c>
      <c r="C322" s="611"/>
      <c r="D322" s="612"/>
      <c r="E322" s="499" t="str">
        <f>IF(I322="","",Main!O156)</f>
        <v>XXXXXXXXXX</v>
      </c>
      <c r="F322" s="500" t="str">
        <f>IF(I322="","",Main!P156)</f>
        <v>Inter-I</v>
      </c>
      <c r="G322" s="500" t="str">
        <f>IF(I322="","",Main!Q156)</f>
        <v>2010-2011</v>
      </c>
      <c r="H322" s="499" t="str">
        <f>IF(I322="","",Main!R156)</f>
        <v>Abdul Kalam Jr Coolege</v>
      </c>
      <c r="I322" s="500">
        <f>IF(Main!S156="","",Main!S156)</f>
        <v>1000</v>
      </c>
      <c r="J322" s="501"/>
      <c r="K322" s="502">
        <f t="shared" si="131"/>
        <v>1</v>
      </c>
      <c r="L322" s="503"/>
    </row>
    <row r="323" spans="1:12" s="504" customFormat="1" ht="27" customHeight="1">
      <c r="A323" s="609"/>
      <c r="B323" s="613"/>
      <c r="C323" s="614"/>
      <c r="D323" s="615"/>
      <c r="E323" s="505" t="str">
        <f>IF(I323="","",Main!J156)</f>
        <v>K.V.Sai Sujith</v>
      </c>
      <c r="F323" s="506" t="str">
        <f>IF(I323="","",Main!K156)</f>
        <v>VIII</v>
      </c>
      <c r="G323" s="506" t="str">
        <f>IF(I323="","",Main!L156)</f>
        <v>2010-2011</v>
      </c>
      <c r="H323" s="505" t="str">
        <f>IF(I323="","",Main!M156)</f>
        <v>Rathnam High School, Nelore</v>
      </c>
      <c r="I323" s="506">
        <f>IF(Main!N156="","",Main!N156)</f>
        <v>1000</v>
      </c>
      <c r="J323" s="501"/>
      <c r="K323" s="502">
        <f t="shared" si="131"/>
        <v>1</v>
      </c>
      <c r="L323" s="503">
        <f t="shared" ref="L323" si="156">K323</f>
        <v>1</v>
      </c>
    </row>
    <row r="324" spans="1:12" s="504" customFormat="1" ht="27" customHeight="1">
      <c r="A324" s="608">
        <f>IF(K325="","",SUM($L$18:L325))</f>
        <v>154</v>
      </c>
      <c r="B324" s="610" t="str">
        <f>IF(I325="","",CONCATENATE(Main!C157,", ",Main!D157,IF(Main!F157&gt;0,CONCATENATE(", ",Main!F157),"")))</f>
        <v>K.V.RAVANAMMA, SA (English), MPUPS, Dasaripalli</v>
      </c>
      <c r="C324" s="611"/>
      <c r="D324" s="612"/>
      <c r="E324" s="499" t="str">
        <f>IF(I324="","",Main!O157)</f>
        <v>XXXXXXXXXX</v>
      </c>
      <c r="F324" s="500" t="str">
        <f>IF(I324="","",Main!P157)</f>
        <v>Inter-I</v>
      </c>
      <c r="G324" s="500" t="str">
        <f>IF(I324="","",Main!Q157)</f>
        <v>2010-2011</v>
      </c>
      <c r="H324" s="499" t="str">
        <f>IF(I324="","",Main!R157)</f>
        <v>Abdul Kalam Jr Coolege</v>
      </c>
      <c r="I324" s="500">
        <f>IF(Main!S157="","",Main!S157)</f>
        <v>1000</v>
      </c>
      <c r="J324" s="501"/>
      <c r="K324" s="502">
        <f t="shared" si="131"/>
        <v>1</v>
      </c>
      <c r="L324" s="503"/>
    </row>
    <row r="325" spans="1:12" s="504" customFormat="1" ht="27" customHeight="1">
      <c r="A325" s="609"/>
      <c r="B325" s="613"/>
      <c r="C325" s="614"/>
      <c r="D325" s="615"/>
      <c r="E325" s="505" t="str">
        <f>IF(I325="","",Main!J157)</f>
        <v>K.V.Sai Sujith</v>
      </c>
      <c r="F325" s="506" t="str">
        <f>IF(I325="","",Main!K157)</f>
        <v>VIII</v>
      </c>
      <c r="G325" s="506" t="str">
        <f>IF(I325="","",Main!L157)</f>
        <v>2010-2011</v>
      </c>
      <c r="H325" s="505" t="str">
        <f>IF(I325="","",Main!M157)</f>
        <v>Rathnam High School, Nelore</v>
      </c>
      <c r="I325" s="506">
        <f>IF(Main!N157="","",Main!N157)</f>
        <v>1000</v>
      </c>
      <c r="J325" s="501"/>
      <c r="K325" s="502">
        <f t="shared" si="131"/>
        <v>1</v>
      </c>
      <c r="L325" s="503">
        <f t="shared" ref="L325" si="157">K325</f>
        <v>1</v>
      </c>
    </row>
    <row r="326" spans="1:12" s="504" customFormat="1" ht="27" customHeight="1">
      <c r="A326" s="608">
        <f>IF(K327="","",SUM($L$18:L327))</f>
        <v>155</v>
      </c>
      <c r="B326" s="610" t="str">
        <f>IF(I327="","",CONCATENATE(Main!C158,", ",Main!D158,IF(Main!F158&gt;0,CONCATENATE(", ",Main!F158),"")))</f>
        <v>K.V.RAVANAMMA, SA (English), MPUPS, Dasaripalli</v>
      </c>
      <c r="C326" s="611"/>
      <c r="D326" s="612"/>
      <c r="E326" s="499" t="str">
        <f>IF(I326="","",Main!O158)</f>
        <v>XXXXXXXXXX</v>
      </c>
      <c r="F326" s="500" t="str">
        <f>IF(I326="","",Main!P158)</f>
        <v>Inter-I</v>
      </c>
      <c r="G326" s="500" t="str">
        <f>IF(I326="","",Main!Q158)</f>
        <v>2010-2011</v>
      </c>
      <c r="H326" s="499" t="str">
        <f>IF(I326="","",Main!R158)</f>
        <v>Abdul Kalam Jr Coolege</v>
      </c>
      <c r="I326" s="500">
        <f>IF(Main!S158="","",Main!S158)</f>
        <v>1000</v>
      </c>
      <c r="J326" s="501"/>
      <c r="K326" s="502">
        <f t="shared" si="131"/>
        <v>1</v>
      </c>
      <c r="L326" s="503"/>
    </row>
    <row r="327" spans="1:12" s="504" customFormat="1" ht="27" customHeight="1">
      <c r="A327" s="609"/>
      <c r="B327" s="613"/>
      <c r="C327" s="614"/>
      <c r="D327" s="615"/>
      <c r="E327" s="505" t="str">
        <f>IF(I327="","",Main!J158)</f>
        <v>K.V.Sai Sujith</v>
      </c>
      <c r="F327" s="506" t="str">
        <f>IF(I327="","",Main!K158)</f>
        <v>VIII</v>
      </c>
      <c r="G327" s="506" t="str">
        <f>IF(I327="","",Main!L158)</f>
        <v>2010-2011</v>
      </c>
      <c r="H327" s="505" t="str">
        <f>IF(I327="","",Main!M158)</f>
        <v>Rathnam High School, Nelore</v>
      </c>
      <c r="I327" s="506">
        <f>IF(Main!N158="","",Main!N158)</f>
        <v>1000</v>
      </c>
      <c r="J327" s="501"/>
      <c r="K327" s="502">
        <f t="shared" si="131"/>
        <v>1</v>
      </c>
      <c r="L327" s="503">
        <f t="shared" ref="L327" si="158">K327</f>
        <v>1</v>
      </c>
    </row>
    <row r="328" spans="1:12" s="504" customFormat="1" ht="27" customHeight="1">
      <c r="A328" s="608">
        <f>IF(K329="","",SUM($L$18:L329))</f>
        <v>156</v>
      </c>
      <c r="B328" s="610" t="str">
        <f>IF(I329="","",CONCATENATE(Main!C159,", ",Main!D159,IF(Main!F159&gt;0,CONCATENATE(", ",Main!F159),"")))</f>
        <v>K.V.RAVANAMMA, SA (English), MPUPS, Dasaripalli</v>
      </c>
      <c r="C328" s="611"/>
      <c r="D328" s="612"/>
      <c r="E328" s="499" t="str">
        <f>IF(I328="","",Main!O159)</f>
        <v>XXXXXXXXXX</v>
      </c>
      <c r="F328" s="500" t="str">
        <f>IF(I328="","",Main!P159)</f>
        <v>Inter-I</v>
      </c>
      <c r="G328" s="500" t="str">
        <f>IF(I328="","",Main!Q159)</f>
        <v>2010-2011</v>
      </c>
      <c r="H328" s="499" t="str">
        <f>IF(I328="","",Main!R159)</f>
        <v>Abdul Kalam Jr Coolege</v>
      </c>
      <c r="I328" s="500">
        <f>IF(Main!S159="","",Main!S159)</f>
        <v>1000</v>
      </c>
      <c r="J328" s="501"/>
      <c r="K328" s="502">
        <f t="shared" si="131"/>
        <v>1</v>
      </c>
      <c r="L328" s="503"/>
    </row>
    <row r="329" spans="1:12" s="504" customFormat="1" ht="27" customHeight="1">
      <c r="A329" s="609"/>
      <c r="B329" s="613"/>
      <c r="C329" s="614"/>
      <c r="D329" s="615"/>
      <c r="E329" s="505" t="str">
        <f>IF(I329="","",Main!J159)</f>
        <v>K.V.Sai Sujith</v>
      </c>
      <c r="F329" s="506" t="str">
        <f>IF(I329="","",Main!K159)</f>
        <v>VIII</v>
      </c>
      <c r="G329" s="506" t="str">
        <f>IF(I329="","",Main!L159)</f>
        <v>2010-2011</v>
      </c>
      <c r="H329" s="505" t="str">
        <f>IF(I329="","",Main!M159)</f>
        <v>Rathnam High School, Nelore</v>
      </c>
      <c r="I329" s="506">
        <f>IF(Main!N159="","",Main!N159)</f>
        <v>1000</v>
      </c>
      <c r="J329" s="501"/>
      <c r="K329" s="502">
        <f t="shared" si="131"/>
        <v>1</v>
      </c>
      <c r="L329" s="503">
        <f t="shared" ref="L329" si="159">K329</f>
        <v>1</v>
      </c>
    </row>
    <row r="330" spans="1:12" s="504" customFormat="1" ht="27" customHeight="1">
      <c r="A330" s="608">
        <f>IF(K331="","",SUM($L$18:L331))</f>
        <v>157</v>
      </c>
      <c r="B330" s="610" t="str">
        <f>IF(I331="","",CONCATENATE(Main!C160,", ",Main!D160,IF(Main!F160&gt;0,CONCATENATE(", ",Main!F160),"")))</f>
        <v>K.V.RAVANAMMA, SA (English), MPUPS, Dasaripalli</v>
      </c>
      <c r="C330" s="611"/>
      <c r="D330" s="612"/>
      <c r="E330" s="499" t="str">
        <f>IF(I330="","",Main!O160)</f>
        <v>XXXXXXXXXX</v>
      </c>
      <c r="F330" s="500" t="str">
        <f>IF(I330="","",Main!P160)</f>
        <v>Inter-I</v>
      </c>
      <c r="G330" s="500" t="str">
        <f>IF(I330="","",Main!Q160)</f>
        <v>2010-2011</v>
      </c>
      <c r="H330" s="499" t="str">
        <f>IF(I330="","",Main!R160)</f>
        <v>Abdul Kalam Jr Coolege</v>
      </c>
      <c r="I330" s="500">
        <f>IF(Main!S160="","",Main!S160)</f>
        <v>1000</v>
      </c>
      <c r="J330" s="501"/>
      <c r="K330" s="502">
        <f t="shared" si="131"/>
        <v>1</v>
      </c>
      <c r="L330" s="503"/>
    </row>
    <row r="331" spans="1:12" s="504" customFormat="1" ht="27" customHeight="1">
      <c r="A331" s="609"/>
      <c r="B331" s="613"/>
      <c r="C331" s="614"/>
      <c r="D331" s="615"/>
      <c r="E331" s="505" t="str">
        <f>IF(I331="","",Main!J160)</f>
        <v>K.V.Sai Sujith</v>
      </c>
      <c r="F331" s="506" t="str">
        <f>IF(I331="","",Main!K160)</f>
        <v>VIII</v>
      </c>
      <c r="G331" s="506" t="str">
        <f>IF(I331="","",Main!L160)</f>
        <v>2010-2011</v>
      </c>
      <c r="H331" s="505" t="str">
        <f>IF(I331="","",Main!M160)</f>
        <v>Rathnam High School, Nelore</v>
      </c>
      <c r="I331" s="506">
        <f>IF(Main!N160="","",Main!N160)</f>
        <v>1000</v>
      </c>
      <c r="J331" s="501"/>
      <c r="K331" s="502">
        <f t="shared" si="131"/>
        <v>1</v>
      </c>
      <c r="L331" s="503">
        <f t="shared" ref="L331" si="160">K331</f>
        <v>1</v>
      </c>
    </row>
    <row r="332" spans="1:12" s="504" customFormat="1" ht="27" customHeight="1">
      <c r="A332" s="608">
        <f>IF(K333="","",SUM($L$18:L333))</f>
        <v>158</v>
      </c>
      <c r="B332" s="610" t="str">
        <f>IF(I333="","",CONCATENATE(Main!C161,", ",Main!D161,IF(Main!F161&gt;0,CONCATENATE(", ",Main!F161),"")))</f>
        <v>K.V.RAVANAMMA, SA (English), MPUPS, Dasaripalli</v>
      </c>
      <c r="C332" s="611"/>
      <c r="D332" s="612"/>
      <c r="E332" s="499" t="str">
        <f>IF(I332="","",Main!O161)</f>
        <v>XXXXXXXXXX</v>
      </c>
      <c r="F332" s="500" t="str">
        <f>IF(I332="","",Main!P161)</f>
        <v>Inter-I</v>
      </c>
      <c r="G332" s="500" t="str">
        <f>IF(I332="","",Main!Q161)</f>
        <v>2010-2011</v>
      </c>
      <c r="H332" s="499" t="str">
        <f>IF(I332="","",Main!R161)</f>
        <v>Abdul Kalam Jr Coolege</v>
      </c>
      <c r="I332" s="500">
        <f>IF(Main!S161="","",Main!S161)</f>
        <v>1000</v>
      </c>
      <c r="J332" s="501"/>
      <c r="K332" s="502">
        <f t="shared" si="131"/>
        <v>1</v>
      </c>
      <c r="L332" s="503"/>
    </row>
    <row r="333" spans="1:12" s="504" customFormat="1" ht="27" customHeight="1">
      <c r="A333" s="609"/>
      <c r="B333" s="613"/>
      <c r="C333" s="614"/>
      <c r="D333" s="615"/>
      <c r="E333" s="505" t="str">
        <f>IF(I333="","",Main!J161)</f>
        <v>K.V.Sai Sujith</v>
      </c>
      <c r="F333" s="506" t="str">
        <f>IF(I333="","",Main!K161)</f>
        <v>VIII</v>
      </c>
      <c r="G333" s="506" t="str">
        <f>IF(I333="","",Main!L161)</f>
        <v>2010-2011</v>
      </c>
      <c r="H333" s="505" t="str">
        <f>IF(I333="","",Main!M161)</f>
        <v>Rathnam High School, Nelore</v>
      </c>
      <c r="I333" s="506">
        <f>IF(Main!N161="","",Main!N161)</f>
        <v>1000</v>
      </c>
      <c r="J333" s="501"/>
      <c r="K333" s="502">
        <f t="shared" si="131"/>
        <v>1</v>
      </c>
      <c r="L333" s="503">
        <f t="shared" ref="L333" si="161">K333</f>
        <v>1</v>
      </c>
    </row>
    <row r="334" spans="1:12" s="504" customFormat="1" ht="27" customHeight="1">
      <c r="A334" s="608">
        <f>IF(K335="","",SUM($L$18:L335))</f>
        <v>159</v>
      </c>
      <c r="B334" s="610" t="str">
        <f>IF(I335="","",CONCATENATE(Main!C162,", ",Main!D162,IF(Main!F162&gt;0,CONCATENATE(", ",Main!F162),"")))</f>
        <v>K.V.RAVANAMMA, SA (English), MPUPS, Dasaripalli</v>
      </c>
      <c r="C334" s="611"/>
      <c r="D334" s="612"/>
      <c r="E334" s="499" t="str">
        <f>IF(I334="","",Main!O162)</f>
        <v>XXXXXXXXXX</v>
      </c>
      <c r="F334" s="500" t="str">
        <f>IF(I334="","",Main!P162)</f>
        <v>Inter-I</v>
      </c>
      <c r="G334" s="500" t="str">
        <f>IF(I334="","",Main!Q162)</f>
        <v>2010-2011</v>
      </c>
      <c r="H334" s="499" t="str">
        <f>IF(I334="","",Main!R162)</f>
        <v>Abdul Kalam Jr Coolege</v>
      </c>
      <c r="I334" s="500">
        <f>IF(Main!S162="","",Main!S162)</f>
        <v>1000</v>
      </c>
      <c r="J334" s="501"/>
      <c r="K334" s="502">
        <f t="shared" si="131"/>
        <v>1</v>
      </c>
      <c r="L334" s="503"/>
    </row>
    <row r="335" spans="1:12" s="504" customFormat="1" ht="27" customHeight="1">
      <c r="A335" s="609"/>
      <c r="B335" s="613"/>
      <c r="C335" s="614"/>
      <c r="D335" s="615"/>
      <c r="E335" s="505" t="str">
        <f>IF(I335="","",Main!J162)</f>
        <v>K.V.Sai Sujith</v>
      </c>
      <c r="F335" s="506" t="str">
        <f>IF(I335="","",Main!K162)</f>
        <v>VIII</v>
      </c>
      <c r="G335" s="506" t="str">
        <f>IF(I335="","",Main!L162)</f>
        <v>2010-2011</v>
      </c>
      <c r="H335" s="505" t="str">
        <f>IF(I335="","",Main!M162)</f>
        <v>Rathnam High School, Nelore</v>
      </c>
      <c r="I335" s="506">
        <f>IF(Main!N162="","",Main!N162)</f>
        <v>1000</v>
      </c>
      <c r="J335" s="501"/>
      <c r="K335" s="502">
        <f t="shared" si="131"/>
        <v>1</v>
      </c>
      <c r="L335" s="503">
        <f t="shared" ref="L335" si="162">K335</f>
        <v>1</v>
      </c>
    </row>
    <row r="336" spans="1:12" s="504" customFormat="1" ht="27" customHeight="1">
      <c r="A336" s="608">
        <f>IF(K337="","",SUM($L$18:L337))</f>
        <v>160</v>
      </c>
      <c r="B336" s="610" t="str">
        <f>IF(I337="","",CONCATENATE(Main!C163,", ",Main!D163,IF(Main!F163&gt;0,CONCATENATE(", ",Main!F163),"")))</f>
        <v>K.V.RAVANAMMA, SA (English), MPUPS, Dasaripalli</v>
      </c>
      <c r="C336" s="611"/>
      <c r="D336" s="612"/>
      <c r="E336" s="499" t="str">
        <f>IF(I336="","",Main!O163)</f>
        <v>XXXXXXXXXX</v>
      </c>
      <c r="F336" s="500" t="str">
        <f>IF(I336="","",Main!P163)</f>
        <v>Inter-I</v>
      </c>
      <c r="G336" s="500" t="str">
        <f>IF(I336="","",Main!Q163)</f>
        <v>2010-2011</v>
      </c>
      <c r="H336" s="499" t="str">
        <f>IF(I336="","",Main!R163)</f>
        <v>Abdul Kalam Jr Coolege</v>
      </c>
      <c r="I336" s="500">
        <f>IF(Main!S163="","",Main!S163)</f>
        <v>1000</v>
      </c>
      <c r="J336" s="501"/>
      <c r="K336" s="502">
        <f t="shared" si="131"/>
        <v>1</v>
      </c>
      <c r="L336" s="503"/>
    </row>
    <row r="337" spans="1:12" s="504" customFormat="1" ht="27" customHeight="1">
      <c r="A337" s="609"/>
      <c r="B337" s="613"/>
      <c r="C337" s="614"/>
      <c r="D337" s="615"/>
      <c r="E337" s="505" t="str">
        <f>IF(I337="","",Main!J163)</f>
        <v>K.V.Sai Sujith</v>
      </c>
      <c r="F337" s="506" t="str">
        <f>IF(I337="","",Main!K163)</f>
        <v>VIII</v>
      </c>
      <c r="G337" s="506" t="str">
        <f>IF(I337="","",Main!L163)</f>
        <v>2010-2011</v>
      </c>
      <c r="H337" s="505" t="str">
        <f>IF(I337="","",Main!M163)</f>
        <v>Rathnam High School, Nelore</v>
      </c>
      <c r="I337" s="506">
        <f>IF(Main!N163="","",Main!N163)</f>
        <v>1000</v>
      </c>
      <c r="J337" s="501"/>
      <c r="K337" s="502">
        <f t="shared" si="131"/>
        <v>1</v>
      </c>
      <c r="L337" s="503">
        <f t="shared" ref="L337" si="163">K337</f>
        <v>1</v>
      </c>
    </row>
    <row r="338" spans="1:12" s="504" customFormat="1" ht="27" customHeight="1">
      <c r="A338" s="608">
        <f>IF(K339="","",SUM($L$18:L339))</f>
        <v>161</v>
      </c>
      <c r="B338" s="610" t="str">
        <f>IF(I339="","",CONCATENATE(Main!C164,", ",Main!D164,IF(Main!F164&gt;0,CONCATENATE(", ",Main!F164),"")))</f>
        <v>K.V.RAVANAMMA, SA (English), MPUPS, Dasaripalli</v>
      </c>
      <c r="C338" s="611"/>
      <c r="D338" s="612"/>
      <c r="E338" s="499" t="str">
        <f>IF(I338="","",Main!O164)</f>
        <v>XXXXXXXXXX</v>
      </c>
      <c r="F338" s="500" t="str">
        <f>IF(I338="","",Main!P164)</f>
        <v>Inter-I</v>
      </c>
      <c r="G338" s="500" t="str">
        <f>IF(I338="","",Main!Q164)</f>
        <v>2010-2011</v>
      </c>
      <c r="H338" s="499" t="str">
        <f>IF(I338="","",Main!R164)</f>
        <v>Abdul Kalam Jr Coolege</v>
      </c>
      <c r="I338" s="500">
        <f>IF(Main!S164="","",Main!S164)</f>
        <v>1000</v>
      </c>
      <c r="J338" s="501"/>
      <c r="K338" s="502">
        <f t="shared" si="131"/>
        <v>1</v>
      </c>
      <c r="L338" s="503"/>
    </row>
    <row r="339" spans="1:12" s="504" customFormat="1" ht="27" customHeight="1">
      <c r="A339" s="609"/>
      <c r="B339" s="613"/>
      <c r="C339" s="614"/>
      <c r="D339" s="615"/>
      <c r="E339" s="505" t="str">
        <f>IF(I339="","",Main!J164)</f>
        <v>K.V.Sai Sujith</v>
      </c>
      <c r="F339" s="506" t="str">
        <f>IF(I339="","",Main!K164)</f>
        <v>VIII</v>
      </c>
      <c r="G339" s="506" t="str">
        <f>IF(I339="","",Main!L164)</f>
        <v>2010-2011</v>
      </c>
      <c r="H339" s="505" t="str">
        <f>IF(I339="","",Main!M164)</f>
        <v>Rathnam High School, Nelore</v>
      </c>
      <c r="I339" s="506">
        <f>IF(Main!N164="","",Main!N164)</f>
        <v>1000</v>
      </c>
      <c r="J339" s="501"/>
      <c r="K339" s="502">
        <f t="shared" ref="K339:K402" si="164">IF(I339="","",1)</f>
        <v>1</v>
      </c>
      <c r="L339" s="503">
        <f t="shared" ref="L339" si="165">K339</f>
        <v>1</v>
      </c>
    </row>
    <row r="340" spans="1:12" s="504" customFormat="1" ht="27" customHeight="1">
      <c r="A340" s="608">
        <f>IF(K341="","",SUM($L$18:L341))</f>
        <v>162</v>
      </c>
      <c r="B340" s="610" t="str">
        <f>IF(I341="","",CONCATENATE(Main!C165,", ",Main!D165,IF(Main!F165&gt;0,CONCATENATE(", ",Main!F165),"")))</f>
        <v>K.V.RAVANAMMA, SA (English), MPUPS, Dasaripalli</v>
      </c>
      <c r="C340" s="611"/>
      <c r="D340" s="612"/>
      <c r="E340" s="499" t="str">
        <f>IF(I340="","",Main!O165)</f>
        <v>XXXXXXXXXX</v>
      </c>
      <c r="F340" s="500" t="str">
        <f>IF(I340="","",Main!P165)</f>
        <v>Inter-I</v>
      </c>
      <c r="G340" s="500" t="str">
        <f>IF(I340="","",Main!Q165)</f>
        <v>2010-2011</v>
      </c>
      <c r="H340" s="499" t="str">
        <f>IF(I340="","",Main!R165)</f>
        <v>Abdul Kalam Jr Coolege</v>
      </c>
      <c r="I340" s="500">
        <f>IF(Main!S165="","",Main!S165)</f>
        <v>1000</v>
      </c>
      <c r="J340" s="501"/>
      <c r="K340" s="502">
        <f t="shared" si="164"/>
        <v>1</v>
      </c>
      <c r="L340" s="503"/>
    </row>
    <row r="341" spans="1:12" s="504" customFormat="1" ht="27" customHeight="1">
      <c r="A341" s="609"/>
      <c r="B341" s="613"/>
      <c r="C341" s="614"/>
      <c r="D341" s="615"/>
      <c r="E341" s="505" t="str">
        <f>IF(I341="","",Main!J165)</f>
        <v>K.V.Sai Sujith</v>
      </c>
      <c r="F341" s="506" t="str">
        <f>IF(I341="","",Main!K165)</f>
        <v>VIII</v>
      </c>
      <c r="G341" s="506" t="str">
        <f>IF(I341="","",Main!L165)</f>
        <v>2010-2011</v>
      </c>
      <c r="H341" s="505" t="str">
        <f>IF(I341="","",Main!M165)</f>
        <v>Rathnam High School, Nelore</v>
      </c>
      <c r="I341" s="506">
        <f>IF(Main!N165="","",Main!N165)</f>
        <v>1000</v>
      </c>
      <c r="J341" s="501"/>
      <c r="K341" s="502">
        <f t="shared" si="164"/>
        <v>1</v>
      </c>
      <c r="L341" s="503">
        <f t="shared" ref="L341" si="166">K341</f>
        <v>1</v>
      </c>
    </row>
    <row r="342" spans="1:12" s="504" customFormat="1" ht="27" customHeight="1">
      <c r="A342" s="608">
        <f>IF(K343="","",SUM($L$18:L343))</f>
        <v>163</v>
      </c>
      <c r="B342" s="610" t="str">
        <f>IF(I343="","",CONCATENATE(Main!C166,", ",Main!D166,IF(Main!F166&gt;0,CONCATENATE(", ",Main!F166),"")))</f>
        <v>K.V.RAVANAMMA, SA (English), MPUPS, Dasaripalli</v>
      </c>
      <c r="C342" s="611"/>
      <c r="D342" s="612"/>
      <c r="E342" s="499" t="str">
        <f>IF(I342="","",Main!O166)</f>
        <v>XXXXXXXXXX</v>
      </c>
      <c r="F342" s="500" t="str">
        <f>IF(I342="","",Main!P166)</f>
        <v>Inter-I</v>
      </c>
      <c r="G342" s="500" t="str">
        <f>IF(I342="","",Main!Q166)</f>
        <v>2010-2011</v>
      </c>
      <c r="H342" s="499" t="str">
        <f>IF(I342="","",Main!R166)</f>
        <v>Abdul Kalam Jr Coolege</v>
      </c>
      <c r="I342" s="500">
        <f>IF(Main!S166="","",Main!S166)</f>
        <v>1000</v>
      </c>
      <c r="J342" s="501"/>
      <c r="K342" s="502">
        <f t="shared" si="164"/>
        <v>1</v>
      </c>
      <c r="L342" s="503"/>
    </row>
    <row r="343" spans="1:12" s="504" customFormat="1" ht="27" customHeight="1">
      <c r="A343" s="609"/>
      <c r="B343" s="613"/>
      <c r="C343" s="614"/>
      <c r="D343" s="615"/>
      <c r="E343" s="505" t="str">
        <f>IF(I343="","",Main!J166)</f>
        <v>K.V.Sai Sujith</v>
      </c>
      <c r="F343" s="506" t="str">
        <f>IF(I343="","",Main!K166)</f>
        <v>VIII</v>
      </c>
      <c r="G343" s="506" t="str">
        <f>IF(I343="","",Main!L166)</f>
        <v>2010-2011</v>
      </c>
      <c r="H343" s="505" t="str">
        <f>IF(I343="","",Main!M166)</f>
        <v>Rathnam High School, Nelore</v>
      </c>
      <c r="I343" s="506">
        <f>IF(Main!N166="","",Main!N166)</f>
        <v>1000</v>
      </c>
      <c r="J343" s="501"/>
      <c r="K343" s="502">
        <f t="shared" si="164"/>
        <v>1</v>
      </c>
      <c r="L343" s="503">
        <f t="shared" ref="L343" si="167">K343</f>
        <v>1</v>
      </c>
    </row>
    <row r="344" spans="1:12" s="504" customFormat="1" ht="27" customHeight="1">
      <c r="A344" s="608">
        <f>IF(K345="","",SUM($L$18:L345))</f>
        <v>164</v>
      </c>
      <c r="B344" s="610" t="str">
        <f>IF(I345="","",CONCATENATE(Main!C167,", ",Main!D167,IF(Main!F167&gt;0,CONCATENATE(", ",Main!F167),"")))</f>
        <v>K.V.RAVANAMMA, SA (English), MPUPS, Dasaripalli</v>
      </c>
      <c r="C344" s="611"/>
      <c r="D344" s="612"/>
      <c r="E344" s="499" t="str">
        <f>IF(I344="","",Main!O167)</f>
        <v>XXXXXXXXXX</v>
      </c>
      <c r="F344" s="500" t="str">
        <f>IF(I344="","",Main!P167)</f>
        <v>Inter-I</v>
      </c>
      <c r="G344" s="500" t="str">
        <f>IF(I344="","",Main!Q167)</f>
        <v>2010-2011</v>
      </c>
      <c r="H344" s="499" t="str">
        <f>IF(I344="","",Main!R167)</f>
        <v>Abdul Kalam Jr Coolege</v>
      </c>
      <c r="I344" s="500">
        <f>IF(Main!S167="","",Main!S167)</f>
        <v>1000</v>
      </c>
      <c r="J344" s="501"/>
      <c r="K344" s="502">
        <f t="shared" si="164"/>
        <v>1</v>
      </c>
      <c r="L344" s="503"/>
    </row>
    <row r="345" spans="1:12" s="504" customFormat="1" ht="27" customHeight="1">
      <c r="A345" s="609"/>
      <c r="B345" s="613"/>
      <c r="C345" s="614"/>
      <c r="D345" s="615"/>
      <c r="E345" s="505" t="str">
        <f>IF(I345="","",Main!J167)</f>
        <v>K.V.Sai Sujith</v>
      </c>
      <c r="F345" s="506" t="str">
        <f>IF(I345="","",Main!K167)</f>
        <v>VIII</v>
      </c>
      <c r="G345" s="506" t="str">
        <f>IF(I345="","",Main!L167)</f>
        <v>2010-2011</v>
      </c>
      <c r="H345" s="505" t="str">
        <f>IF(I345="","",Main!M167)</f>
        <v>Rathnam High School, Nelore</v>
      </c>
      <c r="I345" s="506">
        <f>IF(Main!N167="","",Main!N167)</f>
        <v>1000</v>
      </c>
      <c r="J345" s="501"/>
      <c r="K345" s="502">
        <f t="shared" si="164"/>
        <v>1</v>
      </c>
      <c r="L345" s="503">
        <f t="shared" ref="L345" si="168">K345</f>
        <v>1</v>
      </c>
    </row>
    <row r="346" spans="1:12" s="504" customFormat="1" ht="27" customHeight="1">
      <c r="A346" s="608">
        <f>IF(K347="","",SUM($L$18:L347))</f>
        <v>165</v>
      </c>
      <c r="B346" s="610" t="str">
        <f>IF(I347="","",CONCATENATE(Main!C168,", ",Main!D168,IF(Main!F168&gt;0,CONCATENATE(", ",Main!F168),"")))</f>
        <v>K.V.RAVANAMMA, SA (English), MPUPS, Dasaripalli</v>
      </c>
      <c r="C346" s="611"/>
      <c r="D346" s="612"/>
      <c r="E346" s="499" t="str">
        <f>IF(I346="","",Main!O168)</f>
        <v>XXXXXXXXXX</v>
      </c>
      <c r="F346" s="500" t="str">
        <f>IF(I346="","",Main!P168)</f>
        <v>Inter-I</v>
      </c>
      <c r="G346" s="500" t="str">
        <f>IF(I346="","",Main!Q168)</f>
        <v>2010-2011</v>
      </c>
      <c r="H346" s="499" t="str">
        <f>IF(I346="","",Main!R168)</f>
        <v>Abdul Kalam Jr Coolege</v>
      </c>
      <c r="I346" s="500">
        <f>IF(Main!S168="","",Main!S168)</f>
        <v>1000</v>
      </c>
      <c r="J346" s="501"/>
      <c r="K346" s="502">
        <f t="shared" si="164"/>
        <v>1</v>
      </c>
      <c r="L346" s="503"/>
    </row>
    <row r="347" spans="1:12" s="504" customFormat="1" ht="27" customHeight="1">
      <c r="A347" s="609"/>
      <c r="B347" s="613"/>
      <c r="C347" s="614"/>
      <c r="D347" s="615"/>
      <c r="E347" s="505" t="str">
        <f>IF(I347="","",Main!J168)</f>
        <v>K.V.Sai Sujith</v>
      </c>
      <c r="F347" s="506" t="str">
        <f>IF(I347="","",Main!K168)</f>
        <v>VIII</v>
      </c>
      <c r="G347" s="506" t="str">
        <f>IF(I347="","",Main!L168)</f>
        <v>2010-2011</v>
      </c>
      <c r="H347" s="505" t="str">
        <f>IF(I347="","",Main!M168)</f>
        <v>Rathnam High School, Nelore</v>
      </c>
      <c r="I347" s="506">
        <f>IF(Main!N168="","",Main!N168)</f>
        <v>1000</v>
      </c>
      <c r="J347" s="501"/>
      <c r="K347" s="502">
        <f t="shared" si="164"/>
        <v>1</v>
      </c>
      <c r="L347" s="503">
        <f t="shared" ref="L347" si="169">K347</f>
        <v>1</v>
      </c>
    </row>
    <row r="348" spans="1:12" s="504" customFormat="1" ht="27" customHeight="1">
      <c r="A348" s="608">
        <f>IF(K349="","",SUM($L$18:L349))</f>
        <v>166</v>
      </c>
      <c r="B348" s="610" t="str">
        <f>IF(I349="","",CONCATENATE(Main!C169,", ",Main!D169,IF(Main!F169&gt;0,CONCATENATE(", ",Main!F169),"")))</f>
        <v>K.V.RAVANAMMA, SA (English), MPUPS, Dasaripalli</v>
      </c>
      <c r="C348" s="611"/>
      <c r="D348" s="612"/>
      <c r="E348" s="499" t="str">
        <f>IF(I348="","",Main!O169)</f>
        <v>XXXXXXXXXX</v>
      </c>
      <c r="F348" s="500" t="str">
        <f>IF(I348="","",Main!P169)</f>
        <v>Inter-I</v>
      </c>
      <c r="G348" s="500" t="str">
        <f>IF(I348="","",Main!Q169)</f>
        <v>2010-2011</v>
      </c>
      <c r="H348" s="499" t="str">
        <f>IF(I348="","",Main!R169)</f>
        <v>Abdul Kalam Jr Coolege</v>
      </c>
      <c r="I348" s="500">
        <f>IF(Main!S169="","",Main!S169)</f>
        <v>1000</v>
      </c>
      <c r="J348" s="501"/>
      <c r="K348" s="502">
        <f t="shared" si="164"/>
        <v>1</v>
      </c>
      <c r="L348" s="503"/>
    </row>
    <row r="349" spans="1:12" s="504" customFormat="1" ht="27" customHeight="1">
      <c r="A349" s="609"/>
      <c r="B349" s="613"/>
      <c r="C349" s="614"/>
      <c r="D349" s="615"/>
      <c r="E349" s="505" t="str">
        <f>IF(I349="","",Main!J169)</f>
        <v>K.V.Sai Sujith</v>
      </c>
      <c r="F349" s="506" t="str">
        <f>IF(I349="","",Main!K169)</f>
        <v>VIII</v>
      </c>
      <c r="G349" s="506" t="str">
        <f>IF(I349="","",Main!L169)</f>
        <v>2010-2011</v>
      </c>
      <c r="H349" s="505" t="str">
        <f>IF(I349="","",Main!M169)</f>
        <v>Rathnam High School, Nelore</v>
      </c>
      <c r="I349" s="506">
        <f>IF(Main!N169="","",Main!N169)</f>
        <v>1000</v>
      </c>
      <c r="J349" s="501"/>
      <c r="K349" s="502">
        <f t="shared" si="164"/>
        <v>1</v>
      </c>
      <c r="L349" s="503">
        <f t="shared" ref="L349" si="170">K349</f>
        <v>1</v>
      </c>
    </row>
    <row r="350" spans="1:12" s="504" customFormat="1" ht="27" customHeight="1">
      <c r="A350" s="608">
        <f>IF(K351="","",SUM($L$18:L351))</f>
        <v>167</v>
      </c>
      <c r="B350" s="610" t="str">
        <f>IF(I351="","",CONCATENATE(Main!C170,", ",Main!D170,IF(Main!F170&gt;0,CONCATENATE(", ",Main!F170),"")))</f>
        <v>K.V.RAVANAMMA, SA (English), MPUPS, Dasaripalli</v>
      </c>
      <c r="C350" s="611"/>
      <c r="D350" s="612"/>
      <c r="E350" s="499" t="str">
        <f>IF(I350="","",Main!O170)</f>
        <v>XXXXXXXXXX</v>
      </c>
      <c r="F350" s="500" t="str">
        <f>IF(I350="","",Main!P170)</f>
        <v>Inter-I</v>
      </c>
      <c r="G350" s="500" t="str">
        <f>IF(I350="","",Main!Q170)</f>
        <v>2010-2011</v>
      </c>
      <c r="H350" s="499" t="str">
        <f>IF(I350="","",Main!R170)</f>
        <v>Abdul Kalam Jr Coolege</v>
      </c>
      <c r="I350" s="500">
        <f>IF(Main!S170="","",Main!S170)</f>
        <v>1000</v>
      </c>
      <c r="J350" s="501"/>
      <c r="K350" s="502">
        <f t="shared" si="164"/>
        <v>1</v>
      </c>
      <c r="L350" s="503"/>
    </row>
    <row r="351" spans="1:12" s="504" customFormat="1" ht="27" customHeight="1">
      <c r="A351" s="609"/>
      <c r="B351" s="613"/>
      <c r="C351" s="614"/>
      <c r="D351" s="615"/>
      <c r="E351" s="505" t="str">
        <f>IF(I351="","",Main!J170)</f>
        <v>K.V.Sai Sujith</v>
      </c>
      <c r="F351" s="506" t="str">
        <f>IF(I351="","",Main!K170)</f>
        <v>VIII</v>
      </c>
      <c r="G351" s="506" t="str">
        <f>IF(I351="","",Main!L170)</f>
        <v>2010-2011</v>
      </c>
      <c r="H351" s="505" t="str">
        <f>IF(I351="","",Main!M170)</f>
        <v>Rathnam High School, Nelore</v>
      </c>
      <c r="I351" s="506">
        <f>IF(Main!N170="","",Main!N170)</f>
        <v>1000</v>
      </c>
      <c r="J351" s="501"/>
      <c r="K351" s="502">
        <f t="shared" si="164"/>
        <v>1</v>
      </c>
      <c r="L351" s="503">
        <f t="shared" ref="L351" si="171">K351</f>
        <v>1</v>
      </c>
    </row>
    <row r="352" spans="1:12" s="504" customFormat="1" ht="27" customHeight="1">
      <c r="A352" s="608">
        <f>IF(K353="","",SUM($L$18:L353))</f>
        <v>168</v>
      </c>
      <c r="B352" s="610" t="str">
        <f>IF(I353="","",CONCATENATE(Main!C171,", ",Main!D171,IF(Main!F171&gt;0,CONCATENATE(", ",Main!F171),"")))</f>
        <v>K.V.RAVANAMMA, SA (English), MPUPS, Dasaripalli</v>
      </c>
      <c r="C352" s="611"/>
      <c r="D352" s="612"/>
      <c r="E352" s="499" t="str">
        <f>IF(I352="","",Main!O171)</f>
        <v>XXXXXXXXXX</v>
      </c>
      <c r="F352" s="500" t="str">
        <f>IF(I352="","",Main!P171)</f>
        <v>Inter-I</v>
      </c>
      <c r="G352" s="500" t="str">
        <f>IF(I352="","",Main!Q171)</f>
        <v>2010-2011</v>
      </c>
      <c r="H352" s="499" t="str">
        <f>IF(I352="","",Main!R171)</f>
        <v>Abdul Kalam Jr Coolege</v>
      </c>
      <c r="I352" s="500">
        <f>IF(Main!S171="","",Main!S171)</f>
        <v>1000</v>
      </c>
      <c r="J352" s="501"/>
      <c r="K352" s="502">
        <f t="shared" si="164"/>
        <v>1</v>
      </c>
      <c r="L352" s="503"/>
    </row>
    <row r="353" spans="1:12" s="504" customFormat="1" ht="27" customHeight="1">
      <c r="A353" s="609"/>
      <c r="B353" s="613"/>
      <c r="C353" s="614"/>
      <c r="D353" s="615"/>
      <c r="E353" s="505" t="str">
        <f>IF(I353="","",Main!J171)</f>
        <v>K.V.Sai Sujith</v>
      </c>
      <c r="F353" s="506" t="str">
        <f>IF(I353="","",Main!K171)</f>
        <v>VIII</v>
      </c>
      <c r="G353" s="506" t="str">
        <f>IF(I353="","",Main!L171)</f>
        <v>2010-2011</v>
      </c>
      <c r="H353" s="505" t="str">
        <f>IF(I353="","",Main!M171)</f>
        <v>Rathnam High School, Nelore</v>
      </c>
      <c r="I353" s="506">
        <f>IF(Main!N171="","",Main!N171)</f>
        <v>1000</v>
      </c>
      <c r="J353" s="501"/>
      <c r="K353" s="502">
        <f t="shared" si="164"/>
        <v>1</v>
      </c>
      <c r="L353" s="503">
        <f t="shared" ref="L353" si="172">K353</f>
        <v>1</v>
      </c>
    </row>
    <row r="354" spans="1:12" s="504" customFormat="1" ht="27" customHeight="1">
      <c r="A354" s="608">
        <f>IF(K355="","",SUM($L$18:L355))</f>
        <v>169</v>
      </c>
      <c r="B354" s="610" t="str">
        <f>IF(I355="","",CONCATENATE(Main!C172,", ",Main!D172,IF(Main!F172&gt;0,CONCATENATE(", ",Main!F172),"")))</f>
        <v>K.V.RAVANAMMA, SA (English), MPUPS, Dasaripalli</v>
      </c>
      <c r="C354" s="611"/>
      <c r="D354" s="612"/>
      <c r="E354" s="499" t="str">
        <f>IF(I354="","",Main!O172)</f>
        <v>XXXXXXXXXX</v>
      </c>
      <c r="F354" s="500" t="str">
        <f>IF(I354="","",Main!P172)</f>
        <v>Inter-I</v>
      </c>
      <c r="G354" s="500" t="str">
        <f>IF(I354="","",Main!Q172)</f>
        <v>2010-2011</v>
      </c>
      <c r="H354" s="499" t="str">
        <f>IF(I354="","",Main!R172)</f>
        <v>Abdul Kalam Jr Coolege</v>
      </c>
      <c r="I354" s="500">
        <f>IF(Main!S172="","",Main!S172)</f>
        <v>1000</v>
      </c>
      <c r="J354" s="501"/>
      <c r="K354" s="502">
        <f t="shared" si="164"/>
        <v>1</v>
      </c>
      <c r="L354" s="503"/>
    </row>
    <row r="355" spans="1:12" s="504" customFormat="1" ht="27" customHeight="1">
      <c r="A355" s="609"/>
      <c r="B355" s="613"/>
      <c r="C355" s="614"/>
      <c r="D355" s="615"/>
      <c r="E355" s="505" t="str">
        <f>IF(I355="","",Main!J172)</f>
        <v>K.V.Sai Sujith</v>
      </c>
      <c r="F355" s="506" t="str">
        <f>IF(I355="","",Main!K172)</f>
        <v>VIII</v>
      </c>
      <c r="G355" s="506" t="str">
        <f>IF(I355="","",Main!L172)</f>
        <v>2010-2011</v>
      </c>
      <c r="H355" s="505" t="str">
        <f>IF(I355="","",Main!M172)</f>
        <v>Rathnam High School, Nelore</v>
      </c>
      <c r="I355" s="506">
        <f>IF(Main!N172="","",Main!N172)</f>
        <v>1000</v>
      </c>
      <c r="J355" s="501"/>
      <c r="K355" s="502">
        <f t="shared" si="164"/>
        <v>1</v>
      </c>
      <c r="L355" s="503">
        <f t="shared" ref="L355" si="173">K355</f>
        <v>1</v>
      </c>
    </row>
    <row r="356" spans="1:12" s="504" customFormat="1" ht="27" customHeight="1">
      <c r="A356" s="608">
        <f>IF(K357="","",SUM($L$18:L357))</f>
        <v>170</v>
      </c>
      <c r="B356" s="610" t="str">
        <f>IF(I357="","",CONCATENATE(Main!C173,", ",Main!D173,IF(Main!F173&gt;0,CONCATENATE(", ",Main!F173),"")))</f>
        <v>K.V.RAVANAMMA, SA (English), MPUPS, Dasaripalli</v>
      </c>
      <c r="C356" s="611"/>
      <c r="D356" s="612"/>
      <c r="E356" s="499" t="str">
        <f>IF(I356="","",Main!O173)</f>
        <v>XXXXXXXXXX</v>
      </c>
      <c r="F356" s="500" t="str">
        <f>IF(I356="","",Main!P173)</f>
        <v>Inter-I</v>
      </c>
      <c r="G356" s="500" t="str">
        <f>IF(I356="","",Main!Q173)</f>
        <v>2010-2011</v>
      </c>
      <c r="H356" s="499" t="str">
        <f>IF(I356="","",Main!R173)</f>
        <v>Abdul Kalam Jr Coolege</v>
      </c>
      <c r="I356" s="500">
        <f>IF(Main!S173="","",Main!S173)</f>
        <v>1000</v>
      </c>
      <c r="J356" s="501"/>
      <c r="K356" s="502">
        <f t="shared" si="164"/>
        <v>1</v>
      </c>
      <c r="L356" s="503"/>
    </row>
    <row r="357" spans="1:12" s="504" customFormat="1" ht="27" customHeight="1">
      <c r="A357" s="609"/>
      <c r="B357" s="613"/>
      <c r="C357" s="614"/>
      <c r="D357" s="615"/>
      <c r="E357" s="505" t="str">
        <f>IF(I357="","",Main!J173)</f>
        <v>K.V.Sai Sujith</v>
      </c>
      <c r="F357" s="506" t="str">
        <f>IF(I357="","",Main!K173)</f>
        <v>VIII</v>
      </c>
      <c r="G357" s="506" t="str">
        <f>IF(I357="","",Main!L173)</f>
        <v>2010-2011</v>
      </c>
      <c r="H357" s="505" t="str">
        <f>IF(I357="","",Main!M173)</f>
        <v>Rathnam High School, Nelore</v>
      </c>
      <c r="I357" s="506">
        <f>IF(Main!N173="","",Main!N173)</f>
        <v>1000</v>
      </c>
      <c r="J357" s="501"/>
      <c r="K357" s="502">
        <f t="shared" si="164"/>
        <v>1</v>
      </c>
      <c r="L357" s="503">
        <f t="shared" ref="L357" si="174">K357</f>
        <v>1</v>
      </c>
    </row>
    <row r="358" spans="1:12" s="504" customFormat="1" ht="27" customHeight="1">
      <c r="A358" s="608">
        <f>IF(K359="","",SUM($L$18:L359))</f>
        <v>171</v>
      </c>
      <c r="B358" s="610" t="str">
        <f>IF(I359="","",CONCATENATE(Main!C174,", ",Main!D174,IF(Main!F174&gt;0,CONCATENATE(", ",Main!F174),"")))</f>
        <v>K.V.RAVANAMMA, SA (English), MPUPS, Dasaripalli</v>
      </c>
      <c r="C358" s="611"/>
      <c r="D358" s="612"/>
      <c r="E358" s="499" t="str">
        <f>IF(I358="","",Main!O174)</f>
        <v>XXXXXXXXXX</v>
      </c>
      <c r="F358" s="500" t="str">
        <f>IF(I358="","",Main!P174)</f>
        <v>Inter-I</v>
      </c>
      <c r="G358" s="500" t="str">
        <f>IF(I358="","",Main!Q174)</f>
        <v>2010-2011</v>
      </c>
      <c r="H358" s="499" t="str">
        <f>IF(I358="","",Main!R174)</f>
        <v>Abdul Kalam Jr Coolege</v>
      </c>
      <c r="I358" s="500">
        <f>IF(Main!S174="","",Main!S174)</f>
        <v>1000</v>
      </c>
      <c r="J358" s="501"/>
      <c r="K358" s="502">
        <f t="shared" si="164"/>
        <v>1</v>
      </c>
      <c r="L358" s="503"/>
    </row>
    <row r="359" spans="1:12" s="504" customFormat="1" ht="27" customHeight="1">
      <c r="A359" s="609"/>
      <c r="B359" s="613"/>
      <c r="C359" s="614"/>
      <c r="D359" s="615"/>
      <c r="E359" s="505" t="str">
        <f>IF(I359="","",Main!J174)</f>
        <v>K.V.Sai Sujith</v>
      </c>
      <c r="F359" s="506" t="str">
        <f>IF(I359="","",Main!K174)</f>
        <v>VIII</v>
      </c>
      <c r="G359" s="506" t="str">
        <f>IF(I359="","",Main!L174)</f>
        <v>2010-2011</v>
      </c>
      <c r="H359" s="505" t="str">
        <f>IF(I359="","",Main!M174)</f>
        <v>Rathnam High School, Nelore</v>
      </c>
      <c r="I359" s="506">
        <f>IF(Main!N174="","",Main!N174)</f>
        <v>1000</v>
      </c>
      <c r="J359" s="501"/>
      <c r="K359" s="502">
        <f t="shared" si="164"/>
        <v>1</v>
      </c>
      <c r="L359" s="503">
        <f t="shared" ref="L359" si="175">K359</f>
        <v>1</v>
      </c>
    </row>
    <row r="360" spans="1:12" s="504" customFormat="1" ht="27" customHeight="1">
      <c r="A360" s="608">
        <f>IF(K361="","",SUM($L$18:L361))</f>
        <v>172</v>
      </c>
      <c r="B360" s="610" t="str">
        <f>IF(I361="","",CONCATENATE(Main!C175,", ",Main!D175,IF(Main!F175&gt;0,CONCATENATE(", ",Main!F175),"")))</f>
        <v>K.V.RAVANAMMA, SA (English), MPUPS, Dasaripalli</v>
      </c>
      <c r="C360" s="611"/>
      <c r="D360" s="612"/>
      <c r="E360" s="499" t="str">
        <f>IF(I360="","",Main!O175)</f>
        <v>XXXXXXXXXX</v>
      </c>
      <c r="F360" s="500" t="str">
        <f>IF(I360="","",Main!P175)</f>
        <v>Inter-I</v>
      </c>
      <c r="G360" s="500" t="str">
        <f>IF(I360="","",Main!Q175)</f>
        <v>2010-2011</v>
      </c>
      <c r="H360" s="499" t="str">
        <f>IF(I360="","",Main!R175)</f>
        <v>Abdul Kalam Jr Coolege</v>
      </c>
      <c r="I360" s="500">
        <f>IF(Main!S175="","",Main!S175)</f>
        <v>1000</v>
      </c>
      <c r="J360" s="501"/>
      <c r="K360" s="502">
        <f t="shared" si="164"/>
        <v>1</v>
      </c>
      <c r="L360" s="503"/>
    </row>
    <row r="361" spans="1:12" s="504" customFormat="1" ht="27" customHeight="1">
      <c r="A361" s="609"/>
      <c r="B361" s="613"/>
      <c r="C361" s="614"/>
      <c r="D361" s="615"/>
      <c r="E361" s="505" t="str">
        <f>IF(I361="","",Main!J175)</f>
        <v>K.V.Sai Sujith</v>
      </c>
      <c r="F361" s="506" t="str">
        <f>IF(I361="","",Main!K175)</f>
        <v>VIII</v>
      </c>
      <c r="G361" s="506" t="str">
        <f>IF(I361="","",Main!L175)</f>
        <v>2010-2011</v>
      </c>
      <c r="H361" s="505" t="str">
        <f>IF(I361="","",Main!M175)</f>
        <v>Rathnam High School, Nelore</v>
      </c>
      <c r="I361" s="506">
        <f>IF(Main!N175="","",Main!N175)</f>
        <v>1000</v>
      </c>
      <c r="J361" s="501"/>
      <c r="K361" s="502">
        <f t="shared" si="164"/>
        <v>1</v>
      </c>
      <c r="L361" s="503">
        <f t="shared" ref="L361" si="176">K361</f>
        <v>1</v>
      </c>
    </row>
    <row r="362" spans="1:12" s="504" customFormat="1" ht="27" customHeight="1">
      <c r="A362" s="608">
        <f>IF(K363="","",SUM($L$18:L363))</f>
        <v>173</v>
      </c>
      <c r="B362" s="610" t="str">
        <f>IF(I363="","",CONCATENATE(Main!C176,", ",Main!D176,IF(Main!F176&gt;0,CONCATENATE(", ",Main!F176),"")))</f>
        <v>K.V.RAVANAMMA, SA (English), MPUPS, Dasaripalli</v>
      </c>
      <c r="C362" s="611"/>
      <c r="D362" s="612"/>
      <c r="E362" s="499" t="str">
        <f>IF(I362="","",Main!O176)</f>
        <v>XXXXXXXXXX</v>
      </c>
      <c r="F362" s="500" t="str">
        <f>IF(I362="","",Main!P176)</f>
        <v>Inter-I</v>
      </c>
      <c r="G362" s="500" t="str">
        <f>IF(I362="","",Main!Q176)</f>
        <v>2010-2011</v>
      </c>
      <c r="H362" s="499" t="str">
        <f>IF(I362="","",Main!R176)</f>
        <v>Abdul Kalam Jr Coolege</v>
      </c>
      <c r="I362" s="500">
        <f>IF(Main!S176="","",Main!S176)</f>
        <v>1000</v>
      </c>
      <c r="J362" s="501"/>
      <c r="K362" s="502">
        <f t="shared" si="164"/>
        <v>1</v>
      </c>
      <c r="L362" s="503"/>
    </row>
    <row r="363" spans="1:12" s="504" customFormat="1" ht="27" customHeight="1">
      <c r="A363" s="609"/>
      <c r="B363" s="613"/>
      <c r="C363" s="614"/>
      <c r="D363" s="615"/>
      <c r="E363" s="505" t="str">
        <f>IF(I363="","",Main!J176)</f>
        <v>K.V.Sai Sujith</v>
      </c>
      <c r="F363" s="506" t="str">
        <f>IF(I363="","",Main!K176)</f>
        <v>VIII</v>
      </c>
      <c r="G363" s="506" t="str">
        <f>IF(I363="","",Main!L176)</f>
        <v>2010-2011</v>
      </c>
      <c r="H363" s="505" t="str">
        <f>IF(I363="","",Main!M176)</f>
        <v>Rathnam High School, Nelore</v>
      </c>
      <c r="I363" s="506">
        <f>IF(Main!N176="","",Main!N176)</f>
        <v>1000</v>
      </c>
      <c r="J363" s="501"/>
      <c r="K363" s="502">
        <f t="shared" si="164"/>
        <v>1</v>
      </c>
      <c r="L363" s="503">
        <f t="shared" ref="L363" si="177">K363</f>
        <v>1</v>
      </c>
    </row>
    <row r="364" spans="1:12" s="504" customFormat="1" ht="27" customHeight="1">
      <c r="A364" s="608">
        <f>IF(K365="","",SUM($L$18:L365))</f>
        <v>174</v>
      </c>
      <c r="B364" s="610" t="str">
        <f>IF(I365="","",CONCATENATE(Main!C177,", ",Main!D177,IF(Main!F177&gt;0,CONCATENATE(", ",Main!F177),"")))</f>
        <v>K.V.RAVANAMMA, SA (English), MPUPS, Dasaripalli</v>
      </c>
      <c r="C364" s="611"/>
      <c r="D364" s="612"/>
      <c r="E364" s="499" t="str">
        <f>IF(I364="","",Main!O177)</f>
        <v>XXXXXXXXXX</v>
      </c>
      <c r="F364" s="500" t="str">
        <f>IF(I364="","",Main!P177)</f>
        <v>Inter-I</v>
      </c>
      <c r="G364" s="500" t="str">
        <f>IF(I364="","",Main!Q177)</f>
        <v>2010-2011</v>
      </c>
      <c r="H364" s="499" t="str">
        <f>IF(I364="","",Main!R177)</f>
        <v>Abdul Kalam Jr Coolege</v>
      </c>
      <c r="I364" s="500">
        <f>IF(Main!S177="","",Main!S177)</f>
        <v>1000</v>
      </c>
      <c r="J364" s="501"/>
      <c r="K364" s="502">
        <f t="shared" si="164"/>
        <v>1</v>
      </c>
      <c r="L364" s="503"/>
    </row>
    <row r="365" spans="1:12" s="504" customFormat="1" ht="27" customHeight="1">
      <c r="A365" s="609"/>
      <c r="B365" s="613"/>
      <c r="C365" s="614"/>
      <c r="D365" s="615"/>
      <c r="E365" s="505" t="str">
        <f>IF(I365="","",Main!J177)</f>
        <v>K.V.Sai Sujith</v>
      </c>
      <c r="F365" s="506" t="str">
        <f>IF(I365="","",Main!K177)</f>
        <v>VIII</v>
      </c>
      <c r="G365" s="506" t="str">
        <f>IF(I365="","",Main!L177)</f>
        <v>2010-2011</v>
      </c>
      <c r="H365" s="505" t="str">
        <f>IF(I365="","",Main!M177)</f>
        <v>Rathnam High School, Nelore</v>
      </c>
      <c r="I365" s="506">
        <f>IF(Main!N177="","",Main!N177)</f>
        <v>1000</v>
      </c>
      <c r="J365" s="501"/>
      <c r="K365" s="502">
        <f t="shared" si="164"/>
        <v>1</v>
      </c>
      <c r="L365" s="503">
        <f t="shared" ref="L365" si="178">K365</f>
        <v>1</v>
      </c>
    </row>
    <row r="366" spans="1:12" s="504" customFormat="1" ht="27" customHeight="1">
      <c r="A366" s="608">
        <f>IF(K367="","",SUM($L$18:L367))</f>
        <v>175</v>
      </c>
      <c r="B366" s="610" t="str">
        <f>IF(I367="","",CONCATENATE(Main!C178,", ",Main!D178,IF(Main!F178&gt;0,CONCATENATE(", ",Main!F178),"")))</f>
        <v>K.V.RAVANAMMA, SA (English), MPUPS, Dasaripalli</v>
      </c>
      <c r="C366" s="611"/>
      <c r="D366" s="612"/>
      <c r="E366" s="499" t="str">
        <f>IF(I366="","",Main!O178)</f>
        <v>XXXXXXXXXX</v>
      </c>
      <c r="F366" s="500" t="str">
        <f>IF(I366="","",Main!P178)</f>
        <v>Inter-I</v>
      </c>
      <c r="G366" s="500" t="str">
        <f>IF(I366="","",Main!Q178)</f>
        <v>2010-2011</v>
      </c>
      <c r="H366" s="499" t="str">
        <f>IF(I366="","",Main!R178)</f>
        <v>Abdul Kalam Jr Coolege</v>
      </c>
      <c r="I366" s="500">
        <f>IF(Main!S178="","",Main!S178)</f>
        <v>1000</v>
      </c>
      <c r="J366" s="501"/>
      <c r="K366" s="502">
        <f t="shared" si="164"/>
        <v>1</v>
      </c>
      <c r="L366" s="503"/>
    </row>
    <row r="367" spans="1:12" s="504" customFormat="1" ht="27" customHeight="1">
      <c r="A367" s="609"/>
      <c r="B367" s="613"/>
      <c r="C367" s="614"/>
      <c r="D367" s="615"/>
      <c r="E367" s="505" t="str">
        <f>IF(I367="","",Main!J178)</f>
        <v>K.V.Sai Sujith</v>
      </c>
      <c r="F367" s="506" t="str">
        <f>IF(I367="","",Main!K178)</f>
        <v>VIII</v>
      </c>
      <c r="G367" s="506" t="str">
        <f>IF(I367="","",Main!L178)</f>
        <v>2010-2011</v>
      </c>
      <c r="H367" s="505" t="str">
        <f>IF(I367="","",Main!M178)</f>
        <v>Rathnam High School, Nelore</v>
      </c>
      <c r="I367" s="506">
        <f>IF(Main!N178="","",Main!N178)</f>
        <v>1000</v>
      </c>
      <c r="J367" s="501"/>
      <c r="K367" s="502">
        <f t="shared" si="164"/>
        <v>1</v>
      </c>
      <c r="L367" s="503">
        <f t="shared" ref="L367" si="179">K367</f>
        <v>1</v>
      </c>
    </row>
    <row r="368" spans="1:12" s="504" customFormat="1" ht="27" customHeight="1">
      <c r="A368" s="608">
        <f>IF(K369="","",SUM($L$18:L369))</f>
        <v>176</v>
      </c>
      <c r="B368" s="610" t="str">
        <f>IF(I369="","",CONCATENATE(Main!C179,", ",Main!D179,IF(Main!F179&gt;0,CONCATENATE(", ",Main!F179),"")))</f>
        <v>K.V.RAVANAMMA, SA (English), MPUPS, Dasaripalli</v>
      </c>
      <c r="C368" s="611"/>
      <c r="D368" s="612"/>
      <c r="E368" s="499" t="str">
        <f>IF(I368="","",Main!O179)</f>
        <v>XXXXXXXXXX</v>
      </c>
      <c r="F368" s="500" t="str">
        <f>IF(I368="","",Main!P179)</f>
        <v>Inter-I</v>
      </c>
      <c r="G368" s="500" t="str">
        <f>IF(I368="","",Main!Q179)</f>
        <v>2010-2011</v>
      </c>
      <c r="H368" s="499" t="str">
        <f>IF(I368="","",Main!R179)</f>
        <v>Abdul Kalam Jr Coolege</v>
      </c>
      <c r="I368" s="500">
        <f>IF(Main!S179="","",Main!S179)</f>
        <v>1000</v>
      </c>
      <c r="J368" s="501"/>
      <c r="K368" s="502">
        <f t="shared" si="164"/>
        <v>1</v>
      </c>
      <c r="L368" s="503"/>
    </row>
    <row r="369" spans="1:12" s="504" customFormat="1" ht="27" customHeight="1">
      <c r="A369" s="609"/>
      <c r="B369" s="613"/>
      <c r="C369" s="614"/>
      <c r="D369" s="615"/>
      <c r="E369" s="505" t="str">
        <f>IF(I369="","",Main!J179)</f>
        <v>K.V.Sai Sujith</v>
      </c>
      <c r="F369" s="506" t="str">
        <f>IF(I369="","",Main!K179)</f>
        <v>VIII</v>
      </c>
      <c r="G369" s="506" t="str">
        <f>IF(I369="","",Main!L179)</f>
        <v>2010-2011</v>
      </c>
      <c r="H369" s="505" t="str">
        <f>IF(I369="","",Main!M179)</f>
        <v>Rathnam High School, Nelore</v>
      </c>
      <c r="I369" s="506">
        <f>IF(Main!N179="","",Main!N179)</f>
        <v>1000</v>
      </c>
      <c r="J369" s="501"/>
      <c r="K369" s="502">
        <f t="shared" si="164"/>
        <v>1</v>
      </c>
      <c r="L369" s="503">
        <f t="shared" ref="L369" si="180">K369</f>
        <v>1</v>
      </c>
    </row>
    <row r="370" spans="1:12" s="504" customFormat="1" ht="27" customHeight="1">
      <c r="A370" s="608">
        <f>IF(K371="","",SUM($L$18:L371))</f>
        <v>177</v>
      </c>
      <c r="B370" s="610" t="str">
        <f>IF(I371="","",CONCATENATE(Main!C180,", ",Main!D180,IF(Main!F180&gt;0,CONCATENATE(", ",Main!F180),"")))</f>
        <v>K.V.RAVANAMMA, SA (English), MPUPS, Dasaripalli</v>
      </c>
      <c r="C370" s="611"/>
      <c r="D370" s="612"/>
      <c r="E370" s="499" t="str">
        <f>IF(I370="","",Main!O180)</f>
        <v>XXXXXXXXXX</v>
      </c>
      <c r="F370" s="500" t="str">
        <f>IF(I370="","",Main!P180)</f>
        <v>Inter-I</v>
      </c>
      <c r="G370" s="500" t="str">
        <f>IF(I370="","",Main!Q180)</f>
        <v>2010-2011</v>
      </c>
      <c r="H370" s="499" t="str">
        <f>IF(I370="","",Main!R180)</f>
        <v>Abdul Kalam Jr Coolege</v>
      </c>
      <c r="I370" s="500">
        <f>IF(Main!S180="","",Main!S180)</f>
        <v>1000</v>
      </c>
      <c r="J370" s="501"/>
      <c r="K370" s="502">
        <f t="shared" si="164"/>
        <v>1</v>
      </c>
      <c r="L370" s="503"/>
    </row>
    <row r="371" spans="1:12" s="504" customFormat="1" ht="27" customHeight="1">
      <c r="A371" s="609"/>
      <c r="B371" s="613"/>
      <c r="C371" s="614"/>
      <c r="D371" s="615"/>
      <c r="E371" s="505" t="str">
        <f>IF(I371="","",Main!J180)</f>
        <v>K.V.Sai Sujith</v>
      </c>
      <c r="F371" s="506" t="str">
        <f>IF(I371="","",Main!K180)</f>
        <v>VIII</v>
      </c>
      <c r="G371" s="506" t="str">
        <f>IF(I371="","",Main!L180)</f>
        <v>2010-2011</v>
      </c>
      <c r="H371" s="505" t="str">
        <f>IF(I371="","",Main!M180)</f>
        <v>Rathnam High School, Nelore</v>
      </c>
      <c r="I371" s="506">
        <f>IF(Main!N180="","",Main!N180)</f>
        <v>1000</v>
      </c>
      <c r="J371" s="501"/>
      <c r="K371" s="502">
        <f t="shared" si="164"/>
        <v>1</v>
      </c>
      <c r="L371" s="503">
        <f t="shared" ref="L371" si="181">K371</f>
        <v>1</v>
      </c>
    </row>
    <row r="372" spans="1:12" s="504" customFormat="1" ht="27" customHeight="1">
      <c r="A372" s="608">
        <f>IF(K373="","",SUM($L$18:L373))</f>
        <v>178</v>
      </c>
      <c r="B372" s="610" t="str">
        <f>IF(I373="","",CONCATENATE(Main!C181,", ",Main!D181,IF(Main!F181&gt;0,CONCATENATE(", ",Main!F181),"")))</f>
        <v>K.V.RAVANAMMA, SA (English), MPUPS, Dasaripalli</v>
      </c>
      <c r="C372" s="611"/>
      <c r="D372" s="612"/>
      <c r="E372" s="499" t="str">
        <f>IF(I372="","",Main!O181)</f>
        <v>XXXXXXXXXX</v>
      </c>
      <c r="F372" s="500" t="str">
        <f>IF(I372="","",Main!P181)</f>
        <v>Inter-I</v>
      </c>
      <c r="G372" s="500" t="str">
        <f>IF(I372="","",Main!Q181)</f>
        <v>2010-2011</v>
      </c>
      <c r="H372" s="499" t="str">
        <f>IF(I372="","",Main!R181)</f>
        <v>Abdul Kalam Jr Coolege</v>
      </c>
      <c r="I372" s="500">
        <f>IF(Main!S181="","",Main!S181)</f>
        <v>1000</v>
      </c>
      <c r="J372" s="501"/>
      <c r="K372" s="502">
        <f t="shared" si="164"/>
        <v>1</v>
      </c>
      <c r="L372" s="503"/>
    </row>
    <row r="373" spans="1:12" s="504" customFormat="1" ht="27" customHeight="1">
      <c r="A373" s="609"/>
      <c r="B373" s="613"/>
      <c r="C373" s="614"/>
      <c r="D373" s="615"/>
      <c r="E373" s="505" t="str">
        <f>IF(I373="","",Main!J181)</f>
        <v>K.V.Sai Sujith</v>
      </c>
      <c r="F373" s="506" t="str">
        <f>IF(I373="","",Main!K181)</f>
        <v>VIII</v>
      </c>
      <c r="G373" s="506" t="str">
        <f>IF(I373="","",Main!L181)</f>
        <v>2010-2011</v>
      </c>
      <c r="H373" s="505" t="str">
        <f>IF(I373="","",Main!M181)</f>
        <v>Rathnam High School, Nelore</v>
      </c>
      <c r="I373" s="506">
        <f>IF(Main!N181="","",Main!N181)</f>
        <v>1000</v>
      </c>
      <c r="J373" s="501"/>
      <c r="K373" s="502">
        <f t="shared" si="164"/>
        <v>1</v>
      </c>
      <c r="L373" s="503">
        <f t="shared" ref="L373" si="182">K373</f>
        <v>1</v>
      </c>
    </row>
    <row r="374" spans="1:12" s="504" customFormat="1" ht="27" customHeight="1">
      <c r="A374" s="608">
        <f>IF(K375="","",SUM($L$18:L375))</f>
        <v>179</v>
      </c>
      <c r="B374" s="610" t="str">
        <f>IF(I375="","",CONCATENATE(Main!C182,", ",Main!D182,IF(Main!F182&gt;0,CONCATENATE(", ",Main!F182),"")))</f>
        <v>K.V.RAVANAMMA, SA (English), MPUPS, Dasaripalli</v>
      </c>
      <c r="C374" s="611"/>
      <c r="D374" s="612"/>
      <c r="E374" s="499" t="str">
        <f>IF(I374="","",Main!O182)</f>
        <v>XXXXXXXXXX</v>
      </c>
      <c r="F374" s="500" t="str">
        <f>IF(I374="","",Main!P182)</f>
        <v>Inter-I</v>
      </c>
      <c r="G374" s="500" t="str">
        <f>IF(I374="","",Main!Q182)</f>
        <v>2010-2011</v>
      </c>
      <c r="H374" s="499" t="str">
        <f>IF(I374="","",Main!R182)</f>
        <v>Abdul Kalam Jr Coolege</v>
      </c>
      <c r="I374" s="500">
        <f>IF(Main!S182="","",Main!S182)</f>
        <v>1000</v>
      </c>
      <c r="J374" s="501"/>
      <c r="K374" s="502">
        <f t="shared" si="164"/>
        <v>1</v>
      </c>
      <c r="L374" s="503"/>
    </row>
    <row r="375" spans="1:12" s="504" customFormat="1" ht="27" customHeight="1">
      <c r="A375" s="609"/>
      <c r="B375" s="613"/>
      <c r="C375" s="614"/>
      <c r="D375" s="615"/>
      <c r="E375" s="505" t="str">
        <f>IF(I375="","",Main!J182)</f>
        <v>K.V.Sai Sujith</v>
      </c>
      <c r="F375" s="506" t="str">
        <f>IF(I375="","",Main!K182)</f>
        <v>VIII</v>
      </c>
      <c r="G375" s="506" t="str">
        <f>IF(I375="","",Main!L182)</f>
        <v>2010-2011</v>
      </c>
      <c r="H375" s="505" t="str">
        <f>IF(I375="","",Main!M182)</f>
        <v>Rathnam High School, Nelore</v>
      </c>
      <c r="I375" s="506">
        <f>IF(Main!N182="","",Main!N182)</f>
        <v>1000</v>
      </c>
      <c r="J375" s="501"/>
      <c r="K375" s="502">
        <f t="shared" si="164"/>
        <v>1</v>
      </c>
      <c r="L375" s="503">
        <f t="shared" ref="L375" si="183">K375</f>
        <v>1</v>
      </c>
    </row>
    <row r="376" spans="1:12" s="504" customFormat="1" ht="27" customHeight="1">
      <c r="A376" s="608">
        <f>IF(K377="","",SUM($L$18:L377))</f>
        <v>180</v>
      </c>
      <c r="B376" s="610" t="str">
        <f>IF(I377="","",CONCATENATE(Main!C183,", ",Main!D183,IF(Main!F183&gt;0,CONCATENATE(", ",Main!F183),"")))</f>
        <v>K.V.RAVANAMMA, SA (English), MPUPS, Dasaripalli</v>
      </c>
      <c r="C376" s="611"/>
      <c r="D376" s="612"/>
      <c r="E376" s="499" t="str">
        <f>IF(I376="","",Main!O183)</f>
        <v>XXXXXXXXXX</v>
      </c>
      <c r="F376" s="500" t="str">
        <f>IF(I376="","",Main!P183)</f>
        <v>Inter-I</v>
      </c>
      <c r="G376" s="500" t="str">
        <f>IF(I376="","",Main!Q183)</f>
        <v>2010-2011</v>
      </c>
      <c r="H376" s="499" t="str">
        <f>IF(I376="","",Main!R183)</f>
        <v>Abdul Kalam Jr Coolege</v>
      </c>
      <c r="I376" s="500">
        <f>IF(Main!S183="","",Main!S183)</f>
        <v>1000</v>
      </c>
      <c r="J376" s="501"/>
      <c r="K376" s="502">
        <f t="shared" si="164"/>
        <v>1</v>
      </c>
      <c r="L376" s="503"/>
    </row>
    <row r="377" spans="1:12" s="504" customFormat="1" ht="27" customHeight="1">
      <c r="A377" s="609"/>
      <c r="B377" s="613"/>
      <c r="C377" s="614"/>
      <c r="D377" s="615"/>
      <c r="E377" s="505" t="str">
        <f>IF(I377="","",Main!J183)</f>
        <v>K.V.Sai Sujith</v>
      </c>
      <c r="F377" s="506" t="str">
        <f>IF(I377="","",Main!K183)</f>
        <v>VIII</v>
      </c>
      <c r="G377" s="506" t="str">
        <f>IF(I377="","",Main!L183)</f>
        <v>2010-2011</v>
      </c>
      <c r="H377" s="505" t="str">
        <f>IF(I377="","",Main!M183)</f>
        <v>Rathnam High School, Nelore</v>
      </c>
      <c r="I377" s="506">
        <f>IF(Main!N183="","",Main!N183)</f>
        <v>1000</v>
      </c>
      <c r="J377" s="501"/>
      <c r="K377" s="502">
        <f t="shared" si="164"/>
        <v>1</v>
      </c>
      <c r="L377" s="503">
        <f t="shared" ref="L377" si="184">K377</f>
        <v>1</v>
      </c>
    </row>
    <row r="378" spans="1:12" s="504" customFormat="1" ht="27" customHeight="1">
      <c r="A378" s="608">
        <f>IF(K379="","",SUM($L$18:L379))</f>
        <v>181</v>
      </c>
      <c r="B378" s="610" t="str">
        <f>IF(I379="","",CONCATENATE(Main!C184,", ",Main!D184,IF(Main!F184&gt;0,CONCATENATE(", ",Main!F184),"")))</f>
        <v>K.V.RAVANAMMA, SA (English), MPUPS, Dasaripalli</v>
      </c>
      <c r="C378" s="611"/>
      <c r="D378" s="612"/>
      <c r="E378" s="499" t="str">
        <f>IF(I378="","",Main!O184)</f>
        <v>XXXXXXXXXX</v>
      </c>
      <c r="F378" s="500" t="str">
        <f>IF(I378="","",Main!P184)</f>
        <v>Inter-I</v>
      </c>
      <c r="G378" s="500" t="str">
        <f>IF(I378="","",Main!Q184)</f>
        <v>2010-2011</v>
      </c>
      <c r="H378" s="499" t="str">
        <f>IF(I378="","",Main!R184)</f>
        <v>Abdul Kalam Jr Coolege</v>
      </c>
      <c r="I378" s="500">
        <f>IF(Main!S184="","",Main!S184)</f>
        <v>1000</v>
      </c>
      <c r="J378" s="501"/>
      <c r="K378" s="502">
        <f t="shared" si="164"/>
        <v>1</v>
      </c>
      <c r="L378" s="503"/>
    </row>
    <row r="379" spans="1:12" s="504" customFormat="1" ht="27" customHeight="1">
      <c r="A379" s="609"/>
      <c r="B379" s="613"/>
      <c r="C379" s="614"/>
      <c r="D379" s="615"/>
      <c r="E379" s="505" t="str">
        <f>IF(I379="","",Main!J184)</f>
        <v>K.V.Sai Sujith</v>
      </c>
      <c r="F379" s="506" t="str">
        <f>IF(I379="","",Main!K184)</f>
        <v>VIII</v>
      </c>
      <c r="G379" s="506" t="str">
        <f>IF(I379="","",Main!L184)</f>
        <v>2010-2011</v>
      </c>
      <c r="H379" s="505" t="str">
        <f>IF(I379="","",Main!M184)</f>
        <v>Rathnam High School, Nelore</v>
      </c>
      <c r="I379" s="506">
        <f>IF(Main!N184="","",Main!N184)</f>
        <v>1000</v>
      </c>
      <c r="J379" s="501"/>
      <c r="K379" s="502">
        <f t="shared" si="164"/>
        <v>1</v>
      </c>
      <c r="L379" s="503">
        <f t="shared" ref="L379" si="185">K379</f>
        <v>1</v>
      </c>
    </row>
    <row r="380" spans="1:12" s="504" customFormat="1" ht="27" customHeight="1">
      <c r="A380" s="608">
        <f>IF(K381="","",SUM($L$18:L381))</f>
        <v>182</v>
      </c>
      <c r="B380" s="610" t="str">
        <f>IF(I381="","",CONCATENATE(Main!C185,", ",Main!D185,IF(Main!F185&gt;0,CONCATENATE(", ",Main!F185),"")))</f>
        <v>K.V.RAVANAMMA, SA (English), MPUPS, Dasaripalli</v>
      </c>
      <c r="C380" s="611"/>
      <c r="D380" s="612"/>
      <c r="E380" s="499" t="str">
        <f>IF(I380="","",Main!O185)</f>
        <v>XXXXXXXXXX</v>
      </c>
      <c r="F380" s="500" t="str">
        <f>IF(I380="","",Main!P185)</f>
        <v>Inter-I</v>
      </c>
      <c r="G380" s="500" t="str">
        <f>IF(I380="","",Main!Q185)</f>
        <v>2010-2011</v>
      </c>
      <c r="H380" s="499" t="str">
        <f>IF(I380="","",Main!R185)</f>
        <v>Abdul Kalam Jr Coolege</v>
      </c>
      <c r="I380" s="500">
        <f>IF(Main!S185="","",Main!S185)</f>
        <v>1000</v>
      </c>
      <c r="J380" s="501"/>
      <c r="K380" s="502">
        <f t="shared" si="164"/>
        <v>1</v>
      </c>
      <c r="L380" s="503"/>
    </row>
    <row r="381" spans="1:12" s="504" customFormat="1" ht="27" customHeight="1">
      <c r="A381" s="609"/>
      <c r="B381" s="613"/>
      <c r="C381" s="614"/>
      <c r="D381" s="615"/>
      <c r="E381" s="505" t="str">
        <f>IF(I381="","",Main!J185)</f>
        <v>K.V.Sai Sujith</v>
      </c>
      <c r="F381" s="506" t="str">
        <f>IF(I381="","",Main!K185)</f>
        <v>VIII</v>
      </c>
      <c r="G381" s="506" t="str">
        <f>IF(I381="","",Main!L185)</f>
        <v>2010-2011</v>
      </c>
      <c r="H381" s="505" t="str">
        <f>IF(I381="","",Main!M185)</f>
        <v>Rathnam High School, Nelore</v>
      </c>
      <c r="I381" s="506">
        <f>IF(Main!N185="","",Main!N185)</f>
        <v>1000</v>
      </c>
      <c r="J381" s="501"/>
      <c r="K381" s="502">
        <f t="shared" si="164"/>
        <v>1</v>
      </c>
      <c r="L381" s="503">
        <f t="shared" ref="L381" si="186">K381</f>
        <v>1</v>
      </c>
    </row>
    <row r="382" spans="1:12" s="504" customFormat="1" ht="27" customHeight="1">
      <c r="A382" s="608">
        <f>IF(K383="","",SUM($L$18:L383))</f>
        <v>183</v>
      </c>
      <c r="B382" s="610" t="str">
        <f>IF(I383="","",CONCATENATE(Main!C186,", ",Main!D186,IF(Main!F186&gt;0,CONCATENATE(", ",Main!F186),"")))</f>
        <v>K.V.RAVANAMMA, SA (English), MPUPS, Dasaripalli</v>
      </c>
      <c r="C382" s="611"/>
      <c r="D382" s="612"/>
      <c r="E382" s="499" t="str">
        <f>IF(I382="","",Main!O186)</f>
        <v>XXXXXXXXXX</v>
      </c>
      <c r="F382" s="500" t="str">
        <f>IF(I382="","",Main!P186)</f>
        <v>Inter-I</v>
      </c>
      <c r="G382" s="500" t="str">
        <f>IF(I382="","",Main!Q186)</f>
        <v>2010-2011</v>
      </c>
      <c r="H382" s="499" t="str">
        <f>IF(I382="","",Main!R186)</f>
        <v>Abdul Kalam Jr Coolege</v>
      </c>
      <c r="I382" s="500">
        <f>IF(Main!S186="","",Main!S186)</f>
        <v>1000</v>
      </c>
      <c r="J382" s="501"/>
      <c r="K382" s="502">
        <f t="shared" si="164"/>
        <v>1</v>
      </c>
      <c r="L382" s="503"/>
    </row>
    <row r="383" spans="1:12" s="504" customFormat="1" ht="27" customHeight="1">
      <c r="A383" s="609"/>
      <c r="B383" s="613"/>
      <c r="C383" s="614"/>
      <c r="D383" s="615"/>
      <c r="E383" s="505" t="str">
        <f>IF(I383="","",Main!J186)</f>
        <v>K.V.Sai Sujith</v>
      </c>
      <c r="F383" s="506" t="str">
        <f>IF(I383="","",Main!K186)</f>
        <v>VIII</v>
      </c>
      <c r="G383" s="506" t="str">
        <f>IF(I383="","",Main!L186)</f>
        <v>2010-2011</v>
      </c>
      <c r="H383" s="505" t="str">
        <f>IF(I383="","",Main!M186)</f>
        <v>Rathnam High School, Nelore</v>
      </c>
      <c r="I383" s="506">
        <f>IF(Main!N186="","",Main!N186)</f>
        <v>1000</v>
      </c>
      <c r="J383" s="501"/>
      <c r="K383" s="502">
        <f t="shared" si="164"/>
        <v>1</v>
      </c>
      <c r="L383" s="503">
        <f t="shared" ref="L383" si="187">K383</f>
        <v>1</v>
      </c>
    </row>
    <row r="384" spans="1:12" s="504" customFormat="1" ht="27" customHeight="1">
      <c r="A384" s="608">
        <f>IF(K385="","",SUM($L$18:L385))</f>
        <v>184</v>
      </c>
      <c r="B384" s="610" t="str">
        <f>IF(I385="","",CONCATENATE(Main!C187,", ",Main!D187,IF(Main!F187&gt;0,CONCATENATE(", ",Main!F187),"")))</f>
        <v>K.V.RAVANAMMA, SA (English), MPUPS, Dasaripalli</v>
      </c>
      <c r="C384" s="611"/>
      <c r="D384" s="612"/>
      <c r="E384" s="499" t="str">
        <f>IF(I384="","",Main!O187)</f>
        <v>XXXXXXXXXX</v>
      </c>
      <c r="F384" s="500" t="str">
        <f>IF(I384="","",Main!P187)</f>
        <v>Inter-I</v>
      </c>
      <c r="G384" s="500" t="str">
        <f>IF(I384="","",Main!Q187)</f>
        <v>2010-2011</v>
      </c>
      <c r="H384" s="499" t="str">
        <f>IF(I384="","",Main!R187)</f>
        <v>Abdul Kalam Jr Coolege</v>
      </c>
      <c r="I384" s="500">
        <f>IF(Main!S187="","",Main!S187)</f>
        <v>1000</v>
      </c>
      <c r="J384" s="501"/>
      <c r="K384" s="502">
        <f t="shared" si="164"/>
        <v>1</v>
      </c>
      <c r="L384" s="503"/>
    </row>
    <row r="385" spans="1:12" s="504" customFormat="1" ht="27" customHeight="1">
      <c r="A385" s="609"/>
      <c r="B385" s="613"/>
      <c r="C385" s="614"/>
      <c r="D385" s="615"/>
      <c r="E385" s="505" t="str">
        <f>IF(I385="","",Main!J187)</f>
        <v>K.V.Sai Sujith</v>
      </c>
      <c r="F385" s="506" t="str">
        <f>IF(I385="","",Main!K187)</f>
        <v>VIII</v>
      </c>
      <c r="G385" s="506" t="str">
        <f>IF(I385="","",Main!L187)</f>
        <v>2010-2011</v>
      </c>
      <c r="H385" s="505" t="str">
        <f>IF(I385="","",Main!M187)</f>
        <v>Rathnam High School, Nelore</v>
      </c>
      <c r="I385" s="506">
        <f>IF(Main!N187="","",Main!N187)</f>
        <v>1000</v>
      </c>
      <c r="J385" s="501"/>
      <c r="K385" s="502">
        <f t="shared" si="164"/>
        <v>1</v>
      </c>
      <c r="L385" s="503">
        <f t="shared" ref="L385" si="188">K385</f>
        <v>1</v>
      </c>
    </row>
    <row r="386" spans="1:12" s="504" customFormat="1" ht="27" customHeight="1">
      <c r="A386" s="608">
        <f>IF(K387="","",SUM($L$18:L387))</f>
        <v>185</v>
      </c>
      <c r="B386" s="610" t="str">
        <f>IF(I387="","",CONCATENATE(Main!C188,", ",Main!D188,IF(Main!F188&gt;0,CONCATENATE(", ",Main!F188),"")))</f>
        <v>K.V.RAVANAMMA, SA (English), MPUPS, Dasaripalli</v>
      </c>
      <c r="C386" s="611"/>
      <c r="D386" s="612"/>
      <c r="E386" s="499" t="str">
        <f>IF(I386="","",Main!O188)</f>
        <v>XXXXXXXXXX</v>
      </c>
      <c r="F386" s="500" t="str">
        <f>IF(I386="","",Main!P188)</f>
        <v>Inter-I</v>
      </c>
      <c r="G386" s="500" t="str">
        <f>IF(I386="","",Main!Q188)</f>
        <v>2010-2011</v>
      </c>
      <c r="H386" s="499" t="str">
        <f>IF(I386="","",Main!R188)</f>
        <v>Abdul Kalam Jr Coolege</v>
      </c>
      <c r="I386" s="500">
        <f>IF(Main!S188="","",Main!S188)</f>
        <v>1000</v>
      </c>
      <c r="J386" s="501"/>
      <c r="K386" s="502">
        <f t="shared" si="164"/>
        <v>1</v>
      </c>
      <c r="L386" s="503"/>
    </row>
    <row r="387" spans="1:12" s="504" customFormat="1" ht="27" customHeight="1">
      <c r="A387" s="609"/>
      <c r="B387" s="613"/>
      <c r="C387" s="614"/>
      <c r="D387" s="615"/>
      <c r="E387" s="505" t="str">
        <f>IF(I387="","",Main!J188)</f>
        <v>K.V.Sai Sujith</v>
      </c>
      <c r="F387" s="506" t="str">
        <f>IF(I387="","",Main!K188)</f>
        <v>VIII</v>
      </c>
      <c r="G387" s="506" t="str">
        <f>IF(I387="","",Main!L188)</f>
        <v>2010-2011</v>
      </c>
      <c r="H387" s="505" t="str">
        <f>IF(I387="","",Main!M188)</f>
        <v>Rathnam High School, Nelore</v>
      </c>
      <c r="I387" s="506">
        <f>IF(Main!N188="","",Main!N188)</f>
        <v>1000</v>
      </c>
      <c r="J387" s="501"/>
      <c r="K387" s="502">
        <f t="shared" si="164"/>
        <v>1</v>
      </c>
      <c r="L387" s="503">
        <f t="shared" ref="L387" si="189">K387</f>
        <v>1</v>
      </c>
    </row>
    <row r="388" spans="1:12" s="504" customFormat="1" ht="27" customHeight="1">
      <c r="A388" s="608">
        <f>IF(K389="","",SUM($L$18:L389))</f>
        <v>186</v>
      </c>
      <c r="B388" s="610" t="str">
        <f>IF(I389="","",CONCATENATE(Main!C189,", ",Main!D189,IF(Main!F189&gt;0,CONCATENATE(", ",Main!F189),"")))</f>
        <v>K.V.RAVANAMMA, SA (English), MPUPS, Dasaripalli</v>
      </c>
      <c r="C388" s="611"/>
      <c r="D388" s="612"/>
      <c r="E388" s="499" t="str">
        <f>IF(I388="","",Main!O189)</f>
        <v>XXXXXXXXXX</v>
      </c>
      <c r="F388" s="500" t="str">
        <f>IF(I388="","",Main!P189)</f>
        <v>Inter-I</v>
      </c>
      <c r="G388" s="500" t="str">
        <f>IF(I388="","",Main!Q189)</f>
        <v>2010-2011</v>
      </c>
      <c r="H388" s="499" t="str">
        <f>IF(I388="","",Main!R189)</f>
        <v>Abdul Kalam Jr Coolege</v>
      </c>
      <c r="I388" s="500">
        <f>IF(Main!S189="","",Main!S189)</f>
        <v>1000</v>
      </c>
      <c r="J388" s="501"/>
      <c r="K388" s="502">
        <f t="shared" si="164"/>
        <v>1</v>
      </c>
      <c r="L388" s="503"/>
    </row>
    <row r="389" spans="1:12" s="504" customFormat="1" ht="27" customHeight="1">
      <c r="A389" s="609"/>
      <c r="B389" s="613"/>
      <c r="C389" s="614"/>
      <c r="D389" s="615"/>
      <c r="E389" s="505" t="str">
        <f>IF(I389="","",Main!J189)</f>
        <v>K.V.Sai Sujith</v>
      </c>
      <c r="F389" s="506" t="str">
        <f>IF(I389="","",Main!K189)</f>
        <v>VIII</v>
      </c>
      <c r="G389" s="506" t="str">
        <f>IF(I389="","",Main!L189)</f>
        <v>2010-2011</v>
      </c>
      <c r="H389" s="505" t="str">
        <f>IF(I389="","",Main!M189)</f>
        <v>Rathnam High School, Nelore</v>
      </c>
      <c r="I389" s="506">
        <f>IF(Main!N189="","",Main!N189)</f>
        <v>1000</v>
      </c>
      <c r="J389" s="501"/>
      <c r="K389" s="502">
        <f t="shared" si="164"/>
        <v>1</v>
      </c>
      <c r="L389" s="503">
        <f t="shared" ref="L389" si="190">K389</f>
        <v>1</v>
      </c>
    </row>
    <row r="390" spans="1:12" s="504" customFormat="1" ht="27" customHeight="1">
      <c r="A390" s="608">
        <f>IF(K391="","",SUM($L$18:L391))</f>
        <v>187</v>
      </c>
      <c r="B390" s="610" t="str">
        <f>IF(I391="","",CONCATENATE(Main!C190,", ",Main!D190,IF(Main!F190&gt;0,CONCATENATE(", ",Main!F190),"")))</f>
        <v>K.V.RAVANAMMA, SA (English), MPUPS, Dasaripalli</v>
      </c>
      <c r="C390" s="611"/>
      <c r="D390" s="612"/>
      <c r="E390" s="499" t="str">
        <f>IF(I390="","",Main!O190)</f>
        <v>XXXXXXXXXX</v>
      </c>
      <c r="F390" s="500" t="str">
        <f>IF(I390="","",Main!P190)</f>
        <v>Inter-I</v>
      </c>
      <c r="G390" s="500" t="str">
        <f>IF(I390="","",Main!Q190)</f>
        <v>2010-2011</v>
      </c>
      <c r="H390" s="499" t="str">
        <f>IF(I390="","",Main!R190)</f>
        <v>Abdul Kalam Jr Coolege</v>
      </c>
      <c r="I390" s="500">
        <f>IF(Main!S190="","",Main!S190)</f>
        <v>1000</v>
      </c>
      <c r="J390" s="501"/>
      <c r="K390" s="502">
        <f t="shared" si="164"/>
        <v>1</v>
      </c>
      <c r="L390" s="503"/>
    </row>
    <row r="391" spans="1:12" s="504" customFormat="1" ht="27" customHeight="1">
      <c r="A391" s="609"/>
      <c r="B391" s="613"/>
      <c r="C391" s="614"/>
      <c r="D391" s="615"/>
      <c r="E391" s="505" t="str">
        <f>IF(I391="","",Main!J190)</f>
        <v>K.V.Sai Sujith</v>
      </c>
      <c r="F391" s="506" t="str">
        <f>IF(I391="","",Main!K190)</f>
        <v>VIII</v>
      </c>
      <c r="G391" s="506" t="str">
        <f>IF(I391="","",Main!L190)</f>
        <v>2010-2011</v>
      </c>
      <c r="H391" s="505" t="str">
        <f>IF(I391="","",Main!M190)</f>
        <v>Rathnam High School, Nelore</v>
      </c>
      <c r="I391" s="506">
        <f>IF(Main!N190="","",Main!N190)</f>
        <v>1000</v>
      </c>
      <c r="J391" s="501"/>
      <c r="K391" s="502">
        <f t="shared" si="164"/>
        <v>1</v>
      </c>
      <c r="L391" s="503">
        <f t="shared" ref="L391" si="191">K391</f>
        <v>1</v>
      </c>
    </row>
    <row r="392" spans="1:12" s="504" customFormat="1" ht="27" customHeight="1">
      <c r="A392" s="608">
        <f>IF(K393="","",SUM($L$18:L393))</f>
        <v>188</v>
      </c>
      <c r="B392" s="610" t="str">
        <f>IF(I393="","",CONCATENATE(Main!C191,", ",Main!D191,IF(Main!F191&gt;0,CONCATENATE(", ",Main!F191),"")))</f>
        <v>K.V.RAVANAMMA, SA (English), MPUPS, Dasaripalli</v>
      </c>
      <c r="C392" s="611"/>
      <c r="D392" s="612"/>
      <c r="E392" s="499" t="str">
        <f>IF(I392="","",Main!O191)</f>
        <v>XXXXXXXXXX</v>
      </c>
      <c r="F392" s="500" t="str">
        <f>IF(I392="","",Main!P191)</f>
        <v>Inter-I</v>
      </c>
      <c r="G392" s="500" t="str">
        <f>IF(I392="","",Main!Q191)</f>
        <v>2010-2011</v>
      </c>
      <c r="H392" s="499" t="str">
        <f>IF(I392="","",Main!R191)</f>
        <v>Abdul Kalam Jr Coolege</v>
      </c>
      <c r="I392" s="500">
        <f>IF(Main!S191="","",Main!S191)</f>
        <v>1000</v>
      </c>
      <c r="J392" s="501"/>
      <c r="K392" s="502">
        <f t="shared" si="164"/>
        <v>1</v>
      </c>
      <c r="L392" s="503"/>
    </row>
    <row r="393" spans="1:12" s="504" customFormat="1" ht="27" customHeight="1">
      <c r="A393" s="609"/>
      <c r="B393" s="613"/>
      <c r="C393" s="614"/>
      <c r="D393" s="615"/>
      <c r="E393" s="505" t="str">
        <f>IF(I393="","",Main!J191)</f>
        <v>K.V.Sai Sujith</v>
      </c>
      <c r="F393" s="506" t="str">
        <f>IF(I393="","",Main!K191)</f>
        <v>VIII</v>
      </c>
      <c r="G393" s="506" t="str">
        <f>IF(I393="","",Main!L191)</f>
        <v>2010-2011</v>
      </c>
      <c r="H393" s="505" t="str">
        <f>IF(I393="","",Main!M191)</f>
        <v>Rathnam High School, Nelore</v>
      </c>
      <c r="I393" s="506">
        <f>IF(Main!N191="","",Main!N191)</f>
        <v>1000</v>
      </c>
      <c r="J393" s="501"/>
      <c r="K393" s="502">
        <f t="shared" si="164"/>
        <v>1</v>
      </c>
      <c r="L393" s="503">
        <f t="shared" ref="L393" si="192">K393</f>
        <v>1</v>
      </c>
    </row>
    <row r="394" spans="1:12" s="504" customFormat="1" ht="27" customHeight="1">
      <c r="A394" s="608">
        <f>IF(K395="","",SUM($L$18:L395))</f>
        <v>189</v>
      </c>
      <c r="B394" s="610" t="str">
        <f>IF(I395="","",CONCATENATE(Main!C192,", ",Main!D192,IF(Main!F192&gt;0,CONCATENATE(", ",Main!F192),"")))</f>
        <v>K.V.RAVANAMMA, SA (English), MPUPS, Dasaripalli</v>
      </c>
      <c r="C394" s="611"/>
      <c r="D394" s="612"/>
      <c r="E394" s="499" t="str">
        <f>IF(I394="","",Main!O192)</f>
        <v>XXXXXXXXXX</v>
      </c>
      <c r="F394" s="500" t="str">
        <f>IF(I394="","",Main!P192)</f>
        <v>Inter-I</v>
      </c>
      <c r="G394" s="500" t="str">
        <f>IF(I394="","",Main!Q192)</f>
        <v>2010-2011</v>
      </c>
      <c r="H394" s="499" t="str">
        <f>IF(I394="","",Main!R192)</f>
        <v>Abdul Kalam Jr Coolege</v>
      </c>
      <c r="I394" s="500">
        <f>IF(Main!S192="","",Main!S192)</f>
        <v>1000</v>
      </c>
      <c r="J394" s="501"/>
      <c r="K394" s="502">
        <f t="shared" si="164"/>
        <v>1</v>
      </c>
      <c r="L394" s="503"/>
    </row>
    <row r="395" spans="1:12" s="504" customFormat="1" ht="27" customHeight="1">
      <c r="A395" s="609"/>
      <c r="B395" s="613"/>
      <c r="C395" s="614"/>
      <c r="D395" s="615"/>
      <c r="E395" s="505" t="str">
        <f>IF(I395="","",Main!J192)</f>
        <v>K.V.Sai Sujith</v>
      </c>
      <c r="F395" s="506" t="str">
        <f>IF(I395="","",Main!K192)</f>
        <v>VIII</v>
      </c>
      <c r="G395" s="506" t="str">
        <f>IF(I395="","",Main!L192)</f>
        <v>2010-2011</v>
      </c>
      <c r="H395" s="505" t="str">
        <f>IF(I395="","",Main!M192)</f>
        <v>Rathnam High School, Nelore</v>
      </c>
      <c r="I395" s="506">
        <f>IF(Main!N192="","",Main!N192)</f>
        <v>1000</v>
      </c>
      <c r="J395" s="501"/>
      <c r="K395" s="502">
        <f t="shared" si="164"/>
        <v>1</v>
      </c>
      <c r="L395" s="503">
        <f t="shared" ref="L395" si="193">K395</f>
        <v>1</v>
      </c>
    </row>
    <row r="396" spans="1:12" s="504" customFormat="1" ht="27" customHeight="1">
      <c r="A396" s="608">
        <f>IF(K397="","",SUM($L$18:L397))</f>
        <v>190</v>
      </c>
      <c r="B396" s="610" t="str">
        <f>IF(I397="","",CONCATENATE(Main!C193,", ",Main!D193,IF(Main!F193&gt;0,CONCATENATE(", ",Main!F193),"")))</f>
        <v>K.V.RAVANAMMA, SA (English), MPUPS, Dasaripalli</v>
      </c>
      <c r="C396" s="611"/>
      <c r="D396" s="612"/>
      <c r="E396" s="499" t="str">
        <f>IF(I396="","",Main!O193)</f>
        <v>XXXXXXXXXX</v>
      </c>
      <c r="F396" s="500" t="str">
        <f>IF(I396="","",Main!P193)</f>
        <v>Inter-I</v>
      </c>
      <c r="G396" s="500" t="str">
        <f>IF(I396="","",Main!Q193)</f>
        <v>2010-2011</v>
      </c>
      <c r="H396" s="499" t="str">
        <f>IF(I396="","",Main!R193)</f>
        <v>Abdul Kalam Jr Coolege</v>
      </c>
      <c r="I396" s="500">
        <f>IF(Main!S193="","",Main!S193)</f>
        <v>1000</v>
      </c>
      <c r="J396" s="501"/>
      <c r="K396" s="502">
        <f t="shared" si="164"/>
        <v>1</v>
      </c>
      <c r="L396" s="503"/>
    </row>
    <row r="397" spans="1:12" s="504" customFormat="1" ht="27" customHeight="1">
      <c r="A397" s="609"/>
      <c r="B397" s="613"/>
      <c r="C397" s="614"/>
      <c r="D397" s="615"/>
      <c r="E397" s="505" t="str">
        <f>IF(I397="","",Main!J193)</f>
        <v>K.V.Sai Sujith</v>
      </c>
      <c r="F397" s="506" t="str">
        <f>IF(I397="","",Main!K193)</f>
        <v>VIII</v>
      </c>
      <c r="G397" s="506" t="str">
        <f>IF(I397="","",Main!L193)</f>
        <v>2010-2011</v>
      </c>
      <c r="H397" s="505" t="str">
        <f>IF(I397="","",Main!M193)</f>
        <v>Rathnam High School, Nelore</v>
      </c>
      <c r="I397" s="506">
        <f>IF(Main!N193="","",Main!N193)</f>
        <v>1000</v>
      </c>
      <c r="J397" s="501"/>
      <c r="K397" s="502">
        <f t="shared" si="164"/>
        <v>1</v>
      </c>
      <c r="L397" s="503">
        <f t="shared" ref="L397" si="194">K397</f>
        <v>1</v>
      </c>
    </row>
    <row r="398" spans="1:12" s="504" customFormat="1" ht="27" hidden="1" customHeight="1">
      <c r="A398" s="608" t="str">
        <f>IF(K399="","",SUM($L$18:L399))</f>
        <v/>
      </c>
      <c r="B398" s="610" t="str">
        <f>IF(I399="","",CONCATENATE(Main!C194,", ",Main!D194,IF(Main!F194&gt;0,CONCATENATE(", ",Main!F194),"")))</f>
        <v/>
      </c>
      <c r="C398" s="611"/>
      <c r="D398" s="612"/>
      <c r="E398" s="499" t="str">
        <f>IF(I398="","",Main!O194)</f>
        <v/>
      </c>
      <c r="F398" s="500" t="str">
        <f>IF(I398="","",Main!P194)</f>
        <v/>
      </c>
      <c r="G398" s="500" t="str">
        <f>IF(I398="","",Main!Q194)</f>
        <v/>
      </c>
      <c r="H398" s="499" t="str">
        <f>IF(I398="","",Main!R194)</f>
        <v/>
      </c>
      <c r="I398" s="500" t="str">
        <f>IF(Main!S194="","",Main!S194)</f>
        <v/>
      </c>
      <c r="J398" s="501"/>
      <c r="K398" s="502" t="str">
        <f t="shared" si="164"/>
        <v/>
      </c>
      <c r="L398" s="503"/>
    </row>
    <row r="399" spans="1:12" s="504" customFormat="1" ht="27" hidden="1" customHeight="1">
      <c r="A399" s="609"/>
      <c r="B399" s="613"/>
      <c r="C399" s="614"/>
      <c r="D399" s="615"/>
      <c r="E399" s="505" t="str">
        <f>IF(I399="","",Main!J194)</f>
        <v/>
      </c>
      <c r="F399" s="506" t="str">
        <f>IF(I399="","",Main!K194)</f>
        <v/>
      </c>
      <c r="G399" s="506" t="str">
        <f>IF(I399="","",Main!L194)</f>
        <v/>
      </c>
      <c r="H399" s="505" t="str">
        <f>IF(I399="","",Main!M194)</f>
        <v/>
      </c>
      <c r="I399" s="506" t="str">
        <f>IF(Main!N194="","",Main!N194)</f>
        <v/>
      </c>
      <c r="J399" s="501"/>
      <c r="K399" s="502" t="str">
        <f t="shared" si="164"/>
        <v/>
      </c>
      <c r="L399" s="503" t="str">
        <f t="shared" ref="L399" si="195">K399</f>
        <v/>
      </c>
    </row>
    <row r="400" spans="1:12" s="504" customFormat="1" ht="27" hidden="1" customHeight="1">
      <c r="A400" s="608" t="str">
        <f>IF(K401="","",SUM($L$18:L401))</f>
        <v/>
      </c>
      <c r="B400" s="610" t="str">
        <f>IF(I401="","",CONCATENATE(Main!C195,", ",Main!D195,IF(Main!F195&gt;0,CONCATENATE(", ",Main!F195),"")))</f>
        <v/>
      </c>
      <c r="C400" s="611"/>
      <c r="D400" s="612"/>
      <c r="E400" s="499" t="str">
        <f>IF(I400="","",Main!O195)</f>
        <v/>
      </c>
      <c r="F400" s="500" t="str">
        <f>IF(I400="","",Main!P195)</f>
        <v/>
      </c>
      <c r="G400" s="500" t="str">
        <f>IF(I400="","",Main!Q195)</f>
        <v/>
      </c>
      <c r="H400" s="499" t="str">
        <f>IF(I400="","",Main!R195)</f>
        <v/>
      </c>
      <c r="I400" s="500" t="str">
        <f>IF(Main!S195="","",Main!S195)</f>
        <v/>
      </c>
      <c r="J400" s="501"/>
      <c r="K400" s="502" t="str">
        <f t="shared" si="164"/>
        <v/>
      </c>
      <c r="L400" s="503"/>
    </row>
    <row r="401" spans="1:12" s="504" customFormat="1" ht="27" hidden="1" customHeight="1">
      <c r="A401" s="609"/>
      <c r="B401" s="613"/>
      <c r="C401" s="614"/>
      <c r="D401" s="615"/>
      <c r="E401" s="505" t="str">
        <f>IF(I401="","",Main!J195)</f>
        <v/>
      </c>
      <c r="F401" s="506" t="str">
        <f>IF(I401="","",Main!K195)</f>
        <v/>
      </c>
      <c r="G401" s="506" t="str">
        <f>IF(I401="","",Main!L195)</f>
        <v/>
      </c>
      <c r="H401" s="505" t="str">
        <f>IF(I401="","",Main!M195)</f>
        <v/>
      </c>
      <c r="I401" s="506" t="str">
        <f>IF(Main!N195="","",Main!N195)</f>
        <v/>
      </c>
      <c r="J401" s="501"/>
      <c r="K401" s="502" t="str">
        <f t="shared" si="164"/>
        <v/>
      </c>
      <c r="L401" s="503" t="str">
        <f t="shared" ref="L401" si="196">K401</f>
        <v/>
      </c>
    </row>
    <row r="402" spans="1:12" s="504" customFormat="1" ht="27" hidden="1" customHeight="1">
      <c r="A402" s="608" t="str">
        <f>IF(K403="","",SUM($L$18:L403))</f>
        <v/>
      </c>
      <c r="B402" s="610" t="str">
        <f>IF(I403="","",CONCATENATE(Main!C196,", ",Main!D196,IF(Main!F196&gt;0,CONCATENATE(", ",Main!F196),"")))</f>
        <v/>
      </c>
      <c r="C402" s="611"/>
      <c r="D402" s="612"/>
      <c r="E402" s="499" t="str">
        <f>IF(I402="","",Main!O196)</f>
        <v/>
      </c>
      <c r="F402" s="500" t="str">
        <f>IF(I402="","",Main!P196)</f>
        <v/>
      </c>
      <c r="G402" s="500" t="str">
        <f>IF(I402="","",Main!Q196)</f>
        <v/>
      </c>
      <c r="H402" s="499" t="str">
        <f>IF(I402="","",Main!R196)</f>
        <v/>
      </c>
      <c r="I402" s="500" t="str">
        <f>IF(Main!S196="","",Main!S196)</f>
        <v/>
      </c>
      <c r="J402" s="501"/>
      <c r="K402" s="502" t="str">
        <f t="shared" si="164"/>
        <v/>
      </c>
      <c r="L402" s="503"/>
    </row>
    <row r="403" spans="1:12" s="504" customFormat="1" ht="27" hidden="1" customHeight="1">
      <c r="A403" s="609"/>
      <c r="B403" s="613"/>
      <c r="C403" s="614"/>
      <c r="D403" s="615"/>
      <c r="E403" s="505" t="str">
        <f>IF(I403="","",Main!J196)</f>
        <v/>
      </c>
      <c r="F403" s="506" t="str">
        <f>IF(I403="","",Main!K196)</f>
        <v/>
      </c>
      <c r="G403" s="506" t="str">
        <f>IF(I403="","",Main!L196)</f>
        <v/>
      </c>
      <c r="H403" s="505" t="str">
        <f>IF(I403="","",Main!M196)</f>
        <v/>
      </c>
      <c r="I403" s="506" t="str">
        <f>IF(Main!N196="","",Main!N196)</f>
        <v/>
      </c>
      <c r="J403" s="501"/>
      <c r="K403" s="502" t="str">
        <f t="shared" ref="K403:K466" si="197">IF(I403="","",1)</f>
        <v/>
      </c>
      <c r="L403" s="503" t="str">
        <f t="shared" ref="L403" si="198">K403</f>
        <v/>
      </c>
    </row>
    <row r="404" spans="1:12" s="504" customFormat="1" ht="27" hidden="1" customHeight="1">
      <c r="A404" s="608" t="str">
        <f>IF(K405="","",SUM($L$18:L405))</f>
        <v/>
      </c>
      <c r="B404" s="610" t="str">
        <f>IF(I405="","",CONCATENATE(Main!C197,", ",Main!D197,IF(Main!F197&gt;0,CONCATENATE(", ",Main!F197),"")))</f>
        <v/>
      </c>
      <c r="C404" s="611"/>
      <c r="D404" s="612"/>
      <c r="E404" s="499" t="str">
        <f>IF(I404="","",Main!O197)</f>
        <v/>
      </c>
      <c r="F404" s="500" t="str">
        <f>IF(I404="","",Main!P197)</f>
        <v/>
      </c>
      <c r="G404" s="500" t="str">
        <f>IF(I404="","",Main!Q197)</f>
        <v/>
      </c>
      <c r="H404" s="499" t="str">
        <f>IF(I404="","",Main!R197)</f>
        <v/>
      </c>
      <c r="I404" s="500" t="str">
        <f>IF(Main!S197="","",Main!S197)</f>
        <v/>
      </c>
      <c r="J404" s="501"/>
      <c r="K404" s="502" t="str">
        <f t="shared" si="197"/>
        <v/>
      </c>
      <c r="L404" s="503"/>
    </row>
    <row r="405" spans="1:12" s="504" customFormat="1" ht="27" hidden="1" customHeight="1">
      <c r="A405" s="609"/>
      <c r="B405" s="613"/>
      <c r="C405" s="614"/>
      <c r="D405" s="615"/>
      <c r="E405" s="505" t="str">
        <f>IF(I405="","",Main!J197)</f>
        <v/>
      </c>
      <c r="F405" s="506" t="str">
        <f>IF(I405="","",Main!K197)</f>
        <v/>
      </c>
      <c r="G405" s="506" t="str">
        <f>IF(I405="","",Main!L197)</f>
        <v/>
      </c>
      <c r="H405" s="505" t="str">
        <f>IF(I405="","",Main!M197)</f>
        <v/>
      </c>
      <c r="I405" s="506" t="str">
        <f>IF(Main!N197="","",Main!N197)</f>
        <v/>
      </c>
      <c r="J405" s="501"/>
      <c r="K405" s="502" t="str">
        <f t="shared" si="197"/>
        <v/>
      </c>
      <c r="L405" s="503" t="str">
        <f t="shared" ref="L405" si="199">K405</f>
        <v/>
      </c>
    </row>
    <row r="406" spans="1:12" s="504" customFormat="1" ht="27" hidden="1" customHeight="1">
      <c r="A406" s="608" t="str">
        <f>IF(K407="","",SUM($L$18:L407))</f>
        <v/>
      </c>
      <c r="B406" s="610" t="str">
        <f>IF(I407="","",CONCATENATE(Main!C198,", ",Main!D198,IF(Main!F198&gt;0,CONCATENATE(", ",Main!F198),"")))</f>
        <v/>
      </c>
      <c r="C406" s="611"/>
      <c r="D406" s="612"/>
      <c r="E406" s="499" t="str">
        <f>IF(I406="","",Main!O198)</f>
        <v/>
      </c>
      <c r="F406" s="500" t="str">
        <f>IF(I406="","",Main!P198)</f>
        <v/>
      </c>
      <c r="G406" s="500" t="str">
        <f>IF(I406="","",Main!Q198)</f>
        <v/>
      </c>
      <c r="H406" s="499" t="str">
        <f>IF(I406="","",Main!R198)</f>
        <v/>
      </c>
      <c r="I406" s="500" t="str">
        <f>IF(Main!S198="","",Main!S198)</f>
        <v/>
      </c>
      <c r="J406" s="501"/>
      <c r="K406" s="502" t="str">
        <f t="shared" si="197"/>
        <v/>
      </c>
      <c r="L406" s="503"/>
    </row>
    <row r="407" spans="1:12" s="504" customFormat="1" ht="27" hidden="1" customHeight="1">
      <c r="A407" s="609"/>
      <c r="B407" s="613"/>
      <c r="C407" s="614"/>
      <c r="D407" s="615"/>
      <c r="E407" s="505" t="str">
        <f>IF(I407="","",Main!J198)</f>
        <v/>
      </c>
      <c r="F407" s="506" t="str">
        <f>IF(I407="","",Main!K198)</f>
        <v/>
      </c>
      <c r="G407" s="506" t="str">
        <f>IF(I407="","",Main!L198)</f>
        <v/>
      </c>
      <c r="H407" s="505" t="str">
        <f>IF(I407="","",Main!M198)</f>
        <v/>
      </c>
      <c r="I407" s="506" t="str">
        <f>IF(Main!N198="","",Main!N198)</f>
        <v/>
      </c>
      <c r="J407" s="501"/>
      <c r="K407" s="502" t="str">
        <f t="shared" si="197"/>
        <v/>
      </c>
      <c r="L407" s="503" t="str">
        <f t="shared" ref="L407" si="200">K407</f>
        <v/>
      </c>
    </row>
    <row r="408" spans="1:12" s="504" customFormat="1" ht="27" hidden="1" customHeight="1">
      <c r="A408" s="608" t="str">
        <f>IF(K409="","",SUM($L$18:L409))</f>
        <v/>
      </c>
      <c r="B408" s="610" t="str">
        <f>IF(I409="","",CONCATENATE(Main!C199,", ",Main!D199,IF(Main!F199&gt;0,CONCATENATE(", ",Main!F199),"")))</f>
        <v/>
      </c>
      <c r="C408" s="611"/>
      <c r="D408" s="612"/>
      <c r="E408" s="499" t="str">
        <f>IF(I408="","",Main!O199)</f>
        <v/>
      </c>
      <c r="F408" s="500" t="str">
        <f>IF(I408="","",Main!P199)</f>
        <v/>
      </c>
      <c r="G408" s="500" t="str">
        <f>IF(I408="","",Main!Q199)</f>
        <v/>
      </c>
      <c r="H408" s="499" t="str">
        <f>IF(I408="","",Main!R199)</f>
        <v/>
      </c>
      <c r="I408" s="500" t="str">
        <f>IF(Main!S199="","",Main!S199)</f>
        <v/>
      </c>
      <c r="J408" s="501"/>
      <c r="K408" s="502" t="str">
        <f t="shared" si="197"/>
        <v/>
      </c>
      <c r="L408" s="503"/>
    </row>
    <row r="409" spans="1:12" s="504" customFormat="1" ht="27" hidden="1" customHeight="1">
      <c r="A409" s="609"/>
      <c r="B409" s="613"/>
      <c r="C409" s="614"/>
      <c r="D409" s="615"/>
      <c r="E409" s="505" t="str">
        <f>IF(I409="","",Main!J199)</f>
        <v/>
      </c>
      <c r="F409" s="506" t="str">
        <f>IF(I409="","",Main!K199)</f>
        <v/>
      </c>
      <c r="G409" s="506" t="str">
        <f>IF(I409="","",Main!L199)</f>
        <v/>
      </c>
      <c r="H409" s="505" t="str">
        <f>IF(I409="","",Main!M199)</f>
        <v/>
      </c>
      <c r="I409" s="506" t="str">
        <f>IF(Main!N199="","",Main!N199)</f>
        <v/>
      </c>
      <c r="J409" s="501"/>
      <c r="K409" s="502" t="str">
        <f t="shared" si="197"/>
        <v/>
      </c>
      <c r="L409" s="503" t="str">
        <f t="shared" ref="L409" si="201">K409</f>
        <v/>
      </c>
    </row>
    <row r="410" spans="1:12" s="504" customFormat="1" ht="27" hidden="1" customHeight="1">
      <c r="A410" s="608" t="str">
        <f>IF(K411="","",SUM($L$18:L411))</f>
        <v/>
      </c>
      <c r="B410" s="610" t="str">
        <f>IF(I411="","",CONCATENATE(Main!C200,", ",Main!D200,IF(Main!F200&gt;0,CONCATENATE(", ",Main!F200),"")))</f>
        <v/>
      </c>
      <c r="C410" s="611"/>
      <c r="D410" s="612"/>
      <c r="E410" s="499" t="str">
        <f>IF(I410="","",Main!O200)</f>
        <v/>
      </c>
      <c r="F410" s="500" t="str">
        <f>IF(I410="","",Main!P200)</f>
        <v/>
      </c>
      <c r="G410" s="500" t="str">
        <f>IF(I410="","",Main!Q200)</f>
        <v/>
      </c>
      <c r="H410" s="499" t="str">
        <f>IF(I410="","",Main!R200)</f>
        <v/>
      </c>
      <c r="I410" s="500" t="str">
        <f>IF(Main!S200="","",Main!S200)</f>
        <v/>
      </c>
      <c r="J410" s="501"/>
      <c r="K410" s="502" t="str">
        <f t="shared" si="197"/>
        <v/>
      </c>
      <c r="L410" s="503"/>
    </row>
    <row r="411" spans="1:12" s="504" customFormat="1" ht="27" hidden="1" customHeight="1">
      <c r="A411" s="609"/>
      <c r="B411" s="613"/>
      <c r="C411" s="614"/>
      <c r="D411" s="615"/>
      <c r="E411" s="505" t="str">
        <f>IF(I411="","",Main!J200)</f>
        <v/>
      </c>
      <c r="F411" s="506" t="str">
        <f>IF(I411="","",Main!K200)</f>
        <v/>
      </c>
      <c r="G411" s="506" t="str">
        <f>IF(I411="","",Main!L200)</f>
        <v/>
      </c>
      <c r="H411" s="505" t="str">
        <f>IF(I411="","",Main!M200)</f>
        <v/>
      </c>
      <c r="I411" s="506" t="str">
        <f>IF(Main!N200="","",Main!N200)</f>
        <v/>
      </c>
      <c r="J411" s="501"/>
      <c r="K411" s="502" t="str">
        <f t="shared" si="197"/>
        <v/>
      </c>
      <c r="L411" s="503" t="str">
        <f t="shared" ref="L411" si="202">K411</f>
        <v/>
      </c>
    </row>
    <row r="412" spans="1:12" s="504" customFormat="1" ht="27" hidden="1" customHeight="1">
      <c r="A412" s="608" t="str">
        <f>IF(K413="","",SUM($L$18:L413))</f>
        <v/>
      </c>
      <c r="B412" s="610" t="str">
        <f>IF(I413="","",CONCATENATE(Main!C201,", ",Main!D201,IF(Main!F201&gt;0,CONCATENATE(", ",Main!F201),"")))</f>
        <v/>
      </c>
      <c r="C412" s="611"/>
      <c r="D412" s="612"/>
      <c r="E412" s="499" t="str">
        <f>IF(I412="","",Main!O201)</f>
        <v/>
      </c>
      <c r="F412" s="500" t="str">
        <f>IF(I412="","",Main!P201)</f>
        <v/>
      </c>
      <c r="G412" s="500" t="str">
        <f>IF(I412="","",Main!Q201)</f>
        <v/>
      </c>
      <c r="H412" s="499" t="str">
        <f>IF(I412="","",Main!R201)</f>
        <v/>
      </c>
      <c r="I412" s="500" t="str">
        <f>IF(Main!S201="","",Main!S201)</f>
        <v/>
      </c>
      <c r="J412" s="501"/>
      <c r="K412" s="502" t="str">
        <f t="shared" si="197"/>
        <v/>
      </c>
      <c r="L412" s="503"/>
    </row>
    <row r="413" spans="1:12" s="504" customFormat="1" ht="27" hidden="1" customHeight="1">
      <c r="A413" s="609"/>
      <c r="B413" s="613"/>
      <c r="C413" s="614"/>
      <c r="D413" s="615"/>
      <c r="E413" s="505" t="str">
        <f>IF(I413="","",Main!J201)</f>
        <v/>
      </c>
      <c r="F413" s="506" t="str">
        <f>IF(I413="","",Main!K201)</f>
        <v/>
      </c>
      <c r="G413" s="506" t="str">
        <f>IF(I413="","",Main!L201)</f>
        <v/>
      </c>
      <c r="H413" s="505" t="str">
        <f>IF(I413="","",Main!M201)</f>
        <v/>
      </c>
      <c r="I413" s="506" t="str">
        <f>IF(Main!N201="","",Main!N201)</f>
        <v/>
      </c>
      <c r="J413" s="501"/>
      <c r="K413" s="502" t="str">
        <f t="shared" si="197"/>
        <v/>
      </c>
      <c r="L413" s="503" t="str">
        <f t="shared" ref="L413" si="203">K413</f>
        <v/>
      </c>
    </row>
    <row r="414" spans="1:12" s="504" customFormat="1" ht="27" hidden="1" customHeight="1">
      <c r="A414" s="608" t="str">
        <f>IF(K415="","",SUM($L$18:L415))</f>
        <v/>
      </c>
      <c r="B414" s="610" t="str">
        <f>IF(I415="","",CONCATENATE(Main!C202,", ",Main!D202,IF(Main!F202&gt;0,CONCATENATE(", ",Main!F202),"")))</f>
        <v/>
      </c>
      <c r="C414" s="611"/>
      <c r="D414" s="612"/>
      <c r="E414" s="499" t="str">
        <f>IF(I414="","",Main!O202)</f>
        <v/>
      </c>
      <c r="F414" s="500" t="str">
        <f>IF(I414="","",Main!P202)</f>
        <v/>
      </c>
      <c r="G414" s="500" t="str">
        <f>IF(I414="","",Main!Q202)</f>
        <v/>
      </c>
      <c r="H414" s="499" t="str">
        <f>IF(I414="","",Main!R202)</f>
        <v/>
      </c>
      <c r="I414" s="500" t="str">
        <f>IF(Main!S202="","",Main!S202)</f>
        <v/>
      </c>
      <c r="J414" s="501"/>
      <c r="K414" s="502" t="str">
        <f t="shared" si="197"/>
        <v/>
      </c>
      <c r="L414" s="503"/>
    </row>
    <row r="415" spans="1:12" s="504" customFormat="1" ht="27" hidden="1" customHeight="1">
      <c r="A415" s="609"/>
      <c r="B415" s="613"/>
      <c r="C415" s="614"/>
      <c r="D415" s="615"/>
      <c r="E415" s="505" t="str">
        <f>IF(I415="","",Main!J202)</f>
        <v/>
      </c>
      <c r="F415" s="506" t="str">
        <f>IF(I415="","",Main!K202)</f>
        <v/>
      </c>
      <c r="G415" s="506" t="str">
        <f>IF(I415="","",Main!L202)</f>
        <v/>
      </c>
      <c r="H415" s="505" t="str">
        <f>IF(I415="","",Main!M202)</f>
        <v/>
      </c>
      <c r="I415" s="506" t="str">
        <f>IF(Main!N202="","",Main!N202)</f>
        <v/>
      </c>
      <c r="J415" s="501"/>
      <c r="K415" s="502" t="str">
        <f t="shared" si="197"/>
        <v/>
      </c>
      <c r="L415" s="503" t="str">
        <f t="shared" ref="L415" si="204">K415</f>
        <v/>
      </c>
    </row>
    <row r="416" spans="1:12" s="504" customFormat="1" ht="27" hidden="1" customHeight="1">
      <c r="A416" s="608" t="str">
        <f>IF(K417="","",SUM($L$18:L417))</f>
        <v/>
      </c>
      <c r="B416" s="610" t="str">
        <f>IF(I417="","",CONCATENATE(Main!C203,", ",Main!D203,IF(Main!F203&gt;0,CONCATENATE(", ",Main!F203),"")))</f>
        <v/>
      </c>
      <c r="C416" s="611"/>
      <c r="D416" s="612"/>
      <c r="E416" s="499" t="str">
        <f>IF(I416="","",Main!O203)</f>
        <v/>
      </c>
      <c r="F416" s="500" t="str">
        <f>IF(I416="","",Main!P203)</f>
        <v/>
      </c>
      <c r="G416" s="500" t="str">
        <f>IF(I416="","",Main!Q203)</f>
        <v/>
      </c>
      <c r="H416" s="499" t="str">
        <f>IF(I416="","",Main!R203)</f>
        <v/>
      </c>
      <c r="I416" s="500" t="str">
        <f>IF(Main!S203="","",Main!S203)</f>
        <v/>
      </c>
      <c r="J416" s="501"/>
      <c r="K416" s="502" t="str">
        <f t="shared" si="197"/>
        <v/>
      </c>
      <c r="L416" s="503"/>
    </row>
    <row r="417" spans="1:12" s="504" customFormat="1" ht="27" hidden="1" customHeight="1">
      <c r="A417" s="609"/>
      <c r="B417" s="613"/>
      <c r="C417" s="614"/>
      <c r="D417" s="615"/>
      <c r="E417" s="505" t="str">
        <f>IF(I417="","",Main!J203)</f>
        <v/>
      </c>
      <c r="F417" s="506" t="str">
        <f>IF(I417="","",Main!K203)</f>
        <v/>
      </c>
      <c r="G417" s="506" t="str">
        <f>IF(I417="","",Main!L203)</f>
        <v/>
      </c>
      <c r="H417" s="505" t="str">
        <f>IF(I417="","",Main!M203)</f>
        <v/>
      </c>
      <c r="I417" s="506" t="str">
        <f>IF(Main!N203="","",Main!N203)</f>
        <v/>
      </c>
      <c r="J417" s="501"/>
      <c r="K417" s="502" t="str">
        <f t="shared" si="197"/>
        <v/>
      </c>
      <c r="L417" s="503" t="str">
        <f t="shared" ref="L417" si="205">K417</f>
        <v/>
      </c>
    </row>
    <row r="418" spans="1:12" s="504" customFormat="1" ht="27" hidden="1" customHeight="1">
      <c r="A418" s="608" t="str">
        <f>IF(K419="","",SUM($L$18:L419))</f>
        <v/>
      </c>
      <c r="B418" s="610" t="str">
        <f>IF(I419="","",CONCATENATE(Main!C204,", ",Main!D204,IF(Main!F204&gt;0,CONCATENATE(", ",Main!F204),"")))</f>
        <v/>
      </c>
      <c r="C418" s="611"/>
      <c r="D418" s="612"/>
      <c r="E418" s="499" t="str">
        <f>IF(I418="","",Main!O204)</f>
        <v/>
      </c>
      <c r="F418" s="500" t="str">
        <f>IF(I418="","",Main!P204)</f>
        <v/>
      </c>
      <c r="G418" s="500" t="str">
        <f>IF(I418="","",Main!Q204)</f>
        <v/>
      </c>
      <c r="H418" s="499" t="str">
        <f>IF(I418="","",Main!R204)</f>
        <v/>
      </c>
      <c r="I418" s="500" t="str">
        <f>IF(Main!S204="","",Main!S204)</f>
        <v/>
      </c>
      <c r="J418" s="501"/>
      <c r="K418" s="502" t="str">
        <f t="shared" si="197"/>
        <v/>
      </c>
      <c r="L418" s="503"/>
    </row>
    <row r="419" spans="1:12" s="504" customFormat="1" ht="27" hidden="1" customHeight="1">
      <c r="A419" s="609"/>
      <c r="B419" s="613"/>
      <c r="C419" s="614"/>
      <c r="D419" s="615"/>
      <c r="E419" s="505" t="str">
        <f>IF(I419="","",Main!J204)</f>
        <v/>
      </c>
      <c r="F419" s="506" t="str">
        <f>IF(I419="","",Main!K204)</f>
        <v/>
      </c>
      <c r="G419" s="506" t="str">
        <f>IF(I419="","",Main!L204)</f>
        <v/>
      </c>
      <c r="H419" s="505" t="str">
        <f>IF(I419="","",Main!M204)</f>
        <v/>
      </c>
      <c r="I419" s="506" t="str">
        <f>IF(Main!N204="","",Main!N204)</f>
        <v/>
      </c>
      <c r="J419" s="501"/>
      <c r="K419" s="502" t="str">
        <f t="shared" si="197"/>
        <v/>
      </c>
      <c r="L419" s="503" t="str">
        <f t="shared" ref="L419" si="206">K419</f>
        <v/>
      </c>
    </row>
    <row r="420" spans="1:12" s="504" customFormat="1" ht="27" hidden="1" customHeight="1">
      <c r="A420" s="608" t="str">
        <f>IF(K421="","",SUM($L$18:L421))</f>
        <v/>
      </c>
      <c r="B420" s="610" t="str">
        <f>IF(I421="","",CONCATENATE(Main!C205,", ",Main!D205,IF(Main!F205&gt;0,CONCATENATE(", ",Main!F205),"")))</f>
        <v/>
      </c>
      <c r="C420" s="611"/>
      <c r="D420" s="612"/>
      <c r="E420" s="499" t="str">
        <f>IF(I420="","",Main!O205)</f>
        <v/>
      </c>
      <c r="F420" s="500" t="str">
        <f>IF(I420="","",Main!P205)</f>
        <v/>
      </c>
      <c r="G420" s="500" t="str">
        <f>IF(I420="","",Main!Q205)</f>
        <v/>
      </c>
      <c r="H420" s="499" t="str">
        <f>IF(I420="","",Main!R205)</f>
        <v/>
      </c>
      <c r="I420" s="500" t="str">
        <f>IF(Main!S205="","",Main!S205)</f>
        <v/>
      </c>
      <c r="J420" s="501"/>
      <c r="K420" s="502" t="str">
        <f t="shared" si="197"/>
        <v/>
      </c>
      <c r="L420" s="503"/>
    </row>
    <row r="421" spans="1:12" s="504" customFormat="1" ht="27" hidden="1" customHeight="1">
      <c r="A421" s="609"/>
      <c r="B421" s="613"/>
      <c r="C421" s="614"/>
      <c r="D421" s="615"/>
      <c r="E421" s="505" t="str">
        <f>IF(I421="","",Main!J205)</f>
        <v/>
      </c>
      <c r="F421" s="506" t="str">
        <f>IF(I421="","",Main!K205)</f>
        <v/>
      </c>
      <c r="G421" s="506" t="str">
        <f>IF(I421="","",Main!L205)</f>
        <v/>
      </c>
      <c r="H421" s="505" t="str">
        <f>IF(I421="","",Main!M205)</f>
        <v/>
      </c>
      <c r="I421" s="506" t="str">
        <f>IF(Main!N205="","",Main!N205)</f>
        <v/>
      </c>
      <c r="J421" s="501"/>
      <c r="K421" s="502" t="str">
        <f t="shared" si="197"/>
        <v/>
      </c>
      <c r="L421" s="503" t="str">
        <f t="shared" ref="L421" si="207">K421</f>
        <v/>
      </c>
    </row>
    <row r="422" spans="1:12" s="504" customFormat="1" ht="27" hidden="1" customHeight="1">
      <c r="A422" s="608" t="str">
        <f>IF(K423="","",SUM($L$18:L423))</f>
        <v/>
      </c>
      <c r="B422" s="610" t="str">
        <f>IF(I423="","",CONCATENATE(Main!C206,", ",Main!D206,IF(Main!F206&gt;0,CONCATENATE(", ",Main!F206),"")))</f>
        <v/>
      </c>
      <c r="C422" s="611"/>
      <c r="D422" s="612"/>
      <c r="E422" s="499" t="str">
        <f>IF(I422="","",Main!O206)</f>
        <v/>
      </c>
      <c r="F422" s="500" t="str">
        <f>IF(I422="","",Main!P206)</f>
        <v/>
      </c>
      <c r="G422" s="500" t="str">
        <f>IF(I422="","",Main!Q206)</f>
        <v/>
      </c>
      <c r="H422" s="499" t="str">
        <f>IF(I422="","",Main!R206)</f>
        <v/>
      </c>
      <c r="I422" s="500" t="str">
        <f>IF(Main!S206="","",Main!S206)</f>
        <v/>
      </c>
      <c r="J422" s="501"/>
      <c r="K422" s="502" t="str">
        <f t="shared" si="197"/>
        <v/>
      </c>
      <c r="L422" s="503"/>
    </row>
    <row r="423" spans="1:12" s="504" customFormat="1" ht="27" hidden="1" customHeight="1">
      <c r="A423" s="609"/>
      <c r="B423" s="613"/>
      <c r="C423" s="614"/>
      <c r="D423" s="615"/>
      <c r="E423" s="505" t="str">
        <f>IF(I423="","",Main!J206)</f>
        <v/>
      </c>
      <c r="F423" s="506" t="str">
        <f>IF(I423="","",Main!K206)</f>
        <v/>
      </c>
      <c r="G423" s="506" t="str">
        <f>IF(I423="","",Main!L206)</f>
        <v/>
      </c>
      <c r="H423" s="505" t="str">
        <f>IF(I423="","",Main!M206)</f>
        <v/>
      </c>
      <c r="I423" s="506" t="str">
        <f>IF(Main!N206="","",Main!N206)</f>
        <v/>
      </c>
      <c r="J423" s="501"/>
      <c r="K423" s="502" t="str">
        <f t="shared" si="197"/>
        <v/>
      </c>
      <c r="L423" s="503" t="str">
        <f t="shared" ref="L423" si="208">K423</f>
        <v/>
      </c>
    </row>
    <row r="424" spans="1:12" s="504" customFormat="1" ht="27" hidden="1" customHeight="1">
      <c r="A424" s="608" t="str">
        <f>IF(K425="","",SUM($L$18:L425))</f>
        <v/>
      </c>
      <c r="B424" s="610" t="str">
        <f>IF(I425="","",CONCATENATE(Main!C207,", ",Main!D207,IF(Main!F207&gt;0,CONCATENATE(", ",Main!F207),"")))</f>
        <v/>
      </c>
      <c r="C424" s="611"/>
      <c r="D424" s="612"/>
      <c r="E424" s="499" t="str">
        <f>IF(I424="","",Main!O207)</f>
        <v/>
      </c>
      <c r="F424" s="500" t="str">
        <f>IF(I424="","",Main!P207)</f>
        <v/>
      </c>
      <c r="G424" s="500" t="str">
        <f>IF(I424="","",Main!Q207)</f>
        <v/>
      </c>
      <c r="H424" s="499" t="str">
        <f>IF(I424="","",Main!R207)</f>
        <v/>
      </c>
      <c r="I424" s="500" t="str">
        <f>IF(Main!S207="","",Main!S207)</f>
        <v/>
      </c>
      <c r="J424" s="501"/>
      <c r="K424" s="502" t="str">
        <f t="shared" si="197"/>
        <v/>
      </c>
      <c r="L424" s="503"/>
    </row>
    <row r="425" spans="1:12" s="504" customFormat="1" ht="27" hidden="1" customHeight="1">
      <c r="A425" s="609"/>
      <c r="B425" s="613"/>
      <c r="C425" s="614"/>
      <c r="D425" s="615"/>
      <c r="E425" s="505" t="str">
        <f>IF(I425="","",Main!J207)</f>
        <v/>
      </c>
      <c r="F425" s="506" t="str">
        <f>IF(I425="","",Main!K207)</f>
        <v/>
      </c>
      <c r="G425" s="506" t="str">
        <f>IF(I425="","",Main!L207)</f>
        <v/>
      </c>
      <c r="H425" s="505" t="str">
        <f>IF(I425="","",Main!M207)</f>
        <v/>
      </c>
      <c r="I425" s="506" t="str">
        <f>IF(Main!N207="","",Main!N207)</f>
        <v/>
      </c>
      <c r="J425" s="501"/>
      <c r="K425" s="502" t="str">
        <f t="shared" si="197"/>
        <v/>
      </c>
      <c r="L425" s="503" t="str">
        <f t="shared" ref="L425" si="209">K425</f>
        <v/>
      </c>
    </row>
    <row r="426" spans="1:12" s="504" customFormat="1" ht="27" hidden="1" customHeight="1">
      <c r="A426" s="608" t="str">
        <f>IF(K427="","",SUM($L$18:L427))</f>
        <v/>
      </c>
      <c r="B426" s="610" t="str">
        <f>IF(I427="","",CONCATENATE(Main!C208,", ",Main!D208,IF(Main!F208&gt;0,CONCATENATE(", ",Main!F208),"")))</f>
        <v/>
      </c>
      <c r="C426" s="611"/>
      <c r="D426" s="612"/>
      <c r="E426" s="499" t="str">
        <f>IF(I426="","",Main!O208)</f>
        <v/>
      </c>
      <c r="F426" s="500" t="str">
        <f>IF(I426="","",Main!P208)</f>
        <v/>
      </c>
      <c r="G426" s="500" t="str">
        <f>IF(I426="","",Main!Q208)</f>
        <v/>
      </c>
      <c r="H426" s="499" t="str">
        <f>IF(I426="","",Main!R208)</f>
        <v/>
      </c>
      <c r="I426" s="500" t="str">
        <f>IF(Main!S208="","",Main!S208)</f>
        <v/>
      </c>
      <c r="J426" s="501"/>
      <c r="K426" s="502" t="str">
        <f t="shared" si="197"/>
        <v/>
      </c>
      <c r="L426" s="503"/>
    </row>
    <row r="427" spans="1:12" s="504" customFormat="1" ht="27" hidden="1" customHeight="1">
      <c r="A427" s="609"/>
      <c r="B427" s="613"/>
      <c r="C427" s="614"/>
      <c r="D427" s="615"/>
      <c r="E427" s="505" t="str">
        <f>IF(I427="","",Main!J208)</f>
        <v/>
      </c>
      <c r="F427" s="506" t="str">
        <f>IF(I427="","",Main!K208)</f>
        <v/>
      </c>
      <c r="G427" s="506" t="str">
        <f>IF(I427="","",Main!L208)</f>
        <v/>
      </c>
      <c r="H427" s="505" t="str">
        <f>IF(I427="","",Main!M208)</f>
        <v/>
      </c>
      <c r="I427" s="506" t="str">
        <f>IF(Main!N208="","",Main!N208)</f>
        <v/>
      </c>
      <c r="J427" s="501"/>
      <c r="K427" s="502" t="str">
        <f t="shared" si="197"/>
        <v/>
      </c>
      <c r="L427" s="503" t="str">
        <f t="shared" ref="L427" si="210">K427</f>
        <v/>
      </c>
    </row>
    <row r="428" spans="1:12" s="504" customFormat="1" ht="27" hidden="1" customHeight="1">
      <c r="A428" s="608" t="str">
        <f>IF(K429="","",SUM($L$18:L429))</f>
        <v/>
      </c>
      <c r="B428" s="610" t="str">
        <f>IF(I429="","",CONCATENATE(Main!C209,", ",Main!D209,IF(Main!F209&gt;0,CONCATENATE(", ",Main!F209),"")))</f>
        <v/>
      </c>
      <c r="C428" s="611"/>
      <c r="D428" s="612"/>
      <c r="E428" s="499" t="str">
        <f>IF(I428="","",Main!O209)</f>
        <v/>
      </c>
      <c r="F428" s="500" t="str">
        <f>IF(I428="","",Main!P209)</f>
        <v/>
      </c>
      <c r="G428" s="500" t="str">
        <f>IF(I428="","",Main!Q209)</f>
        <v/>
      </c>
      <c r="H428" s="499" t="str">
        <f>IF(I428="","",Main!R209)</f>
        <v/>
      </c>
      <c r="I428" s="500" t="str">
        <f>IF(Main!S209="","",Main!S209)</f>
        <v/>
      </c>
      <c r="J428" s="501"/>
      <c r="K428" s="502" t="str">
        <f t="shared" si="197"/>
        <v/>
      </c>
      <c r="L428" s="503"/>
    </row>
    <row r="429" spans="1:12" s="504" customFormat="1" ht="27" hidden="1" customHeight="1">
      <c r="A429" s="609"/>
      <c r="B429" s="613"/>
      <c r="C429" s="614"/>
      <c r="D429" s="615"/>
      <c r="E429" s="505" t="str">
        <f>IF(I429="","",Main!J209)</f>
        <v/>
      </c>
      <c r="F429" s="506" t="str">
        <f>IF(I429="","",Main!K209)</f>
        <v/>
      </c>
      <c r="G429" s="506" t="str">
        <f>IF(I429="","",Main!L209)</f>
        <v/>
      </c>
      <c r="H429" s="505" t="str">
        <f>IF(I429="","",Main!M209)</f>
        <v/>
      </c>
      <c r="I429" s="506" t="str">
        <f>IF(Main!N209="","",Main!N209)</f>
        <v/>
      </c>
      <c r="J429" s="501"/>
      <c r="K429" s="502" t="str">
        <f t="shared" si="197"/>
        <v/>
      </c>
      <c r="L429" s="503" t="str">
        <f t="shared" ref="L429" si="211">K429</f>
        <v/>
      </c>
    </row>
    <row r="430" spans="1:12" s="504" customFormat="1" ht="27" hidden="1" customHeight="1">
      <c r="A430" s="608" t="str">
        <f>IF(K431="","",SUM($L$18:L431))</f>
        <v/>
      </c>
      <c r="B430" s="610" t="str">
        <f>IF(I431="","",CONCATENATE(Main!C210,", ",Main!D210,IF(Main!F210&gt;0,CONCATENATE(", ",Main!F210),"")))</f>
        <v/>
      </c>
      <c r="C430" s="611"/>
      <c r="D430" s="612"/>
      <c r="E430" s="499" t="str">
        <f>IF(I430="","",Main!O210)</f>
        <v/>
      </c>
      <c r="F430" s="500" t="str">
        <f>IF(I430="","",Main!P210)</f>
        <v/>
      </c>
      <c r="G430" s="500" t="str">
        <f>IF(I430="","",Main!Q210)</f>
        <v/>
      </c>
      <c r="H430" s="499" t="str">
        <f>IF(I430="","",Main!R210)</f>
        <v/>
      </c>
      <c r="I430" s="500" t="str">
        <f>IF(Main!S210="","",Main!S210)</f>
        <v/>
      </c>
      <c r="J430" s="501"/>
      <c r="K430" s="502" t="str">
        <f t="shared" si="197"/>
        <v/>
      </c>
      <c r="L430" s="503"/>
    </row>
    <row r="431" spans="1:12" s="504" customFormat="1" ht="27" hidden="1" customHeight="1">
      <c r="A431" s="609"/>
      <c r="B431" s="613"/>
      <c r="C431" s="614"/>
      <c r="D431" s="615"/>
      <c r="E431" s="505" t="str">
        <f>IF(I431="","",Main!J210)</f>
        <v/>
      </c>
      <c r="F431" s="506" t="str">
        <f>IF(I431="","",Main!K210)</f>
        <v/>
      </c>
      <c r="G431" s="506" t="str">
        <f>IF(I431="","",Main!L210)</f>
        <v/>
      </c>
      <c r="H431" s="505" t="str">
        <f>IF(I431="","",Main!M210)</f>
        <v/>
      </c>
      <c r="I431" s="506" t="str">
        <f>IF(Main!N210="","",Main!N210)</f>
        <v/>
      </c>
      <c r="J431" s="501"/>
      <c r="K431" s="502" t="str">
        <f t="shared" si="197"/>
        <v/>
      </c>
      <c r="L431" s="503" t="str">
        <f t="shared" ref="L431" si="212">K431</f>
        <v/>
      </c>
    </row>
    <row r="432" spans="1:12" s="504" customFormat="1" ht="27" hidden="1" customHeight="1">
      <c r="A432" s="608" t="str">
        <f>IF(K433="","",SUM($L$18:L433))</f>
        <v/>
      </c>
      <c r="B432" s="610" t="str">
        <f>IF(I433="","",CONCATENATE(Main!C211,", ",Main!D211,IF(Main!F211&gt;0,CONCATENATE(", ",Main!F211),"")))</f>
        <v/>
      </c>
      <c r="C432" s="611"/>
      <c r="D432" s="612"/>
      <c r="E432" s="499" t="str">
        <f>IF(I432="","",Main!O211)</f>
        <v/>
      </c>
      <c r="F432" s="500" t="str">
        <f>IF(I432="","",Main!P211)</f>
        <v/>
      </c>
      <c r="G432" s="500" t="str">
        <f>IF(I432="","",Main!Q211)</f>
        <v/>
      </c>
      <c r="H432" s="499" t="str">
        <f>IF(I432="","",Main!R211)</f>
        <v/>
      </c>
      <c r="I432" s="500" t="str">
        <f>IF(Main!S211="","",Main!S211)</f>
        <v/>
      </c>
      <c r="J432" s="501"/>
      <c r="K432" s="502" t="str">
        <f t="shared" si="197"/>
        <v/>
      </c>
      <c r="L432" s="503"/>
    </row>
    <row r="433" spans="1:12" s="504" customFormat="1" ht="27" hidden="1" customHeight="1">
      <c r="A433" s="609"/>
      <c r="B433" s="613"/>
      <c r="C433" s="614"/>
      <c r="D433" s="615"/>
      <c r="E433" s="505" t="str">
        <f>IF(I433="","",Main!J211)</f>
        <v/>
      </c>
      <c r="F433" s="506" t="str">
        <f>IF(I433="","",Main!K211)</f>
        <v/>
      </c>
      <c r="G433" s="506" t="str">
        <f>IF(I433="","",Main!L211)</f>
        <v/>
      </c>
      <c r="H433" s="505" t="str">
        <f>IF(I433="","",Main!M211)</f>
        <v/>
      </c>
      <c r="I433" s="506" t="str">
        <f>IF(Main!N211="","",Main!N211)</f>
        <v/>
      </c>
      <c r="J433" s="501"/>
      <c r="K433" s="502" t="str">
        <f t="shared" si="197"/>
        <v/>
      </c>
      <c r="L433" s="503" t="str">
        <f t="shared" ref="L433" si="213">K433</f>
        <v/>
      </c>
    </row>
    <row r="434" spans="1:12" s="504" customFormat="1" ht="27" hidden="1" customHeight="1">
      <c r="A434" s="608" t="str">
        <f>IF(K435="","",SUM($L$18:L435))</f>
        <v/>
      </c>
      <c r="B434" s="610" t="str">
        <f>IF(I435="","",CONCATENATE(Main!C212,", ",Main!D212,IF(Main!F212&gt;0,CONCATENATE(", ",Main!F212),"")))</f>
        <v/>
      </c>
      <c r="C434" s="611"/>
      <c r="D434" s="612"/>
      <c r="E434" s="499" t="str">
        <f>IF(I434="","",Main!O212)</f>
        <v/>
      </c>
      <c r="F434" s="500" t="str">
        <f>IF(I434="","",Main!P212)</f>
        <v/>
      </c>
      <c r="G434" s="500" t="str">
        <f>IF(I434="","",Main!Q212)</f>
        <v/>
      </c>
      <c r="H434" s="499" t="str">
        <f>IF(I434="","",Main!R212)</f>
        <v/>
      </c>
      <c r="I434" s="500" t="str">
        <f>IF(Main!S212="","",Main!S212)</f>
        <v/>
      </c>
      <c r="J434" s="501"/>
      <c r="K434" s="502" t="str">
        <f t="shared" si="197"/>
        <v/>
      </c>
      <c r="L434" s="503"/>
    </row>
    <row r="435" spans="1:12" s="504" customFormat="1" ht="27" hidden="1" customHeight="1">
      <c r="A435" s="609"/>
      <c r="B435" s="613"/>
      <c r="C435" s="614"/>
      <c r="D435" s="615"/>
      <c r="E435" s="505" t="str">
        <f>IF(I435="","",Main!J212)</f>
        <v/>
      </c>
      <c r="F435" s="506" t="str">
        <f>IF(I435="","",Main!K212)</f>
        <v/>
      </c>
      <c r="G435" s="506" t="str">
        <f>IF(I435="","",Main!L212)</f>
        <v/>
      </c>
      <c r="H435" s="505" t="str">
        <f>IF(I435="","",Main!M212)</f>
        <v/>
      </c>
      <c r="I435" s="506" t="str">
        <f>IF(Main!N212="","",Main!N212)</f>
        <v/>
      </c>
      <c r="J435" s="501"/>
      <c r="K435" s="502" t="str">
        <f t="shared" si="197"/>
        <v/>
      </c>
      <c r="L435" s="503" t="str">
        <f t="shared" ref="L435" si="214">K435</f>
        <v/>
      </c>
    </row>
    <row r="436" spans="1:12" s="504" customFormat="1" ht="27" hidden="1" customHeight="1">
      <c r="A436" s="608" t="str">
        <f>IF(K437="","",SUM($L$18:L437))</f>
        <v/>
      </c>
      <c r="B436" s="610" t="str">
        <f>IF(I437="","",CONCATENATE(Main!C213,", ",Main!D213,IF(Main!F213&gt;0,CONCATENATE(", ",Main!F213),"")))</f>
        <v/>
      </c>
      <c r="C436" s="611"/>
      <c r="D436" s="612"/>
      <c r="E436" s="499" t="str">
        <f>IF(I436="","",Main!O213)</f>
        <v/>
      </c>
      <c r="F436" s="500" t="str">
        <f>IF(I436="","",Main!P213)</f>
        <v/>
      </c>
      <c r="G436" s="500" t="str">
        <f>IF(I436="","",Main!Q213)</f>
        <v/>
      </c>
      <c r="H436" s="499" t="str">
        <f>IF(I436="","",Main!R213)</f>
        <v/>
      </c>
      <c r="I436" s="500" t="str">
        <f>IF(Main!S213="","",Main!S213)</f>
        <v/>
      </c>
      <c r="J436" s="501"/>
      <c r="K436" s="502" t="str">
        <f t="shared" si="197"/>
        <v/>
      </c>
      <c r="L436" s="503"/>
    </row>
    <row r="437" spans="1:12" s="504" customFormat="1" ht="27" hidden="1" customHeight="1">
      <c r="A437" s="609"/>
      <c r="B437" s="613"/>
      <c r="C437" s="614"/>
      <c r="D437" s="615"/>
      <c r="E437" s="505" t="str">
        <f>IF(I437="","",Main!J213)</f>
        <v/>
      </c>
      <c r="F437" s="506" t="str">
        <f>IF(I437="","",Main!K213)</f>
        <v/>
      </c>
      <c r="G437" s="506" t="str">
        <f>IF(I437="","",Main!L213)</f>
        <v/>
      </c>
      <c r="H437" s="505" t="str">
        <f>IF(I437="","",Main!M213)</f>
        <v/>
      </c>
      <c r="I437" s="506" t="str">
        <f>IF(Main!N213="","",Main!N213)</f>
        <v/>
      </c>
      <c r="J437" s="501"/>
      <c r="K437" s="502" t="str">
        <f t="shared" si="197"/>
        <v/>
      </c>
      <c r="L437" s="503" t="str">
        <f t="shared" ref="L437" si="215">K437</f>
        <v/>
      </c>
    </row>
    <row r="438" spans="1:12" s="504" customFormat="1" ht="27" hidden="1" customHeight="1">
      <c r="A438" s="608" t="str">
        <f>IF(K439="","",SUM($L$18:L439))</f>
        <v/>
      </c>
      <c r="B438" s="610" t="str">
        <f>IF(I439="","",CONCATENATE(Main!C214,", ",Main!D214,IF(Main!F214&gt;0,CONCATENATE(", ",Main!F214),"")))</f>
        <v/>
      </c>
      <c r="C438" s="611"/>
      <c r="D438" s="612"/>
      <c r="E438" s="499" t="str">
        <f>IF(I438="","",Main!O214)</f>
        <v/>
      </c>
      <c r="F438" s="500" t="str">
        <f>IF(I438="","",Main!P214)</f>
        <v/>
      </c>
      <c r="G438" s="500" t="str">
        <f>IF(I438="","",Main!Q214)</f>
        <v/>
      </c>
      <c r="H438" s="499" t="str">
        <f>IF(I438="","",Main!R214)</f>
        <v/>
      </c>
      <c r="I438" s="500" t="str">
        <f>IF(Main!S214="","",Main!S214)</f>
        <v/>
      </c>
      <c r="J438" s="501"/>
      <c r="K438" s="502" t="str">
        <f t="shared" si="197"/>
        <v/>
      </c>
      <c r="L438" s="503"/>
    </row>
    <row r="439" spans="1:12" s="504" customFormat="1" ht="27" hidden="1" customHeight="1">
      <c r="A439" s="609"/>
      <c r="B439" s="613"/>
      <c r="C439" s="614"/>
      <c r="D439" s="615"/>
      <c r="E439" s="505" t="str">
        <f>IF(I439="","",Main!J214)</f>
        <v/>
      </c>
      <c r="F439" s="506" t="str">
        <f>IF(I439="","",Main!K214)</f>
        <v/>
      </c>
      <c r="G439" s="506" t="str">
        <f>IF(I439="","",Main!L214)</f>
        <v/>
      </c>
      <c r="H439" s="505" t="str">
        <f>IF(I439="","",Main!M214)</f>
        <v/>
      </c>
      <c r="I439" s="506" t="str">
        <f>IF(Main!N214="","",Main!N214)</f>
        <v/>
      </c>
      <c r="J439" s="501"/>
      <c r="K439" s="502" t="str">
        <f t="shared" si="197"/>
        <v/>
      </c>
      <c r="L439" s="503" t="str">
        <f t="shared" ref="L439" si="216">K439</f>
        <v/>
      </c>
    </row>
    <row r="440" spans="1:12" s="504" customFormat="1" ht="27" hidden="1" customHeight="1">
      <c r="A440" s="608" t="str">
        <f>IF(K441="","",SUM($L$18:L441))</f>
        <v/>
      </c>
      <c r="B440" s="610" t="str">
        <f>IF(I441="","",CONCATENATE(Main!C215,", ",Main!D215,IF(Main!F215&gt;0,CONCATENATE(", ",Main!F215),"")))</f>
        <v/>
      </c>
      <c r="C440" s="611"/>
      <c r="D440" s="612"/>
      <c r="E440" s="499" t="str">
        <f>IF(I440="","",Main!O215)</f>
        <v/>
      </c>
      <c r="F440" s="500" t="str">
        <f>IF(I440="","",Main!P215)</f>
        <v/>
      </c>
      <c r="G440" s="500" t="str">
        <f>IF(I440="","",Main!Q215)</f>
        <v/>
      </c>
      <c r="H440" s="499" t="str">
        <f>IF(I440="","",Main!R215)</f>
        <v/>
      </c>
      <c r="I440" s="500" t="str">
        <f>IF(Main!S215="","",Main!S215)</f>
        <v/>
      </c>
      <c r="J440" s="501"/>
      <c r="K440" s="502" t="str">
        <f t="shared" si="197"/>
        <v/>
      </c>
      <c r="L440" s="503"/>
    </row>
    <row r="441" spans="1:12" s="504" customFormat="1" ht="27" hidden="1" customHeight="1">
      <c r="A441" s="609"/>
      <c r="B441" s="613"/>
      <c r="C441" s="614"/>
      <c r="D441" s="615"/>
      <c r="E441" s="505" t="str">
        <f>IF(I441="","",Main!J215)</f>
        <v/>
      </c>
      <c r="F441" s="506" t="str">
        <f>IF(I441="","",Main!K215)</f>
        <v/>
      </c>
      <c r="G441" s="506" t="str">
        <f>IF(I441="","",Main!L215)</f>
        <v/>
      </c>
      <c r="H441" s="505" t="str">
        <f>IF(I441="","",Main!M215)</f>
        <v/>
      </c>
      <c r="I441" s="506" t="str">
        <f>IF(Main!N215="","",Main!N215)</f>
        <v/>
      </c>
      <c r="J441" s="501"/>
      <c r="K441" s="502" t="str">
        <f t="shared" si="197"/>
        <v/>
      </c>
      <c r="L441" s="503" t="str">
        <f t="shared" ref="L441" si="217">K441</f>
        <v/>
      </c>
    </row>
    <row r="442" spans="1:12" s="504" customFormat="1" ht="27" hidden="1" customHeight="1">
      <c r="A442" s="608" t="str">
        <f>IF(K443="","",SUM($L$18:L443))</f>
        <v/>
      </c>
      <c r="B442" s="610" t="str">
        <f>IF(I443="","",CONCATENATE(Main!C216,", ",Main!D216,IF(Main!F216&gt;0,CONCATENATE(", ",Main!F216),"")))</f>
        <v/>
      </c>
      <c r="C442" s="611"/>
      <c r="D442" s="612"/>
      <c r="E442" s="499" t="str">
        <f>IF(I442="","",Main!O216)</f>
        <v/>
      </c>
      <c r="F442" s="500" t="str">
        <f>IF(I442="","",Main!P216)</f>
        <v/>
      </c>
      <c r="G442" s="500" t="str">
        <f>IF(I442="","",Main!Q216)</f>
        <v/>
      </c>
      <c r="H442" s="499" t="str">
        <f>IF(I442="","",Main!R216)</f>
        <v/>
      </c>
      <c r="I442" s="500" t="str">
        <f>IF(Main!S216="","",Main!S216)</f>
        <v/>
      </c>
      <c r="J442" s="501"/>
      <c r="K442" s="502" t="str">
        <f t="shared" si="197"/>
        <v/>
      </c>
      <c r="L442" s="503"/>
    </row>
    <row r="443" spans="1:12" s="504" customFormat="1" ht="27" hidden="1" customHeight="1">
      <c r="A443" s="609"/>
      <c r="B443" s="613"/>
      <c r="C443" s="614"/>
      <c r="D443" s="615"/>
      <c r="E443" s="505" t="str">
        <f>IF(I443="","",Main!J216)</f>
        <v/>
      </c>
      <c r="F443" s="506" t="str">
        <f>IF(I443="","",Main!K216)</f>
        <v/>
      </c>
      <c r="G443" s="506" t="str">
        <f>IF(I443="","",Main!L216)</f>
        <v/>
      </c>
      <c r="H443" s="505" t="str">
        <f>IF(I443="","",Main!M216)</f>
        <v/>
      </c>
      <c r="I443" s="506" t="str">
        <f>IF(Main!N216="","",Main!N216)</f>
        <v/>
      </c>
      <c r="J443" s="501"/>
      <c r="K443" s="502" t="str">
        <f t="shared" si="197"/>
        <v/>
      </c>
      <c r="L443" s="503" t="str">
        <f t="shared" ref="L443" si="218">K443</f>
        <v/>
      </c>
    </row>
    <row r="444" spans="1:12" s="504" customFormat="1" ht="27" hidden="1" customHeight="1">
      <c r="A444" s="608" t="str">
        <f>IF(K445="","",SUM($L$18:L445))</f>
        <v/>
      </c>
      <c r="B444" s="610" t="str">
        <f>IF(I445="","",CONCATENATE(Main!C217,", ",Main!D217,IF(Main!F217&gt;0,CONCATENATE(", ",Main!F217),"")))</f>
        <v/>
      </c>
      <c r="C444" s="611"/>
      <c r="D444" s="612"/>
      <c r="E444" s="499" t="str">
        <f>IF(I444="","",Main!O217)</f>
        <v/>
      </c>
      <c r="F444" s="500" t="str">
        <f>IF(I444="","",Main!P217)</f>
        <v/>
      </c>
      <c r="G444" s="500" t="str">
        <f>IF(I444="","",Main!Q217)</f>
        <v/>
      </c>
      <c r="H444" s="499" t="str">
        <f>IF(I444="","",Main!R217)</f>
        <v/>
      </c>
      <c r="I444" s="500" t="str">
        <f>IF(Main!S217="","",Main!S217)</f>
        <v/>
      </c>
      <c r="J444" s="501"/>
      <c r="K444" s="502" t="str">
        <f t="shared" si="197"/>
        <v/>
      </c>
      <c r="L444" s="503"/>
    </row>
    <row r="445" spans="1:12" s="504" customFormat="1" ht="27" hidden="1" customHeight="1">
      <c r="A445" s="609"/>
      <c r="B445" s="613"/>
      <c r="C445" s="614"/>
      <c r="D445" s="615"/>
      <c r="E445" s="505" t="str">
        <f>IF(I445="","",Main!J217)</f>
        <v/>
      </c>
      <c r="F445" s="506" t="str">
        <f>IF(I445="","",Main!K217)</f>
        <v/>
      </c>
      <c r="G445" s="506" t="str">
        <f>IF(I445="","",Main!L217)</f>
        <v/>
      </c>
      <c r="H445" s="505" t="str">
        <f>IF(I445="","",Main!M217)</f>
        <v/>
      </c>
      <c r="I445" s="506" t="str">
        <f>IF(Main!N217="","",Main!N217)</f>
        <v/>
      </c>
      <c r="J445" s="501"/>
      <c r="K445" s="502" t="str">
        <f t="shared" si="197"/>
        <v/>
      </c>
      <c r="L445" s="503" t="str">
        <f t="shared" ref="L445" si="219">K445</f>
        <v/>
      </c>
    </row>
    <row r="446" spans="1:12" s="504" customFormat="1" ht="27" hidden="1" customHeight="1">
      <c r="A446" s="608" t="str">
        <f>IF(K447="","",SUM($L$18:L447))</f>
        <v/>
      </c>
      <c r="B446" s="610" t="str">
        <f>IF(I447="","",CONCATENATE(Main!C218,", ",Main!D218,IF(Main!F218&gt;0,CONCATENATE(", ",Main!F218),"")))</f>
        <v/>
      </c>
      <c r="C446" s="611"/>
      <c r="D446" s="612"/>
      <c r="E446" s="499" t="str">
        <f>IF(I446="","",Main!O218)</f>
        <v/>
      </c>
      <c r="F446" s="500" t="str">
        <f>IF(I446="","",Main!P218)</f>
        <v/>
      </c>
      <c r="G446" s="500" t="str">
        <f>IF(I446="","",Main!Q218)</f>
        <v/>
      </c>
      <c r="H446" s="499" t="str">
        <f>IF(I446="","",Main!R218)</f>
        <v/>
      </c>
      <c r="I446" s="500" t="str">
        <f>IF(Main!S218="","",Main!S218)</f>
        <v/>
      </c>
      <c r="J446" s="501"/>
      <c r="K446" s="502" t="str">
        <f t="shared" si="197"/>
        <v/>
      </c>
      <c r="L446" s="503"/>
    </row>
    <row r="447" spans="1:12" s="504" customFormat="1" ht="27" hidden="1" customHeight="1">
      <c r="A447" s="609"/>
      <c r="B447" s="613"/>
      <c r="C447" s="614"/>
      <c r="D447" s="615"/>
      <c r="E447" s="505" t="str">
        <f>IF(I447="","",Main!J218)</f>
        <v/>
      </c>
      <c r="F447" s="506" t="str">
        <f>IF(I447="","",Main!K218)</f>
        <v/>
      </c>
      <c r="G447" s="506" t="str">
        <f>IF(I447="","",Main!L218)</f>
        <v/>
      </c>
      <c r="H447" s="505" t="str">
        <f>IF(I447="","",Main!M218)</f>
        <v/>
      </c>
      <c r="I447" s="506" t="str">
        <f>IF(Main!N218="","",Main!N218)</f>
        <v/>
      </c>
      <c r="J447" s="501"/>
      <c r="K447" s="502" t="str">
        <f t="shared" si="197"/>
        <v/>
      </c>
      <c r="L447" s="503" t="str">
        <f t="shared" ref="L447" si="220">K447</f>
        <v/>
      </c>
    </row>
    <row r="448" spans="1:12" s="504" customFormat="1" ht="27" hidden="1" customHeight="1">
      <c r="A448" s="608" t="str">
        <f>IF(K449="","",SUM($L$18:L449))</f>
        <v/>
      </c>
      <c r="B448" s="610" t="str">
        <f>IF(I449="","",CONCATENATE(Main!C219,", ",Main!D219,IF(Main!F219&gt;0,CONCATENATE(", ",Main!F219),"")))</f>
        <v/>
      </c>
      <c r="C448" s="611"/>
      <c r="D448" s="612"/>
      <c r="E448" s="499" t="str">
        <f>IF(I448="","",Main!O219)</f>
        <v/>
      </c>
      <c r="F448" s="500" t="str">
        <f>IF(I448="","",Main!P219)</f>
        <v/>
      </c>
      <c r="G448" s="500" t="str">
        <f>IF(I448="","",Main!Q219)</f>
        <v/>
      </c>
      <c r="H448" s="499" t="str">
        <f>IF(I448="","",Main!R219)</f>
        <v/>
      </c>
      <c r="I448" s="500" t="str">
        <f>IF(Main!S219="","",Main!S219)</f>
        <v/>
      </c>
      <c r="J448" s="501"/>
      <c r="K448" s="502" t="str">
        <f t="shared" si="197"/>
        <v/>
      </c>
      <c r="L448" s="503"/>
    </row>
    <row r="449" spans="1:12" s="504" customFormat="1" ht="27" hidden="1" customHeight="1">
      <c r="A449" s="609"/>
      <c r="B449" s="613"/>
      <c r="C449" s="614"/>
      <c r="D449" s="615"/>
      <c r="E449" s="505" t="str">
        <f>IF(I449="","",Main!J219)</f>
        <v/>
      </c>
      <c r="F449" s="506" t="str">
        <f>IF(I449="","",Main!K219)</f>
        <v/>
      </c>
      <c r="G449" s="506" t="str">
        <f>IF(I449="","",Main!L219)</f>
        <v/>
      </c>
      <c r="H449" s="505" t="str">
        <f>IF(I449="","",Main!M219)</f>
        <v/>
      </c>
      <c r="I449" s="506" t="str">
        <f>IF(Main!N219="","",Main!N219)</f>
        <v/>
      </c>
      <c r="J449" s="501"/>
      <c r="K449" s="502" t="str">
        <f t="shared" si="197"/>
        <v/>
      </c>
      <c r="L449" s="503" t="str">
        <f t="shared" ref="L449" si="221">K449</f>
        <v/>
      </c>
    </row>
    <row r="450" spans="1:12" s="504" customFormat="1" ht="27" hidden="1" customHeight="1">
      <c r="A450" s="608" t="str">
        <f>IF(K451="","",SUM($L$18:L451))</f>
        <v/>
      </c>
      <c r="B450" s="610" t="str">
        <f>IF(I451="","",CONCATENATE(Main!C220,", ",Main!D220,IF(Main!F220&gt;0,CONCATENATE(", ",Main!F220),"")))</f>
        <v/>
      </c>
      <c r="C450" s="611"/>
      <c r="D450" s="612"/>
      <c r="E450" s="499" t="str">
        <f>IF(I450="","",Main!O220)</f>
        <v/>
      </c>
      <c r="F450" s="500" t="str">
        <f>IF(I450="","",Main!P220)</f>
        <v/>
      </c>
      <c r="G450" s="500" t="str">
        <f>IF(I450="","",Main!Q220)</f>
        <v/>
      </c>
      <c r="H450" s="499" t="str">
        <f>IF(I450="","",Main!R220)</f>
        <v/>
      </c>
      <c r="I450" s="500" t="str">
        <f>IF(Main!S220="","",Main!S220)</f>
        <v/>
      </c>
      <c r="J450" s="501"/>
      <c r="K450" s="502" t="str">
        <f t="shared" si="197"/>
        <v/>
      </c>
      <c r="L450" s="503"/>
    </row>
    <row r="451" spans="1:12" s="504" customFormat="1" ht="27" hidden="1" customHeight="1">
      <c r="A451" s="609"/>
      <c r="B451" s="613"/>
      <c r="C451" s="614"/>
      <c r="D451" s="615"/>
      <c r="E451" s="505" t="str">
        <f>IF(I451="","",Main!J220)</f>
        <v/>
      </c>
      <c r="F451" s="506" t="str">
        <f>IF(I451="","",Main!K220)</f>
        <v/>
      </c>
      <c r="G451" s="506" t="str">
        <f>IF(I451="","",Main!L220)</f>
        <v/>
      </c>
      <c r="H451" s="505" t="str">
        <f>IF(I451="","",Main!M220)</f>
        <v/>
      </c>
      <c r="I451" s="506" t="str">
        <f>IF(Main!N220="","",Main!N220)</f>
        <v/>
      </c>
      <c r="J451" s="501"/>
      <c r="K451" s="502" t="str">
        <f t="shared" si="197"/>
        <v/>
      </c>
      <c r="L451" s="503" t="str">
        <f t="shared" ref="L451" si="222">K451</f>
        <v/>
      </c>
    </row>
    <row r="452" spans="1:12" s="504" customFormat="1" ht="27" hidden="1" customHeight="1">
      <c r="A452" s="608" t="str">
        <f>IF(K453="","",SUM($L$18:L453))</f>
        <v/>
      </c>
      <c r="B452" s="610" t="str">
        <f>IF(I453="","",CONCATENATE(Main!C221,", ",Main!D221,IF(Main!F221&gt;0,CONCATENATE(", ",Main!F221),"")))</f>
        <v/>
      </c>
      <c r="C452" s="611"/>
      <c r="D452" s="612"/>
      <c r="E452" s="499" t="str">
        <f>IF(I452="","",Main!O221)</f>
        <v/>
      </c>
      <c r="F452" s="500" t="str">
        <f>IF(I452="","",Main!P221)</f>
        <v/>
      </c>
      <c r="G452" s="500" t="str">
        <f>IF(I452="","",Main!Q221)</f>
        <v/>
      </c>
      <c r="H452" s="499" t="str">
        <f>IF(I452="","",Main!R221)</f>
        <v/>
      </c>
      <c r="I452" s="500" t="str">
        <f>IF(Main!S221="","",Main!S221)</f>
        <v/>
      </c>
      <c r="J452" s="501"/>
      <c r="K452" s="502" t="str">
        <f t="shared" si="197"/>
        <v/>
      </c>
      <c r="L452" s="503"/>
    </row>
    <row r="453" spans="1:12" s="504" customFormat="1" ht="27" hidden="1" customHeight="1">
      <c r="A453" s="609"/>
      <c r="B453" s="613"/>
      <c r="C453" s="614"/>
      <c r="D453" s="615"/>
      <c r="E453" s="505" t="str">
        <f>IF(I453="","",Main!J221)</f>
        <v/>
      </c>
      <c r="F453" s="506" t="str">
        <f>IF(I453="","",Main!K221)</f>
        <v/>
      </c>
      <c r="G453" s="506" t="str">
        <f>IF(I453="","",Main!L221)</f>
        <v/>
      </c>
      <c r="H453" s="505" t="str">
        <f>IF(I453="","",Main!M221)</f>
        <v/>
      </c>
      <c r="I453" s="506" t="str">
        <f>IF(Main!N221="","",Main!N221)</f>
        <v/>
      </c>
      <c r="J453" s="501"/>
      <c r="K453" s="502" t="str">
        <f t="shared" si="197"/>
        <v/>
      </c>
      <c r="L453" s="503" t="str">
        <f t="shared" ref="L453" si="223">K453</f>
        <v/>
      </c>
    </row>
    <row r="454" spans="1:12" s="504" customFormat="1" ht="27" hidden="1" customHeight="1">
      <c r="A454" s="608" t="str">
        <f>IF(K455="","",SUM($L$18:L455))</f>
        <v/>
      </c>
      <c r="B454" s="610" t="str">
        <f>IF(I455="","",CONCATENATE(Main!C222,", ",Main!D222,IF(Main!F222&gt;0,CONCATENATE(", ",Main!F222),"")))</f>
        <v/>
      </c>
      <c r="C454" s="611"/>
      <c r="D454" s="612"/>
      <c r="E454" s="499" t="str">
        <f>IF(I454="","",Main!O222)</f>
        <v/>
      </c>
      <c r="F454" s="500" t="str">
        <f>IF(I454="","",Main!P222)</f>
        <v/>
      </c>
      <c r="G454" s="500" t="str">
        <f>IF(I454="","",Main!Q222)</f>
        <v/>
      </c>
      <c r="H454" s="499" t="str">
        <f>IF(I454="","",Main!R222)</f>
        <v/>
      </c>
      <c r="I454" s="500" t="str">
        <f>IF(Main!S222="","",Main!S222)</f>
        <v/>
      </c>
      <c r="J454" s="501"/>
      <c r="K454" s="502" t="str">
        <f t="shared" si="197"/>
        <v/>
      </c>
      <c r="L454" s="503"/>
    </row>
    <row r="455" spans="1:12" s="504" customFormat="1" ht="27" hidden="1" customHeight="1">
      <c r="A455" s="609"/>
      <c r="B455" s="613"/>
      <c r="C455" s="614"/>
      <c r="D455" s="615"/>
      <c r="E455" s="505" t="str">
        <f>IF(I455="","",Main!J222)</f>
        <v/>
      </c>
      <c r="F455" s="506" t="str">
        <f>IF(I455="","",Main!K222)</f>
        <v/>
      </c>
      <c r="G455" s="506" t="str">
        <f>IF(I455="","",Main!L222)</f>
        <v/>
      </c>
      <c r="H455" s="505" t="str">
        <f>IF(I455="","",Main!M222)</f>
        <v/>
      </c>
      <c r="I455" s="506" t="str">
        <f>IF(Main!N222="","",Main!N222)</f>
        <v/>
      </c>
      <c r="J455" s="501"/>
      <c r="K455" s="502" t="str">
        <f t="shared" si="197"/>
        <v/>
      </c>
      <c r="L455" s="503" t="str">
        <f t="shared" ref="L455" si="224">K455</f>
        <v/>
      </c>
    </row>
    <row r="456" spans="1:12" s="504" customFormat="1" ht="27" hidden="1" customHeight="1">
      <c r="A456" s="608" t="str">
        <f>IF(K457="","",SUM($L$18:L457))</f>
        <v/>
      </c>
      <c r="B456" s="610" t="str">
        <f>IF(I457="","",CONCATENATE(Main!C223,", ",Main!D223,IF(Main!F223&gt;0,CONCATENATE(", ",Main!F223),"")))</f>
        <v/>
      </c>
      <c r="C456" s="611"/>
      <c r="D456" s="612"/>
      <c r="E456" s="499" t="str">
        <f>IF(I456="","",Main!O223)</f>
        <v/>
      </c>
      <c r="F456" s="500" t="str">
        <f>IF(I456="","",Main!P223)</f>
        <v/>
      </c>
      <c r="G456" s="500" t="str">
        <f>IF(I456="","",Main!Q223)</f>
        <v/>
      </c>
      <c r="H456" s="499" t="str">
        <f>IF(I456="","",Main!R223)</f>
        <v/>
      </c>
      <c r="I456" s="500" t="str">
        <f>IF(Main!S223="","",Main!S223)</f>
        <v/>
      </c>
      <c r="J456" s="501"/>
      <c r="K456" s="502" t="str">
        <f t="shared" si="197"/>
        <v/>
      </c>
      <c r="L456" s="503"/>
    </row>
    <row r="457" spans="1:12" s="504" customFormat="1" ht="27" hidden="1" customHeight="1">
      <c r="A457" s="609"/>
      <c r="B457" s="613"/>
      <c r="C457" s="614"/>
      <c r="D457" s="615"/>
      <c r="E457" s="505" t="str">
        <f>IF(I457="","",Main!J223)</f>
        <v/>
      </c>
      <c r="F457" s="506" t="str">
        <f>IF(I457="","",Main!K223)</f>
        <v/>
      </c>
      <c r="G457" s="506" t="str">
        <f>IF(I457="","",Main!L223)</f>
        <v/>
      </c>
      <c r="H457" s="505" t="str">
        <f>IF(I457="","",Main!M223)</f>
        <v/>
      </c>
      <c r="I457" s="506" t="str">
        <f>IF(Main!N223="","",Main!N223)</f>
        <v/>
      </c>
      <c r="J457" s="501"/>
      <c r="K457" s="502" t="str">
        <f t="shared" si="197"/>
        <v/>
      </c>
      <c r="L457" s="503" t="str">
        <f t="shared" ref="L457" si="225">K457</f>
        <v/>
      </c>
    </row>
    <row r="458" spans="1:12" s="504" customFormat="1" ht="27" hidden="1" customHeight="1">
      <c r="A458" s="608" t="str">
        <f>IF(K459="","",SUM($L$18:L459))</f>
        <v/>
      </c>
      <c r="B458" s="610" t="str">
        <f>IF(I459="","",CONCATENATE(Main!C224,", ",Main!D224,IF(Main!F224&gt;0,CONCATENATE(", ",Main!F224),"")))</f>
        <v/>
      </c>
      <c r="C458" s="611"/>
      <c r="D458" s="612"/>
      <c r="E458" s="499" t="str">
        <f>IF(I458="","",Main!O224)</f>
        <v/>
      </c>
      <c r="F458" s="500" t="str">
        <f>IF(I458="","",Main!P224)</f>
        <v/>
      </c>
      <c r="G458" s="500" t="str">
        <f>IF(I458="","",Main!Q224)</f>
        <v/>
      </c>
      <c r="H458" s="499" t="str">
        <f>IF(I458="","",Main!R224)</f>
        <v/>
      </c>
      <c r="I458" s="500" t="str">
        <f>IF(Main!S224="","",Main!S224)</f>
        <v/>
      </c>
      <c r="J458" s="501"/>
      <c r="K458" s="502" t="str">
        <f t="shared" si="197"/>
        <v/>
      </c>
      <c r="L458" s="503"/>
    </row>
    <row r="459" spans="1:12" s="504" customFormat="1" ht="27" hidden="1" customHeight="1">
      <c r="A459" s="609"/>
      <c r="B459" s="613"/>
      <c r="C459" s="614"/>
      <c r="D459" s="615"/>
      <c r="E459" s="505" t="str">
        <f>IF(I459="","",Main!J224)</f>
        <v/>
      </c>
      <c r="F459" s="506" t="str">
        <f>IF(I459="","",Main!K224)</f>
        <v/>
      </c>
      <c r="G459" s="506" t="str">
        <f>IF(I459="","",Main!L224)</f>
        <v/>
      </c>
      <c r="H459" s="505" t="str">
        <f>IF(I459="","",Main!M224)</f>
        <v/>
      </c>
      <c r="I459" s="506" t="str">
        <f>IF(Main!N224="","",Main!N224)</f>
        <v/>
      </c>
      <c r="J459" s="501"/>
      <c r="K459" s="502" t="str">
        <f t="shared" si="197"/>
        <v/>
      </c>
      <c r="L459" s="503" t="str">
        <f t="shared" ref="L459" si="226">K459</f>
        <v/>
      </c>
    </row>
    <row r="460" spans="1:12" s="504" customFormat="1" ht="27" hidden="1" customHeight="1">
      <c r="A460" s="608" t="str">
        <f>IF(K461="","",SUM($L$18:L461))</f>
        <v/>
      </c>
      <c r="B460" s="610" t="str">
        <f>IF(I461="","",CONCATENATE(Main!C225,", ",Main!D225,IF(Main!F225&gt;0,CONCATENATE(", ",Main!F225),"")))</f>
        <v/>
      </c>
      <c r="C460" s="611"/>
      <c r="D460" s="612"/>
      <c r="E460" s="499" t="str">
        <f>IF(I460="","",Main!O225)</f>
        <v/>
      </c>
      <c r="F460" s="500" t="str">
        <f>IF(I460="","",Main!P225)</f>
        <v/>
      </c>
      <c r="G460" s="500" t="str">
        <f>IF(I460="","",Main!Q225)</f>
        <v/>
      </c>
      <c r="H460" s="499" t="str">
        <f>IF(I460="","",Main!R225)</f>
        <v/>
      </c>
      <c r="I460" s="500" t="str">
        <f>IF(Main!S225="","",Main!S225)</f>
        <v/>
      </c>
      <c r="J460" s="501"/>
      <c r="K460" s="502" t="str">
        <f t="shared" si="197"/>
        <v/>
      </c>
      <c r="L460" s="503"/>
    </row>
    <row r="461" spans="1:12" s="504" customFormat="1" ht="27" hidden="1" customHeight="1">
      <c r="A461" s="609"/>
      <c r="B461" s="613"/>
      <c r="C461" s="614"/>
      <c r="D461" s="615"/>
      <c r="E461" s="505" t="str">
        <f>IF(I461="","",Main!J225)</f>
        <v/>
      </c>
      <c r="F461" s="506" t="str">
        <f>IF(I461="","",Main!K225)</f>
        <v/>
      </c>
      <c r="G461" s="506" t="str">
        <f>IF(I461="","",Main!L225)</f>
        <v/>
      </c>
      <c r="H461" s="505" t="str">
        <f>IF(I461="","",Main!M225)</f>
        <v/>
      </c>
      <c r="I461" s="506" t="str">
        <f>IF(Main!N225="","",Main!N225)</f>
        <v/>
      </c>
      <c r="J461" s="501"/>
      <c r="K461" s="502" t="str">
        <f t="shared" si="197"/>
        <v/>
      </c>
      <c r="L461" s="503" t="str">
        <f t="shared" ref="L461" si="227">K461</f>
        <v/>
      </c>
    </row>
    <row r="462" spans="1:12" s="504" customFormat="1" ht="27" hidden="1" customHeight="1">
      <c r="A462" s="608" t="str">
        <f>IF(K463="","",SUM($L$18:L463))</f>
        <v/>
      </c>
      <c r="B462" s="610" t="str">
        <f>IF(I463="","",CONCATENATE(Main!C226,", ",Main!D226,IF(Main!F226&gt;0,CONCATENATE(", ",Main!F226),"")))</f>
        <v/>
      </c>
      <c r="C462" s="611"/>
      <c r="D462" s="612"/>
      <c r="E462" s="499" t="str">
        <f>IF(I462="","",Main!O226)</f>
        <v/>
      </c>
      <c r="F462" s="500" t="str">
        <f>IF(I462="","",Main!P226)</f>
        <v/>
      </c>
      <c r="G462" s="500" t="str">
        <f>IF(I462="","",Main!Q226)</f>
        <v/>
      </c>
      <c r="H462" s="499" t="str">
        <f>IF(I462="","",Main!R226)</f>
        <v/>
      </c>
      <c r="I462" s="500" t="str">
        <f>IF(Main!S226="","",Main!S226)</f>
        <v/>
      </c>
      <c r="J462" s="501"/>
      <c r="K462" s="502" t="str">
        <f t="shared" si="197"/>
        <v/>
      </c>
      <c r="L462" s="503"/>
    </row>
    <row r="463" spans="1:12" s="504" customFormat="1" ht="27" hidden="1" customHeight="1">
      <c r="A463" s="609"/>
      <c r="B463" s="613"/>
      <c r="C463" s="614"/>
      <c r="D463" s="615"/>
      <c r="E463" s="505" t="str">
        <f>IF(I463="","",Main!J226)</f>
        <v/>
      </c>
      <c r="F463" s="506" t="str">
        <f>IF(I463="","",Main!K226)</f>
        <v/>
      </c>
      <c r="G463" s="506" t="str">
        <f>IF(I463="","",Main!L226)</f>
        <v/>
      </c>
      <c r="H463" s="505" t="str">
        <f>IF(I463="","",Main!M226)</f>
        <v/>
      </c>
      <c r="I463" s="506" t="str">
        <f>IF(Main!N226="","",Main!N226)</f>
        <v/>
      </c>
      <c r="J463" s="501"/>
      <c r="K463" s="502" t="str">
        <f t="shared" si="197"/>
        <v/>
      </c>
      <c r="L463" s="503" t="str">
        <f t="shared" ref="L463" si="228">K463</f>
        <v/>
      </c>
    </row>
    <row r="464" spans="1:12" s="504" customFormat="1" ht="27" hidden="1" customHeight="1">
      <c r="A464" s="608" t="str">
        <f>IF(K465="","",SUM($L$18:L465))</f>
        <v/>
      </c>
      <c r="B464" s="610" t="str">
        <f>IF(I465="","",CONCATENATE(Main!C227,", ",Main!D227,IF(Main!F227&gt;0,CONCATENATE(", ",Main!F227),"")))</f>
        <v/>
      </c>
      <c r="C464" s="611"/>
      <c r="D464" s="612"/>
      <c r="E464" s="499" t="str">
        <f>IF(I464="","",Main!O227)</f>
        <v/>
      </c>
      <c r="F464" s="500" t="str">
        <f>IF(I464="","",Main!P227)</f>
        <v/>
      </c>
      <c r="G464" s="500" t="str">
        <f>IF(I464="","",Main!Q227)</f>
        <v/>
      </c>
      <c r="H464" s="499" t="str">
        <f>IF(I464="","",Main!R227)</f>
        <v/>
      </c>
      <c r="I464" s="500" t="str">
        <f>IF(Main!S227="","",Main!S227)</f>
        <v/>
      </c>
      <c r="J464" s="501"/>
      <c r="K464" s="502" t="str">
        <f t="shared" si="197"/>
        <v/>
      </c>
      <c r="L464" s="503"/>
    </row>
    <row r="465" spans="1:12" s="504" customFormat="1" ht="27" hidden="1" customHeight="1">
      <c r="A465" s="609"/>
      <c r="B465" s="613"/>
      <c r="C465" s="614"/>
      <c r="D465" s="615"/>
      <c r="E465" s="505" t="str">
        <f>IF(I465="","",Main!J227)</f>
        <v/>
      </c>
      <c r="F465" s="506" t="str">
        <f>IF(I465="","",Main!K227)</f>
        <v/>
      </c>
      <c r="G465" s="506" t="str">
        <f>IF(I465="","",Main!L227)</f>
        <v/>
      </c>
      <c r="H465" s="505" t="str">
        <f>IF(I465="","",Main!M227)</f>
        <v/>
      </c>
      <c r="I465" s="506" t="str">
        <f>IF(Main!N227="","",Main!N227)</f>
        <v/>
      </c>
      <c r="J465" s="501"/>
      <c r="K465" s="502" t="str">
        <f t="shared" si="197"/>
        <v/>
      </c>
      <c r="L465" s="503" t="str">
        <f t="shared" ref="L465" si="229">K465</f>
        <v/>
      </c>
    </row>
    <row r="466" spans="1:12" s="504" customFormat="1" ht="27" hidden="1" customHeight="1">
      <c r="A466" s="608" t="str">
        <f>IF(K467="","",SUM($L$18:L467))</f>
        <v/>
      </c>
      <c r="B466" s="610" t="str">
        <f>IF(I467="","",CONCATENATE(Main!C228,", ",Main!D228,IF(Main!F228&gt;0,CONCATENATE(", ",Main!F228),"")))</f>
        <v/>
      </c>
      <c r="C466" s="611"/>
      <c r="D466" s="612"/>
      <c r="E466" s="499" t="str">
        <f>IF(I466="","",Main!O228)</f>
        <v/>
      </c>
      <c r="F466" s="500" t="str">
        <f>IF(I466="","",Main!P228)</f>
        <v/>
      </c>
      <c r="G466" s="500" t="str">
        <f>IF(I466="","",Main!Q228)</f>
        <v/>
      </c>
      <c r="H466" s="499" t="str">
        <f>IF(I466="","",Main!R228)</f>
        <v/>
      </c>
      <c r="I466" s="500" t="str">
        <f>IF(Main!S228="","",Main!S228)</f>
        <v/>
      </c>
      <c r="J466" s="501"/>
      <c r="K466" s="502" t="str">
        <f t="shared" si="197"/>
        <v/>
      </c>
      <c r="L466" s="503"/>
    </row>
    <row r="467" spans="1:12" s="504" customFormat="1" ht="27" hidden="1" customHeight="1">
      <c r="A467" s="609"/>
      <c r="B467" s="613"/>
      <c r="C467" s="614"/>
      <c r="D467" s="615"/>
      <c r="E467" s="505" t="str">
        <f>IF(I467="","",Main!J228)</f>
        <v/>
      </c>
      <c r="F467" s="506" t="str">
        <f>IF(I467="","",Main!K228)</f>
        <v/>
      </c>
      <c r="G467" s="506" t="str">
        <f>IF(I467="","",Main!L228)</f>
        <v/>
      </c>
      <c r="H467" s="505" t="str">
        <f>IF(I467="","",Main!M228)</f>
        <v/>
      </c>
      <c r="I467" s="506" t="str">
        <f>IF(Main!N228="","",Main!N228)</f>
        <v/>
      </c>
      <c r="J467" s="501"/>
      <c r="K467" s="502" t="str">
        <f t="shared" ref="K467:K530" si="230">IF(I467="","",1)</f>
        <v/>
      </c>
      <c r="L467" s="503" t="str">
        <f t="shared" ref="L467" si="231">K467</f>
        <v/>
      </c>
    </row>
    <row r="468" spans="1:12" s="504" customFormat="1" ht="27" hidden="1" customHeight="1">
      <c r="A468" s="608" t="str">
        <f>IF(K469="","",SUM($L$18:L469))</f>
        <v/>
      </c>
      <c r="B468" s="610" t="str">
        <f>IF(I469="","",CONCATENATE(Main!C229,", ",Main!D229,IF(Main!F229&gt;0,CONCATENATE(", ",Main!F229),"")))</f>
        <v/>
      </c>
      <c r="C468" s="611"/>
      <c r="D468" s="612"/>
      <c r="E468" s="499" t="str">
        <f>IF(I468="","",Main!O229)</f>
        <v/>
      </c>
      <c r="F468" s="500" t="str">
        <f>IF(I468="","",Main!P229)</f>
        <v/>
      </c>
      <c r="G468" s="500" t="str">
        <f>IF(I468="","",Main!Q229)</f>
        <v/>
      </c>
      <c r="H468" s="499" t="str">
        <f>IF(I468="","",Main!R229)</f>
        <v/>
      </c>
      <c r="I468" s="500" t="str">
        <f>IF(Main!S229="","",Main!S229)</f>
        <v/>
      </c>
      <c r="J468" s="501"/>
      <c r="K468" s="502" t="str">
        <f t="shared" si="230"/>
        <v/>
      </c>
      <c r="L468" s="503"/>
    </row>
    <row r="469" spans="1:12" s="504" customFormat="1" ht="27" hidden="1" customHeight="1">
      <c r="A469" s="609"/>
      <c r="B469" s="613"/>
      <c r="C469" s="614"/>
      <c r="D469" s="615"/>
      <c r="E469" s="505" t="str">
        <f>IF(I469="","",Main!J229)</f>
        <v/>
      </c>
      <c r="F469" s="506" t="str">
        <f>IF(I469="","",Main!K229)</f>
        <v/>
      </c>
      <c r="G469" s="506" t="str">
        <f>IF(I469="","",Main!L229)</f>
        <v/>
      </c>
      <c r="H469" s="505" t="str">
        <f>IF(I469="","",Main!M229)</f>
        <v/>
      </c>
      <c r="I469" s="506" t="str">
        <f>IF(Main!N229="","",Main!N229)</f>
        <v/>
      </c>
      <c r="J469" s="501"/>
      <c r="K469" s="502" t="str">
        <f t="shared" si="230"/>
        <v/>
      </c>
      <c r="L469" s="503" t="str">
        <f t="shared" ref="L469" si="232">K469</f>
        <v/>
      </c>
    </row>
    <row r="470" spans="1:12" s="504" customFormat="1" ht="27" hidden="1" customHeight="1">
      <c r="A470" s="608" t="str">
        <f>IF(K471="","",SUM($L$18:L471))</f>
        <v/>
      </c>
      <c r="B470" s="610" t="str">
        <f>IF(I471="","",CONCATENATE(Main!C230,", ",Main!D230,IF(Main!F230&gt;0,CONCATENATE(", ",Main!F230),"")))</f>
        <v/>
      </c>
      <c r="C470" s="611"/>
      <c r="D470" s="612"/>
      <c r="E470" s="499" t="str">
        <f>IF(I470="","",Main!O230)</f>
        <v/>
      </c>
      <c r="F470" s="500" t="str">
        <f>IF(I470="","",Main!P230)</f>
        <v/>
      </c>
      <c r="G470" s="500" t="str">
        <f>IF(I470="","",Main!Q230)</f>
        <v/>
      </c>
      <c r="H470" s="499" t="str">
        <f>IF(I470="","",Main!R230)</f>
        <v/>
      </c>
      <c r="I470" s="500" t="str">
        <f>IF(Main!S230="","",Main!S230)</f>
        <v/>
      </c>
      <c r="J470" s="501"/>
      <c r="K470" s="502" t="str">
        <f t="shared" si="230"/>
        <v/>
      </c>
      <c r="L470" s="503"/>
    </row>
    <row r="471" spans="1:12" s="504" customFormat="1" ht="27" hidden="1" customHeight="1">
      <c r="A471" s="609"/>
      <c r="B471" s="613"/>
      <c r="C471" s="614"/>
      <c r="D471" s="615"/>
      <c r="E471" s="505" t="str">
        <f>IF(I471="","",Main!J230)</f>
        <v/>
      </c>
      <c r="F471" s="506" t="str">
        <f>IF(I471="","",Main!K230)</f>
        <v/>
      </c>
      <c r="G471" s="506" t="str">
        <f>IF(I471="","",Main!L230)</f>
        <v/>
      </c>
      <c r="H471" s="505" t="str">
        <f>IF(I471="","",Main!M230)</f>
        <v/>
      </c>
      <c r="I471" s="506" t="str">
        <f>IF(Main!N230="","",Main!N230)</f>
        <v/>
      </c>
      <c r="J471" s="501"/>
      <c r="K471" s="502" t="str">
        <f t="shared" si="230"/>
        <v/>
      </c>
      <c r="L471" s="503" t="str">
        <f t="shared" ref="L471" si="233">K471</f>
        <v/>
      </c>
    </row>
    <row r="472" spans="1:12" s="504" customFormat="1" ht="27" hidden="1" customHeight="1">
      <c r="A472" s="608" t="str">
        <f>IF(K473="","",SUM($L$18:L473))</f>
        <v/>
      </c>
      <c r="B472" s="610" t="str">
        <f>IF(I473="","",CONCATENATE(Main!C231,", ",Main!D231,IF(Main!F231&gt;0,CONCATENATE(", ",Main!F231),"")))</f>
        <v/>
      </c>
      <c r="C472" s="611"/>
      <c r="D472" s="612"/>
      <c r="E472" s="499" t="str">
        <f>IF(I472="","",Main!O231)</f>
        <v/>
      </c>
      <c r="F472" s="500" t="str">
        <f>IF(I472="","",Main!P231)</f>
        <v/>
      </c>
      <c r="G472" s="500" t="str">
        <f>IF(I472="","",Main!Q231)</f>
        <v/>
      </c>
      <c r="H472" s="499" t="str">
        <f>IF(I472="","",Main!R231)</f>
        <v/>
      </c>
      <c r="I472" s="500" t="str">
        <f>IF(Main!S231="","",Main!S231)</f>
        <v/>
      </c>
      <c r="J472" s="501"/>
      <c r="K472" s="502" t="str">
        <f t="shared" si="230"/>
        <v/>
      </c>
      <c r="L472" s="503"/>
    </row>
    <row r="473" spans="1:12" s="504" customFormat="1" ht="27" hidden="1" customHeight="1">
      <c r="A473" s="609"/>
      <c r="B473" s="613"/>
      <c r="C473" s="614"/>
      <c r="D473" s="615"/>
      <c r="E473" s="505" t="str">
        <f>IF(I473="","",Main!J231)</f>
        <v/>
      </c>
      <c r="F473" s="506" t="str">
        <f>IF(I473="","",Main!K231)</f>
        <v/>
      </c>
      <c r="G473" s="506" t="str">
        <f>IF(I473="","",Main!L231)</f>
        <v/>
      </c>
      <c r="H473" s="505" t="str">
        <f>IF(I473="","",Main!M231)</f>
        <v/>
      </c>
      <c r="I473" s="506" t="str">
        <f>IF(Main!N231="","",Main!N231)</f>
        <v/>
      </c>
      <c r="J473" s="501"/>
      <c r="K473" s="502" t="str">
        <f t="shared" si="230"/>
        <v/>
      </c>
      <c r="L473" s="503" t="str">
        <f t="shared" ref="L473" si="234">K473</f>
        <v/>
      </c>
    </row>
    <row r="474" spans="1:12" s="504" customFormat="1" ht="27" hidden="1" customHeight="1">
      <c r="A474" s="608" t="str">
        <f>IF(K475="","",SUM($L$18:L475))</f>
        <v/>
      </c>
      <c r="B474" s="610" t="str">
        <f>IF(I475="","",CONCATENATE(Main!C232,", ",Main!D232,IF(Main!F232&gt;0,CONCATENATE(", ",Main!F232),"")))</f>
        <v/>
      </c>
      <c r="C474" s="611"/>
      <c r="D474" s="612"/>
      <c r="E474" s="499" t="str">
        <f>IF(I474="","",Main!O232)</f>
        <v/>
      </c>
      <c r="F474" s="500" t="str">
        <f>IF(I474="","",Main!P232)</f>
        <v/>
      </c>
      <c r="G474" s="500" t="str">
        <f>IF(I474="","",Main!Q232)</f>
        <v/>
      </c>
      <c r="H474" s="499" t="str">
        <f>IF(I474="","",Main!R232)</f>
        <v/>
      </c>
      <c r="I474" s="500" t="str">
        <f>IF(Main!S232="","",Main!S232)</f>
        <v/>
      </c>
      <c r="J474" s="501"/>
      <c r="K474" s="502" t="str">
        <f t="shared" si="230"/>
        <v/>
      </c>
      <c r="L474" s="503"/>
    </row>
    <row r="475" spans="1:12" s="504" customFormat="1" ht="27" hidden="1" customHeight="1">
      <c r="A475" s="609"/>
      <c r="B475" s="613"/>
      <c r="C475" s="614"/>
      <c r="D475" s="615"/>
      <c r="E475" s="505" t="str">
        <f>IF(I475="","",Main!J232)</f>
        <v/>
      </c>
      <c r="F475" s="506" t="str">
        <f>IF(I475="","",Main!K232)</f>
        <v/>
      </c>
      <c r="G475" s="506" t="str">
        <f>IF(I475="","",Main!L232)</f>
        <v/>
      </c>
      <c r="H475" s="505" t="str">
        <f>IF(I475="","",Main!M232)</f>
        <v/>
      </c>
      <c r="I475" s="506" t="str">
        <f>IF(Main!N232="","",Main!N232)</f>
        <v/>
      </c>
      <c r="J475" s="501"/>
      <c r="K475" s="502" t="str">
        <f t="shared" si="230"/>
        <v/>
      </c>
      <c r="L475" s="503" t="str">
        <f t="shared" ref="L475" si="235">K475</f>
        <v/>
      </c>
    </row>
    <row r="476" spans="1:12" s="504" customFormat="1" ht="27" hidden="1" customHeight="1">
      <c r="A476" s="608" t="str">
        <f>IF(K477="","",SUM($L$18:L477))</f>
        <v/>
      </c>
      <c r="B476" s="610" t="str">
        <f>IF(I477="","",CONCATENATE(Main!C233,", ",Main!D233,IF(Main!F233&gt;0,CONCATENATE(", ",Main!F233),"")))</f>
        <v/>
      </c>
      <c r="C476" s="611"/>
      <c r="D476" s="612"/>
      <c r="E476" s="499" t="str">
        <f>IF(I476="","",Main!O233)</f>
        <v/>
      </c>
      <c r="F476" s="500" t="str">
        <f>IF(I476="","",Main!P233)</f>
        <v/>
      </c>
      <c r="G476" s="500" t="str">
        <f>IF(I476="","",Main!Q233)</f>
        <v/>
      </c>
      <c r="H476" s="499" t="str">
        <f>IF(I476="","",Main!R233)</f>
        <v/>
      </c>
      <c r="I476" s="500" t="str">
        <f>IF(Main!S233="","",Main!S233)</f>
        <v/>
      </c>
      <c r="J476" s="501"/>
      <c r="K476" s="502" t="str">
        <f t="shared" si="230"/>
        <v/>
      </c>
      <c r="L476" s="503"/>
    </row>
    <row r="477" spans="1:12" s="504" customFormat="1" ht="27" hidden="1" customHeight="1">
      <c r="A477" s="609"/>
      <c r="B477" s="613"/>
      <c r="C477" s="614"/>
      <c r="D477" s="615"/>
      <c r="E477" s="505" t="str">
        <f>IF(I477="","",Main!J233)</f>
        <v/>
      </c>
      <c r="F477" s="506" t="str">
        <f>IF(I477="","",Main!K233)</f>
        <v/>
      </c>
      <c r="G477" s="506" t="str">
        <f>IF(I477="","",Main!L233)</f>
        <v/>
      </c>
      <c r="H477" s="505" t="str">
        <f>IF(I477="","",Main!M233)</f>
        <v/>
      </c>
      <c r="I477" s="506" t="str">
        <f>IF(Main!N233="","",Main!N233)</f>
        <v/>
      </c>
      <c r="J477" s="501"/>
      <c r="K477" s="502" t="str">
        <f t="shared" si="230"/>
        <v/>
      </c>
      <c r="L477" s="503" t="str">
        <f t="shared" ref="L477" si="236">K477</f>
        <v/>
      </c>
    </row>
    <row r="478" spans="1:12" s="504" customFormat="1" ht="27" hidden="1" customHeight="1">
      <c r="A478" s="608" t="str">
        <f>IF(K479="","",SUM($L$18:L479))</f>
        <v/>
      </c>
      <c r="B478" s="610" t="str">
        <f>IF(I479="","",CONCATENATE(Main!C234,", ",Main!D234,IF(Main!F234&gt;0,CONCATENATE(", ",Main!F234),"")))</f>
        <v/>
      </c>
      <c r="C478" s="611"/>
      <c r="D478" s="612"/>
      <c r="E478" s="499" t="str">
        <f>IF(I478="","",Main!O234)</f>
        <v/>
      </c>
      <c r="F478" s="500" t="str">
        <f>IF(I478="","",Main!P234)</f>
        <v/>
      </c>
      <c r="G478" s="500" t="str">
        <f>IF(I478="","",Main!Q234)</f>
        <v/>
      </c>
      <c r="H478" s="499" t="str">
        <f>IF(I478="","",Main!R234)</f>
        <v/>
      </c>
      <c r="I478" s="500" t="str">
        <f>IF(Main!S234="","",Main!S234)</f>
        <v/>
      </c>
      <c r="J478" s="501"/>
      <c r="K478" s="502" t="str">
        <f t="shared" si="230"/>
        <v/>
      </c>
      <c r="L478" s="503"/>
    </row>
    <row r="479" spans="1:12" s="504" customFormat="1" ht="27" hidden="1" customHeight="1">
      <c r="A479" s="609"/>
      <c r="B479" s="613"/>
      <c r="C479" s="614"/>
      <c r="D479" s="615"/>
      <c r="E479" s="505" t="str">
        <f>IF(I479="","",Main!J234)</f>
        <v/>
      </c>
      <c r="F479" s="506" t="str">
        <f>IF(I479="","",Main!K234)</f>
        <v/>
      </c>
      <c r="G479" s="506" t="str">
        <f>IF(I479="","",Main!L234)</f>
        <v/>
      </c>
      <c r="H479" s="505" t="str">
        <f>IF(I479="","",Main!M234)</f>
        <v/>
      </c>
      <c r="I479" s="506" t="str">
        <f>IF(Main!N234="","",Main!N234)</f>
        <v/>
      </c>
      <c r="J479" s="501"/>
      <c r="K479" s="502" t="str">
        <f t="shared" si="230"/>
        <v/>
      </c>
      <c r="L479" s="503" t="str">
        <f t="shared" ref="L479" si="237">K479</f>
        <v/>
      </c>
    </row>
    <row r="480" spans="1:12" s="504" customFormat="1" ht="27" hidden="1" customHeight="1">
      <c r="A480" s="608" t="str">
        <f>IF(K481="","",SUM($L$18:L481))</f>
        <v/>
      </c>
      <c r="B480" s="610" t="str">
        <f>IF(I481="","",CONCATENATE(Main!C235,", ",Main!D235,IF(Main!F235&gt;0,CONCATENATE(", ",Main!F235),"")))</f>
        <v/>
      </c>
      <c r="C480" s="611"/>
      <c r="D480" s="612"/>
      <c r="E480" s="499" t="str">
        <f>IF(I480="","",Main!O235)</f>
        <v/>
      </c>
      <c r="F480" s="500" t="str">
        <f>IF(I480="","",Main!P235)</f>
        <v/>
      </c>
      <c r="G480" s="500" t="str">
        <f>IF(I480="","",Main!Q235)</f>
        <v/>
      </c>
      <c r="H480" s="499" t="str">
        <f>IF(I480="","",Main!R235)</f>
        <v/>
      </c>
      <c r="I480" s="500" t="str">
        <f>IF(Main!S235="","",Main!S235)</f>
        <v/>
      </c>
      <c r="J480" s="501"/>
      <c r="K480" s="502" t="str">
        <f t="shared" si="230"/>
        <v/>
      </c>
      <c r="L480" s="503"/>
    </row>
    <row r="481" spans="1:12" s="504" customFormat="1" ht="27" hidden="1" customHeight="1">
      <c r="A481" s="609"/>
      <c r="B481" s="613"/>
      <c r="C481" s="614"/>
      <c r="D481" s="615"/>
      <c r="E481" s="505" t="str">
        <f>IF(I481="","",Main!J235)</f>
        <v/>
      </c>
      <c r="F481" s="506" t="str">
        <f>IF(I481="","",Main!K235)</f>
        <v/>
      </c>
      <c r="G481" s="506" t="str">
        <f>IF(I481="","",Main!L235)</f>
        <v/>
      </c>
      <c r="H481" s="505" t="str">
        <f>IF(I481="","",Main!M235)</f>
        <v/>
      </c>
      <c r="I481" s="506" t="str">
        <f>IF(Main!N235="","",Main!N235)</f>
        <v/>
      </c>
      <c r="J481" s="501"/>
      <c r="K481" s="502" t="str">
        <f t="shared" si="230"/>
        <v/>
      </c>
      <c r="L481" s="503" t="str">
        <f t="shared" ref="L481" si="238">K481</f>
        <v/>
      </c>
    </row>
    <row r="482" spans="1:12" s="504" customFormat="1" ht="27" hidden="1" customHeight="1">
      <c r="A482" s="608" t="str">
        <f>IF(K483="","",SUM($L$18:L483))</f>
        <v/>
      </c>
      <c r="B482" s="610" t="str">
        <f>IF(I483="","",CONCATENATE(Main!C236,", ",Main!D236,IF(Main!F236&gt;0,CONCATENATE(", ",Main!F236),"")))</f>
        <v/>
      </c>
      <c r="C482" s="611"/>
      <c r="D482" s="612"/>
      <c r="E482" s="499" t="str">
        <f>IF(I482="","",Main!O236)</f>
        <v/>
      </c>
      <c r="F482" s="500" t="str">
        <f>IF(I482="","",Main!P236)</f>
        <v/>
      </c>
      <c r="G482" s="500" t="str">
        <f>IF(I482="","",Main!Q236)</f>
        <v/>
      </c>
      <c r="H482" s="499" t="str">
        <f>IF(I482="","",Main!R236)</f>
        <v/>
      </c>
      <c r="I482" s="500" t="str">
        <f>IF(Main!S236="","",Main!S236)</f>
        <v/>
      </c>
      <c r="J482" s="501"/>
      <c r="K482" s="502" t="str">
        <f t="shared" si="230"/>
        <v/>
      </c>
      <c r="L482" s="503"/>
    </row>
    <row r="483" spans="1:12" s="504" customFormat="1" ht="27" hidden="1" customHeight="1">
      <c r="A483" s="609"/>
      <c r="B483" s="613"/>
      <c r="C483" s="614"/>
      <c r="D483" s="615"/>
      <c r="E483" s="505" t="str">
        <f>IF(I483="","",Main!J236)</f>
        <v/>
      </c>
      <c r="F483" s="506" t="str">
        <f>IF(I483="","",Main!K236)</f>
        <v/>
      </c>
      <c r="G483" s="506" t="str">
        <f>IF(I483="","",Main!L236)</f>
        <v/>
      </c>
      <c r="H483" s="505" t="str">
        <f>IF(I483="","",Main!M236)</f>
        <v/>
      </c>
      <c r="I483" s="506" t="str">
        <f>IF(Main!N236="","",Main!N236)</f>
        <v/>
      </c>
      <c r="J483" s="501"/>
      <c r="K483" s="502" t="str">
        <f t="shared" si="230"/>
        <v/>
      </c>
      <c r="L483" s="503" t="str">
        <f t="shared" ref="L483" si="239">K483</f>
        <v/>
      </c>
    </row>
    <row r="484" spans="1:12" s="504" customFormat="1" ht="27" hidden="1" customHeight="1">
      <c r="A484" s="608" t="str">
        <f>IF(K485="","",SUM($L$18:L485))</f>
        <v/>
      </c>
      <c r="B484" s="610" t="str">
        <f>IF(I485="","",CONCATENATE(Main!C237,", ",Main!D237,IF(Main!F237&gt;0,CONCATENATE(", ",Main!F237),"")))</f>
        <v/>
      </c>
      <c r="C484" s="611"/>
      <c r="D484" s="612"/>
      <c r="E484" s="499" t="str">
        <f>IF(I484="","",Main!O237)</f>
        <v/>
      </c>
      <c r="F484" s="500" t="str">
        <f>IF(I484="","",Main!P237)</f>
        <v/>
      </c>
      <c r="G484" s="500" t="str">
        <f>IF(I484="","",Main!Q237)</f>
        <v/>
      </c>
      <c r="H484" s="499" t="str">
        <f>IF(I484="","",Main!R237)</f>
        <v/>
      </c>
      <c r="I484" s="500" t="str">
        <f>IF(Main!S237="","",Main!S237)</f>
        <v/>
      </c>
      <c r="J484" s="501"/>
      <c r="K484" s="502" t="str">
        <f t="shared" si="230"/>
        <v/>
      </c>
      <c r="L484" s="503"/>
    </row>
    <row r="485" spans="1:12" s="504" customFormat="1" ht="27" hidden="1" customHeight="1">
      <c r="A485" s="609"/>
      <c r="B485" s="613"/>
      <c r="C485" s="614"/>
      <c r="D485" s="615"/>
      <c r="E485" s="505" t="str">
        <f>IF(I485="","",Main!J237)</f>
        <v/>
      </c>
      <c r="F485" s="506" t="str">
        <f>IF(I485="","",Main!K237)</f>
        <v/>
      </c>
      <c r="G485" s="506" t="str">
        <f>IF(I485="","",Main!L237)</f>
        <v/>
      </c>
      <c r="H485" s="505" t="str">
        <f>IF(I485="","",Main!M237)</f>
        <v/>
      </c>
      <c r="I485" s="506" t="str">
        <f>IF(Main!N237="","",Main!N237)</f>
        <v/>
      </c>
      <c r="J485" s="501"/>
      <c r="K485" s="502" t="str">
        <f t="shared" si="230"/>
        <v/>
      </c>
      <c r="L485" s="503" t="str">
        <f t="shared" ref="L485" si="240">K485</f>
        <v/>
      </c>
    </row>
    <row r="486" spans="1:12" s="504" customFormat="1" ht="27" hidden="1" customHeight="1">
      <c r="A486" s="608" t="str">
        <f>IF(K487="","",SUM($L$18:L487))</f>
        <v/>
      </c>
      <c r="B486" s="610" t="str">
        <f>IF(I487="","",CONCATENATE(Main!C238,", ",Main!D238,IF(Main!F238&gt;0,CONCATENATE(", ",Main!F238),"")))</f>
        <v/>
      </c>
      <c r="C486" s="611"/>
      <c r="D486" s="612"/>
      <c r="E486" s="499" t="str">
        <f>IF(I486="","",Main!O238)</f>
        <v/>
      </c>
      <c r="F486" s="500" t="str">
        <f>IF(I486="","",Main!P238)</f>
        <v/>
      </c>
      <c r="G486" s="500" t="str">
        <f>IF(I486="","",Main!Q238)</f>
        <v/>
      </c>
      <c r="H486" s="499" t="str">
        <f>IF(I486="","",Main!R238)</f>
        <v/>
      </c>
      <c r="I486" s="500" t="str">
        <f>IF(Main!S238="","",Main!S238)</f>
        <v/>
      </c>
      <c r="J486" s="501"/>
      <c r="K486" s="502" t="str">
        <f t="shared" si="230"/>
        <v/>
      </c>
      <c r="L486" s="503"/>
    </row>
    <row r="487" spans="1:12" s="504" customFormat="1" ht="27" hidden="1" customHeight="1">
      <c r="A487" s="609"/>
      <c r="B487" s="613"/>
      <c r="C487" s="614"/>
      <c r="D487" s="615"/>
      <c r="E487" s="505" t="str">
        <f>IF(I487="","",Main!J238)</f>
        <v/>
      </c>
      <c r="F487" s="506" t="str">
        <f>IF(I487="","",Main!K238)</f>
        <v/>
      </c>
      <c r="G487" s="506" t="str">
        <f>IF(I487="","",Main!L238)</f>
        <v/>
      </c>
      <c r="H487" s="505" t="str">
        <f>IF(I487="","",Main!M238)</f>
        <v/>
      </c>
      <c r="I487" s="506" t="str">
        <f>IF(Main!N238="","",Main!N238)</f>
        <v/>
      </c>
      <c r="J487" s="501"/>
      <c r="K487" s="502" t="str">
        <f t="shared" si="230"/>
        <v/>
      </c>
      <c r="L487" s="503" t="str">
        <f t="shared" ref="L487" si="241">K487</f>
        <v/>
      </c>
    </row>
    <row r="488" spans="1:12" s="504" customFormat="1" ht="27" hidden="1" customHeight="1">
      <c r="A488" s="608" t="str">
        <f>IF(K489="","",SUM($L$18:L489))</f>
        <v/>
      </c>
      <c r="B488" s="610" t="str">
        <f>IF(I489="","",CONCATENATE(Main!C239,", ",Main!D239,IF(Main!F239&gt;0,CONCATENATE(", ",Main!F239),"")))</f>
        <v/>
      </c>
      <c r="C488" s="611"/>
      <c r="D488" s="612"/>
      <c r="E488" s="499" t="str">
        <f>IF(I488="","",Main!O239)</f>
        <v/>
      </c>
      <c r="F488" s="500" t="str">
        <f>IF(I488="","",Main!P239)</f>
        <v/>
      </c>
      <c r="G488" s="500" t="str">
        <f>IF(I488="","",Main!Q239)</f>
        <v/>
      </c>
      <c r="H488" s="499" t="str">
        <f>IF(I488="","",Main!R239)</f>
        <v/>
      </c>
      <c r="I488" s="500" t="str">
        <f>IF(Main!S239="","",Main!S239)</f>
        <v/>
      </c>
      <c r="J488" s="501"/>
      <c r="K488" s="502" t="str">
        <f t="shared" si="230"/>
        <v/>
      </c>
      <c r="L488" s="503"/>
    </row>
    <row r="489" spans="1:12" s="504" customFormat="1" ht="27" hidden="1" customHeight="1">
      <c r="A489" s="609"/>
      <c r="B489" s="613"/>
      <c r="C489" s="614"/>
      <c r="D489" s="615"/>
      <c r="E489" s="505" t="str">
        <f>IF(I489="","",Main!J239)</f>
        <v/>
      </c>
      <c r="F489" s="506" t="str">
        <f>IF(I489="","",Main!K239)</f>
        <v/>
      </c>
      <c r="G489" s="506" t="str">
        <f>IF(I489="","",Main!L239)</f>
        <v/>
      </c>
      <c r="H489" s="505" t="str">
        <f>IF(I489="","",Main!M239)</f>
        <v/>
      </c>
      <c r="I489" s="506" t="str">
        <f>IF(Main!N239="","",Main!N239)</f>
        <v/>
      </c>
      <c r="J489" s="501"/>
      <c r="K489" s="502" t="str">
        <f t="shared" si="230"/>
        <v/>
      </c>
      <c r="L489" s="503" t="str">
        <f t="shared" ref="L489" si="242">K489</f>
        <v/>
      </c>
    </row>
    <row r="490" spans="1:12" s="504" customFormat="1" ht="27" hidden="1" customHeight="1">
      <c r="A490" s="608" t="str">
        <f>IF(K491="","",SUM($L$18:L491))</f>
        <v/>
      </c>
      <c r="B490" s="610" t="str">
        <f>IF(I491="","",CONCATENATE(Main!C240,", ",Main!D240,IF(Main!F240&gt;0,CONCATENATE(", ",Main!F240),"")))</f>
        <v/>
      </c>
      <c r="C490" s="611"/>
      <c r="D490" s="612"/>
      <c r="E490" s="499" t="str">
        <f>IF(I490="","",Main!O240)</f>
        <v/>
      </c>
      <c r="F490" s="500" t="str">
        <f>IF(I490="","",Main!P240)</f>
        <v/>
      </c>
      <c r="G490" s="500" t="str">
        <f>IF(I490="","",Main!Q240)</f>
        <v/>
      </c>
      <c r="H490" s="499" t="str">
        <f>IF(I490="","",Main!R240)</f>
        <v/>
      </c>
      <c r="I490" s="500" t="str">
        <f>IF(Main!S240="","",Main!S240)</f>
        <v/>
      </c>
      <c r="J490" s="501"/>
      <c r="K490" s="502" t="str">
        <f t="shared" si="230"/>
        <v/>
      </c>
      <c r="L490" s="503"/>
    </row>
    <row r="491" spans="1:12" s="504" customFormat="1" ht="27" hidden="1" customHeight="1">
      <c r="A491" s="609"/>
      <c r="B491" s="613"/>
      <c r="C491" s="614"/>
      <c r="D491" s="615"/>
      <c r="E491" s="505" t="str">
        <f>IF(I491="","",Main!J240)</f>
        <v/>
      </c>
      <c r="F491" s="506" t="str">
        <f>IF(I491="","",Main!K240)</f>
        <v/>
      </c>
      <c r="G491" s="506" t="str">
        <f>IF(I491="","",Main!L240)</f>
        <v/>
      </c>
      <c r="H491" s="505" t="str">
        <f>IF(I491="","",Main!M240)</f>
        <v/>
      </c>
      <c r="I491" s="506" t="str">
        <f>IF(Main!N240="","",Main!N240)</f>
        <v/>
      </c>
      <c r="J491" s="501"/>
      <c r="K491" s="502" t="str">
        <f t="shared" si="230"/>
        <v/>
      </c>
      <c r="L491" s="503" t="str">
        <f t="shared" ref="L491" si="243">K491</f>
        <v/>
      </c>
    </row>
    <row r="492" spans="1:12" s="504" customFormat="1" ht="27" hidden="1" customHeight="1">
      <c r="A492" s="608" t="str">
        <f>IF(K493="","",SUM($L$18:L493))</f>
        <v/>
      </c>
      <c r="B492" s="610" t="str">
        <f>IF(I493="","",CONCATENATE(Main!C241,", ",Main!D241,IF(Main!F241&gt;0,CONCATENATE(", ",Main!F241),"")))</f>
        <v/>
      </c>
      <c r="C492" s="611"/>
      <c r="D492" s="612"/>
      <c r="E492" s="499" t="str">
        <f>IF(I492="","",Main!O241)</f>
        <v/>
      </c>
      <c r="F492" s="500" t="str">
        <f>IF(I492="","",Main!P241)</f>
        <v/>
      </c>
      <c r="G492" s="500" t="str">
        <f>IF(I492="","",Main!Q241)</f>
        <v/>
      </c>
      <c r="H492" s="499" t="str">
        <f>IF(I492="","",Main!R241)</f>
        <v/>
      </c>
      <c r="I492" s="500" t="str">
        <f>IF(Main!S241="","",Main!S241)</f>
        <v/>
      </c>
      <c r="J492" s="501"/>
      <c r="K492" s="502" t="str">
        <f t="shared" si="230"/>
        <v/>
      </c>
      <c r="L492" s="503"/>
    </row>
    <row r="493" spans="1:12" s="504" customFormat="1" ht="27" hidden="1" customHeight="1">
      <c r="A493" s="609"/>
      <c r="B493" s="613"/>
      <c r="C493" s="614"/>
      <c r="D493" s="615"/>
      <c r="E493" s="505" t="str">
        <f>IF(I493="","",Main!J241)</f>
        <v/>
      </c>
      <c r="F493" s="506" t="str">
        <f>IF(I493="","",Main!K241)</f>
        <v/>
      </c>
      <c r="G493" s="506" t="str">
        <f>IF(I493="","",Main!L241)</f>
        <v/>
      </c>
      <c r="H493" s="505" t="str">
        <f>IF(I493="","",Main!M241)</f>
        <v/>
      </c>
      <c r="I493" s="506" t="str">
        <f>IF(Main!N241="","",Main!N241)</f>
        <v/>
      </c>
      <c r="J493" s="501"/>
      <c r="K493" s="502" t="str">
        <f t="shared" si="230"/>
        <v/>
      </c>
      <c r="L493" s="503" t="str">
        <f t="shared" ref="L493" si="244">K493</f>
        <v/>
      </c>
    </row>
    <row r="494" spans="1:12" s="504" customFormat="1" ht="27" hidden="1" customHeight="1">
      <c r="A494" s="608" t="str">
        <f>IF(K495="","",SUM($L$18:L495))</f>
        <v/>
      </c>
      <c r="B494" s="610" t="str">
        <f>IF(I495="","",CONCATENATE(Main!C242,", ",Main!D242,IF(Main!F242&gt;0,CONCATENATE(", ",Main!F242),"")))</f>
        <v/>
      </c>
      <c r="C494" s="611"/>
      <c r="D494" s="612"/>
      <c r="E494" s="499" t="str">
        <f>IF(I494="","",Main!O242)</f>
        <v/>
      </c>
      <c r="F494" s="500" t="str">
        <f>IF(I494="","",Main!P242)</f>
        <v/>
      </c>
      <c r="G494" s="500" t="str">
        <f>IF(I494="","",Main!Q242)</f>
        <v/>
      </c>
      <c r="H494" s="499" t="str">
        <f>IF(I494="","",Main!R242)</f>
        <v/>
      </c>
      <c r="I494" s="500" t="str">
        <f>IF(Main!S242="","",Main!S242)</f>
        <v/>
      </c>
      <c r="J494" s="501"/>
      <c r="K494" s="502" t="str">
        <f t="shared" si="230"/>
        <v/>
      </c>
      <c r="L494" s="503"/>
    </row>
    <row r="495" spans="1:12" s="504" customFormat="1" ht="27" hidden="1" customHeight="1">
      <c r="A495" s="609"/>
      <c r="B495" s="613"/>
      <c r="C495" s="614"/>
      <c r="D495" s="615"/>
      <c r="E495" s="505" t="str">
        <f>IF(I495="","",Main!J242)</f>
        <v/>
      </c>
      <c r="F495" s="506" t="str">
        <f>IF(I495="","",Main!K242)</f>
        <v/>
      </c>
      <c r="G495" s="506" t="str">
        <f>IF(I495="","",Main!L242)</f>
        <v/>
      </c>
      <c r="H495" s="505" t="str">
        <f>IF(I495="","",Main!M242)</f>
        <v/>
      </c>
      <c r="I495" s="506" t="str">
        <f>IF(Main!N242="","",Main!N242)</f>
        <v/>
      </c>
      <c r="J495" s="501"/>
      <c r="K495" s="502" t="str">
        <f t="shared" si="230"/>
        <v/>
      </c>
      <c r="L495" s="503" t="str">
        <f t="shared" ref="L495" si="245">K495</f>
        <v/>
      </c>
    </row>
    <row r="496" spans="1:12" s="504" customFormat="1" ht="27" hidden="1" customHeight="1">
      <c r="A496" s="608" t="str">
        <f>IF(K497="","",SUM($L$18:L497))</f>
        <v/>
      </c>
      <c r="B496" s="610" t="str">
        <f>IF(I497="","",CONCATENATE(Main!C243,", ",Main!D243,IF(Main!F243&gt;0,CONCATENATE(", ",Main!F243),"")))</f>
        <v/>
      </c>
      <c r="C496" s="611"/>
      <c r="D496" s="612"/>
      <c r="E496" s="499" t="str">
        <f>IF(I496="","",Main!O243)</f>
        <v/>
      </c>
      <c r="F496" s="500" t="str">
        <f>IF(I496="","",Main!P243)</f>
        <v/>
      </c>
      <c r="G496" s="500" t="str">
        <f>IF(I496="","",Main!Q243)</f>
        <v/>
      </c>
      <c r="H496" s="499" t="str">
        <f>IF(I496="","",Main!R243)</f>
        <v/>
      </c>
      <c r="I496" s="500" t="str">
        <f>IF(Main!S243="","",Main!S243)</f>
        <v/>
      </c>
      <c r="J496" s="501"/>
      <c r="K496" s="502" t="str">
        <f t="shared" si="230"/>
        <v/>
      </c>
      <c r="L496" s="503"/>
    </row>
    <row r="497" spans="1:12" s="504" customFormat="1" ht="27" hidden="1" customHeight="1">
      <c r="A497" s="609"/>
      <c r="B497" s="613"/>
      <c r="C497" s="614"/>
      <c r="D497" s="615"/>
      <c r="E497" s="505" t="str">
        <f>IF(I497="","",Main!J243)</f>
        <v/>
      </c>
      <c r="F497" s="506" t="str">
        <f>IF(I497="","",Main!K243)</f>
        <v/>
      </c>
      <c r="G497" s="506" t="str">
        <f>IF(I497="","",Main!L243)</f>
        <v/>
      </c>
      <c r="H497" s="505" t="str">
        <f>IF(I497="","",Main!M243)</f>
        <v/>
      </c>
      <c r="I497" s="506" t="str">
        <f>IF(Main!N243="","",Main!N243)</f>
        <v/>
      </c>
      <c r="J497" s="501"/>
      <c r="K497" s="502" t="str">
        <f t="shared" si="230"/>
        <v/>
      </c>
      <c r="L497" s="503" t="str">
        <f t="shared" ref="L497" si="246">K497</f>
        <v/>
      </c>
    </row>
    <row r="498" spans="1:12" s="504" customFormat="1" ht="27" hidden="1" customHeight="1">
      <c r="A498" s="608" t="str">
        <f>IF(K499="","",SUM($L$18:L499))</f>
        <v/>
      </c>
      <c r="B498" s="610" t="str">
        <f>IF(I499="","",CONCATENATE(Main!C244,", ",Main!D244,IF(Main!F244&gt;0,CONCATENATE(", ",Main!F244),"")))</f>
        <v/>
      </c>
      <c r="C498" s="611"/>
      <c r="D498" s="612"/>
      <c r="E498" s="499" t="str">
        <f>IF(I498="","",Main!O244)</f>
        <v/>
      </c>
      <c r="F498" s="500" t="str">
        <f>IF(I498="","",Main!P244)</f>
        <v/>
      </c>
      <c r="G498" s="500" t="str">
        <f>IF(I498="","",Main!Q244)</f>
        <v/>
      </c>
      <c r="H498" s="499" t="str">
        <f>IF(I498="","",Main!R244)</f>
        <v/>
      </c>
      <c r="I498" s="500" t="str">
        <f>IF(Main!S244="","",Main!S244)</f>
        <v/>
      </c>
      <c r="J498" s="501"/>
      <c r="K498" s="502" t="str">
        <f t="shared" si="230"/>
        <v/>
      </c>
      <c r="L498" s="503"/>
    </row>
    <row r="499" spans="1:12" s="504" customFormat="1" ht="27" hidden="1" customHeight="1">
      <c r="A499" s="609"/>
      <c r="B499" s="613"/>
      <c r="C499" s="614"/>
      <c r="D499" s="615"/>
      <c r="E499" s="505" t="str">
        <f>IF(I499="","",Main!J244)</f>
        <v/>
      </c>
      <c r="F499" s="506" t="str">
        <f>IF(I499="","",Main!K244)</f>
        <v/>
      </c>
      <c r="G499" s="506" t="str">
        <f>IF(I499="","",Main!L244)</f>
        <v/>
      </c>
      <c r="H499" s="505" t="str">
        <f>IF(I499="","",Main!M244)</f>
        <v/>
      </c>
      <c r="I499" s="506" t="str">
        <f>IF(Main!N244="","",Main!N244)</f>
        <v/>
      </c>
      <c r="J499" s="501"/>
      <c r="K499" s="502" t="str">
        <f t="shared" si="230"/>
        <v/>
      </c>
      <c r="L499" s="503" t="str">
        <f t="shared" ref="L499" si="247">K499</f>
        <v/>
      </c>
    </row>
    <row r="500" spans="1:12" s="504" customFormat="1" ht="27" hidden="1" customHeight="1">
      <c r="A500" s="608" t="str">
        <f>IF(K501="","",SUM($L$18:L501))</f>
        <v/>
      </c>
      <c r="B500" s="610" t="str">
        <f>IF(I501="","",CONCATENATE(Main!C245,", ",Main!D245,IF(Main!F245&gt;0,CONCATENATE(", ",Main!F245),"")))</f>
        <v/>
      </c>
      <c r="C500" s="611"/>
      <c r="D500" s="612"/>
      <c r="E500" s="499" t="str">
        <f>IF(I500="","",Main!O245)</f>
        <v/>
      </c>
      <c r="F500" s="500" t="str">
        <f>IF(I500="","",Main!P245)</f>
        <v/>
      </c>
      <c r="G500" s="500" t="str">
        <f>IF(I500="","",Main!Q245)</f>
        <v/>
      </c>
      <c r="H500" s="499" t="str">
        <f>IF(I500="","",Main!R245)</f>
        <v/>
      </c>
      <c r="I500" s="500" t="str">
        <f>IF(Main!S245="","",Main!S245)</f>
        <v/>
      </c>
      <c r="J500" s="501"/>
      <c r="K500" s="502" t="str">
        <f t="shared" si="230"/>
        <v/>
      </c>
      <c r="L500" s="503"/>
    </row>
    <row r="501" spans="1:12" s="504" customFormat="1" ht="27" hidden="1" customHeight="1">
      <c r="A501" s="609"/>
      <c r="B501" s="613"/>
      <c r="C501" s="614"/>
      <c r="D501" s="615"/>
      <c r="E501" s="505" t="str">
        <f>IF(I501="","",Main!J245)</f>
        <v/>
      </c>
      <c r="F501" s="506" t="str">
        <f>IF(I501="","",Main!K245)</f>
        <v/>
      </c>
      <c r="G501" s="506" t="str">
        <f>IF(I501="","",Main!L245)</f>
        <v/>
      </c>
      <c r="H501" s="505" t="str">
        <f>IF(I501="","",Main!M245)</f>
        <v/>
      </c>
      <c r="I501" s="506" t="str">
        <f>IF(Main!N245="","",Main!N245)</f>
        <v/>
      </c>
      <c r="J501" s="501"/>
      <c r="K501" s="502" t="str">
        <f t="shared" si="230"/>
        <v/>
      </c>
      <c r="L501" s="503" t="str">
        <f t="shared" ref="L501" si="248">K501</f>
        <v/>
      </c>
    </row>
    <row r="502" spans="1:12" s="504" customFormat="1" ht="27" hidden="1" customHeight="1">
      <c r="A502" s="608" t="str">
        <f>IF(K503="","",SUM($L$18:L503))</f>
        <v/>
      </c>
      <c r="B502" s="610" t="str">
        <f>IF(I503="","",CONCATENATE(Main!C246,", ",Main!D246,IF(Main!F246&gt;0,CONCATENATE(", ",Main!F246),"")))</f>
        <v/>
      </c>
      <c r="C502" s="611"/>
      <c r="D502" s="612"/>
      <c r="E502" s="499" t="str">
        <f>IF(I502="","",Main!O246)</f>
        <v/>
      </c>
      <c r="F502" s="500" t="str">
        <f>IF(I502="","",Main!P246)</f>
        <v/>
      </c>
      <c r="G502" s="500" t="str">
        <f>IF(I502="","",Main!Q246)</f>
        <v/>
      </c>
      <c r="H502" s="499" t="str">
        <f>IF(I502="","",Main!R246)</f>
        <v/>
      </c>
      <c r="I502" s="500" t="str">
        <f>IF(Main!S246="","",Main!S246)</f>
        <v/>
      </c>
      <c r="J502" s="501"/>
      <c r="K502" s="502" t="str">
        <f t="shared" si="230"/>
        <v/>
      </c>
      <c r="L502" s="503"/>
    </row>
    <row r="503" spans="1:12" s="504" customFormat="1" ht="27" hidden="1" customHeight="1">
      <c r="A503" s="609"/>
      <c r="B503" s="613"/>
      <c r="C503" s="614"/>
      <c r="D503" s="615"/>
      <c r="E503" s="505" t="str">
        <f>IF(I503="","",Main!J246)</f>
        <v/>
      </c>
      <c r="F503" s="506" t="str">
        <f>IF(I503="","",Main!K246)</f>
        <v/>
      </c>
      <c r="G503" s="506" t="str">
        <f>IF(I503="","",Main!L246)</f>
        <v/>
      </c>
      <c r="H503" s="505" t="str">
        <f>IF(I503="","",Main!M246)</f>
        <v/>
      </c>
      <c r="I503" s="506" t="str">
        <f>IF(Main!N246="","",Main!N246)</f>
        <v/>
      </c>
      <c r="J503" s="501"/>
      <c r="K503" s="502" t="str">
        <f t="shared" si="230"/>
        <v/>
      </c>
      <c r="L503" s="503" t="str">
        <f t="shared" ref="L503" si="249">K503</f>
        <v/>
      </c>
    </row>
    <row r="504" spans="1:12" s="504" customFormat="1" ht="27" hidden="1" customHeight="1">
      <c r="A504" s="608" t="str">
        <f>IF(K505="","",SUM($L$18:L505))</f>
        <v/>
      </c>
      <c r="B504" s="610" t="str">
        <f>IF(I505="","",CONCATENATE(Main!C247,", ",Main!D247,IF(Main!F247&gt;0,CONCATENATE(", ",Main!F247),"")))</f>
        <v/>
      </c>
      <c r="C504" s="611"/>
      <c r="D504" s="612"/>
      <c r="E504" s="499" t="str">
        <f>IF(I504="","",Main!O247)</f>
        <v/>
      </c>
      <c r="F504" s="500" t="str">
        <f>IF(I504="","",Main!P247)</f>
        <v/>
      </c>
      <c r="G504" s="500" t="str">
        <f>IF(I504="","",Main!Q247)</f>
        <v/>
      </c>
      <c r="H504" s="499" t="str">
        <f>IF(I504="","",Main!R247)</f>
        <v/>
      </c>
      <c r="I504" s="500" t="str">
        <f>IF(Main!S247="","",Main!S247)</f>
        <v/>
      </c>
      <c r="J504" s="501"/>
      <c r="K504" s="502" t="str">
        <f t="shared" si="230"/>
        <v/>
      </c>
      <c r="L504" s="503"/>
    </row>
    <row r="505" spans="1:12" s="504" customFormat="1" ht="27" hidden="1" customHeight="1">
      <c r="A505" s="609"/>
      <c r="B505" s="613"/>
      <c r="C505" s="614"/>
      <c r="D505" s="615"/>
      <c r="E505" s="505" t="str">
        <f>IF(I505="","",Main!J247)</f>
        <v/>
      </c>
      <c r="F505" s="506" t="str">
        <f>IF(I505="","",Main!K247)</f>
        <v/>
      </c>
      <c r="G505" s="506" t="str">
        <f>IF(I505="","",Main!L247)</f>
        <v/>
      </c>
      <c r="H505" s="505" t="str">
        <f>IF(I505="","",Main!M247)</f>
        <v/>
      </c>
      <c r="I505" s="506" t="str">
        <f>IF(Main!N247="","",Main!N247)</f>
        <v/>
      </c>
      <c r="J505" s="501"/>
      <c r="K505" s="502" t="str">
        <f t="shared" si="230"/>
        <v/>
      </c>
      <c r="L505" s="503" t="str">
        <f t="shared" ref="L505" si="250">K505</f>
        <v/>
      </c>
    </row>
    <row r="506" spans="1:12" s="504" customFormat="1" ht="27" hidden="1" customHeight="1">
      <c r="A506" s="608" t="str">
        <f>IF(K507="","",SUM($L$18:L507))</f>
        <v/>
      </c>
      <c r="B506" s="610" t="str">
        <f>IF(I507="","",CONCATENATE(Main!C248,", ",Main!D248,IF(Main!F248&gt;0,CONCATENATE(", ",Main!F248),"")))</f>
        <v/>
      </c>
      <c r="C506" s="611"/>
      <c r="D506" s="612"/>
      <c r="E506" s="499" t="str">
        <f>IF(I506="","",Main!O248)</f>
        <v/>
      </c>
      <c r="F506" s="500" t="str">
        <f>IF(I506="","",Main!P248)</f>
        <v/>
      </c>
      <c r="G506" s="500" t="str">
        <f>IF(I506="","",Main!Q248)</f>
        <v/>
      </c>
      <c r="H506" s="499" t="str">
        <f>IF(I506="","",Main!R248)</f>
        <v/>
      </c>
      <c r="I506" s="500" t="str">
        <f>IF(Main!S248="","",Main!S248)</f>
        <v/>
      </c>
      <c r="J506" s="501"/>
      <c r="K506" s="502" t="str">
        <f t="shared" si="230"/>
        <v/>
      </c>
      <c r="L506" s="503"/>
    </row>
    <row r="507" spans="1:12" s="504" customFormat="1" ht="27" hidden="1" customHeight="1">
      <c r="A507" s="609"/>
      <c r="B507" s="613"/>
      <c r="C507" s="614"/>
      <c r="D507" s="615"/>
      <c r="E507" s="505" t="str">
        <f>IF(I507="","",Main!J248)</f>
        <v/>
      </c>
      <c r="F507" s="506" t="str">
        <f>IF(I507="","",Main!K248)</f>
        <v/>
      </c>
      <c r="G507" s="506" t="str">
        <f>IF(I507="","",Main!L248)</f>
        <v/>
      </c>
      <c r="H507" s="505" t="str">
        <f>IF(I507="","",Main!M248)</f>
        <v/>
      </c>
      <c r="I507" s="506" t="str">
        <f>IF(Main!N248="","",Main!N248)</f>
        <v/>
      </c>
      <c r="J507" s="501"/>
      <c r="K507" s="502" t="str">
        <f t="shared" si="230"/>
        <v/>
      </c>
      <c r="L507" s="503" t="str">
        <f t="shared" ref="L507" si="251">K507</f>
        <v/>
      </c>
    </row>
    <row r="508" spans="1:12" s="504" customFormat="1" ht="27" hidden="1" customHeight="1">
      <c r="A508" s="608" t="str">
        <f>IF(K509="","",SUM($L$18:L509))</f>
        <v/>
      </c>
      <c r="B508" s="610" t="str">
        <f>IF(I509="","",CONCATENATE(Main!C249,", ",Main!D249,IF(Main!F249&gt;0,CONCATENATE(", ",Main!F249),"")))</f>
        <v/>
      </c>
      <c r="C508" s="611"/>
      <c r="D508" s="612"/>
      <c r="E508" s="499" t="str">
        <f>IF(I508="","",Main!O249)</f>
        <v/>
      </c>
      <c r="F508" s="500" t="str">
        <f>IF(I508="","",Main!P249)</f>
        <v/>
      </c>
      <c r="G508" s="500" t="str">
        <f>IF(I508="","",Main!Q249)</f>
        <v/>
      </c>
      <c r="H508" s="499" t="str">
        <f>IF(I508="","",Main!R249)</f>
        <v/>
      </c>
      <c r="I508" s="500" t="str">
        <f>IF(Main!S249="","",Main!S249)</f>
        <v/>
      </c>
      <c r="J508" s="501"/>
      <c r="K508" s="502" t="str">
        <f t="shared" si="230"/>
        <v/>
      </c>
      <c r="L508" s="503"/>
    </row>
    <row r="509" spans="1:12" s="504" customFormat="1" ht="27" hidden="1" customHeight="1">
      <c r="A509" s="609"/>
      <c r="B509" s="613"/>
      <c r="C509" s="614"/>
      <c r="D509" s="615"/>
      <c r="E509" s="505" t="str">
        <f>IF(I509="","",Main!J249)</f>
        <v/>
      </c>
      <c r="F509" s="506" t="str">
        <f>IF(I509="","",Main!K249)</f>
        <v/>
      </c>
      <c r="G509" s="506" t="str">
        <f>IF(I509="","",Main!L249)</f>
        <v/>
      </c>
      <c r="H509" s="505" t="str">
        <f>IF(I509="","",Main!M249)</f>
        <v/>
      </c>
      <c r="I509" s="506" t="str">
        <f>IF(Main!N249="","",Main!N249)</f>
        <v/>
      </c>
      <c r="J509" s="501"/>
      <c r="K509" s="502" t="str">
        <f t="shared" si="230"/>
        <v/>
      </c>
      <c r="L509" s="503" t="str">
        <f t="shared" ref="L509" si="252">K509</f>
        <v/>
      </c>
    </row>
    <row r="510" spans="1:12" s="504" customFormat="1" ht="27" hidden="1" customHeight="1">
      <c r="A510" s="608" t="str">
        <f>IF(K511="","",SUM($L$18:L511))</f>
        <v/>
      </c>
      <c r="B510" s="610" t="str">
        <f>IF(I511="","",CONCATENATE(Main!C250,", ",Main!D250,IF(Main!F250&gt;0,CONCATENATE(", ",Main!F250),"")))</f>
        <v/>
      </c>
      <c r="C510" s="611"/>
      <c r="D510" s="612"/>
      <c r="E510" s="499" t="str">
        <f>IF(I510="","",Main!O250)</f>
        <v/>
      </c>
      <c r="F510" s="500" t="str">
        <f>IF(I510="","",Main!P250)</f>
        <v/>
      </c>
      <c r="G510" s="500" t="str">
        <f>IF(I510="","",Main!Q250)</f>
        <v/>
      </c>
      <c r="H510" s="499" t="str">
        <f>IF(I510="","",Main!R250)</f>
        <v/>
      </c>
      <c r="I510" s="500" t="str">
        <f>IF(Main!S250="","",Main!S250)</f>
        <v/>
      </c>
      <c r="J510" s="501"/>
      <c r="K510" s="502" t="str">
        <f t="shared" si="230"/>
        <v/>
      </c>
      <c r="L510" s="503"/>
    </row>
    <row r="511" spans="1:12" s="504" customFormat="1" ht="27" hidden="1" customHeight="1">
      <c r="A511" s="609"/>
      <c r="B511" s="613"/>
      <c r="C511" s="614"/>
      <c r="D511" s="615"/>
      <c r="E511" s="505" t="str">
        <f>IF(I511="","",Main!J250)</f>
        <v/>
      </c>
      <c r="F511" s="506" t="str">
        <f>IF(I511="","",Main!K250)</f>
        <v/>
      </c>
      <c r="G511" s="506" t="str">
        <f>IF(I511="","",Main!L250)</f>
        <v/>
      </c>
      <c r="H511" s="505" t="str">
        <f>IF(I511="","",Main!M250)</f>
        <v/>
      </c>
      <c r="I511" s="506" t="str">
        <f>IF(Main!N250="","",Main!N250)</f>
        <v/>
      </c>
      <c r="J511" s="501"/>
      <c r="K511" s="502" t="str">
        <f t="shared" si="230"/>
        <v/>
      </c>
      <c r="L511" s="503" t="str">
        <f t="shared" ref="L511" si="253">K511</f>
        <v/>
      </c>
    </row>
    <row r="512" spans="1:12" s="504" customFormat="1" ht="27" hidden="1" customHeight="1">
      <c r="A512" s="608" t="str">
        <f>IF(K513="","",SUM($L$18:L513))</f>
        <v/>
      </c>
      <c r="B512" s="610" t="str">
        <f>IF(I513="","",CONCATENATE(Main!C251,", ",Main!D251,IF(Main!F251&gt;0,CONCATENATE(", ",Main!F251),"")))</f>
        <v/>
      </c>
      <c r="C512" s="611"/>
      <c r="D512" s="612"/>
      <c r="E512" s="499" t="str">
        <f>IF(I512="","",Main!O251)</f>
        <v/>
      </c>
      <c r="F512" s="500" t="str">
        <f>IF(I512="","",Main!P251)</f>
        <v/>
      </c>
      <c r="G512" s="500" t="str">
        <f>IF(I512="","",Main!Q251)</f>
        <v/>
      </c>
      <c r="H512" s="499" t="str">
        <f>IF(I512="","",Main!R251)</f>
        <v/>
      </c>
      <c r="I512" s="500" t="str">
        <f>IF(Main!S251="","",Main!S251)</f>
        <v/>
      </c>
      <c r="J512" s="501"/>
      <c r="K512" s="502" t="str">
        <f t="shared" si="230"/>
        <v/>
      </c>
      <c r="L512" s="503"/>
    </row>
    <row r="513" spans="1:12" s="504" customFormat="1" ht="27" hidden="1" customHeight="1">
      <c r="A513" s="609"/>
      <c r="B513" s="613"/>
      <c r="C513" s="614"/>
      <c r="D513" s="615"/>
      <c r="E513" s="505" t="str">
        <f>IF(I513="","",Main!J251)</f>
        <v/>
      </c>
      <c r="F513" s="506" t="str">
        <f>IF(I513="","",Main!K251)</f>
        <v/>
      </c>
      <c r="G513" s="506" t="str">
        <f>IF(I513="","",Main!L251)</f>
        <v/>
      </c>
      <c r="H513" s="505" t="str">
        <f>IF(I513="","",Main!M251)</f>
        <v/>
      </c>
      <c r="I513" s="506" t="str">
        <f>IF(Main!N251="","",Main!N251)</f>
        <v/>
      </c>
      <c r="J513" s="501"/>
      <c r="K513" s="502" t="str">
        <f t="shared" si="230"/>
        <v/>
      </c>
      <c r="L513" s="503" t="str">
        <f t="shared" ref="L513" si="254">K513</f>
        <v/>
      </c>
    </row>
    <row r="514" spans="1:12" s="504" customFormat="1" ht="27" hidden="1" customHeight="1">
      <c r="A514" s="608" t="str">
        <f>IF(K515="","",SUM($L$18:L515))</f>
        <v/>
      </c>
      <c r="B514" s="610" t="str">
        <f>IF(I515="","",CONCATENATE(Main!C252,", ",Main!D252,IF(Main!F252&gt;0,CONCATENATE(", ",Main!F252),"")))</f>
        <v/>
      </c>
      <c r="C514" s="611"/>
      <c r="D514" s="612"/>
      <c r="E514" s="499" t="str">
        <f>IF(I514="","",Main!O252)</f>
        <v/>
      </c>
      <c r="F514" s="500" t="str">
        <f>IF(I514="","",Main!P252)</f>
        <v/>
      </c>
      <c r="G514" s="500" t="str">
        <f>IF(I514="","",Main!Q252)</f>
        <v/>
      </c>
      <c r="H514" s="499" t="str">
        <f>IF(I514="","",Main!R252)</f>
        <v/>
      </c>
      <c r="I514" s="500" t="str">
        <f>IF(Main!S252="","",Main!S252)</f>
        <v/>
      </c>
      <c r="J514" s="501"/>
      <c r="K514" s="502" t="str">
        <f t="shared" si="230"/>
        <v/>
      </c>
      <c r="L514" s="503"/>
    </row>
    <row r="515" spans="1:12" s="504" customFormat="1" ht="27" hidden="1" customHeight="1">
      <c r="A515" s="609"/>
      <c r="B515" s="613"/>
      <c r="C515" s="614"/>
      <c r="D515" s="615"/>
      <c r="E515" s="505" t="str">
        <f>IF(I515="","",Main!J252)</f>
        <v/>
      </c>
      <c r="F515" s="506" t="str">
        <f>IF(I515="","",Main!K252)</f>
        <v/>
      </c>
      <c r="G515" s="506" t="str">
        <f>IF(I515="","",Main!L252)</f>
        <v/>
      </c>
      <c r="H515" s="505" t="str">
        <f>IF(I515="","",Main!M252)</f>
        <v/>
      </c>
      <c r="I515" s="506" t="str">
        <f>IF(Main!N252="","",Main!N252)</f>
        <v/>
      </c>
      <c r="J515" s="501"/>
      <c r="K515" s="502" t="str">
        <f t="shared" si="230"/>
        <v/>
      </c>
      <c r="L515" s="503" t="str">
        <f t="shared" ref="L515" si="255">K515</f>
        <v/>
      </c>
    </row>
    <row r="516" spans="1:12" s="504" customFormat="1" ht="27" hidden="1" customHeight="1">
      <c r="A516" s="608" t="str">
        <f>IF(K517="","",SUM($L$18:L517))</f>
        <v/>
      </c>
      <c r="B516" s="610" t="str">
        <f>IF(I517="","",CONCATENATE(Main!C253,", ",Main!D253,IF(Main!F253&gt;0,CONCATENATE(", ",Main!F253),"")))</f>
        <v/>
      </c>
      <c r="C516" s="611"/>
      <c r="D516" s="612"/>
      <c r="E516" s="499" t="str">
        <f>IF(I516="","",Main!O253)</f>
        <v/>
      </c>
      <c r="F516" s="500" t="str">
        <f>IF(I516="","",Main!P253)</f>
        <v/>
      </c>
      <c r="G516" s="500" t="str">
        <f>IF(I516="","",Main!Q253)</f>
        <v/>
      </c>
      <c r="H516" s="499" t="str">
        <f>IF(I516="","",Main!R253)</f>
        <v/>
      </c>
      <c r="I516" s="500" t="str">
        <f>IF(Main!S253="","",Main!S253)</f>
        <v/>
      </c>
      <c r="J516" s="501"/>
      <c r="K516" s="502" t="str">
        <f t="shared" si="230"/>
        <v/>
      </c>
      <c r="L516" s="503"/>
    </row>
    <row r="517" spans="1:12" s="504" customFormat="1" ht="27" hidden="1" customHeight="1">
      <c r="A517" s="609"/>
      <c r="B517" s="613"/>
      <c r="C517" s="614"/>
      <c r="D517" s="615"/>
      <c r="E517" s="505" t="str">
        <f>IF(I517="","",Main!J253)</f>
        <v/>
      </c>
      <c r="F517" s="506" t="str">
        <f>IF(I517="","",Main!K253)</f>
        <v/>
      </c>
      <c r="G517" s="506" t="str">
        <f>IF(I517="","",Main!L253)</f>
        <v/>
      </c>
      <c r="H517" s="505" t="str">
        <f>IF(I517="","",Main!M253)</f>
        <v/>
      </c>
      <c r="I517" s="506" t="str">
        <f>IF(Main!N253="","",Main!N253)</f>
        <v/>
      </c>
      <c r="J517" s="501"/>
      <c r="K517" s="502" t="str">
        <f t="shared" si="230"/>
        <v/>
      </c>
      <c r="L517" s="503" t="str">
        <f t="shared" ref="L517" si="256">K517</f>
        <v/>
      </c>
    </row>
    <row r="518" spans="1:12" s="504" customFormat="1" ht="27" hidden="1" customHeight="1">
      <c r="A518" s="608" t="str">
        <f>IF(K519="","",SUM($L$18:L519))</f>
        <v/>
      </c>
      <c r="B518" s="610" t="str">
        <f>IF(I519="","",CONCATENATE(Main!C254,", ",Main!D254,IF(Main!F254&gt;0,CONCATENATE(", ",Main!F254),"")))</f>
        <v/>
      </c>
      <c r="C518" s="611"/>
      <c r="D518" s="612"/>
      <c r="E518" s="499" t="str">
        <f>IF(I518="","",Main!O254)</f>
        <v/>
      </c>
      <c r="F518" s="500" t="str">
        <f>IF(I518="","",Main!P254)</f>
        <v/>
      </c>
      <c r="G518" s="500" t="str">
        <f>IF(I518="","",Main!Q254)</f>
        <v/>
      </c>
      <c r="H518" s="499" t="str">
        <f>IF(I518="","",Main!R254)</f>
        <v/>
      </c>
      <c r="I518" s="500" t="str">
        <f>IF(Main!S254="","",Main!S254)</f>
        <v/>
      </c>
      <c r="J518" s="501"/>
      <c r="K518" s="502" t="str">
        <f t="shared" si="230"/>
        <v/>
      </c>
      <c r="L518" s="503"/>
    </row>
    <row r="519" spans="1:12" s="504" customFormat="1" ht="27" hidden="1" customHeight="1">
      <c r="A519" s="609"/>
      <c r="B519" s="613"/>
      <c r="C519" s="614"/>
      <c r="D519" s="615"/>
      <c r="E519" s="505" t="str">
        <f>IF(I519="","",Main!J254)</f>
        <v/>
      </c>
      <c r="F519" s="506" t="str">
        <f>IF(I519="","",Main!K254)</f>
        <v/>
      </c>
      <c r="G519" s="506" t="str">
        <f>IF(I519="","",Main!L254)</f>
        <v/>
      </c>
      <c r="H519" s="505" t="str">
        <f>IF(I519="","",Main!M254)</f>
        <v/>
      </c>
      <c r="I519" s="506" t="str">
        <f>IF(Main!N254="","",Main!N254)</f>
        <v/>
      </c>
      <c r="J519" s="501"/>
      <c r="K519" s="502" t="str">
        <f t="shared" si="230"/>
        <v/>
      </c>
      <c r="L519" s="503" t="str">
        <f t="shared" ref="L519" si="257">K519</f>
        <v/>
      </c>
    </row>
    <row r="520" spans="1:12" s="504" customFormat="1" ht="27" hidden="1" customHeight="1">
      <c r="A520" s="608" t="str">
        <f>IF(K521="","",SUM($L$18:L521))</f>
        <v/>
      </c>
      <c r="B520" s="610" t="str">
        <f>IF(I521="","",CONCATENATE(Main!C255,", ",Main!D255,IF(Main!F255&gt;0,CONCATENATE(", ",Main!F255),"")))</f>
        <v/>
      </c>
      <c r="C520" s="611"/>
      <c r="D520" s="612"/>
      <c r="E520" s="499" t="str">
        <f>IF(I520="","",Main!O255)</f>
        <v/>
      </c>
      <c r="F520" s="500" t="str">
        <f>IF(I520="","",Main!P255)</f>
        <v/>
      </c>
      <c r="G520" s="500" t="str">
        <f>IF(I520="","",Main!Q255)</f>
        <v/>
      </c>
      <c r="H520" s="499" t="str">
        <f>IF(I520="","",Main!R255)</f>
        <v/>
      </c>
      <c r="I520" s="500" t="str">
        <f>IF(Main!S255="","",Main!S255)</f>
        <v/>
      </c>
      <c r="J520" s="501"/>
      <c r="K520" s="502" t="str">
        <f t="shared" si="230"/>
        <v/>
      </c>
      <c r="L520" s="503"/>
    </row>
    <row r="521" spans="1:12" s="504" customFormat="1" ht="27" hidden="1" customHeight="1">
      <c r="A521" s="609"/>
      <c r="B521" s="613"/>
      <c r="C521" s="614"/>
      <c r="D521" s="615"/>
      <c r="E521" s="505" t="str">
        <f>IF(I521="","",Main!J255)</f>
        <v/>
      </c>
      <c r="F521" s="506" t="str">
        <f>IF(I521="","",Main!K255)</f>
        <v/>
      </c>
      <c r="G521" s="506" t="str">
        <f>IF(I521="","",Main!L255)</f>
        <v/>
      </c>
      <c r="H521" s="505" t="str">
        <f>IF(I521="","",Main!M255)</f>
        <v/>
      </c>
      <c r="I521" s="506" t="str">
        <f>IF(Main!N255="","",Main!N255)</f>
        <v/>
      </c>
      <c r="J521" s="501"/>
      <c r="K521" s="502" t="str">
        <f t="shared" si="230"/>
        <v/>
      </c>
      <c r="L521" s="503" t="str">
        <f t="shared" ref="L521" si="258">K521</f>
        <v/>
      </c>
    </row>
    <row r="522" spans="1:12" s="504" customFormat="1" ht="27" hidden="1" customHeight="1">
      <c r="A522" s="608" t="str">
        <f>IF(K523="","",SUM($L$18:L523))</f>
        <v/>
      </c>
      <c r="B522" s="610" t="str">
        <f>IF(I523="","",CONCATENATE(Main!C256,", ",Main!D256,IF(Main!F256&gt;0,CONCATENATE(", ",Main!F256),"")))</f>
        <v/>
      </c>
      <c r="C522" s="611"/>
      <c r="D522" s="612"/>
      <c r="E522" s="499" t="str">
        <f>IF(I522="","",Main!O256)</f>
        <v/>
      </c>
      <c r="F522" s="500" t="str">
        <f>IF(I522="","",Main!P256)</f>
        <v/>
      </c>
      <c r="G522" s="500" t="str">
        <f>IF(I522="","",Main!Q256)</f>
        <v/>
      </c>
      <c r="H522" s="499" t="str">
        <f>IF(I522="","",Main!R256)</f>
        <v/>
      </c>
      <c r="I522" s="500" t="str">
        <f>IF(Main!S256="","",Main!S256)</f>
        <v/>
      </c>
      <c r="J522" s="501"/>
      <c r="K522" s="502" t="str">
        <f t="shared" si="230"/>
        <v/>
      </c>
      <c r="L522" s="503"/>
    </row>
    <row r="523" spans="1:12" s="504" customFormat="1" ht="27" hidden="1" customHeight="1">
      <c r="A523" s="609"/>
      <c r="B523" s="613"/>
      <c r="C523" s="614"/>
      <c r="D523" s="615"/>
      <c r="E523" s="505" t="str">
        <f>IF(I523="","",Main!J256)</f>
        <v/>
      </c>
      <c r="F523" s="506" t="str">
        <f>IF(I523="","",Main!K256)</f>
        <v/>
      </c>
      <c r="G523" s="506" t="str">
        <f>IF(I523="","",Main!L256)</f>
        <v/>
      </c>
      <c r="H523" s="505" t="str">
        <f>IF(I523="","",Main!M256)</f>
        <v/>
      </c>
      <c r="I523" s="506" t="str">
        <f>IF(Main!N256="","",Main!N256)</f>
        <v/>
      </c>
      <c r="J523" s="501"/>
      <c r="K523" s="502" t="str">
        <f t="shared" si="230"/>
        <v/>
      </c>
      <c r="L523" s="503" t="str">
        <f t="shared" ref="L523" si="259">K523</f>
        <v/>
      </c>
    </row>
    <row r="524" spans="1:12" s="504" customFormat="1" ht="27" hidden="1" customHeight="1">
      <c r="A524" s="608" t="str">
        <f>IF(K525="","",SUM($L$18:L525))</f>
        <v/>
      </c>
      <c r="B524" s="610" t="str">
        <f>IF(I525="","",CONCATENATE(Main!C257,", ",Main!D257,IF(Main!F257&gt;0,CONCATENATE(", ",Main!F257),"")))</f>
        <v/>
      </c>
      <c r="C524" s="611"/>
      <c r="D524" s="612"/>
      <c r="E524" s="499" t="str">
        <f>IF(I524="","",Main!O257)</f>
        <v/>
      </c>
      <c r="F524" s="500" t="str">
        <f>IF(I524="","",Main!P257)</f>
        <v/>
      </c>
      <c r="G524" s="500" t="str">
        <f>IF(I524="","",Main!Q257)</f>
        <v/>
      </c>
      <c r="H524" s="499" t="str">
        <f>IF(I524="","",Main!R257)</f>
        <v/>
      </c>
      <c r="I524" s="500" t="str">
        <f>IF(Main!S257="","",Main!S257)</f>
        <v/>
      </c>
      <c r="J524" s="501"/>
      <c r="K524" s="502" t="str">
        <f t="shared" si="230"/>
        <v/>
      </c>
      <c r="L524" s="503"/>
    </row>
    <row r="525" spans="1:12" s="504" customFormat="1" ht="27" hidden="1" customHeight="1">
      <c r="A525" s="609"/>
      <c r="B525" s="613"/>
      <c r="C525" s="614"/>
      <c r="D525" s="615"/>
      <c r="E525" s="505" t="str">
        <f>IF(I525="","",Main!J257)</f>
        <v/>
      </c>
      <c r="F525" s="506" t="str">
        <f>IF(I525="","",Main!K257)</f>
        <v/>
      </c>
      <c r="G525" s="506" t="str">
        <f>IF(I525="","",Main!L257)</f>
        <v/>
      </c>
      <c r="H525" s="505" t="str">
        <f>IF(I525="","",Main!M257)</f>
        <v/>
      </c>
      <c r="I525" s="506" t="str">
        <f>IF(Main!N257="","",Main!N257)</f>
        <v/>
      </c>
      <c r="J525" s="501"/>
      <c r="K525" s="502" t="str">
        <f t="shared" si="230"/>
        <v/>
      </c>
      <c r="L525" s="503" t="str">
        <f t="shared" ref="L525" si="260">K525</f>
        <v/>
      </c>
    </row>
    <row r="526" spans="1:12" s="504" customFormat="1" ht="27" hidden="1" customHeight="1">
      <c r="A526" s="608" t="str">
        <f>IF(K527="","",SUM($L$18:L527))</f>
        <v/>
      </c>
      <c r="B526" s="610" t="str">
        <f>IF(I527="","",CONCATENATE(Main!C258,", ",Main!D258,IF(Main!F258&gt;0,CONCATENATE(", ",Main!F258),"")))</f>
        <v/>
      </c>
      <c r="C526" s="611"/>
      <c r="D526" s="612"/>
      <c r="E526" s="499" t="str">
        <f>IF(I526="","",Main!O258)</f>
        <v/>
      </c>
      <c r="F526" s="500" t="str">
        <f>IF(I526="","",Main!P258)</f>
        <v/>
      </c>
      <c r="G526" s="500" t="str">
        <f>IF(I526="","",Main!Q258)</f>
        <v/>
      </c>
      <c r="H526" s="499" t="str">
        <f>IF(I526="","",Main!R258)</f>
        <v/>
      </c>
      <c r="I526" s="500" t="str">
        <f>IF(Main!S258="","",Main!S258)</f>
        <v/>
      </c>
      <c r="J526" s="501"/>
      <c r="K526" s="502" t="str">
        <f t="shared" si="230"/>
        <v/>
      </c>
      <c r="L526" s="503"/>
    </row>
    <row r="527" spans="1:12" s="504" customFormat="1" ht="27" hidden="1" customHeight="1">
      <c r="A527" s="609"/>
      <c r="B527" s="613"/>
      <c r="C527" s="614"/>
      <c r="D527" s="615"/>
      <c r="E527" s="505" t="str">
        <f>IF(I527="","",Main!J258)</f>
        <v/>
      </c>
      <c r="F527" s="506" t="str">
        <f>IF(I527="","",Main!K258)</f>
        <v/>
      </c>
      <c r="G527" s="506" t="str">
        <f>IF(I527="","",Main!L258)</f>
        <v/>
      </c>
      <c r="H527" s="505" t="str">
        <f>IF(I527="","",Main!M258)</f>
        <v/>
      </c>
      <c r="I527" s="506" t="str">
        <f>IF(Main!N258="","",Main!N258)</f>
        <v/>
      </c>
      <c r="J527" s="501"/>
      <c r="K527" s="502" t="str">
        <f t="shared" si="230"/>
        <v/>
      </c>
      <c r="L527" s="503" t="str">
        <f t="shared" ref="L527" si="261">K527</f>
        <v/>
      </c>
    </row>
    <row r="528" spans="1:12" s="504" customFormat="1" ht="27" hidden="1" customHeight="1">
      <c r="A528" s="608" t="str">
        <f>IF(K529="","",SUM($L$18:L529))</f>
        <v/>
      </c>
      <c r="B528" s="610" t="str">
        <f>IF(I529="","",CONCATENATE(Main!C259,", ",Main!D259,IF(Main!F259&gt;0,CONCATENATE(", ",Main!F259),"")))</f>
        <v/>
      </c>
      <c r="C528" s="611"/>
      <c r="D528" s="612"/>
      <c r="E528" s="499" t="str">
        <f>IF(I528="","",Main!O259)</f>
        <v/>
      </c>
      <c r="F528" s="500" t="str">
        <f>IF(I528="","",Main!P259)</f>
        <v/>
      </c>
      <c r="G528" s="500" t="str">
        <f>IF(I528="","",Main!Q259)</f>
        <v/>
      </c>
      <c r="H528" s="499" t="str">
        <f>IF(I528="","",Main!R259)</f>
        <v/>
      </c>
      <c r="I528" s="500" t="str">
        <f>IF(Main!S259="","",Main!S259)</f>
        <v/>
      </c>
      <c r="J528" s="501"/>
      <c r="K528" s="502" t="str">
        <f t="shared" si="230"/>
        <v/>
      </c>
      <c r="L528" s="503"/>
    </row>
    <row r="529" spans="1:12" s="504" customFormat="1" ht="27" hidden="1" customHeight="1">
      <c r="A529" s="609"/>
      <c r="B529" s="613"/>
      <c r="C529" s="614"/>
      <c r="D529" s="615"/>
      <c r="E529" s="505" t="str">
        <f>IF(I529="","",Main!J259)</f>
        <v/>
      </c>
      <c r="F529" s="506" t="str">
        <f>IF(I529="","",Main!K259)</f>
        <v/>
      </c>
      <c r="G529" s="506" t="str">
        <f>IF(I529="","",Main!L259)</f>
        <v/>
      </c>
      <c r="H529" s="505" t="str">
        <f>IF(I529="","",Main!M259)</f>
        <v/>
      </c>
      <c r="I529" s="506" t="str">
        <f>IF(Main!N259="","",Main!N259)</f>
        <v/>
      </c>
      <c r="J529" s="501"/>
      <c r="K529" s="502" t="str">
        <f t="shared" si="230"/>
        <v/>
      </c>
      <c r="L529" s="503" t="str">
        <f t="shared" ref="L529" si="262">K529</f>
        <v/>
      </c>
    </row>
    <row r="530" spans="1:12" s="504" customFormat="1" ht="27" hidden="1" customHeight="1">
      <c r="A530" s="608" t="str">
        <f>IF(K531="","",SUM($L$18:L531))</f>
        <v/>
      </c>
      <c r="B530" s="610" t="str">
        <f>IF(I531="","",CONCATENATE(Main!C260,", ",Main!D260,IF(Main!F260&gt;0,CONCATENATE(", ",Main!F260),"")))</f>
        <v/>
      </c>
      <c r="C530" s="611"/>
      <c r="D530" s="612"/>
      <c r="E530" s="499" t="str">
        <f>IF(I530="","",Main!O260)</f>
        <v/>
      </c>
      <c r="F530" s="500" t="str">
        <f>IF(I530="","",Main!P260)</f>
        <v/>
      </c>
      <c r="G530" s="500" t="str">
        <f>IF(I530="","",Main!Q260)</f>
        <v/>
      </c>
      <c r="H530" s="499" t="str">
        <f>IF(I530="","",Main!R260)</f>
        <v/>
      </c>
      <c r="I530" s="500" t="str">
        <f>IF(Main!S260="","",Main!S260)</f>
        <v/>
      </c>
      <c r="J530" s="501"/>
      <c r="K530" s="502" t="str">
        <f t="shared" si="230"/>
        <v/>
      </c>
      <c r="L530" s="503"/>
    </row>
    <row r="531" spans="1:12" s="504" customFormat="1" ht="27" hidden="1" customHeight="1">
      <c r="A531" s="609"/>
      <c r="B531" s="613"/>
      <c r="C531" s="614"/>
      <c r="D531" s="615"/>
      <c r="E531" s="505" t="str">
        <f>IF(I531="","",Main!J260)</f>
        <v/>
      </c>
      <c r="F531" s="506" t="str">
        <f>IF(I531="","",Main!K260)</f>
        <v/>
      </c>
      <c r="G531" s="506" t="str">
        <f>IF(I531="","",Main!L260)</f>
        <v/>
      </c>
      <c r="H531" s="505" t="str">
        <f>IF(I531="","",Main!M260)</f>
        <v/>
      </c>
      <c r="I531" s="506" t="str">
        <f>IF(Main!N260="","",Main!N260)</f>
        <v/>
      </c>
      <c r="J531" s="501"/>
      <c r="K531" s="502" t="str">
        <f t="shared" ref="K531:K594" si="263">IF(I531="","",1)</f>
        <v/>
      </c>
      <c r="L531" s="503" t="str">
        <f t="shared" ref="L531" si="264">K531</f>
        <v/>
      </c>
    </row>
    <row r="532" spans="1:12" s="504" customFormat="1" ht="27" hidden="1" customHeight="1">
      <c r="A532" s="608" t="str">
        <f>IF(K533="","",SUM($L$18:L533))</f>
        <v/>
      </c>
      <c r="B532" s="610" t="str">
        <f>IF(I533="","",CONCATENATE(Main!C261,", ",Main!D261,IF(Main!F261&gt;0,CONCATENATE(", ",Main!F261),"")))</f>
        <v/>
      </c>
      <c r="C532" s="611"/>
      <c r="D532" s="612"/>
      <c r="E532" s="499" t="str">
        <f>IF(I532="","",Main!O261)</f>
        <v/>
      </c>
      <c r="F532" s="500" t="str">
        <f>IF(I532="","",Main!P261)</f>
        <v/>
      </c>
      <c r="G532" s="500" t="str">
        <f>IF(I532="","",Main!Q261)</f>
        <v/>
      </c>
      <c r="H532" s="499" t="str">
        <f>IF(I532="","",Main!R261)</f>
        <v/>
      </c>
      <c r="I532" s="500" t="str">
        <f>IF(Main!S261="","",Main!S261)</f>
        <v/>
      </c>
      <c r="J532" s="501"/>
      <c r="K532" s="502" t="str">
        <f t="shared" si="263"/>
        <v/>
      </c>
      <c r="L532" s="503"/>
    </row>
    <row r="533" spans="1:12" s="504" customFormat="1" ht="27" hidden="1" customHeight="1">
      <c r="A533" s="609"/>
      <c r="B533" s="613"/>
      <c r="C533" s="614"/>
      <c r="D533" s="615"/>
      <c r="E533" s="505" t="str">
        <f>IF(I533="","",Main!J261)</f>
        <v/>
      </c>
      <c r="F533" s="506" t="str">
        <f>IF(I533="","",Main!K261)</f>
        <v/>
      </c>
      <c r="G533" s="506" t="str">
        <f>IF(I533="","",Main!L261)</f>
        <v/>
      </c>
      <c r="H533" s="505" t="str">
        <f>IF(I533="","",Main!M261)</f>
        <v/>
      </c>
      <c r="I533" s="506" t="str">
        <f>IF(Main!N261="","",Main!N261)</f>
        <v/>
      </c>
      <c r="J533" s="501"/>
      <c r="K533" s="502" t="str">
        <f t="shared" si="263"/>
        <v/>
      </c>
      <c r="L533" s="503" t="str">
        <f t="shared" ref="L533" si="265">K533</f>
        <v/>
      </c>
    </row>
    <row r="534" spans="1:12" s="504" customFormat="1" ht="27" hidden="1" customHeight="1">
      <c r="A534" s="608" t="str">
        <f>IF(K535="","",SUM($L$18:L535))</f>
        <v/>
      </c>
      <c r="B534" s="610" t="str">
        <f>IF(I535="","",CONCATENATE(Main!C262,", ",Main!D262,IF(Main!F262&gt;0,CONCATENATE(", ",Main!F262),"")))</f>
        <v/>
      </c>
      <c r="C534" s="611"/>
      <c r="D534" s="612"/>
      <c r="E534" s="499" t="str">
        <f>IF(I534="","",Main!O262)</f>
        <v/>
      </c>
      <c r="F534" s="500" t="str">
        <f>IF(I534="","",Main!P262)</f>
        <v/>
      </c>
      <c r="G534" s="500" t="str">
        <f>IF(I534="","",Main!Q262)</f>
        <v/>
      </c>
      <c r="H534" s="499" t="str">
        <f>IF(I534="","",Main!R262)</f>
        <v/>
      </c>
      <c r="I534" s="500" t="str">
        <f>IF(Main!S262="","",Main!S262)</f>
        <v/>
      </c>
      <c r="J534" s="501"/>
      <c r="K534" s="502" t="str">
        <f t="shared" si="263"/>
        <v/>
      </c>
      <c r="L534" s="503"/>
    </row>
    <row r="535" spans="1:12" s="504" customFormat="1" ht="27" hidden="1" customHeight="1">
      <c r="A535" s="609"/>
      <c r="B535" s="613"/>
      <c r="C535" s="614"/>
      <c r="D535" s="615"/>
      <c r="E535" s="505" t="str">
        <f>IF(I535="","",Main!J262)</f>
        <v/>
      </c>
      <c r="F535" s="506" t="str">
        <f>IF(I535="","",Main!K262)</f>
        <v/>
      </c>
      <c r="G535" s="506" t="str">
        <f>IF(I535="","",Main!L262)</f>
        <v/>
      </c>
      <c r="H535" s="505" t="str">
        <f>IF(I535="","",Main!M262)</f>
        <v/>
      </c>
      <c r="I535" s="506" t="str">
        <f>IF(Main!N262="","",Main!N262)</f>
        <v/>
      </c>
      <c r="J535" s="501"/>
      <c r="K535" s="502" t="str">
        <f t="shared" si="263"/>
        <v/>
      </c>
      <c r="L535" s="503" t="str">
        <f t="shared" ref="L535" si="266">K535</f>
        <v/>
      </c>
    </row>
    <row r="536" spans="1:12" s="504" customFormat="1" ht="27" hidden="1" customHeight="1">
      <c r="A536" s="608" t="str">
        <f>IF(K537="","",SUM($L$18:L537))</f>
        <v/>
      </c>
      <c r="B536" s="610" t="str">
        <f>IF(I537="","",CONCATENATE(Main!C263,", ",Main!D263,IF(Main!F263&gt;0,CONCATENATE(", ",Main!F263),"")))</f>
        <v/>
      </c>
      <c r="C536" s="611"/>
      <c r="D536" s="612"/>
      <c r="E536" s="499" t="str">
        <f>IF(I536="","",Main!O263)</f>
        <v/>
      </c>
      <c r="F536" s="500" t="str">
        <f>IF(I536="","",Main!P263)</f>
        <v/>
      </c>
      <c r="G536" s="500" t="str">
        <f>IF(I536="","",Main!Q263)</f>
        <v/>
      </c>
      <c r="H536" s="499" t="str">
        <f>IF(I536="","",Main!R263)</f>
        <v/>
      </c>
      <c r="I536" s="500" t="str">
        <f>IF(Main!S263="","",Main!S263)</f>
        <v/>
      </c>
      <c r="J536" s="501"/>
      <c r="K536" s="502" t="str">
        <f t="shared" si="263"/>
        <v/>
      </c>
      <c r="L536" s="503"/>
    </row>
    <row r="537" spans="1:12" s="504" customFormat="1" ht="27" hidden="1" customHeight="1">
      <c r="A537" s="609"/>
      <c r="B537" s="613"/>
      <c r="C537" s="614"/>
      <c r="D537" s="615"/>
      <c r="E537" s="505" t="str">
        <f>IF(I537="","",Main!J263)</f>
        <v/>
      </c>
      <c r="F537" s="506" t="str">
        <f>IF(I537="","",Main!K263)</f>
        <v/>
      </c>
      <c r="G537" s="506" t="str">
        <f>IF(I537="","",Main!L263)</f>
        <v/>
      </c>
      <c r="H537" s="505" t="str">
        <f>IF(I537="","",Main!M263)</f>
        <v/>
      </c>
      <c r="I537" s="506" t="str">
        <f>IF(Main!N263="","",Main!N263)</f>
        <v/>
      </c>
      <c r="J537" s="501"/>
      <c r="K537" s="502" t="str">
        <f t="shared" si="263"/>
        <v/>
      </c>
      <c r="L537" s="503" t="str">
        <f t="shared" ref="L537" si="267">K537</f>
        <v/>
      </c>
    </row>
    <row r="538" spans="1:12" s="504" customFormat="1" ht="27" hidden="1" customHeight="1">
      <c r="A538" s="608" t="str">
        <f>IF(K539="","",SUM($L$18:L539))</f>
        <v/>
      </c>
      <c r="B538" s="610" t="str">
        <f>IF(I539="","",CONCATENATE(Main!C264,", ",Main!D264,IF(Main!F264&gt;0,CONCATENATE(", ",Main!F264),"")))</f>
        <v/>
      </c>
      <c r="C538" s="611"/>
      <c r="D538" s="612"/>
      <c r="E538" s="499" t="str">
        <f>IF(I538="","",Main!O264)</f>
        <v/>
      </c>
      <c r="F538" s="500" t="str">
        <f>IF(I538="","",Main!P264)</f>
        <v/>
      </c>
      <c r="G538" s="500" t="str">
        <f>IF(I538="","",Main!Q264)</f>
        <v/>
      </c>
      <c r="H538" s="499" t="str">
        <f>IF(I538="","",Main!R264)</f>
        <v/>
      </c>
      <c r="I538" s="500" t="str">
        <f>IF(Main!S264="","",Main!S264)</f>
        <v/>
      </c>
      <c r="J538" s="501"/>
      <c r="K538" s="502" t="str">
        <f t="shared" si="263"/>
        <v/>
      </c>
      <c r="L538" s="503"/>
    </row>
    <row r="539" spans="1:12" s="504" customFormat="1" ht="27" hidden="1" customHeight="1">
      <c r="A539" s="609"/>
      <c r="B539" s="613"/>
      <c r="C539" s="614"/>
      <c r="D539" s="615"/>
      <c r="E539" s="505" t="str">
        <f>IF(I539="","",Main!J264)</f>
        <v/>
      </c>
      <c r="F539" s="506" t="str">
        <f>IF(I539="","",Main!K264)</f>
        <v/>
      </c>
      <c r="G539" s="506" t="str">
        <f>IF(I539="","",Main!L264)</f>
        <v/>
      </c>
      <c r="H539" s="505" t="str">
        <f>IF(I539="","",Main!M264)</f>
        <v/>
      </c>
      <c r="I539" s="506" t="str">
        <f>IF(Main!N264="","",Main!N264)</f>
        <v/>
      </c>
      <c r="J539" s="501"/>
      <c r="K539" s="502" t="str">
        <f t="shared" si="263"/>
        <v/>
      </c>
      <c r="L539" s="503" t="str">
        <f t="shared" ref="L539" si="268">K539</f>
        <v/>
      </c>
    </row>
    <row r="540" spans="1:12" s="504" customFormat="1" ht="27" hidden="1" customHeight="1">
      <c r="A540" s="608" t="str">
        <f>IF(K541="","",SUM($L$18:L541))</f>
        <v/>
      </c>
      <c r="B540" s="610" t="str">
        <f>IF(I541="","",CONCATENATE(Main!C265,", ",Main!D265,IF(Main!F265&gt;0,CONCATENATE(", ",Main!F265),"")))</f>
        <v/>
      </c>
      <c r="C540" s="611"/>
      <c r="D540" s="612"/>
      <c r="E540" s="499" t="str">
        <f>IF(I540="","",Main!O265)</f>
        <v/>
      </c>
      <c r="F540" s="500" t="str">
        <f>IF(I540="","",Main!P265)</f>
        <v/>
      </c>
      <c r="G540" s="500" t="str">
        <f>IF(I540="","",Main!Q265)</f>
        <v/>
      </c>
      <c r="H540" s="499" t="str">
        <f>IF(I540="","",Main!R265)</f>
        <v/>
      </c>
      <c r="I540" s="500" t="str">
        <f>IF(Main!S265="","",Main!S265)</f>
        <v/>
      </c>
      <c r="J540" s="501"/>
      <c r="K540" s="502" t="str">
        <f t="shared" si="263"/>
        <v/>
      </c>
      <c r="L540" s="503"/>
    </row>
    <row r="541" spans="1:12" s="504" customFormat="1" ht="27" hidden="1" customHeight="1">
      <c r="A541" s="609"/>
      <c r="B541" s="613"/>
      <c r="C541" s="614"/>
      <c r="D541" s="615"/>
      <c r="E541" s="505" t="str">
        <f>IF(I541="","",Main!J265)</f>
        <v/>
      </c>
      <c r="F541" s="506" t="str">
        <f>IF(I541="","",Main!K265)</f>
        <v/>
      </c>
      <c r="G541" s="506" t="str">
        <f>IF(I541="","",Main!L265)</f>
        <v/>
      </c>
      <c r="H541" s="505" t="str">
        <f>IF(I541="","",Main!M265)</f>
        <v/>
      </c>
      <c r="I541" s="506" t="str">
        <f>IF(Main!N265="","",Main!N265)</f>
        <v/>
      </c>
      <c r="J541" s="501"/>
      <c r="K541" s="502" t="str">
        <f t="shared" si="263"/>
        <v/>
      </c>
      <c r="L541" s="503" t="str">
        <f t="shared" ref="L541" si="269">K541</f>
        <v/>
      </c>
    </row>
    <row r="542" spans="1:12" s="504" customFormat="1" ht="27" hidden="1" customHeight="1">
      <c r="A542" s="608" t="str">
        <f>IF(K543="","",SUM($L$18:L543))</f>
        <v/>
      </c>
      <c r="B542" s="610" t="str">
        <f>IF(I543="","",CONCATENATE(Main!C266,", ",Main!D266,IF(Main!F266&gt;0,CONCATENATE(", ",Main!F266),"")))</f>
        <v/>
      </c>
      <c r="C542" s="611"/>
      <c r="D542" s="612"/>
      <c r="E542" s="499" t="str">
        <f>IF(I542="","",Main!O266)</f>
        <v/>
      </c>
      <c r="F542" s="500" t="str">
        <f>IF(I542="","",Main!P266)</f>
        <v/>
      </c>
      <c r="G542" s="500" t="str">
        <f>IF(I542="","",Main!Q266)</f>
        <v/>
      </c>
      <c r="H542" s="499" t="str">
        <f>IF(I542="","",Main!R266)</f>
        <v/>
      </c>
      <c r="I542" s="500" t="str">
        <f>IF(Main!S266="","",Main!S266)</f>
        <v/>
      </c>
      <c r="J542" s="501"/>
      <c r="K542" s="502" t="str">
        <f t="shared" si="263"/>
        <v/>
      </c>
      <c r="L542" s="503"/>
    </row>
    <row r="543" spans="1:12" s="504" customFormat="1" ht="27" hidden="1" customHeight="1">
      <c r="A543" s="609"/>
      <c r="B543" s="613"/>
      <c r="C543" s="614"/>
      <c r="D543" s="615"/>
      <c r="E543" s="505" t="str">
        <f>IF(I543="","",Main!J266)</f>
        <v/>
      </c>
      <c r="F543" s="506" t="str">
        <f>IF(I543="","",Main!K266)</f>
        <v/>
      </c>
      <c r="G543" s="506" t="str">
        <f>IF(I543="","",Main!L266)</f>
        <v/>
      </c>
      <c r="H543" s="505" t="str">
        <f>IF(I543="","",Main!M266)</f>
        <v/>
      </c>
      <c r="I543" s="506" t="str">
        <f>IF(Main!N266="","",Main!N266)</f>
        <v/>
      </c>
      <c r="J543" s="501"/>
      <c r="K543" s="502" t="str">
        <f t="shared" si="263"/>
        <v/>
      </c>
      <c r="L543" s="503" t="str">
        <f t="shared" ref="L543" si="270">K543</f>
        <v/>
      </c>
    </row>
    <row r="544" spans="1:12" s="504" customFormat="1" ht="27" hidden="1" customHeight="1">
      <c r="A544" s="608" t="str">
        <f>IF(K545="","",SUM($L$18:L545))</f>
        <v/>
      </c>
      <c r="B544" s="610" t="str">
        <f>IF(I545="","",CONCATENATE(Main!C267,", ",Main!D267,IF(Main!F267&gt;0,CONCATENATE(", ",Main!F267),"")))</f>
        <v/>
      </c>
      <c r="C544" s="611"/>
      <c r="D544" s="612"/>
      <c r="E544" s="499" t="str">
        <f>IF(I544="","",Main!O267)</f>
        <v/>
      </c>
      <c r="F544" s="500" t="str">
        <f>IF(I544="","",Main!P267)</f>
        <v/>
      </c>
      <c r="G544" s="500" t="str">
        <f>IF(I544="","",Main!Q267)</f>
        <v/>
      </c>
      <c r="H544" s="499" t="str">
        <f>IF(I544="","",Main!R267)</f>
        <v/>
      </c>
      <c r="I544" s="500" t="str">
        <f>IF(Main!S267="","",Main!S267)</f>
        <v/>
      </c>
      <c r="J544" s="501"/>
      <c r="K544" s="502" t="str">
        <f t="shared" si="263"/>
        <v/>
      </c>
      <c r="L544" s="503"/>
    </row>
    <row r="545" spans="1:12" s="504" customFormat="1" ht="27" hidden="1" customHeight="1">
      <c r="A545" s="609"/>
      <c r="B545" s="613"/>
      <c r="C545" s="614"/>
      <c r="D545" s="615"/>
      <c r="E545" s="505" t="str">
        <f>IF(I545="","",Main!J267)</f>
        <v/>
      </c>
      <c r="F545" s="506" t="str">
        <f>IF(I545="","",Main!K267)</f>
        <v/>
      </c>
      <c r="G545" s="506" t="str">
        <f>IF(I545="","",Main!L267)</f>
        <v/>
      </c>
      <c r="H545" s="505" t="str">
        <f>IF(I545="","",Main!M267)</f>
        <v/>
      </c>
      <c r="I545" s="506" t="str">
        <f>IF(Main!N267="","",Main!N267)</f>
        <v/>
      </c>
      <c r="J545" s="501"/>
      <c r="K545" s="502" t="str">
        <f t="shared" si="263"/>
        <v/>
      </c>
      <c r="L545" s="503" t="str">
        <f t="shared" ref="L545" si="271">K545</f>
        <v/>
      </c>
    </row>
    <row r="546" spans="1:12" s="504" customFormat="1" ht="27" hidden="1" customHeight="1">
      <c r="A546" s="608" t="str">
        <f>IF(K547="","",SUM($L$18:L547))</f>
        <v/>
      </c>
      <c r="B546" s="610" t="str">
        <f>IF(I547="","",CONCATENATE(Main!C268,", ",Main!D268,IF(Main!F268&gt;0,CONCATENATE(", ",Main!F268),"")))</f>
        <v/>
      </c>
      <c r="C546" s="611"/>
      <c r="D546" s="612"/>
      <c r="E546" s="499" t="str">
        <f>IF(I546="","",Main!O268)</f>
        <v/>
      </c>
      <c r="F546" s="500" t="str">
        <f>IF(I546="","",Main!P268)</f>
        <v/>
      </c>
      <c r="G546" s="500" t="str">
        <f>IF(I546="","",Main!Q268)</f>
        <v/>
      </c>
      <c r="H546" s="499" t="str">
        <f>IF(I546="","",Main!R268)</f>
        <v/>
      </c>
      <c r="I546" s="500" t="str">
        <f>IF(Main!S268="","",Main!S268)</f>
        <v/>
      </c>
      <c r="J546" s="501"/>
      <c r="K546" s="502" t="str">
        <f t="shared" si="263"/>
        <v/>
      </c>
      <c r="L546" s="503"/>
    </row>
    <row r="547" spans="1:12" s="504" customFormat="1" ht="27" hidden="1" customHeight="1">
      <c r="A547" s="609"/>
      <c r="B547" s="613"/>
      <c r="C547" s="614"/>
      <c r="D547" s="615"/>
      <c r="E547" s="505" t="str">
        <f>IF(I547="","",Main!J268)</f>
        <v/>
      </c>
      <c r="F547" s="506" t="str">
        <f>IF(I547="","",Main!K268)</f>
        <v/>
      </c>
      <c r="G547" s="506" t="str">
        <f>IF(I547="","",Main!L268)</f>
        <v/>
      </c>
      <c r="H547" s="505" t="str">
        <f>IF(I547="","",Main!M268)</f>
        <v/>
      </c>
      <c r="I547" s="506" t="str">
        <f>IF(Main!N268="","",Main!N268)</f>
        <v/>
      </c>
      <c r="J547" s="501"/>
      <c r="K547" s="502" t="str">
        <f t="shared" si="263"/>
        <v/>
      </c>
      <c r="L547" s="503" t="str">
        <f t="shared" ref="L547" si="272">K547</f>
        <v/>
      </c>
    </row>
    <row r="548" spans="1:12" s="504" customFormat="1" ht="27" hidden="1" customHeight="1">
      <c r="A548" s="608" t="str">
        <f>IF(K549="","",SUM($L$18:L549))</f>
        <v/>
      </c>
      <c r="B548" s="610" t="str">
        <f>IF(I549="","",CONCATENATE(Main!C269,", ",Main!D269,IF(Main!F269&gt;0,CONCATENATE(", ",Main!F269),"")))</f>
        <v/>
      </c>
      <c r="C548" s="611"/>
      <c r="D548" s="612"/>
      <c r="E548" s="499" t="str">
        <f>IF(I548="","",Main!O269)</f>
        <v/>
      </c>
      <c r="F548" s="500" t="str">
        <f>IF(I548="","",Main!P269)</f>
        <v/>
      </c>
      <c r="G548" s="500" t="str">
        <f>IF(I548="","",Main!Q269)</f>
        <v/>
      </c>
      <c r="H548" s="499" t="str">
        <f>IF(I548="","",Main!R269)</f>
        <v/>
      </c>
      <c r="I548" s="500" t="str">
        <f>IF(Main!S269="","",Main!S269)</f>
        <v/>
      </c>
      <c r="J548" s="501"/>
      <c r="K548" s="502" t="str">
        <f t="shared" si="263"/>
        <v/>
      </c>
      <c r="L548" s="503"/>
    </row>
    <row r="549" spans="1:12" s="504" customFormat="1" ht="27" hidden="1" customHeight="1">
      <c r="A549" s="609"/>
      <c r="B549" s="613"/>
      <c r="C549" s="614"/>
      <c r="D549" s="615"/>
      <c r="E549" s="505" t="str">
        <f>IF(I549="","",Main!J269)</f>
        <v/>
      </c>
      <c r="F549" s="506" t="str">
        <f>IF(I549="","",Main!K269)</f>
        <v/>
      </c>
      <c r="G549" s="506" t="str">
        <f>IF(I549="","",Main!L269)</f>
        <v/>
      </c>
      <c r="H549" s="505" t="str">
        <f>IF(I549="","",Main!M269)</f>
        <v/>
      </c>
      <c r="I549" s="506" t="str">
        <f>IF(Main!N269="","",Main!N269)</f>
        <v/>
      </c>
      <c r="J549" s="501"/>
      <c r="K549" s="502" t="str">
        <f t="shared" si="263"/>
        <v/>
      </c>
      <c r="L549" s="503" t="str">
        <f t="shared" ref="L549" si="273">K549</f>
        <v/>
      </c>
    </row>
    <row r="550" spans="1:12" s="504" customFormat="1" ht="27" hidden="1" customHeight="1">
      <c r="A550" s="608" t="str">
        <f>IF(K551="","",SUM($L$18:L551))</f>
        <v/>
      </c>
      <c r="B550" s="610" t="str">
        <f>IF(I551="","",CONCATENATE(Main!C270,", ",Main!D270,IF(Main!F270&gt;0,CONCATENATE(", ",Main!F270),"")))</f>
        <v/>
      </c>
      <c r="C550" s="611"/>
      <c r="D550" s="612"/>
      <c r="E550" s="499" t="str">
        <f>IF(I550="","",Main!O270)</f>
        <v/>
      </c>
      <c r="F550" s="500" t="str">
        <f>IF(I550="","",Main!P270)</f>
        <v/>
      </c>
      <c r="G550" s="500" t="str">
        <f>IF(I550="","",Main!Q270)</f>
        <v/>
      </c>
      <c r="H550" s="499" t="str">
        <f>IF(I550="","",Main!R270)</f>
        <v/>
      </c>
      <c r="I550" s="500" t="str">
        <f>IF(Main!S270="","",Main!S270)</f>
        <v/>
      </c>
      <c r="J550" s="501"/>
      <c r="K550" s="502" t="str">
        <f t="shared" si="263"/>
        <v/>
      </c>
      <c r="L550" s="503"/>
    </row>
    <row r="551" spans="1:12" s="504" customFormat="1" ht="27" hidden="1" customHeight="1">
      <c r="A551" s="609"/>
      <c r="B551" s="613"/>
      <c r="C551" s="614"/>
      <c r="D551" s="615"/>
      <c r="E551" s="505" t="str">
        <f>IF(I551="","",Main!J270)</f>
        <v/>
      </c>
      <c r="F551" s="506" t="str">
        <f>IF(I551="","",Main!K270)</f>
        <v/>
      </c>
      <c r="G551" s="506" t="str">
        <f>IF(I551="","",Main!L270)</f>
        <v/>
      </c>
      <c r="H551" s="505" t="str">
        <f>IF(I551="","",Main!M270)</f>
        <v/>
      </c>
      <c r="I551" s="506" t="str">
        <f>IF(Main!N270="","",Main!N270)</f>
        <v/>
      </c>
      <c r="J551" s="501"/>
      <c r="K551" s="502" t="str">
        <f t="shared" si="263"/>
        <v/>
      </c>
      <c r="L551" s="503" t="str">
        <f t="shared" ref="L551" si="274">K551</f>
        <v/>
      </c>
    </row>
    <row r="552" spans="1:12" s="504" customFormat="1" ht="27" hidden="1" customHeight="1">
      <c r="A552" s="608" t="str">
        <f>IF(K553="","",SUM($L$18:L553))</f>
        <v/>
      </c>
      <c r="B552" s="610" t="str">
        <f>IF(I553="","",CONCATENATE(Main!C271,", ",Main!D271,IF(Main!F271&gt;0,CONCATENATE(", ",Main!F271),"")))</f>
        <v/>
      </c>
      <c r="C552" s="611"/>
      <c r="D552" s="612"/>
      <c r="E552" s="499" t="str">
        <f>IF(I552="","",Main!O271)</f>
        <v/>
      </c>
      <c r="F552" s="500" t="str">
        <f>IF(I552="","",Main!P271)</f>
        <v/>
      </c>
      <c r="G552" s="500" t="str">
        <f>IF(I552="","",Main!Q271)</f>
        <v/>
      </c>
      <c r="H552" s="499" t="str">
        <f>IF(I552="","",Main!R271)</f>
        <v/>
      </c>
      <c r="I552" s="500" t="str">
        <f>IF(Main!S271="","",Main!S271)</f>
        <v/>
      </c>
      <c r="J552" s="501"/>
      <c r="K552" s="502" t="str">
        <f t="shared" si="263"/>
        <v/>
      </c>
      <c r="L552" s="503"/>
    </row>
    <row r="553" spans="1:12" s="504" customFormat="1" ht="27" hidden="1" customHeight="1">
      <c r="A553" s="609"/>
      <c r="B553" s="613"/>
      <c r="C553" s="614"/>
      <c r="D553" s="615"/>
      <c r="E553" s="505" t="str">
        <f>IF(I553="","",Main!J271)</f>
        <v/>
      </c>
      <c r="F553" s="506" t="str">
        <f>IF(I553="","",Main!K271)</f>
        <v/>
      </c>
      <c r="G553" s="506" t="str">
        <f>IF(I553="","",Main!L271)</f>
        <v/>
      </c>
      <c r="H553" s="505" t="str">
        <f>IF(I553="","",Main!M271)</f>
        <v/>
      </c>
      <c r="I553" s="506" t="str">
        <f>IF(Main!N271="","",Main!N271)</f>
        <v/>
      </c>
      <c r="J553" s="501"/>
      <c r="K553" s="502" t="str">
        <f t="shared" si="263"/>
        <v/>
      </c>
      <c r="L553" s="503" t="str">
        <f t="shared" ref="L553" si="275">K553</f>
        <v/>
      </c>
    </row>
    <row r="554" spans="1:12" s="504" customFormat="1" ht="27" hidden="1" customHeight="1">
      <c r="A554" s="608" t="str">
        <f>IF(K555="","",SUM($L$18:L555))</f>
        <v/>
      </c>
      <c r="B554" s="610" t="str">
        <f>IF(I555="","",CONCATENATE(Main!C272,", ",Main!D272,IF(Main!F272&gt;0,CONCATENATE(", ",Main!F272),"")))</f>
        <v/>
      </c>
      <c r="C554" s="611"/>
      <c r="D554" s="612"/>
      <c r="E554" s="499" t="str">
        <f>IF(I554="","",Main!O272)</f>
        <v/>
      </c>
      <c r="F554" s="500" t="str">
        <f>IF(I554="","",Main!P272)</f>
        <v/>
      </c>
      <c r="G554" s="500" t="str">
        <f>IF(I554="","",Main!Q272)</f>
        <v/>
      </c>
      <c r="H554" s="499" t="str">
        <f>IF(I554="","",Main!R272)</f>
        <v/>
      </c>
      <c r="I554" s="500" t="str">
        <f>IF(Main!S272="","",Main!S272)</f>
        <v/>
      </c>
      <c r="J554" s="501"/>
      <c r="K554" s="502" t="str">
        <f t="shared" si="263"/>
        <v/>
      </c>
      <c r="L554" s="503"/>
    </row>
    <row r="555" spans="1:12" s="504" customFormat="1" ht="27" hidden="1" customHeight="1">
      <c r="A555" s="609"/>
      <c r="B555" s="613"/>
      <c r="C555" s="614"/>
      <c r="D555" s="615"/>
      <c r="E555" s="505" t="str">
        <f>IF(I555="","",Main!J272)</f>
        <v/>
      </c>
      <c r="F555" s="506" t="str">
        <f>IF(I555="","",Main!K272)</f>
        <v/>
      </c>
      <c r="G555" s="506" t="str">
        <f>IF(I555="","",Main!L272)</f>
        <v/>
      </c>
      <c r="H555" s="505" t="str">
        <f>IF(I555="","",Main!M272)</f>
        <v/>
      </c>
      <c r="I555" s="506" t="str">
        <f>IF(Main!N272="","",Main!N272)</f>
        <v/>
      </c>
      <c r="J555" s="501"/>
      <c r="K555" s="502" t="str">
        <f t="shared" si="263"/>
        <v/>
      </c>
      <c r="L555" s="503" t="str">
        <f t="shared" ref="L555" si="276">K555</f>
        <v/>
      </c>
    </row>
    <row r="556" spans="1:12" s="504" customFormat="1" ht="27" hidden="1" customHeight="1">
      <c r="A556" s="608" t="str">
        <f>IF(K557="","",SUM($L$18:L557))</f>
        <v/>
      </c>
      <c r="B556" s="610" t="str">
        <f>IF(I557="","",CONCATENATE(Main!C273,", ",Main!D273,IF(Main!F273&gt;0,CONCATENATE(", ",Main!F273),"")))</f>
        <v/>
      </c>
      <c r="C556" s="611"/>
      <c r="D556" s="612"/>
      <c r="E556" s="499" t="str">
        <f>IF(I556="","",Main!O273)</f>
        <v/>
      </c>
      <c r="F556" s="500" t="str">
        <f>IF(I556="","",Main!P273)</f>
        <v/>
      </c>
      <c r="G556" s="500" t="str">
        <f>IF(I556="","",Main!Q273)</f>
        <v/>
      </c>
      <c r="H556" s="499" t="str">
        <f>IF(I556="","",Main!R273)</f>
        <v/>
      </c>
      <c r="I556" s="500" t="str">
        <f>IF(Main!S273="","",Main!S273)</f>
        <v/>
      </c>
      <c r="J556" s="501"/>
      <c r="K556" s="502" t="str">
        <f t="shared" si="263"/>
        <v/>
      </c>
      <c r="L556" s="503"/>
    </row>
    <row r="557" spans="1:12" s="504" customFormat="1" ht="27" hidden="1" customHeight="1">
      <c r="A557" s="609"/>
      <c r="B557" s="613"/>
      <c r="C557" s="614"/>
      <c r="D557" s="615"/>
      <c r="E557" s="505" t="str">
        <f>IF(I557="","",Main!J273)</f>
        <v/>
      </c>
      <c r="F557" s="506" t="str">
        <f>IF(I557="","",Main!K273)</f>
        <v/>
      </c>
      <c r="G557" s="506" t="str">
        <f>IF(I557="","",Main!L273)</f>
        <v/>
      </c>
      <c r="H557" s="505" t="str">
        <f>IF(I557="","",Main!M273)</f>
        <v/>
      </c>
      <c r="I557" s="506" t="str">
        <f>IF(Main!N273="","",Main!N273)</f>
        <v/>
      </c>
      <c r="J557" s="501"/>
      <c r="K557" s="502" t="str">
        <f t="shared" si="263"/>
        <v/>
      </c>
      <c r="L557" s="503" t="str">
        <f t="shared" ref="L557" si="277">K557</f>
        <v/>
      </c>
    </row>
    <row r="558" spans="1:12" s="504" customFormat="1" ht="27" hidden="1" customHeight="1">
      <c r="A558" s="608" t="str">
        <f>IF(K559="","",SUM($L$18:L559))</f>
        <v/>
      </c>
      <c r="B558" s="610" t="str">
        <f>IF(I559="","",CONCATENATE(Main!C274,", ",Main!D274,IF(Main!F274&gt;0,CONCATENATE(", ",Main!F274),"")))</f>
        <v/>
      </c>
      <c r="C558" s="611"/>
      <c r="D558" s="612"/>
      <c r="E558" s="499" t="str">
        <f>IF(I558="","",Main!O274)</f>
        <v/>
      </c>
      <c r="F558" s="500" t="str">
        <f>IF(I558="","",Main!P274)</f>
        <v/>
      </c>
      <c r="G558" s="500" t="str">
        <f>IF(I558="","",Main!Q274)</f>
        <v/>
      </c>
      <c r="H558" s="499" t="str">
        <f>IF(I558="","",Main!R274)</f>
        <v/>
      </c>
      <c r="I558" s="500" t="str">
        <f>IF(Main!S274="","",Main!S274)</f>
        <v/>
      </c>
      <c r="J558" s="501"/>
      <c r="K558" s="502" t="str">
        <f t="shared" si="263"/>
        <v/>
      </c>
      <c r="L558" s="503"/>
    </row>
    <row r="559" spans="1:12" s="504" customFormat="1" ht="27" hidden="1" customHeight="1">
      <c r="A559" s="609"/>
      <c r="B559" s="613"/>
      <c r="C559" s="614"/>
      <c r="D559" s="615"/>
      <c r="E559" s="505" t="str">
        <f>IF(I559="","",Main!J274)</f>
        <v/>
      </c>
      <c r="F559" s="506" t="str">
        <f>IF(I559="","",Main!K274)</f>
        <v/>
      </c>
      <c r="G559" s="506" t="str">
        <f>IF(I559="","",Main!L274)</f>
        <v/>
      </c>
      <c r="H559" s="505" t="str">
        <f>IF(I559="","",Main!M274)</f>
        <v/>
      </c>
      <c r="I559" s="506" t="str">
        <f>IF(Main!N274="","",Main!N274)</f>
        <v/>
      </c>
      <c r="J559" s="501"/>
      <c r="K559" s="502" t="str">
        <f t="shared" si="263"/>
        <v/>
      </c>
      <c r="L559" s="503" t="str">
        <f t="shared" ref="L559" si="278">K559</f>
        <v/>
      </c>
    </row>
    <row r="560" spans="1:12" s="504" customFormat="1" ht="27" hidden="1" customHeight="1">
      <c r="A560" s="608" t="str">
        <f>IF(K561="","",SUM($L$18:L561))</f>
        <v/>
      </c>
      <c r="B560" s="610" t="str">
        <f>IF(I561="","",CONCATENATE(Main!C275,", ",Main!D275,IF(Main!F275&gt;0,CONCATENATE(", ",Main!F275),"")))</f>
        <v/>
      </c>
      <c r="C560" s="611"/>
      <c r="D560" s="612"/>
      <c r="E560" s="499" t="str">
        <f>IF(I560="","",Main!O275)</f>
        <v/>
      </c>
      <c r="F560" s="500" t="str">
        <f>IF(I560="","",Main!P275)</f>
        <v/>
      </c>
      <c r="G560" s="500" t="str">
        <f>IF(I560="","",Main!Q275)</f>
        <v/>
      </c>
      <c r="H560" s="499" t="str">
        <f>IF(I560="","",Main!R275)</f>
        <v/>
      </c>
      <c r="I560" s="500" t="str">
        <f>IF(Main!S275="","",Main!S275)</f>
        <v/>
      </c>
      <c r="J560" s="501"/>
      <c r="K560" s="502" t="str">
        <f t="shared" si="263"/>
        <v/>
      </c>
      <c r="L560" s="503"/>
    </row>
    <row r="561" spans="1:12" s="504" customFormat="1" ht="27" hidden="1" customHeight="1">
      <c r="A561" s="609"/>
      <c r="B561" s="613"/>
      <c r="C561" s="614"/>
      <c r="D561" s="615"/>
      <c r="E561" s="505" t="str">
        <f>IF(I561="","",Main!J275)</f>
        <v/>
      </c>
      <c r="F561" s="506" t="str">
        <f>IF(I561="","",Main!K275)</f>
        <v/>
      </c>
      <c r="G561" s="506" t="str">
        <f>IF(I561="","",Main!L275)</f>
        <v/>
      </c>
      <c r="H561" s="505" t="str">
        <f>IF(I561="","",Main!M275)</f>
        <v/>
      </c>
      <c r="I561" s="506" t="str">
        <f>IF(Main!N275="","",Main!N275)</f>
        <v/>
      </c>
      <c r="J561" s="501"/>
      <c r="K561" s="502" t="str">
        <f t="shared" si="263"/>
        <v/>
      </c>
      <c r="L561" s="503" t="str">
        <f t="shared" ref="L561" si="279">K561</f>
        <v/>
      </c>
    </row>
    <row r="562" spans="1:12" s="504" customFormat="1" ht="27" hidden="1" customHeight="1">
      <c r="A562" s="608" t="str">
        <f>IF(K563="","",SUM($L$18:L563))</f>
        <v/>
      </c>
      <c r="B562" s="610" t="str">
        <f>IF(I563="","",CONCATENATE(Main!C276,", ",Main!D276,IF(Main!F276&gt;0,CONCATENATE(", ",Main!F276),"")))</f>
        <v/>
      </c>
      <c r="C562" s="611"/>
      <c r="D562" s="612"/>
      <c r="E562" s="499" t="str">
        <f>IF(I562="","",Main!O276)</f>
        <v/>
      </c>
      <c r="F562" s="500" t="str">
        <f>IF(I562="","",Main!P276)</f>
        <v/>
      </c>
      <c r="G562" s="500" t="str">
        <f>IF(I562="","",Main!Q276)</f>
        <v/>
      </c>
      <c r="H562" s="499" t="str">
        <f>IF(I562="","",Main!R276)</f>
        <v/>
      </c>
      <c r="I562" s="500" t="str">
        <f>IF(Main!S276="","",Main!S276)</f>
        <v/>
      </c>
      <c r="J562" s="501"/>
      <c r="K562" s="502" t="str">
        <f t="shared" si="263"/>
        <v/>
      </c>
      <c r="L562" s="503"/>
    </row>
    <row r="563" spans="1:12" s="504" customFormat="1" ht="27" hidden="1" customHeight="1">
      <c r="A563" s="609"/>
      <c r="B563" s="613"/>
      <c r="C563" s="614"/>
      <c r="D563" s="615"/>
      <c r="E563" s="505" t="str">
        <f>IF(I563="","",Main!J276)</f>
        <v/>
      </c>
      <c r="F563" s="506" t="str">
        <f>IF(I563="","",Main!K276)</f>
        <v/>
      </c>
      <c r="G563" s="506" t="str">
        <f>IF(I563="","",Main!L276)</f>
        <v/>
      </c>
      <c r="H563" s="505" t="str">
        <f>IF(I563="","",Main!M276)</f>
        <v/>
      </c>
      <c r="I563" s="506" t="str">
        <f>IF(Main!N276="","",Main!N276)</f>
        <v/>
      </c>
      <c r="J563" s="501"/>
      <c r="K563" s="502" t="str">
        <f t="shared" si="263"/>
        <v/>
      </c>
      <c r="L563" s="503" t="str">
        <f t="shared" ref="L563" si="280">K563</f>
        <v/>
      </c>
    </row>
    <row r="564" spans="1:12" s="504" customFormat="1" ht="27" hidden="1" customHeight="1">
      <c r="A564" s="608" t="str">
        <f>IF(K565="","",SUM($L$18:L565))</f>
        <v/>
      </c>
      <c r="B564" s="610" t="str">
        <f>IF(I565="","",CONCATENATE(Main!C277,", ",Main!D277,IF(Main!F277&gt;0,CONCATENATE(", ",Main!F277),"")))</f>
        <v/>
      </c>
      <c r="C564" s="611"/>
      <c r="D564" s="612"/>
      <c r="E564" s="499" t="str">
        <f>IF(I564="","",Main!O277)</f>
        <v/>
      </c>
      <c r="F564" s="500" t="str">
        <f>IF(I564="","",Main!P277)</f>
        <v/>
      </c>
      <c r="G564" s="500" t="str">
        <f>IF(I564="","",Main!Q277)</f>
        <v/>
      </c>
      <c r="H564" s="499" t="str">
        <f>IF(I564="","",Main!R277)</f>
        <v/>
      </c>
      <c r="I564" s="500" t="str">
        <f>IF(Main!S277="","",Main!S277)</f>
        <v/>
      </c>
      <c r="J564" s="501"/>
      <c r="K564" s="502" t="str">
        <f t="shared" si="263"/>
        <v/>
      </c>
      <c r="L564" s="503"/>
    </row>
    <row r="565" spans="1:12" s="504" customFormat="1" ht="27" hidden="1" customHeight="1">
      <c r="A565" s="609"/>
      <c r="B565" s="613"/>
      <c r="C565" s="614"/>
      <c r="D565" s="615"/>
      <c r="E565" s="505" t="str">
        <f>IF(I565="","",Main!J277)</f>
        <v/>
      </c>
      <c r="F565" s="506" t="str">
        <f>IF(I565="","",Main!K277)</f>
        <v/>
      </c>
      <c r="G565" s="506" t="str">
        <f>IF(I565="","",Main!L277)</f>
        <v/>
      </c>
      <c r="H565" s="505" t="str">
        <f>IF(I565="","",Main!M277)</f>
        <v/>
      </c>
      <c r="I565" s="506" t="str">
        <f>IF(Main!N277="","",Main!N277)</f>
        <v/>
      </c>
      <c r="J565" s="501"/>
      <c r="K565" s="502" t="str">
        <f t="shared" si="263"/>
        <v/>
      </c>
      <c r="L565" s="503" t="str">
        <f t="shared" ref="L565" si="281">K565</f>
        <v/>
      </c>
    </row>
    <row r="566" spans="1:12" s="504" customFormat="1" ht="27" hidden="1" customHeight="1">
      <c r="A566" s="608" t="str">
        <f>IF(K567="","",SUM($L$18:L567))</f>
        <v/>
      </c>
      <c r="B566" s="610" t="str">
        <f>IF(I567="","",CONCATENATE(Main!C278,", ",Main!D278,IF(Main!F278&gt;0,CONCATENATE(", ",Main!F278),"")))</f>
        <v/>
      </c>
      <c r="C566" s="611"/>
      <c r="D566" s="612"/>
      <c r="E566" s="499" t="str">
        <f>IF(I566="","",Main!O278)</f>
        <v/>
      </c>
      <c r="F566" s="500" t="str">
        <f>IF(I566="","",Main!P278)</f>
        <v/>
      </c>
      <c r="G566" s="500" t="str">
        <f>IF(I566="","",Main!Q278)</f>
        <v/>
      </c>
      <c r="H566" s="499" t="str">
        <f>IF(I566="","",Main!R278)</f>
        <v/>
      </c>
      <c r="I566" s="500" t="str">
        <f>IF(Main!S278="","",Main!S278)</f>
        <v/>
      </c>
      <c r="J566" s="501"/>
      <c r="K566" s="502" t="str">
        <f t="shared" si="263"/>
        <v/>
      </c>
      <c r="L566" s="503"/>
    </row>
    <row r="567" spans="1:12" s="504" customFormat="1" ht="27" hidden="1" customHeight="1">
      <c r="A567" s="609"/>
      <c r="B567" s="613"/>
      <c r="C567" s="614"/>
      <c r="D567" s="615"/>
      <c r="E567" s="505" t="str">
        <f>IF(I567="","",Main!J278)</f>
        <v/>
      </c>
      <c r="F567" s="506" t="str">
        <f>IF(I567="","",Main!K278)</f>
        <v/>
      </c>
      <c r="G567" s="506" t="str">
        <f>IF(I567="","",Main!L278)</f>
        <v/>
      </c>
      <c r="H567" s="505" t="str">
        <f>IF(I567="","",Main!M278)</f>
        <v/>
      </c>
      <c r="I567" s="506" t="str">
        <f>IF(Main!N278="","",Main!N278)</f>
        <v/>
      </c>
      <c r="J567" s="501"/>
      <c r="K567" s="502" t="str">
        <f t="shared" si="263"/>
        <v/>
      </c>
      <c r="L567" s="503" t="str">
        <f t="shared" ref="L567" si="282">K567</f>
        <v/>
      </c>
    </row>
    <row r="568" spans="1:12" s="504" customFormat="1" ht="27" hidden="1" customHeight="1">
      <c r="A568" s="608" t="str">
        <f>IF(K569="","",SUM($L$18:L569))</f>
        <v/>
      </c>
      <c r="B568" s="610" t="str">
        <f>IF(I569="","",CONCATENATE(Main!C279,", ",Main!D279,IF(Main!F279&gt;0,CONCATENATE(", ",Main!F279),"")))</f>
        <v/>
      </c>
      <c r="C568" s="611"/>
      <c r="D568" s="612"/>
      <c r="E568" s="499" t="str">
        <f>IF(I568="","",Main!O279)</f>
        <v/>
      </c>
      <c r="F568" s="500" t="str">
        <f>IF(I568="","",Main!P279)</f>
        <v/>
      </c>
      <c r="G568" s="500" t="str">
        <f>IF(I568="","",Main!Q279)</f>
        <v/>
      </c>
      <c r="H568" s="499" t="str">
        <f>IF(I568="","",Main!R279)</f>
        <v/>
      </c>
      <c r="I568" s="500" t="str">
        <f>IF(Main!S279="","",Main!S279)</f>
        <v/>
      </c>
      <c r="J568" s="501"/>
      <c r="K568" s="502" t="str">
        <f t="shared" si="263"/>
        <v/>
      </c>
      <c r="L568" s="503"/>
    </row>
    <row r="569" spans="1:12" s="504" customFormat="1" ht="27" hidden="1" customHeight="1">
      <c r="A569" s="609"/>
      <c r="B569" s="613"/>
      <c r="C569" s="614"/>
      <c r="D569" s="615"/>
      <c r="E569" s="505" t="str">
        <f>IF(I569="","",Main!J279)</f>
        <v/>
      </c>
      <c r="F569" s="506" t="str">
        <f>IF(I569="","",Main!K279)</f>
        <v/>
      </c>
      <c r="G569" s="506" t="str">
        <f>IF(I569="","",Main!L279)</f>
        <v/>
      </c>
      <c r="H569" s="505" t="str">
        <f>IF(I569="","",Main!M279)</f>
        <v/>
      </c>
      <c r="I569" s="506" t="str">
        <f>IF(Main!N279="","",Main!N279)</f>
        <v/>
      </c>
      <c r="J569" s="501"/>
      <c r="K569" s="502" t="str">
        <f t="shared" si="263"/>
        <v/>
      </c>
      <c r="L569" s="503" t="str">
        <f t="shared" ref="L569" si="283">K569</f>
        <v/>
      </c>
    </row>
    <row r="570" spans="1:12" s="504" customFormat="1" ht="27" hidden="1" customHeight="1">
      <c r="A570" s="608" t="str">
        <f>IF(K571="","",SUM($L$18:L571))</f>
        <v/>
      </c>
      <c r="B570" s="610" t="str">
        <f>IF(I571="","",CONCATENATE(Main!C280,", ",Main!D280,IF(Main!F280&gt;0,CONCATENATE(", ",Main!F280),"")))</f>
        <v/>
      </c>
      <c r="C570" s="611"/>
      <c r="D570" s="612"/>
      <c r="E570" s="499" t="str">
        <f>IF(I570="","",Main!O280)</f>
        <v/>
      </c>
      <c r="F570" s="500" t="str">
        <f>IF(I570="","",Main!P280)</f>
        <v/>
      </c>
      <c r="G570" s="500" t="str">
        <f>IF(I570="","",Main!Q280)</f>
        <v/>
      </c>
      <c r="H570" s="499" t="str">
        <f>IF(I570="","",Main!R280)</f>
        <v/>
      </c>
      <c r="I570" s="500" t="str">
        <f>IF(Main!S280="","",Main!S280)</f>
        <v/>
      </c>
      <c r="J570" s="501"/>
      <c r="K570" s="502" t="str">
        <f t="shared" si="263"/>
        <v/>
      </c>
      <c r="L570" s="503"/>
    </row>
    <row r="571" spans="1:12" s="504" customFormat="1" ht="27" hidden="1" customHeight="1">
      <c r="A571" s="609"/>
      <c r="B571" s="613"/>
      <c r="C571" s="614"/>
      <c r="D571" s="615"/>
      <c r="E571" s="505" t="str">
        <f>IF(I571="","",Main!J280)</f>
        <v/>
      </c>
      <c r="F571" s="506" t="str">
        <f>IF(I571="","",Main!K280)</f>
        <v/>
      </c>
      <c r="G571" s="506" t="str">
        <f>IF(I571="","",Main!L280)</f>
        <v/>
      </c>
      <c r="H571" s="505" t="str">
        <f>IF(I571="","",Main!M280)</f>
        <v/>
      </c>
      <c r="I571" s="506" t="str">
        <f>IF(Main!N280="","",Main!N280)</f>
        <v/>
      </c>
      <c r="J571" s="501"/>
      <c r="K571" s="502" t="str">
        <f t="shared" si="263"/>
        <v/>
      </c>
      <c r="L571" s="503" t="str">
        <f t="shared" ref="L571" si="284">K571</f>
        <v/>
      </c>
    </row>
    <row r="572" spans="1:12" s="504" customFormat="1" ht="27" hidden="1" customHeight="1">
      <c r="A572" s="608" t="str">
        <f>IF(K573="","",SUM($L$18:L573))</f>
        <v/>
      </c>
      <c r="B572" s="610" t="str">
        <f>IF(I573="","",CONCATENATE(Main!C281,", ",Main!D281,IF(Main!F281&gt;0,CONCATENATE(", ",Main!F281),"")))</f>
        <v/>
      </c>
      <c r="C572" s="611"/>
      <c r="D572" s="612"/>
      <c r="E572" s="499" t="str">
        <f>IF(I572="","",Main!O281)</f>
        <v/>
      </c>
      <c r="F572" s="500" t="str">
        <f>IF(I572="","",Main!P281)</f>
        <v/>
      </c>
      <c r="G572" s="500" t="str">
        <f>IF(I572="","",Main!Q281)</f>
        <v/>
      </c>
      <c r="H572" s="499" t="str">
        <f>IF(I572="","",Main!R281)</f>
        <v/>
      </c>
      <c r="I572" s="500" t="str">
        <f>IF(Main!S281="","",Main!S281)</f>
        <v/>
      </c>
      <c r="J572" s="501"/>
      <c r="K572" s="502" t="str">
        <f t="shared" si="263"/>
        <v/>
      </c>
      <c r="L572" s="503"/>
    </row>
    <row r="573" spans="1:12" s="504" customFormat="1" ht="27" hidden="1" customHeight="1">
      <c r="A573" s="609"/>
      <c r="B573" s="613"/>
      <c r="C573" s="614"/>
      <c r="D573" s="615"/>
      <c r="E573" s="505" t="str">
        <f>IF(I573="","",Main!J281)</f>
        <v/>
      </c>
      <c r="F573" s="506" t="str">
        <f>IF(I573="","",Main!K281)</f>
        <v/>
      </c>
      <c r="G573" s="506" t="str">
        <f>IF(I573="","",Main!L281)</f>
        <v/>
      </c>
      <c r="H573" s="505" t="str">
        <f>IF(I573="","",Main!M281)</f>
        <v/>
      </c>
      <c r="I573" s="506" t="str">
        <f>IF(Main!N281="","",Main!N281)</f>
        <v/>
      </c>
      <c r="J573" s="501"/>
      <c r="K573" s="502" t="str">
        <f t="shared" si="263"/>
        <v/>
      </c>
      <c r="L573" s="503" t="str">
        <f t="shared" ref="L573" si="285">K573</f>
        <v/>
      </c>
    </row>
    <row r="574" spans="1:12" s="504" customFormat="1" ht="27" hidden="1" customHeight="1">
      <c r="A574" s="608" t="str">
        <f>IF(K575="","",SUM($L$18:L575))</f>
        <v/>
      </c>
      <c r="B574" s="610" t="str">
        <f>IF(I575="","",CONCATENATE(Main!C282,", ",Main!D282,IF(Main!F282&gt;0,CONCATENATE(", ",Main!F282),"")))</f>
        <v/>
      </c>
      <c r="C574" s="611"/>
      <c r="D574" s="612"/>
      <c r="E574" s="499" t="str">
        <f>IF(I574="","",Main!O282)</f>
        <v/>
      </c>
      <c r="F574" s="500" t="str">
        <f>IF(I574="","",Main!P282)</f>
        <v/>
      </c>
      <c r="G574" s="500" t="str">
        <f>IF(I574="","",Main!Q282)</f>
        <v/>
      </c>
      <c r="H574" s="499" t="str">
        <f>IF(I574="","",Main!R282)</f>
        <v/>
      </c>
      <c r="I574" s="500" t="str">
        <f>IF(Main!S282="","",Main!S282)</f>
        <v/>
      </c>
      <c r="J574" s="501"/>
      <c r="K574" s="502" t="str">
        <f t="shared" si="263"/>
        <v/>
      </c>
      <c r="L574" s="503"/>
    </row>
    <row r="575" spans="1:12" s="504" customFormat="1" ht="27" hidden="1" customHeight="1">
      <c r="A575" s="609"/>
      <c r="B575" s="613"/>
      <c r="C575" s="614"/>
      <c r="D575" s="615"/>
      <c r="E575" s="505" t="str">
        <f>IF(I575="","",Main!J282)</f>
        <v/>
      </c>
      <c r="F575" s="506" t="str">
        <f>IF(I575="","",Main!K282)</f>
        <v/>
      </c>
      <c r="G575" s="506" t="str">
        <f>IF(I575="","",Main!L282)</f>
        <v/>
      </c>
      <c r="H575" s="505" t="str">
        <f>IF(I575="","",Main!M282)</f>
        <v/>
      </c>
      <c r="I575" s="506" t="str">
        <f>IF(Main!N282="","",Main!N282)</f>
        <v/>
      </c>
      <c r="J575" s="501"/>
      <c r="K575" s="502" t="str">
        <f t="shared" si="263"/>
        <v/>
      </c>
      <c r="L575" s="503" t="str">
        <f t="shared" ref="L575" si="286">K575</f>
        <v/>
      </c>
    </row>
    <row r="576" spans="1:12" s="504" customFormat="1" ht="27" hidden="1" customHeight="1">
      <c r="A576" s="608" t="str">
        <f>IF(K577="","",SUM($L$18:L577))</f>
        <v/>
      </c>
      <c r="B576" s="610" t="str">
        <f>IF(I577="","",CONCATENATE(Main!C283,", ",Main!D283,IF(Main!F283&gt;0,CONCATENATE(", ",Main!F283),"")))</f>
        <v/>
      </c>
      <c r="C576" s="611"/>
      <c r="D576" s="612"/>
      <c r="E576" s="499" t="str">
        <f>IF(I576="","",Main!O283)</f>
        <v/>
      </c>
      <c r="F576" s="500" t="str">
        <f>IF(I576="","",Main!P283)</f>
        <v/>
      </c>
      <c r="G576" s="500" t="str">
        <f>IF(I576="","",Main!Q283)</f>
        <v/>
      </c>
      <c r="H576" s="499" t="str">
        <f>IF(I576="","",Main!R283)</f>
        <v/>
      </c>
      <c r="I576" s="500" t="str">
        <f>IF(Main!S283="","",Main!S283)</f>
        <v/>
      </c>
      <c r="J576" s="501"/>
      <c r="K576" s="502" t="str">
        <f t="shared" si="263"/>
        <v/>
      </c>
      <c r="L576" s="503"/>
    </row>
    <row r="577" spans="1:12" s="504" customFormat="1" ht="27" hidden="1" customHeight="1">
      <c r="A577" s="609"/>
      <c r="B577" s="613"/>
      <c r="C577" s="614"/>
      <c r="D577" s="615"/>
      <c r="E577" s="505" t="str">
        <f>IF(I577="","",Main!J283)</f>
        <v/>
      </c>
      <c r="F577" s="506" t="str">
        <f>IF(I577="","",Main!K283)</f>
        <v/>
      </c>
      <c r="G577" s="506" t="str">
        <f>IF(I577="","",Main!L283)</f>
        <v/>
      </c>
      <c r="H577" s="505" t="str">
        <f>IF(I577="","",Main!M283)</f>
        <v/>
      </c>
      <c r="I577" s="506" t="str">
        <f>IF(Main!N283="","",Main!N283)</f>
        <v/>
      </c>
      <c r="J577" s="501"/>
      <c r="K577" s="502" t="str">
        <f t="shared" si="263"/>
        <v/>
      </c>
      <c r="L577" s="503" t="str">
        <f t="shared" ref="L577" si="287">K577</f>
        <v/>
      </c>
    </row>
    <row r="578" spans="1:12" s="504" customFormat="1" ht="27" hidden="1" customHeight="1">
      <c r="A578" s="608" t="str">
        <f>IF(K579="","",SUM($L$18:L579))</f>
        <v/>
      </c>
      <c r="B578" s="610" t="str">
        <f>IF(I579="","",CONCATENATE(Main!C284,", ",Main!D284,IF(Main!F284&gt;0,CONCATENATE(", ",Main!F284),"")))</f>
        <v/>
      </c>
      <c r="C578" s="611"/>
      <c r="D578" s="612"/>
      <c r="E578" s="499" t="str">
        <f>IF(I578="","",Main!O284)</f>
        <v/>
      </c>
      <c r="F578" s="500" t="str">
        <f>IF(I578="","",Main!P284)</f>
        <v/>
      </c>
      <c r="G578" s="500" t="str">
        <f>IF(I578="","",Main!Q284)</f>
        <v/>
      </c>
      <c r="H578" s="499" t="str">
        <f>IF(I578="","",Main!R284)</f>
        <v/>
      </c>
      <c r="I578" s="500" t="str">
        <f>IF(Main!S284="","",Main!S284)</f>
        <v/>
      </c>
      <c r="J578" s="501"/>
      <c r="K578" s="502" t="str">
        <f t="shared" si="263"/>
        <v/>
      </c>
      <c r="L578" s="503"/>
    </row>
    <row r="579" spans="1:12" s="504" customFormat="1" ht="27" hidden="1" customHeight="1">
      <c r="A579" s="609"/>
      <c r="B579" s="613"/>
      <c r="C579" s="614"/>
      <c r="D579" s="615"/>
      <c r="E579" s="505" t="str">
        <f>IF(I579="","",Main!J284)</f>
        <v/>
      </c>
      <c r="F579" s="506" t="str">
        <f>IF(I579="","",Main!K284)</f>
        <v/>
      </c>
      <c r="G579" s="506" t="str">
        <f>IF(I579="","",Main!L284)</f>
        <v/>
      </c>
      <c r="H579" s="505" t="str">
        <f>IF(I579="","",Main!M284)</f>
        <v/>
      </c>
      <c r="I579" s="506" t="str">
        <f>IF(Main!N284="","",Main!N284)</f>
        <v/>
      </c>
      <c r="J579" s="501"/>
      <c r="K579" s="502" t="str">
        <f t="shared" si="263"/>
        <v/>
      </c>
      <c r="L579" s="503" t="str">
        <f t="shared" ref="L579" si="288">K579</f>
        <v/>
      </c>
    </row>
    <row r="580" spans="1:12" s="504" customFormat="1" ht="27" hidden="1" customHeight="1">
      <c r="A580" s="608" t="str">
        <f>IF(K581="","",SUM($L$18:L581))</f>
        <v/>
      </c>
      <c r="B580" s="610" t="str">
        <f>IF(I581="","",CONCATENATE(Main!C285,", ",Main!D285,IF(Main!F285&gt;0,CONCATENATE(", ",Main!F285),"")))</f>
        <v/>
      </c>
      <c r="C580" s="611"/>
      <c r="D580" s="612"/>
      <c r="E580" s="499" t="str">
        <f>IF(I580="","",Main!O285)</f>
        <v/>
      </c>
      <c r="F580" s="500" t="str">
        <f>IF(I580="","",Main!P285)</f>
        <v/>
      </c>
      <c r="G580" s="500" t="str">
        <f>IF(I580="","",Main!Q285)</f>
        <v/>
      </c>
      <c r="H580" s="499" t="str">
        <f>IF(I580="","",Main!R285)</f>
        <v/>
      </c>
      <c r="I580" s="500" t="str">
        <f>IF(Main!S285="","",Main!S285)</f>
        <v/>
      </c>
      <c r="J580" s="501"/>
      <c r="K580" s="502" t="str">
        <f t="shared" si="263"/>
        <v/>
      </c>
      <c r="L580" s="503"/>
    </row>
    <row r="581" spans="1:12" s="504" customFormat="1" ht="27" hidden="1" customHeight="1">
      <c r="A581" s="609"/>
      <c r="B581" s="613"/>
      <c r="C581" s="614"/>
      <c r="D581" s="615"/>
      <c r="E581" s="505" t="str">
        <f>IF(I581="","",Main!J285)</f>
        <v/>
      </c>
      <c r="F581" s="506" t="str">
        <f>IF(I581="","",Main!K285)</f>
        <v/>
      </c>
      <c r="G581" s="506" t="str">
        <f>IF(I581="","",Main!L285)</f>
        <v/>
      </c>
      <c r="H581" s="505" t="str">
        <f>IF(I581="","",Main!M285)</f>
        <v/>
      </c>
      <c r="I581" s="506" t="str">
        <f>IF(Main!N285="","",Main!N285)</f>
        <v/>
      </c>
      <c r="J581" s="501"/>
      <c r="K581" s="502" t="str">
        <f t="shared" si="263"/>
        <v/>
      </c>
      <c r="L581" s="503" t="str">
        <f t="shared" ref="L581" si="289">K581</f>
        <v/>
      </c>
    </row>
    <row r="582" spans="1:12" s="504" customFormat="1" ht="27" hidden="1" customHeight="1">
      <c r="A582" s="608" t="str">
        <f>IF(K583="","",SUM($L$18:L583))</f>
        <v/>
      </c>
      <c r="B582" s="610" t="str">
        <f>IF(I583="","",CONCATENATE(Main!C286,", ",Main!D286,IF(Main!F286&gt;0,CONCATENATE(", ",Main!F286),"")))</f>
        <v/>
      </c>
      <c r="C582" s="611"/>
      <c r="D582" s="612"/>
      <c r="E582" s="499" t="str">
        <f>IF(I582="","",Main!O286)</f>
        <v/>
      </c>
      <c r="F582" s="500" t="str">
        <f>IF(I582="","",Main!P286)</f>
        <v/>
      </c>
      <c r="G582" s="500" t="str">
        <f>IF(I582="","",Main!Q286)</f>
        <v/>
      </c>
      <c r="H582" s="499" t="str">
        <f>IF(I582="","",Main!R286)</f>
        <v/>
      </c>
      <c r="I582" s="500" t="str">
        <f>IF(Main!S286="","",Main!S286)</f>
        <v/>
      </c>
      <c r="J582" s="501"/>
      <c r="K582" s="502" t="str">
        <f t="shared" si="263"/>
        <v/>
      </c>
      <c r="L582" s="503"/>
    </row>
    <row r="583" spans="1:12" s="504" customFormat="1" ht="27" hidden="1" customHeight="1">
      <c r="A583" s="609"/>
      <c r="B583" s="613"/>
      <c r="C583" s="614"/>
      <c r="D583" s="615"/>
      <c r="E583" s="505" t="str">
        <f>IF(I583="","",Main!J286)</f>
        <v/>
      </c>
      <c r="F583" s="506" t="str">
        <f>IF(I583="","",Main!K286)</f>
        <v/>
      </c>
      <c r="G583" s="506" t="str">
        <f>IF(I583="","",Main!L286)</f>
        <v/>
      </c>
      <c r="H583" s="505" t="str">
        <f>IF(I583="","",Main!M286)</f>
        <v/>
      </c>
      <c r="I583" s="506" t="str">
        <f>IF(Main!N286="","",Main!N286)</f>
        <v/>
      </c>
      <c r="J583" s="501"/>
      <c r="K583" s="502" t="str">
        <f t="shared" si="263"/>
        <v/>
      </c>
      <c r="L583" s="503" t="str">
        <f t="shared" ref="L583" si="290">K583</f>
        <v/>
      </c>
    </row>
    <row r="584" spans="1:12" s="504" customFormat="1" ht="27" hidden="1" customHeight="1">
      <c r="A584" s="608" t="str">
        <f>IF(K585="","",SUM($L$18:L585))</f>
        <v/>
      </c>
      <c r="B584" s="610" t="str">
        <f>IF(I585="","",CONCATENATE(Main!C287,", ",Main!D287,IF(Main!F287&gt;0,CONCATENATE(", ",Main!F287),"")))</f>
        <v/>
      </c>
      <c r="C584" s="611"/>
      <c r="D584" s="612"/>
      <c r="E584" s="499" t="str">
        <f>IF(I584="","",Main!O287)</f>
        <v/>
      </c>
      <c r="F584" s="500" t="str">
        <f>IF(I584="","",Main!P287)</f>
        <v/>
      </c>
      <c r="G584" s="500" t="str">
        <f>IF(I584="","",Main!Q287)</f>
        <v/>
      </c>
      <c r="H584" s="499" t="str">
        <f>IF(I584="","",Main!R287)</f>
        <v/>
      </c>
      <c r="I584" s="500" t="str">
        <f>IF(Main!S287="","",Main!S287)</f>
        <v/>
      </c>
      <c r="J584" s="501"/>
      <c r="K584" s="502" t="str">
        <f t="shared" si="263"/>
        <v/>
      </c>
      <c r="L584" s="503"/>
    </row>
    <row r="585" spans="1:12" s="504" customFormat="1" ht="27" hidden="1" customHeight="1">
      <c r="A585" s="609"/>
      <c r="B585" s="613"/>
      <c r="C585" s="614"/>
      <c r="D585" s="615"/>
      <c r="E585" s="505" t="str">
        <f>IF(I585="","",Main!J287)</f>
        <v/>
      </c>
      <c r="F585" s="506" t="str">
        <f>IF(I585="","",Main!K287)</f>
        <v/>
      </c>
      <c r="G585" s="506" t="str">
        <f>IF(I585="","",Main!L287)</f>
        <v/>
      </c>
      <c r="H585" s="505" t="str">
        <f>IF(I585="","",Main!M287)</f>
        <v/>
      </c>
      <c r="I585" s="506" t="str">
        <f>IF(Main!N287="","",Main!N287)</f>
        <v/>
      </c>
      <c r="J585" s="501"/>
      <c r="K585" s="502" t="str">
        <f t="shared" si="263"/>
        <v/>
      </c>
      <c r="L585" s="503" t="str">
        <f t="shared" ref="L585" si="291">K585</f>
        <v/>
      </c>
    </row>
    <row r="586" spans="1:12" s="504" customFormat="1" ht="27" hidden="1" customHeight="1">
      <c r="A586" s="608" t="str">
        <f>IF(K587="","",SUM($L$18:L587))</f>
        <v/>
      </c>
      <c r="B586" s="610" t="str">
        <f>IF(I587="","",CONCATENATE(Main!C288,", ",Main!D288,IF(Main!F288&gt;0,CONCATENATE(", ",Main!F288),"")))</f>
        <v/>
      </c>
      <c r="C586" s="611"/>
      <c r="D586" s="612"/>
      <c r="E586" s="499" t="str">
        <f>IF(I586="","",Main!O288)</f>
        <v/>
      </c>
      <c r="F586" s="500" t="str">
        <f>IF(I586="","",Main!P288)</f>
        <v/>
      </c>
      <c r="G586" s="500" t="str">
        <f>IF(I586="","",Main!Q288)</f>
        <v/>
      </c>
      <c r="H586" s="499" t="str">
        <f>IF(I586="","",Main!R288)</f>
        <v/>
      </c>
      <c r="I586" s="500" t="str">
        <f>IF(Main!S288="","",Main!S288)</f>
        <v/>
      </c>
      <c r="J586" s="501"/>
      <c r="K586" s="502" t="str">
        <f t="shared" si="263"/>
        <v/>
      </c>
      <c r="L586" s="503"/>
    </row>
    <row r="587" spans="1:12" s="504" customFormat="1" ht="27" hidden="1" customHeight="1">
      <c r="A587" s="609"/>
      <c r="B587" s="613"/>
      <c r="C587" s="614"/>
      <c r="D587" s="615"/>
      <c r="E587" s="505" t="str">
        <f>IF(I587="","",Main!J288)</f>
        <v/>
      </c>
      <c r="F587" s="506" t="str">
        <f>IF(I587="","",Main!K288)</f>
        <v/>
      </c>
      <c r="G587" s="506" t="str">
        <f>IF(I587="","",Main!L288)</f>
        <v/>
      </c>
      <c r="H587" s="505" t="str">
        <f>IF(I587="","",Main!M288)</f>
        <v/>
      </c>
      <c r="I587" s="506" t="str">
        <f>IF(Main!N288="","",Main!N288)</f>
        <v/>
      </c>
      <c r="J587" s="501"/>
      <c r="K587" s="502" t="str">
        <f t="shared" si="263"/>
        <v/>
      </c>
      <c r="L587" s="503" t="str">
        <f t="shared" ref="L587" si="292">K587</f>
        <v/>
      </c>
    </row>
    <row r="588" spans="1:12" s="504" customFormat="1" ht="27" hidden="1" customHeight="1">
      <c r="A588" s="608" t="str">
        <f>IF(K589="","",SUM($L$18:L589))</f>
        <v/>
      </c>
      <c r="B588" s="610" t="str">
        <f>IF(I589="","",CONCATENATE(Main!C289,", ",Main!D289,IF(Main!F289&gt;0,CONCATENATE(", ",Main!F289),"")))</f>
        <v/>
      </c>
      <c r="C588" s="611"/>
      <c r="D588" s="612"/>
      <c r="E588" s="499" t="str">
        <f>IF(I588="","",Main!O289)</f>
        <v/>
      </c>
      <c r="F588" s="500" t="str">
        <f>IF(I588="","",Main!P289)</f>
        <v/>
      </c>
      <c r="G588" s="500" t="str">
        <f>IF(I588="","",Main!Q289)</f>
        <v/>
      </c>
      <c r="H588" s="499" t="str">
        <f>IF(I588="","",Main!R289)</f>
        <v/>
      </c>
      <c r="I588" s="500" t="str">
        <f>IF(Main!S289="","",Main!S289)</f>
        <v/>
      </c>
      <c r="J588" s="501"/>
      <c r="K588" s="502" t="str">
        <f t="shared" si="263"/>
        <v/>
      </c>
      <c r="L588" s="503"/>
    </row>
    <row r="589" spans="1:12" s="504" customFormat="1" ht="27" hidden="1" customHeight="1">
      <c r="A589" s="609"/>
      <c r="B589" s="613"/>
      <c r="C589" s="614"/>
      <c r="D589" s="615"/>
      <c r="E589" s="505" t="str">
        <f>IF(I589="","",Main!J289)</f>
        <v/>
      </c>
      <c r="F589" s="506" t="str">
        <f>IF(I589="","",Main!K289)</f>
        <v/>
      </c>
      <c r="G589" s="506" t="str">
        <f>IF(I589="","",Main!L289)</f>
        <v/>
      </c>
      <c r="H589" s="505" t="str">
        <f>IF(I589="","",Main!M289)</f>
        <v/>
      </c>
      <c r="I589" s="506" t="str">
        <f>IF(Main!N289="","",Main!N289)</f>
        <v/>
      </c>
      <c r="J589" s="501"/>
      <c r="K589" s="502" t="str">
        <f t="shared" si="263"/>
        <v/>
      </c>
      <c r="L589" s="503" t="str">
        <f t="shared" ref="L589" si="293">K589</f>
        <v/>
      </c>
    </row>
    <row r="590" spans="1:12" s="504" customFormat="1" ht="27" hidden="1" customHeight="1">
      <c r="A590" s="608" t="str">
        <f>IF(K591="","",SUM($L$18:L591))</f>
        <v/>
      </c>
      <c r="B590" s="610" t="str">
        <f>IF(I591="","",CONCATENATE(Main!C290,", ",Main!D290,IF(Main!F290&gt;0,CONCATENATE(", ",Main!F290),"")))</f>
        <v/>
      </c>
      <c r="C590" s="611"/>
      <c r="D590" s="612"/>
      <c r="E590" s="499" t="str">
        <f>IF(I590="","",Main!O290)</f>
        <v/>
      </c>
      <c r="F590" s="500" t="str">
        <f>IF(I590="","",Main!P290)</f>
        <v/>
      </c>
      <c r="G590" s="500" t="str">
        <f>IF(I590="","",Main!Q290)</f>
        <v/>
      </c>
      <c r="H590" s="499" t="str">
        <f>IF(I590="","",Main!R290)</f>
        <v/>
      </c>
      <c r="I590" s="500" t="str">
        <f>IF(Main!S290="","",Main!S290)</f>
        <v/>
      </c>
      <c r="J590" s="501"/>
      <c r="K590" s="502" t="str">
        <f t="shared" si="263"/>
        <v/>
      </c>
      <c r="L590" s="503"/>
    </row>
    <row r="591" spans="1:12" s="504" customFormat="1" ht="27" hidden="1" customHeight="1">
      <c r="A591" s="609"/>
      <c r="B591" s="613"/>
      <c r="C591" s="614"/>
      <c r="D591" s="615"/>
      <c r="E591" s="505" t="str">
        <f>IF(I591="","",Main!J290)</f>
        <v/>
      </c>
      <c r="F591" s="506" t="str">
        <f>IF(I591="","",Main!K290)</f>
        <v/>
      </c>
      <c r="G591" s="506" t="str">
        <f>IF(I591="","",Main!L290)</f>
        <v/>
      </c>
      <c r="H591" s="505" t="str">
        <f>IF(I591="","",Main!M290)</f>
        <v/>
      </c>
      <c r="I591" s="506" t="str">
        <f>IF(Main!N290="","",Main!N290)</f>
        <v/>
      </c>
      <c r="J591" s="501"/>
      <c r="K591" s="502" t="str">
        <f t="shared" si="263"/>
        <v/>
      </c>
      <c r="L591" s="503" t="str">
        <f t="shared" ref="L591" si="294">K591</f>
        <v/>
      </c>
    </row>
    <row r="592" spans="1:12" s="504" customFormat="1" ht="27" hidden="1" customHeight="1">
      <c r="A592" s="608" t="str">
        <f>IF(K593="","",SUM($L$18:L593))</f>
        <v/>
      </c>
      <c r="B592" s="610" t="str">
        <f>IF(I593="","",CONCATENATE(Main!C291,", ",Main!D291,IF(Main!F291&gt;0,CONCATENATE(", ",Main!F291),"")))</f>
        <v/>
      </c>
      <c r="C592" s="611"/>
      <c r="D592" s="612"/>
      <c r="E592" s="499" t="str">
        <f>IF(I592="","",Main!O291)</f>
        <v/>
      </c>
      <c r="F592" s="500" t="str">
        <f>IF(I592="","",Main!P291)</f>
        <v/>
      </c>
      <c r="G592" s="500" t="str">
        <f>IF(I592="","",Main!Q291)</f>
        <v/>
      </c>
      <c r="H592" s="499" t="str">
        <f>IF(I592="","",Main!R291)</f>
        <v/>
      </c>
      <c r="I592" s="500" t="str">
        <f>IF(Main!S291="","",Main!S291)</f>
        <v/>
      </c>
      <c r="J592" s="501"/>
      <c r="K592" s="502" t="str">
        <f t="shared" si="263"/>
        <v/>
      </c>
      <c r="L592" s="503"/>
    </row>
    <row r="593" spans="1:12" s="504" customFormat="1" ht="27" hidden="1" customHeight="1">
      <c r="A593" s="609"/>
      <c r="B593" s="613"/>
      <c r="C593" s="614"/>
      <c r="D593" s="615"/>
      <c r="E593" s="505" t="str">
        <f>IF(I593="","",Main!J291)</f>
        <v/>
      </c>
      <c r="F593" s="506" t="str">
        <f>IF(I593="","",Main!K291)</f>
        <v/>
      </c>
      <c r="G593" s="506" t="str">
        <f>IF(I593="","",Main!L291)</f>
        <v/>
      </c>
      <c r="H593" s="505" t="str">
        <f>IF(I593="","",Main!M291)</f>
        <v/>
      </c>
      <c r="I593" s="506" t="str">
        <f>IF(Main!N291="","",Main!N291)</f>
        <v/>
      </c>
      <c r="J593" s="501"/>
      <c r="K593" s="502" t="str">
        <f t="shared" si="263"/>
        <v/>
      </c>
      <c r="L593" s="503" t="str">
        <f t="shared" ref="L593" si="295">K593</f>
        <v/>
      </c>
    </row>
    <row r="594" spans="1:12" s="504" customFormat="1" ht="27" hidden="1" customHeight="1">
      <c r="A594" s="608" t="str">
        <f>IF(K595="","",SUM($L$18:L595))</f>
        <v/>
      </c>
      <c r="B594" s="610" t="str">
        <f>IF(I595="","",CONCATENATE(Main!C292,", ",Main!D292,IF(Main!F292&gt;0,CONCATENATE(", ",Main!F292),"")))</f>
        <v/>
      </c>
      <c r="C594" s="611"/>
      <c r="D594" s="612"/>
      <c r="E594" s="499" t="str">
        <f>IF(I594="","",Main!O292)</f>
        <v/>
      </c>
      <c r="F594" s="500" t="str">
        <f>IF(I594="","",Main!P292)</f>
        <v/>
      </c>
      <c r="G594" s="500" t="str">
        <f>IF(I594="","",Main!Q292)</f>
        <v/>
      </c>
      <c r="H594" s="499" t="str">
        <f>IF(I594="","",Main!R292)</f>
        <v/>
      </c>
      <c r="I594" s="500" t="str">
        <f>IF(Main!S292="","",Main!S292)</f>
        <v/>
      </c>
      <c r="J594" s="501"/>
      <c r="K594" s="502" t="str">
        <f t="shared" si="263"/>
        <v/>
      </c>
      <c r="L594" s="503"/>
    </row>
    <row r="595" spans="1:12" s="504" customFormat="1" ht="27" hidden="1" customHeight="1">
      <c r="A595" s="609"/>
      <c r="B595" s="613"/>
      <c r="C595" s="614"/>
      <c r="D595" s="615"/>
      <c r="E595" s="505" t="str">
        <f>IF(I595="","",Main!J292)</f>
        <v/>
      </c>
      <c r="F595" s="506" t="str">
        <f>IF(I595="","",Main!K292)</f>
        <v/>
      </c>
      <c r="G595" s="506" t="str">
        <f>IF(I595="","",Main!L292)</f>
        <v/>
      </c>
      <c r="H595" s="505" t="str">
        <f>IF(I595="","",Main!M292)</f>
        <v/>
      </c>
      <c r="I595" s="506" t="str">
        <f>IF(Main!N292="","",Main!N292)</f>
        <v/>
      </c>
      <c r="J595" s="501"/>
      <c r="K595" s="502" t="str">
        <f t="shared" ref="K595:K658" si="296">IF(I595="","",1)</f>
        <v/>
      </c>
      <c r="L595" s="503" t="str">
        <f t="shared" ref="L595" si="297">K595</f>
        <v/>
      </c>
    </row>
    <row r="596" spans="1:12" s="504" customFormat="1" ht="27" hidden="1" customHeight="1">
      <c r="A596" s="608" t="str">
        <f>IF(K597="","",SUM($L$18:L597))</f>
        <v/>
      </c>
      <c r="B596" s="610" t="str">
        <f>IF(I597="","",CONCATENATE(Main!C293,", ",Main!D293,IF(Main!F293&gt;0,CONCATENATE(", ",Main!F293),"")))</f>
        <v/>
      </c>
      <c r="C596" s="611"/>
      <c r="D596" s="612"/>
      <c r="E596" s="499" t="str">
        <f>IF(I596="","",Main!O293)</f>
        <v/>
      </c>
      <c r="F596" s="500" t="str">
        <f>IF(I596="","",Main!P293)</f>
        <v/>
      </c>
      <c r="G596" s="500" t="str">
        <f>IF(I596="","",Main!Q293)</f>
        <v/>
      </c>
      <c r="H596" s="499" t="str">
        <f>IF(I596="","",Main!R293)</f>
        <v/>
      </c>
      <c r="I596" s="500" t="str">
        <f>IF(Main!S293="","",Main!S293)</f>
        <v/>
      </c>
      <c r="J596" s="501"/>
      <c r="K596" s="502" t="str">
        <f t="shared" si="296"/>
        <v/>
      </c>
      <c r="L596" s="503"/>
    </row>
    <row r="597" spans="1:12" s="504" customFormat="1" ht="27" hidden="1" customHeight="1">
      <c r="A597" s="609"/>
      <c r="B597" s="613"/>
      <c r="C597" s="614"/>
      <c r="D597" s="615"/>
      <c r="E597" s="505" t="str">
        <f>IF(I597="","",Main!J293)</f>
        <v/>
      </c>
      <c r="F597" s="506" t="str">
        <f>IF(I597="","",Main!K293)</f>
        <v/>
      </c>
      <c r="G597" s="506" t="str">
        <f>IF(I597="","",Main!L293)</f>
        <v/>
      </c>
      <c r="H597" s="505" t="str">
        <f>IF(I597="","",Main!M293)</f>
        <v/>
      </c>
      <c r="I597" s="506" t="str">
        <f>IF(Main!N293="","",Main!N293)</f>
        <v/>
      </c>
      <c r="J597" s="501"/>
      <c r="K597" s="502" t="str">
        <f t="shared" si="296"/>
        <v/>
      </c>
      <c r="L597" s="503" t="str">
        <f t="shared" ref="L597" si="298">K597</f>
        <v/>
      </c>
    </row>
    <row r="598" spans="1:12" s="504" customFormat="1" ht="27" hidden="1" customHeight="1">
      <c r="A598" s="608" t="str">
        <f>IF(K599="","",SUM($L$18:L599))</f>
        <v/>
      </c>
      <c r="B598" s="610" t="str">
        <f>IF(I599="","",CONCATENATE(Main!C294,", ",Main!D294,IF(Main!F294&gt;0,CONCATENATE(", ",Main!F294),"")))</f>
        <v/>
      </c>
      <c r="C598" s="611"/>
      <c r="D598" s="612"/>
      <c r="E598" s="499" t="str">
        <f>IF(I598="","",Main!O294)</f>
        <v/>
      </c>
      <c r="F598" s="500" t="str">
        <f>IF(I598="","",Main!P294)</f>
        <v/>
      </c>
      <c r="G598" s="500" t="str">
        <f>IF(I598="","",Main!Q294)</f>
        <v/>
      </c>
      <c r="H598" s="499" t="str">
        <f>IF(I598="","",Main!R294)</f>
        <v/>
      </c>
      <c r="I598" s="500" t="str">
        <f>IF(Main!S294="","",Main!S294)</f>
        <v/>
      </c>
      <c r="J598" s="501"/>
      <c r="K598" s="502" t="str">
        <f t="shared" si="296"/>
        <v/>
      </c>
      <c r="L598" s="503"/>
    </row>
    <row r="599" spans="1:12" s="504" customFormat="1" ht="27" hidden="1" customHeight="1">
      <c r="A599" s="609"/>
      <c r="B599" s="613"/>
      <c r="C599" s="614"/>
      <c r="D599" s="615"/>
      <c r="E599" s="505" t="str">
        <f>IF(I599="","",Main!J294)</f>
        <v/>
      </c>
      <c r="F599" s="506" t="str">
        <f>IF(I599="","",Main!K294)</f>
        <v/>
      </c>
      <c r="G599" s="506" t="str">
        <f>IF(I599="","",Main!L294)</f>
        <v/>
      </c>
      <c r="H599" s="505" t="str">
        <f>IF(I599="","",Main!M294)</f>
        <v/>
      </c>
      <c r="I599" s="506" t="str">
        <f>IF(Main!N294="","",Main!N294)</f>
        <v/>
      </c>
      <c r="J599" s="501"/>
      <c r="K599" s="502" t="str">
        <f t="shared" si="296"/>
        <v/>
      </c>
      <c r="L599" s="503" t="str">
        <f t="shared" ref="L599" si="299">K599</f>
        <v/>
      </c>
    </row>
    <row r="600" spans="1:12" s="504" customFormat="1" ht="27" hidden="1" customHeight="1">
      <c r="A600" s="608" t="str">
        <f>IF(K601="","",SUM($L$18:L601))</f>
        <v/>
      </c>
      <c r="B600" s="610" t="str">
        <f>IF(I601="","",CONCATENATE(Main!C295,", ",Main!D295,IF(Main!F295&gt;0,CONCATENATE(", ",Main!F295),"")))</f>
        <v/>
      </c>
      <c r="C600" s="611"/>
      <c r="D600" s="612"/>
      <c r="E600" s="499" t="str">
        <f>IF(I600="","",Main!O295)</f>
        <v/>
      </c>
      <c r="F600" s="500" t="str">
        <f>IF(I600="","",Main!P295)</f>
        <v/>
      </c>
      <c r="G600" s="500" t="str">
        <f>IF(I600="","",Main!Q295)</f>
        <v/>
      </c>
      <c r="H600" s="499" t="str">
        <f>IF(I600="","",Main!R295)</f>
        <v/>
      </c>
      <c r="I600" s="500" t="str">
        <f>IF(Main!S295="","",Main!S295)</f>
        <v/>
      </c>
      <c r="J600" s="501"/>
      <c r="K600" s="502" t="str">
        <f t="shared" si="296"/>
        <v/>
      </c>
      <c r="L600" s="503"/>
    </row>
    <row r="601" spans="1:12" s="504" customFormat="1" ht="27" hidden="1" customHeight="1">
      <c r="A601" s="609"/>
      <c r="B601" s="613"/>
      <c r="C601" s="614"/>
      <c r="D601" s="615"/>
      <c r="E601" s="505" t="str">
        <f>IF(I601="","",Main!J295)</f>
        <v/>
      </c>
      <c r="F601" s="506" t="str">
        <f>IF(I601="","",Main!K295)</f>
        <v/>
      </c>
      <c r="G601" s="506" t="str">
        <f>IF(I601="","",Main!L295)</f>
        <v/>
      </c>
      <c r="H601" s="505" t="str">
        <f>IF(I601="","",Main!M295)</f>
        <v/>
      </c>
      <c r="I601" s="506" t="str">
        <f>IF(Main!N295="","",Main!N295)</f>
        <v/>
      </c>
      <c r="J601" s="501"/>
      <c r="K601" s="502" t="str">
        <f t="shared" si="296"/>
        <v/>
      </c>
      <c r="L601" s="503" t="str">
        <f t="shared" ref="L601" si="300">K601</f>
        <v/>
      </c>
    </row>
    <row r="602" spans="1:12" s="504" customFormat="1" ht="27" hidden="1" customHeight="1">
      <c r="A602" s="608" t="str">
        <f>IF(K603="","",SUM($L$18:L603))</f>
        <v/>
      </c>
      <c r="B602" s="610" t="str">
        <f>IF(I603="","",CONCATENATE(Main!C296,", ",Main!D296,IF(Main!F296&gt;0,CONCATENATE(", ",Main!F296),"")))</f>
        <v/>
      </c>
      <c r="C602" s="611"/>
      <c r="D602" s="612"/>
      <c r="E602" s="499" t="str">
        <f>IF(I602="","",Main!O296)</f>
        <v/>
      </c>
      <c r="F602" s="500" t="str">
        <f>IF(I602="","",Main!P296)</f>
        <v/>
      </c>
      <c r="G602" s="500" t="str">
        <f>IF(I602="","",Main!Q296)</f>
        <v/>
      </c>
      <c r="H602" s="499" t="str">
        <f>IF(I602="","",Main!R296)</f>
        <v/>
      </c>
      <c r="I602" s="500" t="str">
        <f>IF(Main!S296="","",Main!S296)</f>
        <v/>
      </c>
      <c r="J602" s="501"/>
      <c r="K602" s="502" t="str">
        <f t="shared" si="296"/>
        <v/>
      </c>
      <c r="L602" s="503"/>
    </row>
    <row r="603" spans="1:12" s="504" customFormat="1" ht="27" hidden="1" customHeight="1">
      <c r="A603" s="609"/>
      <c r="B603" s="613"/>
      <c r="C603" s="614"/>
      <c r="D603" s="615"/>
      <c r="E603" s="505" t="str">
        <f>IF(I603="","",Main!J296)</f>
        <v/>
      </c>
      <c r="F603" s="506" t="str">
        <f>IF(I603="","",Main!K296)</f>
        <v/>
      </c>
      <c r="G603" s="506" t="str">
        <f>IF(I603="","",Main!L296)</f>
        <v/>
      </c>
      <c r="H603" s="505" t="str">
        <f>IF(I603="","",Main!M296)</f>
        <v/>
      </c>
      <c r="I603" s="506" t="str">
        <f>IF(Main!N296="","",Main!N296)</f>
        <v/>
      </c>
      <c r="J603" s="501"/>
      <c r="K603" s="502" t="str">
        <f t="shared" si="296"/>
        <v/>
      </c>
      <c r="L603" s="503" t="str">
        <f t="shared" ref="L603" si="301">K603</f>
        <v/>
      </c>
    </row>
    <row r="604" spans="1:12" s="504" customFormat="1" ht="27" hidden="1" customHeight="1">
      <c r="A604" s="608" t="str">
        <f>IF(K605="","",SUM($L$18:L605))</f>
        <v/>
      </c>
      <c r="B604" s="610" t="str">
        <f>IF(I605="","",CONCATENATE(Main!C297,", ",Main!D297,IF(Main!F297&gt;0,CONCATENATE(", ",Main!F297),"")))</f>
        <v/>
      </c>
      <c r="C604" s="611"/>
      <c r="D604" s="612"/>
      <c r="E604" s="499" t="str">
        <f>IF(I604="","",Main!O297)</f>
        <v/>
      </c>
      <c r="F604" s="500" t="str">
        <f>IF(I604="","",Main!P297)</f>
        <v/>
      </c>
      <c r="G604" s="500" t="str">
        <f>IF(I604="","",Main!Q297)</f>
        <v/>
      </c>
      <c r="H604" s="499" t="str">
        <f>IF(I604="","",Main!R297)</f>
        <v/>
      </c>
      <c r="I604" s="500" t="str">
        <f>IF(Main!S297="","",Main!S297)</f>
        <v/>
      </c>
      <c r="J604" s="501"/>
      <c r="K604" s="502" t="str">
        <f t="shared" si="296"/>
        <v/>
      </c>
      <c r="L604" s="503"/>
    </row>
    <row r="605" spans="1:12" s="504" customFormat="1" ht="27" hidden="1" customHeight="1">
      <c r="A605" s="609"/>
      <c r="B605" s="613"/>
      <c r="C605" s="614"/>
      <c r="D605" s="615"/>
      <c r="E605" s="505" t="str">
        <f>IF(I605="","",Main!J297)</f>
        <v/>
      </c>
      <c r="F605" s="506" t="str">
        <f>IF(I605="","",Main!K297)</f>
        <v/>
      </c>
      <c r="G605" s="506" t="str">
        <f>IF(I605="","",Main!L297)</f>
        <v/>
      </c>
      <c r="H605" s="505" t="str">
        <f>IF(I605="","",Main!M297)</f>
        <v/>
      </c>
      <c r="I605" s="506" t="str">
        <f>IF(Main!N297="","",Main!N297)</f>
        <v/>
      </c>
      <c r="J605" s="501"/>
      <c r="K605" s="502" t="str">
        <f t="shared" si="296"/>
        <v/>
      </c>
      <c r="L605" s="503" t="str">
        <f t="shared" ref="L605" si="302">K605</f>
        <v/>
      </c>
    </row>
    <row r="606" spans="1:12" s="504" customFormat="1" ht="27" hidden="1" customHeight="1">
      <c r="A606" s="608" t="str">
        <f>IF(K607="","",SUM($L$18:L607))</f>
        <v/>
      </c>
      <c r="B606" s="610" t="str">
        <f>IF(I607="","",CONCATENATE(Main!C298,", ",Main!D298,IF(Main!F298&gt;0,CONCATENATE(", ",Main!F298),"")))</f>
        <v/>
      </c>
      <c r="C606" s="611"/>
      <c r="D606" s="612"/>
      <c r="E606" s="499" t="str">
        <f>IF(I606="","",Main!O298)</f>
        <v/>
      </c>
      <c r="F606" s="500" t="str">
        <f>IF(I606="","",Main!P298)</f>
        <v/>
      </c>
      <c r="G606" s="500" t="str">
        <f>IF(I606="","",Main!Q298)</f>
        <v/>
      </c>
      <c r="H606" s="499" t="str">
        <f>IF(I606="","",Main!R298)</f>
        <v/>
      </c>
      <c r="I606" s="500" t="str">
        <f>IF(Main!S298="","",Main!S298)</f>
        <v/>
      </c>
      <c r="J606" s="501"/>
      <c r="K606" s="502" t="str">
        <f t="shared" si="296"/>
        <v/>
      </c>
      <c r="L606" s="503"/>
    </row>
    <row r="607" spans="1:12" s="504" customFormat="1" ht="27" hidden="1" customHeight="1">
      <c r="A607" s="609"/>
      <c r="B607" s="613"/>
      <c r="C607" s="614"/>
      <c r="D607" s="615"/>
      <c r="E607" s="505" t="str">
        <f>IF(I607="","",Main!J298)</f>
        <v/>
      </c>
      <c r="F607" s="506" t="str">
        <f>IF(I607="","",Main!K298)</f>
        <v/>
      </c>
      <c r="G607" s="506" t="str">
        <f>IF(I607="","",Main!L298)</f>
        <v/>
      </c>
      <c r="H607" s="505" t="str">
        <f>IF(I607="","",Main!M298)</f>
        <v/>
      </c>
      <c r="I607" s="506" t="str">
        <f>IF(Main!N298="","",Main!N298)</f>
        <v/>
      </c>
      <c r="J607" s="501"/>
      <c r="K607" s="502" t="str">
        <f t="shared" si="296"/>
        <v/>
      </c>
      <c r="L607" s="503" t="str">
        <f t="shared" ref="L607" si="303">K607</f>
        <v/>
      </c>
    </row>
    <row r="608" spans="1:12" s="504" customFormat="1" ht="27" hidden="1" customHeight="1">
      <c r="A608" s="608" t="str">
        <f>IF(K609="","",SUM($L$18:L609))</f>
        <v/>
      </c>
      <c r="B608" s="610" t="str">
        <f>IF(I609="","",CONCATENATE(Main!C299,", ",Main!D299,IF(Main!F299&gt;0,CONCATENATE(", ",Main!F299),"")))</f>
        <v/>
      </c>
      <c r="C608" s="611"/>
      <c r="D608" s="612"/>
      <c r="E608" s="499" t="str">
        <f>IF(I608="","",Main!O299)</f>
        <v/>
      </c>
      <c r="F608" s="500" t="str">
        <f>IF(I608="","",Main!P299)</f>
        <v/>
      </c>
      <c r="G608" s="500" t="str">
        <f>IF(I608="","",Main!Q299)</f>
        <v/>
      </c>
      <c r="H608" s="499" t="str">
        <f>IF(I608="","",Main!R299)</f>
        <v/>
      </c>
      <c r="I608" s="500" t="str">
        <f>IF(Main!S299="","",Main!S299)</f>
        <v/>
      </c>
      <c r="J608" s="501"/>
      <c r="K608" s="502" t="str">
        <f t="shared" si="296"/>
        <v/>
      </c>
      <c r="L608" s="503"/>
    </row>
    <row r="609" spans="1:12" s="504" customFormat="1" ht="27" hidden="1" customHeight="1">
      <c r="A609" s="609"/>
      <c r="B609" s="613"/>
      <c r="C609" s="614"/>
      <c r="D609" s="615"/>
      <c r="E609" s="505" t="str">
        <f>IF(I609="","",Main!J299)</f>
        <v/>
      </c>
      <c r="F609" s="506" t="str">
        <f>IF(I609="","",Main!K299)</f>
        <v/>
      </c>
      <c r="G609" s="506" t="str">
        <f>IF(I609="","",Main!L299)</f>
        <v/>
      </c>
      <c r="H609" s="505" t="str">
        <f>IF(I609="","",Main!M299)</f>
        <v/>
      </c>
      <c r="I609" s="506" t="str">
        <f>IF(Main!N299="","",Main!N299)</f>
        <v/>
      </c>
      <c r="J609" s="501"/>
      <c r="K609" s="502" t="str">
        <f t="shared" si="296"/>
        <v/>
      </c>
      <c r="L609" s="503" t="str">
        <f t="shared" ref="L609" si="304">K609</f>
        <v/>
      </c>
    </row>
    <row r="610" spans="1:12" s="504" customFormat="1" ht="27" hidden="1" customHeight="1">
      <c r="A610" s="608" t="str">
        <f>IF(K611="","",SUM($L$18:L611))</f>
        <v/>
      </c>
      <c r="B610" s="610" t="str">
        <f>IF(I611="","",CONCATENATE(Main!C300,", ",Main!D300,IF(Main!F300&gt;0,CONCATENATE(", ",Main!F300),"")))</f>
        <v/>
      </c>
      <c r="C610" s="611"/>
      <c r="D610" s="612"/>
      <c r="E610" s="499" t="str">
        <f>IF(I610="","",Main!O300)</f>
        <v/>
      </c>
      <c r="F610" s="500" t="str">
        <f>IF(I610="","",Main!P300)</f>
        <v/>
      </c>
      <c r="G610" s="500" t="str">
        <f>IF(I610="","",Main!Q300)</f>
        <v/>
      </c>
      <c r="H610" s="499" t="str">
        <f>IF(I610="","",Main!R300)</f>
        <v/>
      </c>
      <c r="I610" s="500" t="str">
        <f>IF(Main!S300="","",Main!S300)</f>
        <v/>
      </c>
      <c r="J610" s="501"/>
      <c r="K610" s="502" t="str">
        <f t="shared" si="296"/>
        <v/>
      </c>
      <c r="L610" s="503"/>
    </row>
    <row r="611" spans="1:12" s="504" customFormat="1" ht="27" hidden="1" customHeight="1">
      <c r="A611" s="609"/>
      <c r="B611" s="613"/>
      <c r="C611" s="614"/>
      <c r="D611" s="615"/>
      <c r="E611" s="505" t="str">
        <f>IF(I611="","",Main!J300)</f>
        <v/>
      </c>
      <c r="F611" s="506" t="str">
        <f>IF(I611="","",Main!K300)</f>
        <v/>
      </c>
      <c r="G611" s="506" t="str">
        <f>IF(I611="","",Main!L300)</f>
        <v/>
      </c>
      <c r="H611" s="505" t="str">
        <f>IF(I611="","",Main!M300)</f>
        <v/>
      </c>
      <c r="I611" s="506" t="str">
        <f>IF(Main!N300="","",Main!N300)</f>
        <v/>
      </c>
      <c r="J611" s="501"/>
      <c r="K611" s="502" t="str">
        <f t="shared" si="296"/>
        <v/>
      </c>
      <c r="L611" s="503" t="str">
        <f t="shared" ref="L611" si="305">K611</f>
        <v/>
      </c>
    </row>
    <row r="612" spans="1:12" s="504" customFormat="1" ht="27" hidden="1" customHeight="1">
      <c r="A612" s="608" t="str">
        <f>IF(K613="","",SUM($L$18:L613))</f>
        <v/>
      </c>
      <c r="B612" s="610" t="str">
        <f>IF(I613="","",CONCATENATE(Main!C301,", ",Main!D301,IF(Main!F301&gt;0,CONCATENATE(", ",Main!F301),"")))</f>
        <v/>
      </c>
      <c r="C612" s="611"/>
      <c r="D612" s="612"/>
      <c r="E612" s="499" t="str">
        <f>IF(I612="","",Main!O301)</f>
        <v/>
      </c>
      <c r="F612" s="500" t="str">
        <f>IF(I612="","",Main!P301)</f>
        <v/>
      </c>
      <c r="G612" s="500" t="str">
        <f>IF(I612="","",Main!Q301)</f>
        <v/>
      </c>
      <c r="H612" s="499" t="str">
        <f>IF(I612="","",Main!R301)</f>
        <v/>
      </c>
      <c r="I612" s="500" t="str">
        <f>IF(Main!S301="","",Main!S301)</f>
        <v/>
      </c>
      <c r="J612" s="501"/>
      <c r="K612" s="502" t="str">
        <f t="shared" si="296"/>
        <v/>
      </c>
      <c r="L612" s="503"/>
    </row>
    <row r="613" spans="1:12" s="504" customFormat="1" ht="27" hidden="1" customHeight="1">
      <c r="A613" s="609"/>
      <c r="B613" s="613"/>
      <c r="C613" s="614"/>
      <c r="D613" s="615"/>
      <c r="E613" s="505" t="str">
        <f>IF(I613="","",Main!J301)</f>
        <v/>
      </c>
      <c r="F613" s="506" t="str">
        <f>IF(I613="","",Main!K301)</f>
        <v/>
      </c>
      <c r="G613" s="506" t="str">
        <f>IF(I613="","",Main!L301)</f>
        <v/>
      </c>
      <c r="H613" s="505" t="str">
        <f>IF(I613="","",Main!M301)</f>
        <v/>
      </c>
      <c r="I613" s="506" t="str">
        <f>IF(Main!N301="","",Main!N301)</f>
        <v/>
      </c>
      <c r="J613" s="501"/>
      <c r="K613" s="502" t="str">
        <f t="shared" si="296"/>
        <v/>
      </c>
      <c r="L613" s="503" t="str">
        <f t="shared" ref="L613" si="306">K613</f>
        <v/>
      </c>
    </row>
    <row r="614" spans="1:12" s="504" customFormat="1" ht="27" hidden="1" customHeight="1">
      <c r="A614" s="608" t="str">
        <f>IF(K615="","",SUM($L$18:L615))</f>
        <v/>
      </c>
      <c r="B614" s="610" t="str">
        <f>IF(I615="","",CONCATENATE(Main!C302,", ",Main!D302,IF(Main!F302&gt;0,CONCATENATE(", ",Main!F302),"")))</f>
        <v/>
      </c>
      <c r="C614" s="611"/>
      <c r="D614" s="612"/>
      <c r="E614" s="499" t="str">
        <f>IF(I614="","",Main!O302)</f>
        <v/>
      </c>
      <c r="F614" s="500" t="str">
        <f>IF(I614="","",Main!P302)</f>
        <v/>
      </c>
      <c r="G614" s="500" t="str">
        <f>IF(I614="","",Main!Q302)</f>
        <v/>
      </c>
      <c r="H614" s="499" t="str">
        <f>IF(I614="","",Main!R302)</f>
        <v/>
      </c>
      <c r="I614" s="500" t="str">
        <f>IF(Main!S302="","",Main!S302)</f>
        <v/>
      </c>
      <c r="J614" s="501"/>
      <c r="K614" s="502" t="str">
        <f t="shared" si="296"/>
        <v/>
      </c>
      <c r="L614" s="503"/>
    </row>
    <row r="615" spans="1:12" s="504" customFormat="1" ht="27" hidden="1" customHeight="1">
      <c r="A615" s="609"/>
      <c r="B615" s="613"/>
      <c r="C615" s="614"/>
      <c r="D615" s="615"/>
      <c r="E615" s="505" t="str">
        <f>IF(I615="","",Main!J302)</f>
        <v/>
      </c>
      <c r="F615" s="506" t="str">
        <f>IF(I615="","",Main!K302)</f>
        <v/>
      </c>
      <c r="G615" s="506" t="str">
        <f>IF(I615="","",Main!L302)</f>
        <v/>
      </c>
      <c r="H615" s="505" t="str">
        <f>IF(I615="","",Main!M302)</f>
        <v/>
      </c>
      <c r="I615" s="506" t="str">
        <f>IF(Main!N302="","",Main!N302)</f>
        <v/>
      </c>
      <c r="J615" s="501"/>
      <c r="K615" s="502" t="str">
        <f t="shared" si="296"/>
        <v/>
      </c>
      <c r="L615" s="503" t="str">
        <f t="shared" ref="L615" si="307">K615</f>
        <v/>
      </c>
    </row>
    <row r="616" spans="1:12" s="504" customFormat="1" ht="27" hidden="1" customHeight="1">
      <c r="A616" s="608" t="str">
        <f>IF(K617="","",SUM($L$18:L617))</f>
        <v/>
      </c>
      <c r="B616" s="610" t="str">
        <f>IF(I617="","",CONCATENATE(Main!C303,", ",Main!D303,IF(Main!F303&gt;0,CONCATENATE(", ",Main!F303),"")))</f>
        <v/>
      </c>
      <c r="C616" s="611"/>
      <c r="D616" s="612"/>
      <c r="E616" s="499" t="str">
        <f>IF(I616="","",Main!O303)</f>
        <v/>
      </c>
      <c r="F616" s="500" t="str">
        <f>IF(I616="","",Main!P303)</f>
        <v/>
      </c>
      <c r="G616" s="500" t="str">
        <f>IF(I616="","",Main!Q303)</f>
        <v/>
      </c>
      <c r="H616" s="499" t="str">
        <f>IF(I616="","",Main!R303)</f>
        <v/>
      </c>
      <c r="I616" s="500" t="str">
        <f>IF(Main!S303="","",Main!S303)</f>
        <v/>
      </c>
      <c r="J616" s="501"/>
      <c r="K616" s="502" t="str">
        <f t="shared" si="296"/>
        <v/>
      </c>
      <c r="L616" s="503"/>
    </row>
    <row r="617" spans="1:12" s="504" customFormat="1" ht="27" hidden="1" customHeight="1">
      <c r="A617" s="609"/>
      <c r="B617" s="613"/>
      <c r="C617" s="614"/>
      <c r="D617" s="615"/>
      <c r="E617" s="505" t="str">
        <f>IF(I617="","",Main!J303)</f>
        <v/>
      </c>
      <c r="F617" s="506" t="str">
        <f>IF(I617="","",Main!K303)</f>
        <v/>
      </c>
      <c r="G617" s="506" t="str">
        <f>IF(I617="","",Main!L303)</f>
        <v/>
      </c>
      <c r="H617" s="505" t="str">
        <f>IF(I617="","",Main!M303)</f>
        <v/>
      </c>
      <c r="I617" s="506" t="str">
        <f>IF(Main!N303="","",Main!N303)</f>
        <v/>
      </c>
      <c r="J617" s="501"/>
      <c r="K617" s="502" t="str">
        <f t="shared" si="296"/>
        <v/>
      </c>
      <c r="L617" s="503" t="str">
        <f t="shared" ref="L617" si="308">K617</f>
        <v/>
      </c>
    </row>
    <row r="618" spans="1:12" s="504" customFormat="1" ht="27" hidden="1" customHeight="1">
      <c r="A618" s="608" t="str">
        <f>IF(K619="","",SUM($L$18:L619))</f>
        <v/>
      </c>
      <c r="B618" s="610" t="str">
        <f>IF(I619="","",CONCATENATE(Main!C304,", ",Main!D304,IF(Main!F304&gt;0,CONCATENATE(", ",Main!F304),"")))</f>
        <v/>
      </c>
      <c r="C618" s="611"/>
      <c r="D618" s="612"/>
      <c r="E618" s="499" t="str">
        <f>IF(I618="","",Main!O304)</f>
        <v/>
      </c>
      <c r="F618" s="500" t="str">
        <f>IF(I618="","",Main!P304)</f>
        <v/>
      </c>
      <c r="G618" s="500" t="str">
        <f>IF(I618="","",Main!Q304)</f>
        <v/>
      </c>
      <c r="H618" s="499" t="str">
        <f>IF(I618="","",Main!R304)</f>
        <v/>
      </c>
      <c r="I618" s="500" t="str">
        <f>IF(Main!S304="","",Main!S304)</f>
        <v/>
      </c>
      <c r="J618" s="501"/>
      <c r="K618" s="502" t="str">
        <f t="shared" si="296"/>
        <v/>
      </c>
      <c r="L618" s="503"/>
    </row>
    <row r="619" spans="1:12" s="504" customFormat="1" ht="27" hidden="1" customHeight="1">
      <c r="A619" s="609"/>
      <c r="B619" s="613"/>
      <c r="C619" s="614"/>
      <c r="D619" s="615"/>
      <c r="E619" s="505" t="str">
        <f>IF(I619="","",Main!J304)</f>
        <v/>
      </c>
      <c r="F619" s="506" t="str">
        <f>IF(I619="","",Main!K304)</f>
        <v/>
      </c>
      <c r="G619" s="506" t="str">
        <f>IF(I619="","",Main!L304)</f>
        <v/>
      </c>
      <c r="H619" s="505" t="str">
        <f>IF(I619="","",Main!M304)</f>
        <v/>
      </c>
      <c r="I619" s="506" t="str">
        <f>IF(Main!N304="","",Main!N304)</f>
        <v/>
      </c>
      <c r="J619" s="501"/>
      <c r="K619" s="502" t="str">
        <f t="shared" si="296"/>
        <v/>
      </c>
      <c r="L619" s="503" t="str">
        <f t="shared" ref="L619" si="309">K619</f>
        <v/>
      </c>
    </row>
    <row r="620" spans="1:12" s="504" customFormat="1" ht="27" hidden="1" customHeight="1">
      <c r="A620" s="608" t="str">
        <f>IF(K621="","",SUM($L$18:L621))</f>
        <v/>
      </c>
      <c r="B620" s="610" t="str">
        <f>IF(I621="","",CONCATENATE(Main!C305,", ",Main!D305,IF(Main!F305&gt;0,CONCATENATE(", ",Main!F305),"")))</f>
        <v/>
      </c>
      <c r="C620" s="611"/>
      <c r="D620" s="612"/>
      <c r="E620" s="499" t="str">
        <f>IF(I620="","",Main!O305)</f>
        <v/>
      </c>
      <c r="F620" s="500" t="str">
        <f>IF(I620="","",Main!P305)</f>
        <v/>
      </c>
      <c r="G620" s="500" t="str">
        <f>IF(I620="","",Main!Q305)</f>
        <v/>
      </c>
      <c r="H620" s="499" t="str">
        <f>IF(I620="","",Main!R305)</f>
        <v/>
      </c>
      <c r="I620" s="500" t="str">
        <f>IF(Main!S305="","",Main!S305)</f>
        <v/>
      </c>
      <c r="J620" s="501"/>
      <c r="K620" s="502" t="str">
        <f t="shared" si="296"/>
        <v/>
      </c>
      <c r="L620" s="503"/>
    </row>
    <row r="621" spans="1:12" s="504" customFormat="1" ht="27" hidden="1" customHeight="1">
      <c r="A621" s="609"/>
      <c r="B621" s="613"/>
      <c r="C621" s="614"/>
      <c r="D621" s="615"/>
      <c r="E621" s="505" t="str">
        <f>IF(I621="","",Main!J305)</f>
        <v/>
      </c>
      <c r="F621" s="506" t="str">
        <f>IF(I621="","",Main!K305)</f>
        <v/>
      </c>
      <c r="G621" s="506" t="str">
        <f>IF(I621="","",Main!L305)</f>
        <v/>
      </c>
      <c r="H621" s="505" t="str">
        <f>IF(I621="","",Main!M305)</f>
        <v/>
      </c>
      <c r="I621" s="506" t="str">
        <f>IF(Main!N305="","",Main!N305)</f>
        <v/>
      </c>
      <c r="J621" s="501"/>
      <c r="K621" s="502" t="str">
        <f t="shared" si="296"/>
        <v/>
      </c>
      <c r="L621" s="503" t="str">
        <f t="shared" ref="L621" si="310">K621</f>
        <v/>
      </c>
    </row>
    <row r="622" spans="1:12" s="504" customFormat="1" ht="27" hidden="1" customHeight="1">
      <c r="A622" s="608" t="str">
        <f>IF(K623="","",SUM($L$18:L623))</f>
        <v/>
      </c>
      <c r="B622" s="610" t="str">
        <f>IF(I623="","",CONCATENATE(Main!C306,", ",Main!D306,IF(Main!F306&gt;0,CONCATENATE(", ",Main!F306),"")))</f>
        <v/>
      </c>
      <c r="C622" s="611"/>
      <c r="D622" s="612"/>
      <c r="E622" s="499" t="str">
        <f>IF(I622="","",Main!O306)</f>
        <v/>
      </c>
      <c r="F622" s="500" t="str">
        <f>IF(I622="","",Main!P306)</f>
        <v/>
      </c>
      <c r="G622" s="500" t="str">
        <f>IF(I622="","",Main!Q306)</f>
        <v/>
      </c>
      <c r="H622" s="499" t="str">
        <f>IF(I622="","",Main!R306)</f>
        <v/>
      </c>
      <c r="I622" s="500" t="str">
        <f>IF(Main!S306="","",Main!S306)</f>
        <v/>
      </c>
      <c r="J622" s="501"/>
      <c r="K622" s="502" t="str">
        <f t="shared" si="296"/>
        <v/>
      </c>
      <c r="L622" s="503"/>
    </row>
    <row r="623" spans="1:12" s="504" customFormat="1" ht="27" hidden="1" customHeight="1">
      <c r="A623" s="609"/>
      <c r="B623" s="613"/>
      <c r="C623" s="614"/>
      <c r="D623" s="615"/>
      <c r="E623" s="505" t="str">
        <f>IF(I623="","",Main!J306)</f>
        <v/>
      </c>
      <c r="F623" s="506" t="str">
        <f>IF(I623="","",Main!K306)</f>
        <v/>
      </c>
      <c r="G623" s="506" t="str">
        <f>IF(I623="","",Main!L306)</f>
        <v/>
      </c>
      <c r="H623" s="505" t="str">
        <f>IF(I623="","",Main!M306)</f>
        <v/>
      </c>
      <c r="I623" s="506" t="str">
        <f>IF(Main!N306="","",Main!N306)</f>
        <v/>
      </c>
      <c r="J623" s="501"/>
      <c r="K623" s="502" t="str">
        <f t="shared" si="296"/>
        <v/>
      </c>
      <c r="L623" s="503" t="str">
        <f t="shared" ref="L623" si="311">K623</f>
        <v/>
      </c>
    </row>
    <row r="624" spans="1:12" s="504" customFormat="1" ht="27" hidden="1" customHeight="1">
      <c r="A624" s="608" t="str">
        <f>IF(K625="","",SUM($L$18:L625))</f>
        <v/>
      </c>
      <c r="B624" s="610" t="str">
        <f>IF(I625="","",CONCATENATE(Main!C307,", ",Main!D307,IF(Main!F307&gt;0,CONCATENATE(", ",Main!F307),"")))</f>
        <v/>
      </c>
      <c r="C624" s="611"/>
      <c r="D624" s="612"/>
      <c r="E624" s="499" t="str">
        <f>IF(I624="","",Main!O307)</f>
        <v/>
      </c>
      <c r="F624" s="500" t="str">
        <f>IF(I624="","",Main!P307)</f>
        <v/>
      </c>
      <c r="G624" s="500" t="str">
        <f>IF(I624="","",Main!Q307)</f>
        <v/>
      </c>
      <c r="H624" s="499" t="str">
        <f>IF(I624="","",Main!R307)</f>
        <v/>
      </c>
      <c r="I624" s="500" t="str">
        <f>IF(Main!S307="","",Main!S307)</f>
        <v/>
      </c>
      <c r="J624" s="501"/>
      <c r="K624" s="502" t="str">
        <f t="shared" si="296"/>
        <v/>
      </c>
      <c r="L624" s="503"/>
    </row>
    <row r="625" spans="1:12" s="504" customFormat="1" ht="27" hidden="1" customHeight="1">
      <c r="A625" s="609"/>
      <c r="B625" s="613"/>
      <c r="C625" s="614"/>
      <c r="D625" s="615"/>
      <c r="E625" s="505" t="str">
        <f>IF(I625="","",Main!J307)</f>
        <v/>
      </c>
      <c r="F625" s="506" t="str">
        <f>IF(I625="","",Main!K307)</f>
        <v/>
      </c>
      <c r="G625" s="506" t="str">
        <f>IF(I625="","",Main!L307)</f>
        <v/>
      </c>
      <c r="H625" s="505" t="str">
        <f>IF(I625="","",Main!M307)</f>
        <v/>
      </c>
      <c r="I625" s="506" t="str">
        <f>IF(Main!N307="","",Main!N307)</f>
        <v/>
      </c>
      <c r="J625" s="501"/>
      <c r="K625" s="502" t="str">
        <f t="shared" si="296"/>
        <v/>
      </c>
      <c r="L625" s="503" t="str">
        <f t="shared" ref="L625" si="312">K625</f>
        <v/>
      </c>
    </row>
    <row r="626" spans="1:12" s="504" customFormat="1" ht="27" hidden="1" customHeight="1">
      <c r="A626" s="608" t="str">
        <f>IF(K627="","",SUM($L$18:L627))</f>
        <v/>
      </c>
      <c r="B626" s="610" t="str">
        <f>IF(I627="","",CONCATENATE(Main!C308,", ",Main!D308,IF(Main!F308&gt;0,CONCATENATE(", ",Main!F308),"")))</f>
        <v/>
      </c>
      <c r="C626" s="611"/>
      <c r="D626" s="612"/>
      <c r="E626" s="499" t="str">
        <f>IF(I626="","",Main!O308)</f>
        <v/>
      </c>
      <c r="F626" s="500" t="str">
        <f>IF(I626="","",Main!P308)</f>
        <v/>
      </c>
      <c r="G626" s="500" t="str">
        <f>IF(I626="","",Main!Q308)</f>
        <v/>
      </c>
      <c r="H626" s="499" t="str">
        <f>IF(I626="","",Main!R308)</f>
        <v/>
      </c>
      <c r="I626" s="500" t="str">
        <f>IF(Main!S308="","",Main!S308)</f>
        <v/>
      </c>
      <c r="J626" s="501"/>
      <c r="K626" s="502" t="str">
        <f t="shared" si="296"/>
        <v/>
      </c>
      <c r="L626" s="503"/>
    </row>
    <row r="627" spans="1:12" s="504" customFormat="1" ht="27" hidden="1" customHeight="1">
      <c r="A627" s="609"/>
      <c r="B627" s="613"/>
      <c r="C627" s="614"/>
      <c r="D627" s="615"/>
      <c r="E627" s="505" t="str">
        <f>IF(I627="","",Main!J308)</f>
        <v/>
      </c>
      <c r="F627" s="506" t="str">
        <f>IF(I627="","",Main!K308)</f>
        <v/>
      </c>
      <c r="G627" s="506" t="str">
        <f>IF(I627="","",Main!L308)</f>
        <v/>
      </c>
      <c r="H627" s="505" t="str">
        <f>IF(I627="","",Main!M308)</f>
        <v/>
      </c>
      <c r="I627" s="506" t="str">
        <f>IF(Main!N308="","",Main!N308)</f>
        <v/>
      </c>
      <c r="J627" s="501"/>
      <c r="K627" s="502" t="str">
        <f t="shared" si="296"/>
        <v/>
      </c>
      <c r="L627" s="503" t="str">
        <f t="shared" ref="L627" si="313">K627</f>
        <v/>
      </c>
    </row>
    <row r="628" spans="1:12" s="504" customFormat="1" ht="27" hidden="1" customHeight="1">
      <c r="A628" s="608" t="str">
        <f>IF(K629="","",SUM($L$18:L629))</f>
        <v/>
      </c>
      <c r="B628" s="610" t="str">
        <f>IF(I629="","",CONCATENATE(Main!C309,", ",Main!D309,IF(Main!F309&gt;0,CONCATENATE(", ",Main!F309),"")))</f>
        <v/>
      </c>
      <c r="C628" s="611"/>
      <c r="D628" s="612"/>
      <c r="E628" s="499" t="str">
        <f>IF(I628="","",Main!O309)</f>
        <v/>
      </c>
      <c r="F628" s="500" t="str">
        <f>IF(I628="","",Main!P309)</f>
        <v/>
      </c>
      <c r="G628" s="500" t="str">
        <f>IF(I628="","",Main!Q309)</f>
        <v/>
      </c>
      <c r="H628" s="499" t="str">
        <f>IF(I628="","",Main!R309)</f>
        <v/>
      </c>
      <c r="I628" s="500" t="str">
        <f>IF(Main!S309="","",Main!S309)</f>
        <v/>
      </c>
      <c r="J628" s="501"/>
      <c r="K628" s="502" t="str">
        <f t="shared" si="296"/>
        <v/>
      </c>
      <c r="L628" s="503"/>
    </row>
    <row r="629" spans="1:12" s="504" customFormat="1" ht="27" hidden="1" customHeight="1">
      <c r="A629" s="609"/>
      <c r="B629" s="613"/>
      <c r="C629" s="614"/>
      <c r="D629" s="615"/>
      <c r="E629" s="505" t="str">
        <f>IF(I629="","",Main!J309)</f>
        <v/>
      </c>
      <c r="F629" s="506" t="str">
        <f>IF(I629="","",Main!K309)</f>
        <v/>
      </c>
      <c r="G629" s="506" t="str">
        <f>IF(I629="","",Main!L309)</f>
        <v/>
      </c>
      <c r="H629" s="505" t="str">
        <f>IF(I629="","",Main!M309)</f>
        <v/>
      </c>
      <c r="I629" s="506" t="str">
        <f>IF(Main!N309="","",Main!N309)</f>
        <v/>
      </c>
      <c r="J629" s="501"/>
      <c r="K629" s="502" t="str">
        <f t="shared" si="296"/>
        <v/>
      </c>
      <c r="L629" s="503" t="str">
        <f t="shared" ref="L629" si="314">K629</f>
        <v/>
      </c>
    </row>
    <row r="630" spans="1:12" s="504" customFormat="1" ht="27" hidden="1" customHeight="1">
      <c r="A630" s="608" t="str">
        <f>IF(K631="","",SUM($L$18:L631))</f>
        <v/>
      </c>
      <c r="B630" s="610" t="str">
        <f>IF(I631="","",CONCATENATE(Main!C310,", ",Main!D310,IF(Main!F310&gt;0,CONCATENATE(", ",Main!F310),"")))</f>
        <v/>
      </c>
      <c r="C630" s="611"/>
      <c r="D630" s="612"/>
      <c r="E630" s="499" t="str">
        <f>IF(I630="","",Main!O310)</f>
        <v/>
      </c>
      <c r="F630" s="500" t="str">
        <f>IF(I630="","",Main!P310)</f>
        <v/>
      </c>
      <c r="G630" s="500" t="str">
        <f>IF(I630="","",Main!Q310)</f>
        <v/>
      </c>
      <c r="H630" s="499" t="str">
        <f>IF(I630="","",Main!R310)</f>
        <v/>
      </c>
      <c r="I630" s="500" t="str">
        <f>IF(Main!S310="","",Main!S310)</f>
        <v/>
      </c>
      <c r="J630" s="501"/>
      <c r="K630" s="502" t="str">
        <f t="shared" si="296"/>
        <v/>
      </c>
      <c r="L630" s="503"/>
    </row>
    <row r="631" spans="1:12" s="504" customFormat="1" ht="27" hidden="1" customHeight="1">
      <c r="A631" s="609"/>
      <c r="B631" s="613"/>
      <c r="C631" s="614"/>
      <c r="D631" s="615"/>
      <c r="E631" s="505" t="str">
        <f>IF(I631="","",Main!J310)</f>
        <v/>
      </c>
      <c r="F631" s="506" t="str">
        <f>IF(I631="","",Main!K310)</f>
        <v/>
      </c>
      <c r="G631" s="506" t="str">
        <f>IF(I631="","",Main!L310)</f>
        <v/>
      </c>
      <c r="H631" s="505" t="str">
        <f>IF(I631="","",Main!M310)</f>
        <v/>
      </c>
      <c r="I631" s="506" t="str">
        <f>IF(Main!N310="","",Main!N310)</f>
        <v/>
      </c>
      <c r="J631" s="501"/>
      <c r="K631" s="502" t="str">
        <f t="shared" si="296"/>
        <v/>
      </c>
      <c r="L631" s="503" t="str">
        <f t="shared" ref="L631" si="315">K631</f>
        <v/>
      </c>
    </row>
    <row r="632" spans="1:12" s="504" customFormat="1" ht="27" hidden="1" customHeight="1">
      <c r="A632" s="608" t="str">
        <f>IF(K633="","",SUM($L$18:L633))</f>
        <v/>
      </c>
      <c r="B632" s="610" t="str">
        <f>IF(I633="","",CONCATENATE(Main!C311,", ",Main!D311,IF(Main!F311&gt;0,CONCATENATE(", ",Main!F311),"")))</f>
        <v/>
      </c>
      <c r="C632" s="611"/>
      <c r="D632" s="612"/>
      <c r="E632" s="499" t="str">
        <f>IF(I632="","",Main!O311)</f>
        <v/>
      </c>
      <c r="F632" s="500" t="str">
        <f>IF(I632="","",Main!P311)</f>
        <v/>
      </c>
      <c r="G632" s="500" t="str">
        <f>IF(I632="","",Main!Q311)</f>
        <v/>
      </c>
      <c r="H632" s="499" t="str">
        <f>IF(I632="","",Main!R311)</f>
        <v/>
      </c>
      <c r="I632" s="500" t="str">
        <f>IF(Main!S311="","",Main!S311)</f>
        <v/>
      </c>
      <c r="J632" s="501"/>
      <c r="K632" s="502" t="str">
        <f t="shared" si="296"/>
        <v/>
      </c>
      <c r="L632" s="503"/>
    </row>
    <row r="633" spans="1:12" s="504" customFormat="1" ht="27" hidden="1" customHeight="1">
      <c r="A633" s="609"/>
      <c r="B633" s="613"/>
      <c r="C633" s="614"/>
      <c r="D633" s="615"/>
      <c r="E633" s="505" t="str">
        <f>IF(I633="","",Main!J311)</f>
        <v/>
      </c>
      <c r="F633" s="506" t="str">
        <f>IF(I633="","",Main!K311)</f>
        <v/>
      </c>
      <c r="G633" s="506" t="str">
        <f>IF(I633="","",Main!L311)</f>
        <v/>
      </c>
      <c r="H633" s="505" t="str">
        <f>IF(I633="","",Main!M311)</f>
        <v/>
      </c>
      <c r="I633" s="506" t="str">
        <f>IF(Main!N311="","",Main!N311)</f>
        <v/>
      </c>
      <c r="J633" s="501"/>
      <c r="K633" s="502" t="str">
        <f t="shared" si="296"/>
        <v/>
      </c>
      <c r="L633" s="503" t="str">
        <f t="shared" ref="L633" si="316">K633</f>
        <v/>
      </c>
    </row>
    <row r="634" spans="1:12" s="504" customFormat="1" ht="27" hidden="1" customHeight="1">
      <c r="A634" s="608" t="str">
        <f>IF(K635="","",SUM($L$18:L635))</f>
        <v/>
      </c>
      <c r="B634" s="610" t="str">
        <f>IF(I635="","",CONCATENATE(Main!C312,", ",Main!D312,IF(Main!F312&gt;0,CONCATENATE(", ",Main!F312),"")))</f>
        <v/>
      </c>
      <c r="C634" s="611"/>
      <c r="D634" s="612"/>
      <c r="E634" s="499" t="str">
        <f>IF(I634="","",Main!O312)</f>
        <v/>
      </c>
      <c r="F634" s="500" t="str">
        <f>IF(I634="","",Main!P312)</f>
        <v/>
      </c>
      <c r="G634" s="500" t="str">
        <f>IF(I634="","",Main!Q312)</f>
        <v/>
      </c>
      <c r="H634" s="499" t="str">
        <f>IF(I634="","",Main!R312)</f>
        <v/>
      </c>
      <c r="I634" s="500" t="str">
        <f>IF(Main!S312="","",Main!S312)</f>
        <v/>
      </c>
      <c r="J634" s="501"/>
      <c r="K634" s="502" t="str">
        <f t="shared" si="296"/>
        <v/>
      </c>
      <c r="L634" s="503"/>
    </row>
    <row r="635" spans="1:12" s="504" customFormat="1" ht="27" hidden="1" customHeight="1">
      <c r="A635" s="609"/>
      <c r="B635" s="613"/>
      <c r="C635" s="614"/>
      <c r="D635" s="615"/>
      <c r="E635" s="505" t="str">
        <f>IF(I635="","",Main!J312)</f>
        <v/>
      </c>
      <c r="F635" s="506" t="str">
        <f>IF(I635="","",Main!K312)</f>
        <v/>
      </c>
      <c r="G635" s="506" t="str">
        <f>IF(I635="","",Main!L312)</f>
        <v/>
      </c>
      <c r="H635" s="505" t="str">
        <f>IF(I635="","",Main!M312)</f>
        <v/>
      </c>
      <c r="I635" s="506" t="str">
        <f>IF(Main!N312="","",Main!N312)</f>
        <v/>
      </c>
      <c r="J635" s="501"/>
      <c r="K635" s="502" t="str">
        <f t="shared" si="296"/>
        <v/>
      </c>
      <c r="L635" s="503" t="str">
        <f t="shared" ref="L635" si="317">K635</f>
        <v/>
      </c>
    </row>
    <row r="636" spans="1:12" s="504" customFormat="1" ht="27" hidden="1" customHeight="1">
      <c r="A636" s="608" t="str">
        <f>IF(K637="","",SUM($L$18:L637))</f>
        <v/>
      </c>
      <c r="B636" s="610" t="str">
        <f>IF(I637="","",CONCATENATE(Main!C313,", ",Main!D313,IF(Main!F313&gt;0,CONCATENATE(", ",Main!F313),"")))</f>
        <v/>
      </c>
      <c r="C636" s="611"/>
      <c r="D636" s="612"/>
      <c r="E636" s="499" t="str">
        <f>IF(I636="","",Main!O313)</f>
        <v/>
      </c>
      <c r="F636" s="500" t="str">
        <f>IF(I636="","",Main!P313)</f>
        <v/>
      </c>
      <c r="G636" s="500" t="str">
        <f>IF(I636="","",Main!Q313)</f>
        <v/>
      </c>
      <c r="H636" s="499" t="str">
        <f>IF(I636="","",Main!R313)</f>
        <v/>
      </c>
      <c r="I636" s="500" t="str">
        <f>IF(Main!S313="","",Main!S313)</f>
        <v/>
      </c>
      <c r="J636" s="501"/>
      <c r="K636" s="502" t="str">
        <f t="shared" si="296"/>
        <v/>
      </c>
      <c r="L636" s="503"/>
    </row>
    <row r="637" spans="1:12" s="504" customFormat="1" ht="27" hidden="1" customHeight="1">
      <c r="A637" s="609"/>
      <c r="B637" s="613"/>
      <c r="C637" s="614"/>
      <c r="D637" s="615"/>
      <c r="E637" s="505" t="str">
        <f>IF(I637="","",Main!J313)</f>
        <v/>
      </c>
      <c r="F637" s="506" t="str">
        <f>IF(I637="","",Main!K313)</f>
        <v/>
      </c>
      <c r="G637" s="506" t="str">
        <f>IF(I637="","",Main!L313)</f>
        <v/>
      </c>
      <c r="H637" s="505" t="str">
        <f>IF(I637="","",Main!M313)</f>
        <v/>
      </c>
      <c r="I637" s="506" t="str">
        <f>IF(Main!N313="","",Main!N313)</f>
        <v/>
      </c>
      <c r="J637" s="501"/>
      <c r="K637" s="502" t="str">
        <f t="shared" si="296"/>
        <v/>
      </c>
      <c r="L637" s="503" t="str">
        <f t="shared" ref="L637" si="318">K637</f>
        <v/>
      </c>
    </row>
    <row r="638" spans="1:12" s="504" customFormat="1" ht="27" hidden="1" customHeight="1">
      <c r="A638" s="608" t="str">
        <f>IF(K639="","",SUM($L$18:L639))</f>
        <v/>
      </c>
      <c r="B638" s="610" t="str">
        <f>IF(I639="","",CONCATENATE(Main!C314,", ",Main!D314,IF(Main!F314&gt;0,CONCATENATE(", ",Main!F314),"")))</f>
        <v/>
      </c>
      <c r="C638" s="611"/>
      <c r="D638" s="612"/>
      <c r="E638" s="499" t="str">
        <f>IF(I638="","",Main!O314)</f>
        <v/>
      </c>
      <c r="F638" s="500" t="str">
        <f>IF(I638="","",Main!P314)</f>
        <v/>
      </c>
      <c r="G638" s="500" t="str">
        <f>IF(I638="","",Main!Q314)</f>
        <v/>
      </c>
      <c r="H638" s="499" t="str">
        <f>IF(I638="","",Main!R314)</f>
        <v/>
      </c>
      <c r="I638" s="500" t="str">
        <f>IF(Main!S314="","",Main!S314)</f>
        <v/>
      </c>
      <c r="J638" s="501"/>
      <c r="K638" s="502" t="str">
        <f t="shared" si="296"/>
        <v/>
      </c>
      <c r="L638" s="503"/>
    </row>
    <row r="639" spans="1:12" s="504" customFormat="1" ht="27" hidden="1" customHeight="1">
      <c r="A639" s="609"/>
      <c r="B639" s="613"/>
      <c r="C639" s="614"/>
      <c r="D639" s="615"/>
      <c r="E639" s="505" t="str">
        <f>IF(I639="","",Main!J314)</f>
        <v/>
      </c>
      <c r="F639" s="506" t="str">
        <f>IF(I639="","",Main!K314)</f>
        <v/>
      </c>
      <c r="G639" s="506" t="str">
        <f>IF(I639="","",Main!L314)</f>
        <v/>
      </c>
      <c r="H639" s="505" t="str">
        <f>IF(I639="","",Main!M314)</f>
        <v/>
      </c>
      <c r="I639" s="506" t="str">
        <f>IF(Main!N314="","",Main!N314)</f>
        <v/>
      </c>
      <c r="J639" s="501"/>
      <c r="K639" s="502" t="str">
        <f t="shared" si="296"/>
        <v/>
      </c>
      <c r="L639" s="503" t="str">
        <f t="shared" ref="L639" si="319">K639</f>
        <v/>
      </c>
    </row>
    <row r="640" spans="1:12" s="504" customFormat="1" ht="27" hidden="1" customHeight="1">
      <c r="A640" s="608" t="str">
        <f>IF(K641="","",SUM($L$18:L641))</f>
        <v/>
      </c>
      <c r="B640" s="610" t="str">
        <f>IF(I641="","",CONCATENATE(Main!C315,", ",Main!D315,IF(Main!F315&gt;0,CONCATENATE(", ",Main!F315),"")))</f>
        <v/>
      </c>
      <c r="C640" s="611"/>
      <c r="D640" s="612"/>
      <c r="E640" s="499" t="str">
        <f>IF(I640="","",Main!O315)</f>
        <v/>
      </c>
      <c r="F640" s="500" t="str">
        <f>IF(I640="","",Main!P315)</f>
        <v/>
      </c>
      <c r="G640" s="500" t="str">
        <f>IF(I640="","",Main!Q315)</f>
        <v/>
      </c>
      <c r="H640" s="499" t="str">
        <f>IF(I640="","",Main!R315)</f>
        <v/>
      </c>
      <c r="I640" s="500" t="str">
        <f>IF(Main!S315="","",Main!S315)</f>
        <v/>
      </c>
      <c r="J640" s="501"/>
      <c r="K640" s="502" t="str">
        <f t="shared" si="296"/>
        <v/>
      </c>
      <c r="L640" s="503"/>
    </row>
    <row r="641" spans="1:12" s="504" customFormat="1" ht="27" hidden="1" customHeight="1">
      <c r="A641" s="609"/>
      <c r="B641" s="613"/>
      <c r="C641" s="614"/>
      <c r="D641" s="615"/>
      <c r="E641" s="505" t="str">
        <f>IF(I641="","",Main!J315)</f>
        <v/>
      </c>
      <c r="F641" s="506" t="str">
        <f>IF(I641="","",Main!K315)</f>
        <v/>
      </c>
      <c r="G641" s="506" t="str">
        <f>IF(I641="","",Main!L315)</f>
        <v/>
      </c>
      <c r="H641" s="505" t="str">
        <f>IF(I641="","",Main!M315)</f>
        <v/>
      </c>
      <c r="I641" s="506" t="str">
        <f>IF(Main!N315="","",Main!N315)</f>
        <v/>
      </c>
      <c r="J641" s="501"/>
      <c r="K641" s="502" t="str">
        <f t="shared" si="296"/>
        <v/>
      </c>
      <c r="L641" s="503" t="str">
        <f t="shared" ref="L641" si="320">K641</f>
        <v/>
      </c>
    </row>
    <row r="642" spans="1:12" s="504" customFormat="1" ht="27" hidden="1" customHeight="1">
      <c r="A642" s="608" t="str">
        <f>IF(K643="","",SUM($L$18:L643))</f>
        <v/>
      </c>
      <c r="B642" s="610" t="str">
        <f>IF(I643="","",CONCATENATE(Main!C316,", ",Main!D316,IF(Main!F316&gt;0,CONCATENATE(", ",Main!F316),"")))</f>
        <v/>
      </c>
      <c r="C642" s="611"/>
      <c r="D642" s="612"/>
      <c r="E642" s="499" t="str">
        <f>IF(I642="","",Main!O316)</f>
        <v/>
      </c>
      <c r="F642" s="500" t="str">
        <f>IF(I642="","",Main!P316)</f>
        <v/>
      </c>
      <c r="G642" s="500" t="str">
        <f>IF(I642="","",Main!Q316)</f>
        <v/>
      </c>
      <c r="H642" s="499" t="str">
        <f>IF(I642="","",Main!R316)</f>
        <v/>
      </c>
      <c r="I642" s="500" t="str">
        <f>IF(Main!S316="","",Main!S316)</f>
        <v/>
      </c>
      <c r="J642" s="501"/>
      <c r="K642" s="502" t="str">
        <f t="shared" si="296"/>
        <v/>
      </c>
      <c r="L642" s="503"/>
    </row>
    <row r="643" spans="1:12" s="504" customFormat="1" ht="27" hidden="1" customHeight="1">
      <c r="A643" s="609"/>
      <c r="B643" s="613"/>
      <c r="C643" s="614"/>
      <c r="D643" s="615"/>
      <c r="E643" s="505" t="str">
        <f>IF(I643="","",Main!J316)</f>
        <v/>
      </c>
      <c r="F643" s="506" t="str">
        <f>IF(I643="","",Main!K316)</f>
        <v/>
      </c>
      <c r="G643" s="506" t="str">
        <f>IF(I643="","",Main!L316)</f>
        <v/>
      </c>
      <c r="H643" s="505" t="str">
        <f>IF(I643="","",Main!M316)</f>
        <v/>
      </c>
      <c r="I643" s="506" t="str">
        <f>IF(Main!N316="","",Main!N316)</f>
        <v/>
      </c>
      <c r="J643" s="501"/>
      <c r="K643" s="502" t="str">
        <f t="shared" si="296"/>
        <v/>
      </c>
      <c r="L643" s="503" t="str">
        <f t="shared" ref="L643" si="321">K643</f>
        <v/>
      </c>
    </row>
    <row r="644" spans="1:12" s="504" customFormat="1" ht="27" hidden="1" customHeight="1">
      <c r="A644" s="608" t="str">
        <f>IF(K645="","",SUM($L$18:L645))</f>
        <v/>
      </c>
      <c r="B644" s="610" t="str">
        <f>IF(I645="","",CONCATENATE(Main!C317,", ",Main!D317,IF(Main!F317&gt;0,CONCATENATE(", ",Main!F317),"")))</f>
        <v/>
      </c>
      <c r="C644" s="611"/>
      <c r="D644" s="612"/>
      <c r="E644" s="499" t="str">
        <f>IF(I644="","",Main!O317)</f>
        <v/>
      </c>
      <c r="F644" s="500" t="str">
        <f>IF(I644="","",Main!P317)</f>
        <v/>
      </c>
      <c r="G644" s="500" t="str">
        <f>IF(I644="","",Main!Q317)</f>
        <v/>
      </c>
      <c r="H644" s="499" t="str">
        <f>IF(I644="","",Main!R317)</f>
        <v/>
      </c>
      <c r="I644" s="500" t="str">
        <f>IF(Main!S317="","",Main!S317)</f>
        <v/>
      </c>
      <c r="J644" s="501"/>
      <c r="K644" s="502" t="str">
        <f t="shared" si="296"/>
        <v/>
      </c>
      <c r="L644" s="503"/>
    </row>
    <row r="645" spans="1:12" s="504" customFormat="1" ht="27" hidden="1" customHeight="1">
      <c r="A645" s="609"/>
      <c r="B645" s="613"/>
      <c r="C645" s="614"/>
      <c r="D645" s="615"/>
      <c r="E645" s="505" t="str">
        <f>IF(I645="","",Main!J317)</f>
        <v/>
      </c>
      <c r="F645" s="506" t="str">
        <f>IF(I645="","",Main!K317)</f>
        <v/>
      </c>
      <c r="G645" s="506" t="str">
        <f>IF(I645="","",Main!L317)</f>
        <v/>
      </c>
      <c r="H645" s="505" t="str">
        <f>IF(I645="","",Main!M317)</f>
        <v/>
      </c>
      <c r="I645" s="506" t="str">
        <f>IF(Main!N317="","",Main!N317)</f>
        <v/>
      </c>
      <c r="J645" s="501"/>
      <c r="K645" s="502" t="str">
        <f t="shared" si="296"/>
        <v/>
      </c>
      <c r="L645" s="503" t="str">
        <f t="shared" ref="L645" si="322">K645</f>
        <v/>
      </c>
    </row>
    <row r="646" spans="1:12" s="504" customFormat="1" ht="27" hidden="1" customHeight="1">
      <c r="A646" s="608" t="str">
        <f>IF(K647="","",SUM($L$18:L647))</f>
        <v/>
      </c>
      <c r="B646" s="610" t="str">
        <f>IF(I647="","",CONCATENATE(Main!C318,", ",Main!D318,IF(Main!F318&gt;0,CONCATENATE(", ",Main!F318),"")))</f>
        <v/>
      </c>
      <c r="C646" s="611"/>
      <c r="D646" s="612"/>
      <c r="E646" s="499" t="str">
        <f>IF(I646="","",Main!O318)</f>
        <v/>
      </c>
      <c r="F646" s="500" t="str">
        <f>IF(I646="","",Main!P318)</f>
        <v/>
      </c>
      <c r="G646" s="500" t="str">
        <f>IF(I646="","",Main!Q318)</f>
        <v/>
      </c>
      <c r="H646" s="499" t="str">
        <f>IF(I646="","",Main!R318)</f>
        <v/>
      </c>
      <c r="I646" s="500" t="str">
        <f>IF(Main!S318="","",Main!S318)</f>
        <v/>
      </c>
      <c r="J646" s="501"/>
      <c r="K646" s="502" t="str">
        <f t="shared" si="296"/>
        <v/>
      </c>
      <c r="L646" s="503"/>
    </row>
    <row r="647" spans="1:12" s="504" customFormat="1" ht="27" hidden="1" customHeight="1">
      <c r="A647" s="609"/>
      <c r="B647" s="613"/>
      <c r="C647" s="614"/>
      <c r="D647" s="615"/>
      <c r="E647" s="505" t="str">
        <f>IF(I647="","",Main!J318)</f>
        <v/>
      </c>
      <c r="F647" s="506" t="str">
        <f>IF(I647="","",Main!K318)</f>
        <v/>
      </c>
      <c r="G647" s="506" t="str">
        <f>IF(I647="","",Main!L318)</f>
        <v/>
      </c>
      <c r="H647" s="505" t="str">
        <f>IF(I647="","",Main!M318)</f>
        <v/>
      </c>
      <c r="I647" s="506" t="str">
        <f>IF(Main!N318="","",Main!N318)</f>
        <v/>
      </c>
      <c r="J647" s="501"/>
      <c r="K647" s="502" t="str">
        <f t="shared" si="296"/>
        <v/>
      </c>
      <c r="L647" s="503" t="str">
        <f t="shared" ref="L647" si="323">K647</f>
        <v/>
      </c>
    </row>
    <row r="648" spans="1:12" s="504" customFormat="1" ht="27" hidden="1" customHeight="1">
      <c r="A648" s="608" t="str">
        <f>IF(K649="","",SUM($L$18:L649))</f>
        <v/>
      </c>
      <c r="B648" s="610" t="str">
        <f>IF(I649="","",CONCATENATE(Main!C319,", ",Main!D319,IF(Main!F319&gt;0,CONCATENATE(", ",Main!F319),"")))</f>
        <v/>
      </c>
      <c r="C648" s="611"/>
      <c r="D648" s="612"/>
      <c r="E648" s="499" t="str">
        <f>IF(I648="","",Main!O319)</f>
        <v/>
      </c>
      <c r="F648" s="500" t="str">
        <f>IF(I648="","",Main!P319)</f>
        <v/>
      </c>
      <c r="G648" s="500" t="str">
        <f>IF(I648="","",Main!Q319)</f>
        <v/>
      </c>
      <c r="H648" s="499" t="str">
        <f>IF(I648="","",Main!R319)</f>
        <v/>
      </c>
      <c r="I648" s="500" t="str">
        <f>IF(Main!S319="","",Main!S319)</f>
        <v/>
      </c>
      <c r="J648" s="501"/>
      <c r="K648" s="502" t="str">
        <f t="shared" si="296"/>
        <v/>
      </c>
      <c r="L648" s="503"/>
    </row>
    <row r="649" spans="1:12" s="504" customFormat="1" ht="27" hidden="1" customHeight="1">
      <c r="A649" s="609"/>
      <c r="B649" s="613"/>
      <c r="C649" s="614"/>
      <c r="D649" s="615"/>
      <c r="E649" s="505" t="str">
        <f>IF(I649="","",Main!J319)</f>
        <v/>
      </c>
      <c r="F649" s="506" t="str">
        <f>IF(I649="","",Main!K319)</f>
        <v/>
      </c>
      <c r="G649" s="506" t="str">
        <f>IF(I649="","",Main!L319)</f>
        <v/>
      </c>
      <c r="H649" s="505" t="str">
        <f>IF(I649="","",Main!M319)</f>
        <v/>
      </c>
      <c r="I649" s="506" t="str">
        <f>IF(Main!N319="","",Main!N319)</f>
        <v/>
      </c>
      <c r="J649" s="501"/>
      <c r="K649" s="502" t="str">
        <f t="shared" si="296"/>
        <v/>
      </c>
      <c r="L649" s="503" t="str">
        <f t="shared" ref="L649" si="324">K649</f>
        <v/>
      </c>
    </row>
    <row r="650" spans="1:12" s="504" customFormat="1" ht="27" hidden="1" customHeight="1">
      <c r="A650" s="608" t="str">
        <f>IF(K651="","",SUM($L$18:L651))</f>
        <v/>
      </c>
      <c r="B650" s="610" t="str">
        <f>IF(I651="","",CONCATENATE(Main!C320,", ",Main!D320,IF(Main!F320&gt;0,CONCATENATE(", ",Main!F320),"")))</f>
        <v/>
      </c>
      <c r="C650" s="611"/>
      <c r="D650" s="612"/>
      <c r="E650" s="499" t="str">
        <f>IF(I650="","",Main!O320)</f>
        <v/>
      </c>
      <c r="F650" s="500" t="str">
        <f>IF(I650="","",Main!P320)</f>
        <v/>
      </c>
      <c r="G650" s="500" t="str">
        <f>IF(I650="","",Main!Q320)</f>
        <v/>
      </c>
      <c r="H650" s="499" t="str">
        <f>IF(I650="","",Main!R320)</f>
        <v/>
      </c>
      <c r="I650" s="500" t="str">
        <f>IF(Main!S320="","",Main!S320)</f>
        <v/>
      </c>
      <c r="J650" s="501"/>
      <c r="K650" s="502" t="str">
        <f t="shared" si="296"/>
        <v/>
      </c>
      <c r="L650" s="503"/>
    </row>
    <row r="651" spans="1:12" s="504" customFormat="1" ht="27" hidden="1" customHeight="1">
      <c r="A651" s="609"/>
      <c r="B651" s="613"/>
      <c r="C651" s="614"/>
      <c r="D651" s="615"/>
      <c r="E651" s="505" t="str">
        <f>IF(I651="","",Main!J320)</f>
        <v/>
      </c>
      <c r="F651" s="506" t="str">
        <f>IF(I651="","",Main!K320)</f>
        <v/>
      </c>
      <c r="G651" s="506" t="str">
        <f>IF(I651="","",Main!L320)</f>
        <v/>
      </c>
      <c r="H651" s="505" t="str">
        <f>IF(I651="","",Main!M320)</f>
        <v/>
      </c>
      <c r="I651" s="506" t="str">
        <f>IF(Main!N320="","",Main!N320)</f>
        <v/>
      </c>
      <c r="J651" s="501"/>
      <c r="K651" s="502" t="str">
        <f t="shared" si="296"/>
        <v/>
      </c>
      <c r="L651" s="503" t="str">
        <f t="shared" ref="L651" si="325">K651</f>
        <v/>
      </c>
    </row>
    <row r="652" spans="1:12" s="504" customFormat="1" ht="27" hidden="1" customHeight="1">
      <c r="A652" s="608" t="str">
        <f>IF(K653="","",SUM($L$18:L653))</f>
        <v/>
      </c>
      <c r="B652" s="610" t="str">
        <f>IF(I653="","",CONCATENATE(Main!C321,", ",Main!D321,IF(Main!F321&gt;0,CONCATENATE(", ",Main!F321),"")))</f>
        <v/>
      </c>
      <c r="C652" s="611"/>
      <c r="D652" s="612"/>
      <c r="E652" s="499" t="str">
        <f>IF(I652="","",Main!O321)</f>
        <v/>
      </c>
      <c r="F652" s="500" t="str">
        <f>IF(I652="","",Main!P321)</f>
        <v/>
      </c>
      <c r="G652" s="500" t="str">
        <f>IF(I652="","",Main!Q321)</f>
        <v/>
      </c>
      <c r="H652" s="499" t="str">
        <f>IF(I652="","",Main!R321)</f>
        <v/>
      </c>
      <c r="I652" s="500" t="str">
        <f>IF(Main!S321="","",Main!S321)</f>
        <v/>
      </c>
      <c r="J652" s="501"/>
      <c r="K652" s="502" t="str">
        <f t="shared" si="296"/>
        <v/>
      </c>
      <c r="L652" s="503"/>
    </row>
    <row r="653" spans="1:12" s="504" customFormat="1" ht="27" hidden="1" customHeight="1">
      <c r="A653" s="609"/>
      <c r="B653" s="613"/>
      <c r="C653" s="614"/>
      <c r="D653" s="615"/>
      <c r="E653" s="505" t="str">
        <f>IF(I653="","",Main!J321)</f>
        <v/>
      </c>
      <c r="F653" s="506" t="str">
        <f>IF(I653="","",Main!K321)</f>
        <v/>
      </c>
      <c r="G653" s="506" t="str">
        <f>IF(I653="","",Main!L321)</f>
        <v/>
      </c>
      <c r="H653" s="505" t="str">
        <f>IF(I653="","",Main!M321)</f>
        <v/>
      </c>
      <c r="I653" s="506" t="str">
        <f>IF(Main!N321="","",Main!N321)</f>
        <v/>
      </c>
      <c r="J653" s="501"/>
      <c r="K653" s="502" t="str">
        <f t="shared" si="296"/>
        <v/>
      </c>
      <c r="L653" s="503" t="str">
        <f t="shared" ref="L653" si="326">K653</f>
        <v/>
      </c>
    </row>
    <row r="654" spans="1:12" s="504" customFormat="1" ht="27" hidden="1" customHeight="1">
      <c r="A654" s="608" t="str">
        <f>IF(K655="","",SUM($L$18:L655))</f>
        <v/>
      </c>
      <c r="B654" s="610" t="str">
        <f>IF(I655="","",CONCATENATE(Main!C322,", ",Main!D322,IF(Main!F322&gt;0,CONCATENATE(", ",Main!F322),"")))</f>
        <v/>
      </c>
      <c r="C654" s="611"/>
      <c r="D654" s="612"/>
      <c r="E654" s="499" t="str">
        <f>IF(I654="","",Main!O322)</f>
        <v/>
      </c>
      <c r="F654" s="500" t="str">
        <f>IF(I654="","",Main!P322)</f>
        <v/>
      </c>
      <c r="G654" s="500" t="str">
        <f>IF(I654="","",Main!Q322)</f>
        <v/>
      </c>
      <c r="H654" s="499" t="str">
        <f>IF(I654="","",Main!R322)</f>
        <v/>
      </c>
      <c r="I654" s="500" t="str">
        <f>IF(Main!S322="","",Main!S322)</f>
        <v/>
      </c>
      <c r="J654" s="501"/>
      <c r="K654" s="502" t="str">
        <f t="shared" si="296"/>
        <v/>
      </c>
      <c r="L654" s="503"/>
    </row>
    <row r="655" spans="1:12" s="504" customFormat="1" ht="27" hidden="1" customHeight="1">
      <c r="A655" s="609"/>
      <c r="B655" s="613"/>
      <c r="C655" s="614"/>
      <c r="D655" s="615"/>
      <c r="E655" s="505" t="str">
        <f>IF(I655="","",Main!J322)</f>
        <v/>
      </c>
      <c r="F655" s="506" t="str">
        <f>IF(I655="","",Main!K322)</f>
        <v/>
      </c>
      <c r="G655" s="506" t="str">
        <f>IF(I655="","",Main!L322)</f>
        <v/>
      </c>
      <c r="H655" s="505" t="str">
        <f>IF(I655="","",Main!M322)</f>
        <v/>
      </c>
      <c r="I655" s="506" t="str">
        <f>IF(Main!N322="","",Main!N322)</f>
        <v/>
      </c>
      <c r="J655" s="501"/>
      <c r="K655" s="502" t="str">
        <f t="shared" si="296"/>
        <v/>
      </c>
      <c r="L655" s="503" t="str">
        <f t="shared" ref="L655" si="327">K655</f>
        <v/>
      </c>
    </row>
    <row r="656" spans="1:12" s="504" customFormat="1" ht="27" hidden="1" customHeight="1">
      <c r="A656" s="608" t="str">
        <f>IF(K657="","",SUM($L$18:L657))</f>
        <v/>
      </c>
      <c r="B656" s="610" t="str">
        <f>IF(I657="","",CONCATENATE(Main!C323,", ",Main!D323,IF(Main!F323&gt;0,CONCATENATE(", ",Main!F323),"")))</f>
        <v/>
      </c>
      <c r="C656" s="611"/>
      <c r="D656" s="612"/>
      <c r="E656" s="499" t="str">
        <f>IF(I656="","",Main!O323)</f>
        <v/>
      </c>
      <c r="F656" s="500" t="str">
        <f>IF(I656="","",Main!P323)</f>
        <v/>
      </c>
      <c r="G656" s="500" t="str">
        <f>IF(I656="","",Main!Q323)</f>
        <v/>
      </c>
      <c r="H656" s="499" t="str">
        <f>IF(I656="","",Main!R323)</f>
        <v/>
      </c>
      <c r="I656" s="500" t="str">
        <f>IF(Main!S323="","",Main!S323)</f>
        <v/>
      </c>
      <c r="J656" s="501"/>
      <c r="K656" s="502" t="str">
        <f t="shared" si="296"/>
        <v/>
      </c>
      <c r="L656" s="503"/>
    </row>
    <row r="657" spans="1:12" s="504" customFormat="1" ht="27" hidden="1" customHeight="1">
      <c r="A657" s="609"/>
      <c r="B657" s="613"/>
      <c r="C657" s="614"/>
      <c r="D657" s="615"/>
      <c r="E657" s="505" t="str">
        <f>IF(I657="","",Main!J323)</f>
        <v/>
      </c>
      <c r="F657" s="506" t="str">
        <f>IF(I657="","",Main!K323)</f>
        <v/>
      </c>
      <c r="G657" s="506" t="str">
        <f>IF(I657="","",Main!L323)</f>
        <v/>
      </c>
      <c r="H657" s="505" t="str">
        <f>IF(I657="","",Main!M323)</f>
        <v/>
      </c>
      <c r="I657" s="506" t="str">
        <f>IF(Main!N323="","",Main!N323)</f>
        <v/>
      </c>
      <c r="J657" s="501"/>
      <c r="K657" s="502" t="str">
        <f t="shared" si="296"/>
        <v/>
      </c>
      <c r="L657" s="503" t="str">
        <f t="shared" ref="L657" si="328">K657</f>
        <v/>
      </c>
    </row>
    <row r="658" spans="1:12" s="504" customFormat="1" ht="27" hidden="1" customHeight="1">
      <c r="A658" s="608" t="str">
        <f>IF(K659="","",SUM($L$18:L659))</f>
        <v/>
      </c>
      <c r="B658" s="610" t="str">
        <f>IF(I659="","",CONCATENATE(Main!C324,", ",Main!D324,IF(Main!F324&gt;0,CONCATENATE(", ",Main!F324),"")))</f>
        <v/>
      </c>
      <c r="C658" s="611"/>
      <c r="D658" s="612"/>
      <c r="E658" s="499" t="str">
        <f>IF(I658="","",Main!O324)</f>
        <v/>
      </c>
      <c r="F658" s="500" t="str">
        <f>IF(I658="","",Main!P324)</f>
        <v/>
      </c>
      <c r="G658" s="500" t="str">
        <f>IF(I658="","",Main!Q324)</f>
        <v/>
      </c>
      <c r="H658" s="499" t="str">
        <f>IF(I658="","",Main!R324)</f>
        <v/>
      </c>
      <c r="I658" s="500" t="str">
        <f>IF(Main!S324="","",Main!S324)</f>
        <v/>
      </c>
      <c r="J658" s="501"/>
      <c r="K658" s="502" t="str">
        <f t="shared" si="296"/>
        <v/>
      </c>
      <c r="L658" s="503"/>
    </row>
    <row r="659" spans="1:12" s="504" customFormat="1" ht="27" hidden="1" customHeight="1">
      <c r="A659" s="609"/>
      <c r="B659" s="613"/>
      <c r="C659" s="614"/>
      <c r="D659" s="615"/>
      <c r="E659" s="505" t="str">
        <f>IF(I659="","",Main!J324)</f>
        <v/>
      </c>
      <c r="F659" s="506" t="str">
        <f>IF(I659="","",Main!K324)</f>
        <v/>
      </c>
      <c r="G659" s="506" t="str">
        <f>IF(I659="","",Main!L324)</f>
        <v/>
      </c>
      <c r="H659" s="505" t="str">
        <f>IF(I659="","",Main!M324)</f>
        <v/>
      </c>
      <c r="I659" s="506" t="str">
        <f>IF(Main!N324="","",Main!N324)</f>
        <v/>
      </c>
      <c r="J659" s="501"/>
      <c r="K659" s="502" t="str">
        <f t="shared" ref="K659:K722" si="329">IF(I659="","",1)</f>
        <v/>
      </c>
      <c r="L659" s="503" t="str">
        <f t="shared" ref="L659" si="330">K659</f>
        <v/>
      </c>
    </row>
    <row r="660" spans="1:12" s="504" customFormat="1" ht="27" hidden="1" customHeight="1">
      <c r="A660" s="608" t="str">
        <f>IF(K661="","",SUM($L$18:L661))</f>
        <v/>
      </c>
      <c r="B660" s="610" t="str">
        <f>IF(I661="","",CONCATENATE(Main!C325,", ",Main!D325,IF(Main!F325&gt;0,CONCATENATE(", ",Main!F325),"")))</f>
        <v/>
      </c>
      <c r="C660" s="611"/>
      <c r="D660" s="612"/>
      <c r="E660" s="499" t="str">
        <f>IF(I660="","",Main!O325)</f>
        <v/>
      </c>
      <c r="F660" s="500" t="str">
        <f>IF(I660="","",Main!P325)</f>
        <v/>
      </c>
      <c r="G660" s="500" t="str">
        <f>IF(I660="","",Main!Q325)</f>
        <v/>
      </c>
      <c r="H660" s="499" t="str">
        <f>IF(I660="","",Main!R325)</f>
        <v/>
      </c>
      <c r="I660" s="500" t="str">
        <f>IF(Main!S325="","",Main!S325)</f>
        <v/>
      </c>
      <c r="J660" s="501"/>
      <c r="K660" s="502" t="str">
        <f t="shared" si="329"/>
        <v/>
      </c>
      <c r="L660" s="503"/>
    </row>
    <row r="661" spans="1:12" s="504" customFormat="1" ht="27" hidden="1" customHeight="1">
      <c r="A661" s="609"/>
      <c r="B661" s="613"/>
      <c r="C661" s="614"/>
      <c r="D661" s="615"/>
      <c r="E661" s="505" t="str">
        <f>IF(I661="","",Main!J325)</f>
        <v/>
      </c>
      <c r="F661" s="506" t="str">
        <f>IF(I661="","",Main!K325)</f>
        <v/>
      </c>
      <c r="G661" s="506" t="str">
        <f>IF(I661="","",Main!L325)</f>
        <v/>
      </c>
      <c r="H661" s="505" t="str">
        <f>IF(I661="","",Main!M325)</f>
        <v/>
      </c>
      <c r="I661" s="506" t="str">
        <f>IF(Main!N325="","",Main!N325)</f>
        <v/>
      </c>
      <c r="J661" s="501"/>
      <c r="K661" s="502" t="str">
        <f t="shared" si="329"/>
        <v/>
      </c>
      <c r="L661" s="503" t="str">
        <f t="shared" ref="L661" si="331">K661</f>
        <v/>
      </c>
    </row>
    <row r="662" spans="1:12" s="504" customFormat="1" ht="27" hidden="1" customHeight="1">
      <c r="A662" s="608" t="str">
        <f>IF(K663="","",SUM($L$18:L663))</f>
        <v/>
      </c>
      <c r="B662" s="610" t="str">
        <f>IF(I663="","",CONCATENATE(Main!C326,", ",Main!D326,IF(Main!F326&gt;0,CONCATENATE(", ",Main!F326),"")))</f>
        <v/>
      </c>
      <c r="C662" s="611"/>
      <c r="D662" s="612"/>
      <c r="E662" s="499" t="str">
        <f>IF(I662="","",Main!O326)</f>
        <v/>
      </c>
      <c r="F662" s="500" t="str">
        <f>IF(I662="","",Main!P326)</f>
        <v/>
      </c>
      <c r="G662" s="500" t="str">
        <f>IF(I662="","",Main!Q326)</f>
        <v/>
      </c>
      <c r="H662" s="499" t="str">
        <f>IF(I662="","",Main!R326)</f>
        <v/>
      </c>
      <c r="I662" s="500" t="str">
        <f>IF(Main!S326="","",Main!S326)</f>
        <v/>
      </c>
      <c r="J662" s="501"/>
      <c r="K662" s="502" t="str">
        <f t="shared" si="329"/>
        <v/>
      </c>
      <c r="L662" s="503"/>
    </row>
    <row r="663" spans="1:12" s="504" customFormat="1" ht="27" hidden="1" customHeight="1">
      <c r="A663" s="609"/>
      <c r="B663" s="613"/>
      <c r="C663" s="614"/>
      <c r="D663" s="615"/>
      <c r="E663" s="505" t="str">
        <f>IF(I663="","",Main!J326)</f>
        <v/>
      </c>
      <c r="F663" s="506" t="str">
        <f>IF(I663="","",Main!K326)</f>
        <v/>
      </c>
      <c r="G663" s="506" t="str">
        <f>IF(I663="","",Main!L326)</f>
        <v/>
      </c>
      <c r="H663" s="505" t="str">
        <f>IF(I663="","",Main!M326)</f>
        <v/>
      </c>
      <c r="I663" s="506" t="str">
        <f>IF(Main!N326="","",Main!N326)</f>
        <v/>
      </c>
      <c r="J663" s="501"/>
      <c r="K663" s="502" t="str">
        <f t="shared" si="329"/>
        <v/>
      </c>
      <c r="L663" s="503" t="str">
        <f t="shared" ref="L663" si="332">K663</f>
        <v/>
      </c>
    </row>
    <row r="664" spans="1:12" s="504" customFormat="1" ht="27" hidden="1" customHeight="1">
      <c r="A664" s="608" t="str">
        <f>IF(K665="","",SUM($L$18:L665))</f>
        <v/>
      </c>
      <c r="B664" s="610" t="str">
        <f>IF(I665="","",CONCATENATE(Main!C327,", ",Main!D327,IF(Main!F327&gt;0,CONCATENATE(", ",Main!F327),"")))</f>
        <v/>
      </c>
      <c r="C664" s="611"/>
      <c r="D664" s="612"/>
      <c r="E664" s="499" t="str">
        <f>IF(I664="","",Main!O327)</f>
        <v/>
      </c>
      <c r="F664" s="500" t="str">
        <f>IF(I664="","",Main!P327)</f>
        <v/>
      </c>
      <c r="G664" s="500" t="str">
        <f>IF(I664="","",Main!Q327)</f>
        <v/>
      </c>
      <c r="H664" s="499" t="str">
        <f>IF(I664="","",Main!R327)</f>
        <v/>
      </c>
      <c r="I664" s="500" t="str">
        <f>IF(Main!S327="","",Main!S327)</f>
        <v/>
      </c>
      <c r="J664" s="501"/>
      <c r="K664" s="502" t="str">
        <f t="shared" si="329"/>
        <v/>
      </c>
      <c r="L664" s="503"/>
    </row>
    <row r="665" spans="1:12" s="504" customFormat="1" ht="27" hidden="1" customHeight="1">
      <c r="A665" s="609"/>
      <c r="B665" s="613"/>
      <c r="C665" s="614"/>
      <c r="D665" s="615"/>
      <c r="E665" s="505" t="str">
        <f>IF(I665="","",Main!J327)</f>
        <v/>
      </c>
      <c r="F665" s="506" t="str">
        <f>IF(I665="","",Main!K327)</f>
        <v/>
      </c>
      <c r="G665" s="506" t="str">
        <f>IF(I665="","",Main!L327)</f>
        <v/>
      </c>
      <c r="H665" s="505" t="str">
        <f>IF(I665="","",Main!M327)</f>
        <v/>
      </c>
      <c r="I665" s="506" t="str">
        <f>IF(Main!N327="","",Main!N327)</f>
        <v/>
      </c>
      <c r="J665" s="501"/>
      <c r="K665" s="502" t="str">
        <f t="shared" si="329"/>
        <v/>
      </c>
      <c r="L665" s="503" t="str">
        <f t="shared" ref="L665" si="333">K665</f>
        <v/>
      </c>
    </row>
    <row r="666" spans="1:12" s="504" customFormat="1" ht="27" hidden="1" customHeight="1">
      <c r="A666" s="608" t="str">
        <f>IF(K667="","",SUM($L$18:L667))</f>
        <v/>
      </c>
      <c r="B666" s="610" t="str">
        <f>IF(I667="","",CONCATENATE(Main!C328,", ",Main!D328,IF(Main!F328&gt;0,CONCATENATE(", ",Main!F328),"")))</f>
        <v/>
      </c>
      <c r="C666" s="611"/>
      <c r="D666" s="612"/>
      <c r="E666" s="499" t="str">
        <f>IF(I666="","",Main!O328)</f>
        <v/>
      </c>
      <c r="F666" s="500" t="str">
        <f>IF(I666="","",Main!P328)</f>
        <v/>
      </c>
      <c r="G666" s="500" t="str">
        <f>IF(I666="","",Main!Q328)</f>
        <v/>
      </c>
      <c r="H666" s="499" t="str">
        <f>IF(I666="","",Main!R328)</f>
        <v/>
      </c>
      <c r="I666" s="500" t="str">
        <f>IF(Main!S328="","",Main!S328)</f>
        <v/>
      </c>
      <c r="J666" s="501"/>
      <c r="K666" s="502" t="str">
        <f t="shared" si="329"/>
        <v/>
      </c>
      <c r="L666" s="503"/>
    </row>
    <row r="667" spans="1:12" s="504" customFormat="1" ht="27" hidden="1" customHeight="1">
      <c r="A667" s="609"/>
      <c r="B667" s="613"/>
      <c r="C667" s="614"/>
      <c r="D667" s="615"/>
      <c r="E667" s="505" t="str">
        <f>IF(I667="","",Main!J328)</f>
        <v/>
      </c>
      <c r="F667" s="506" t="str">
        <f>IF(I667="","",Main!K328)</f>
        <v/>
      </c>
      <c r="G667" s="506" t="str">
        <f>IF(I667="","",Main!L328)</f>
        <v/>
      </c>
      <c r="H667" s="505" t="str">
        <f>IF(I667="","",Main!M328)</f>
        <v/>
      </c>
      <c r="I667" s="506" t="str">
        <f>IF(Main!N328="","",Main!N328)</f>
        <v/>
      </c>
      <c r="J667" s="501"/>
      <c r="K667" s="502" t="str">
        <f t="shared" si="329"/>
        <v/>
      </c>
      <c r="L667" s="503" t="str">
        <f t="shared" ref="L667" si="334">K667</f>
        <v/>
      </c>
    </row>
    <row r="668" spans="1:12" s="504" customFormat="1" ht="27" hidden="1" customHeight="1">
      <c r="A668" s="608" t="str">
        <f>IF(K669="","",SUM($L$18:L669))</f>
        <v/>
      </c>
      <c r="B668" s="610" t="str">
        <f>IF(I669="","",CONCATENATE(Main!C329,", ",Main!D329,IF(Main!F329&gt;0,CONCATENATE(", ",Main!F329),"")))</f>
        <v/>
      </c>
      <c r="C668" s="611"/>
      <c r="D668" s="612"/>
      <c r="E668" s="499" t="str">
        <f>IF(I668="","",Main!O329)</f>
        <v/>
      </c>
      <c r="F668" s="500" t="str">
        <f>IF(I668="","",Main!P329)</f>
        <v/>
      </c>
      <c r="G668" s="500" t="str">
        <f>IF(I668="","",Main!Q329)</f>
        <v/>
      </c>
      <c r="H668" s="499" t="str">
        <f>IF(I668="","",Main!R329)</f>
        <v/>
      </c>
      <c r="I668" s="500" t="str">
        <f>IF(Main!S329="","",Main!S329)</f>
        <v/>
      </c>
      <c r="J668" s="501"/>
      <c r="K668" s="502" t="str">
        <f t="shared" si="329"/>
        <v/>
      </c>
      <c r="L668" s="503"/>
    </row>
    <row r="669" spans="1:12" s="504" customFormat="1" ht="27" hidden="1" customHeight="1">
      <c r="A669" s="609"/>
      <c r="B669" s="613"/>
      <c r="C669" s="614"/>
      <c r="D669" s="615"/>
      <c r="E669" s="505" t="str">
        <f>IF(I669="","",Main!J329)</f>
        <v/>
      </c>
      <c r="F669" s="506" t="str">
        <f>IF(I669="","",Main!K329)</f>
        <v/>
      </c>
      <c r="G669" s="506" t="str">
        <f>IF(I669="","",Main!L329)</f>
        <v/>
      </c>
      <c r="H669" s="505" t="str">
        <f>IF(I669="","",Main!M329)</f>
        <v/>
      </c>
      <c r="I669" s="506" t="str">
        <f>IF(Main!N329="","",Main!N329)</f>
        <v/>
      </c>
      <c r="J669" s="501"/>
      <c r="K669" s="502" t="str">
        <f t="shared" si="329"/>
        <v/>
      </c>
      <c r="L669" s="503" t="str">
        <f t="shared" ref="L669" si="335">K669</f>
        <v/>
      </c>
    </row>
    <row r="670" spans="1:12" s="504" customFormat="1" ht="27" hidden="1" customHeight="1">
      <c r="A670" s="608" t="str">
        <f>IF(K671="","",SUM($L$18:L671))</f>
        <v/>
      </c>
      <c r="B670" s="610" t="str">
        <f>IF(I671="","",CONCATENATE(Main!C330,", ",Main!D330,IF(Main!F330&gt;0,CONCATENATE(", ",Main!F330),"")))</f>
        <v/>
      </c>
      <c r="C670" s="611"/>
      <c r="D670" s="612"/>
      <c r="E670" s="499" t="str">
        <f>IF(I670="","",Main!O330)</f>
        <v/>
      </c>
      <c r="F670" s="500" t="str">
        <f>IF(I670="","",Main!P330)</f>
        <v/>
      </c>
      <c r="G670" s="500" t="str">
        <f>IF(I670="","",Main!Q330)</f>
        <v/>
      </c>
      <c r="H670" s="499" t="str">
        <f>IF(I670="","",Main!R330)</f>
        <v/>
      </c>
      <c r="I670" s="500" t="str">
        <f>IF(Main!S330="","",Main!S330)</f>
        <v/>
      </c>
      <c r="J670" s="501"/>
      <c r="K670" s="502" t="str">
        <f t="shared" si="329"/>
        <v/>
      </c>
      <c r="L670" s="503"/>
    </row>
    <row r="671" spans="1:12" s="504" customFormat="1" ht="27" hidden="1" customHeight="1">
      <c r="A671" s="609"/>
      <c r="B671" s="613"/>
      <c r="C671" s="614"/>
      <c r="D671" s="615"/>
      <c r="E671" s="505" t="str">
        <f>IF(I671="","",Main!J330)</f>
        <v/>
      </c>
      <c r="F671" s="506" t="str">
        <f>IF(I671="","",Main!K330)</f>
        <v/>
      </c>
      <c r="G671" s="506" t="str">
        <f>IF(I671="","",Main!L330)</f>
        <v/>
      </c>
      <c r="H671" s="505" t="str">
        <f>IF(I671="","",Main!M330)</f>
        <v/>
      </c>
      <c r="I671" s="506" t="str">
        <f>IF(Main!N330="","",Main!N330)</f>
        <v/>
      </c>
      <c r="J671" s="501"/>
      <c r="K671" s="502" t="str">
        <f t="shared" si="329"/>
        <v/>
      </c>
      <c r="L671" s="503" t="str">
        <f t="shared" ref="L671" si="336">K671</f>
        <v/>
      </c>
    </row>
    <row r="672" spans="1:12" s="504" customFormat="1" ht="27" hidden="1" customHeight="1">
      <c r="A672" s="608" t="str">
        <f>IF(K673="","",SUM($L$18:L673))</f>
        <v/>
      </c>
      <c r="B672" s="610" t="str">
        <f>IF(I673="","",CONCATENATE(Main!C331,", ",Main!D331,IF(Main!F331&gt;0,CONCATENATE(", ",Main!F331),"")))</f>
        <v/>
      </c>
      <c r="C672" s="611"/>
      <c r="D672" s="612"/>
      <c r="E672" s="499" t="str">
        <f>IF(I672="","",Main!O331)</f>
        <v/>
      </c>
      <c r="F672" s="500" t="str">
        <f>IF(I672="","",Main!P331)</f>
        <v/>
      </c>
      <c r="G672" s="500" t="str">
        <f>IF(I672="","",Main!Q331)</f>
        <v/>
      </c>
      <c r="H672" s="499" t="str">
        <f>IF(I672="","",Main!R331)</f>
        <v/>
      </c>
      <c r="I672" s="500" t="str">
        <f>IF(Main!S331="","",Main!S331)</f>
        <v/>
      </c>
      <c r="J672" s="501"/>
      <c r="K672" s="502" t="str">
        <f t="shared" si="329"/>
        <v/>
      </c>
      <c r="L672" s="503"/>
    </row>
    <row r="673" spans="1:12" s="504" customFormat="1" ht="27" hidden="1" customHeight="1">
      <c r="A673" s="609"/>
      <c r="B673" s="613"/>
      <c r="C673" s="614"/>
      <c r="D673" s="615"/>
      <c r="E673" s="505" t="str">
        <f>IF(I673="","",Main!J331)</f>
        <v/>
      </c>
      <c r="F673" s="506" t="str">
        <f>IF(I673="","",Main!K331)</f>
        <v/>
      </c>
      <c r="G673" s="506" t="str">
        <f>IF(I673="","",Main!L331)</f>
        <v/>
      </c>
      <c r="H673" s="505" t="str">
        <f>IF(I673="","",Main!M331)</f>
        <v/>
      </c>
      <c r="I673" s="506" t="str">
        <f>IF(Main!N331="","",Main!N331)</f>
        <v/>
      </c>
      <c r="J673" s="501"/>
      <c r="K673" s="502" t="str">
        <f t="shared" si="329"/>
        <v/>
      </c>
      <c r="L673" s="503" t="str">
        <f t="shared" ref="L673" si="337">K673</f>
        <v/>
      </c>
    </row>
    <row r="674" spans="1:12" s="504" customFormat="1" ht="27" hidden="1" customHeight="1">
      <c r="A674" s="608" t="str">
        <f>IF(K675="","",SUM($L$18:L675))</f>
        <v/>
      </c>
      <c r="B674" s="610" t="str">
        <f>IF(I675="","",CONCATENATE(Main!C332,", ",Main!D332,IF(Main!F332&gt;0,CONCATENATE(", ",Main!F332),"")))</f>
        <v/>
      </c>
      <c r="C674" s="611"/>
      <c r="D674" s="612"/>
      <c r="E674" s="499" t="str">
        <f>IF(I674="","",Main!O332)</f>
        <v/>
      </c>
      <c r="F674" s="500" t="str">
        <f>IF(I674="","",Main!P332)</f>
        <v/>
      </c>
      <c r="G674" s="500" t="str">
        <f>IF(I674="","",Main!Q332)</f>
        <v/>
      </c>
      <c r="H674" s="499" t="str">
        <f>IF(I674="","",Main!R332)</f>
        <v/>
      </c>
      <c r="I674" s="500" t="str">
        <f>IF(Main!S332="","",Main!S332)</f>
        <v/>
      </c>
      <c r="J674" s="501"/>
      <c r="K674" s="502" t="str">
        <f t="shared" si="329"/>
        <v/>
      </c>
      <c r="L674" s="503"/>
    </row>
    <row r="675" spans="1:12" s="504" customFormat="1" ht="27" hidden="1" customHeight="1">
      <c r="A675" s="609"/>
      <c r="B675" s="613"/>
      <c r="C675" s="614"/>
      <c r="D675" s="615"/>
      <c r="E675" s="505" t="str">
        <f>IF(I675="","",Main!J332)</f>
        <v/>
      </c>
      <c r="F675" s="506" t="str">
        <f>IF(I675="","",Main!K332)</f>
        <v/>
      </c>
      <c r="G675" s="506" t="str">
        <f>IF(I675="","",Main!L332)</f>
        <v/>
      </c>
      <c r="H675" s="505" t="str">
        <f>IF(I675="","",Main!M332)</f>
        <v/>
      </c>
      <c r="I675" s="506" t="str">
        <f>IF(Main!N332="","",Main!N332)</f>
        <v/>
      </c>
      <c r="J675" s="501"/>
      <c r="K675" s="502" t="str">
        <f t="shared" si="329"/>
        <v/>
      </c>
      <c r="L675" s="503" t="str">
        <f t="shared" ref="L675" si="338">K675</f>
        <v/>
      </c>
    </row>
    <row r="676" spans="1:12" s="504" customFormat="1" ht="27" hidden="1" customHeight="1">
      <c r="A676" s="608" t="str">
        <f>IF(K677="","",SUM($L$18:L677))</f>
        <v/>
      </c>
      <c r="B676" s="610" t="str">
        <f>IF(I677="","",CONCATENATE(Main!C333,", ",Main!D333,IF(Main!F333&gt;0,CONCATENATE(", ",Main!F333),"")))</f>
        <v/>
      </c>
      <c r="C676" s="611"/>
      <c r="D676" s="612"/>
      <c r="E676" s="499" t="str">
        <f>IF(I676="","",Main!O333)</f>
        <v/>
      </c>
      <c r="F676" s="500" t="str">
        <f>IF(I676="","",Main!P333)</f>
        <v/>
      </c>
      <c r="G676" s="500" t="str">
        <f>IF(I676="","",Main!Q333)</f>
        <v/>
      </c>
      <c r="H676" s="499" t="str">
        <f>IF(I676="","",Main!R333)</f>
        <v/>
      </c>
      <c r="I676" s="500" t="str">
        <f>IF(Main!S333="","",Main!S333)</f>
        <v/>
      </c>
      <c r="J676" s="501"/>
      <c r="K676" s="502" t="str">
        <f t="shared" si="329"/>
        <v/>
      </c>
      <c r="L676" s="503"/>
    </row>
    <row r="677" spans="1:12" s="504" customFormat="1" ht="27" hidden="1" customHeight="1">
      <c r="A677" s="609"/>
      <c r="B677" s="613"/>
      <c r="C677" s="614"/>
      <c r="D677" s="615"/>
      <c r="E677" s="505" t="str">
        <f>IF(I677="","",Main!J333)</f>
        <v/>
      </c>
      <c r="F677" s="506" t="str">
        <f>IF(I677="","",Main!K333)</f>
        <v/>
      </c>
      <c r="G677" s="506" t="str">
        <f>IF(I677="","",Main!L333)</f>
        <v/>
      </c>
      <c r="H677" s="505" t="str">
        <f>IF(I677="","",Main!M333)</f>
        <v/>
      </c>
      <c r="I677" s="506" t="str">
        <f>IF(Main!N333="","",Main!N333)</f>
        <v/>
      </c>
      <c r="J677" s="501"/>
      <c r="K677" s="502" t="str">
        <f t="shared" si="329"/>
        <v/>
      </c>
      <c r="L677" s="503" t="str">
        <f t="shared" ref="L677" si="339">K677</f>
        <v/>
      </c>
    </row>
    <row r="678" spans="1:12" s="504" customFormat="1" ht="27" hidden="1" customHeight="1">
      <c r="A678" s="608" t="str">
        <f>IF(K679="","",SUM($L$18:L679))</f>
        <v/>
      </c>
      <c r="B678" s="610" t="str">
        <f>IF(I679="","",CONCATENATE(Main!C334,", ",Main!D334,IF(Main!F334&gt;0,CONCATENATE(", ",Main!F334),"")))</f>
        <v/>
      </c>
      <c r="C678" s="611"/>
      <c r="D678" s="612"/>
      <c r="E678" s="499" t="str">
        <f>IF(I678="","",Main!O334)</f>
        <v/>
      </c>
      <c r="F678" s="500" t="str">
        <f>IF(I678="","",Main!P334)</f>
        <v/>
      </c>
      <c r="G678" s="500" t="str">
        <f>IF(I678="","",Main!Q334)</f>
        <v/>
      </c>
      <c r="H678" s="499" t="str">
        <f>IF(I678="","",Main!R334)</f>
        <v/>
      </c>
      <c r="I678" s="500" t="str">
        <f>IF(Main!S334="","",Main!S334)</f>
        <v/>
      </c>
      <c r="J678" s="501"/>
      <c r="K678" s="502" t="str">
        <f t="shared" si="329"/>
        <v/>
      </c>
      <c r="L678" s="503"/>
    </row>
    <row r="679" spans="1:12" s="504" customFormat="1" ht="27" hidden="1" customHeight="1">
      <c r="A679" s="609"/>
      <c r="B679" s="613"/>
      <c r="C679" s="614"/>
      <c r="D679" s="615"/>
      <c r="E679" s="505" t="str">
        <f>IF(I679="","",Main!J334)</f>
        <v/>
      </c>
      <c r="F679" s="506" t="str">
        <f>IF(I679="","",Main!K334)</f>
        <v/>
      </c>
      <c r="G679" s="506" t="str">
        <f>IF(I679="","",Main!L334)</f>
        <v/>
      </c>
      <c r="H679" s="505" t="str">
        <f>IF(I679="","",Main!M334)</f>
        <v/>
      </c>
      <c r="I679" s="506" t="str">
        <f>IF(Main!N334="","",Main!N334)</f>
        <v/>
      </c>
      <c r="J679" s="501"/>
      <c r="K679" s="502" t="str">
        <f t="shared" si="329"/>
        <v/>
      </c>
      <c r="L679" s="503" t="str">
        <f t="shared" ref="L679" si="340">K679</f>
        <v/>
      </c>
    </row>
    <row r="680" spans="1:12" s="504" customFormat="1" ht="27" hidden="1" customHeight="1">
      <c r="A680" s="608" t="str">
        <f>IF(K681="","",SUM($L$18:L681))</f>
        <v/>
      </c>
      <c r="B680" s="610" t="str">
        <f>IF(I681="","",CONCATENATE(Main!C335,", ",Main!D335,IF(Main!F335&gt;0,CONCATENATE(", ",Main!F335),"")))</f>
        <v/>
      </c>
      <c r="C680" s="611"/>
      <c r="D680" s="612"/>
      <c r="E680" s="499" t="str">
        <f>IF(I680="","",Main!O335)</f>
        <v/>
      </c>
      <c r="F680" s="500" t="str">
        <f>IF(I680="","",Main!P335)</f>
        <v/>
      </c>
      <c r="G680" s="500" t="str">
        <f>IF(I680="","",Main!Q335)</f>
        <v/>
      </c>
      <c r="H680" s="499" t="str">
        <f>IF(I680="","",Main!R335)</f>
        <v/>
      </c>
      <c r="I680" s="500" t="str">
        <f>IF(Main!S335="","",Main!S335)</f>
        <v/>
      </c>
      <c r="J680" s="501"/>
      <c r="K680" s="502" t="str">
        <f t="shared" si="329"/>
        <v/>
      </c>
      <c r="L680" s="503"/>
    </row>
    <row r="681" spans="1:12" s="504" customFormat="1" ht="27" hidden="1" customHeight="1">
      <c r="A681" s="609"/>
      <c r="B681" s="613"/>
      <c r="C681" s="614"/>
      <c r="D681" s="615"/>
      <c r="E681" s="505" t="str">
        <f>IF(I681="","",Main!J335)</f>
        <v/>
      </c>
      <c r="F681" s="506" t="str">
        <f>IF(I681="","",Main!K335)</f>
        <v/>
      </c>
      <c r="G681" s="506" t="str">
        <f>IF(I681="","",Main!L335)</f>
        <v/>
      </c>
      <c r="H681" s="505" t="str">
        <f>IF(I681="","",Main!M335)</f>
        <v/>
      </c>
      <c r="I681" s="506" t="str">
        <f>IF(Main!N335="","",Main!N335)</f>
        <v/>
      </c>
      <c r="J681" s="501"/>
      <c r="K681" s="502" t="str">
        <f t="shared" si="329"/>
        <v/>
      </c>
      <c r="L681" s="503" t="str">
        <f t="shared" ref="L681" si="341">K681</f>
        <v/>
      </c>
    </row>
    <row r="682" spans="1:12" s="504" customFormat="1" ht="27" hidden="1" customHeight="1">
      <c r="A682" s="608" t="str">
        <f>IF(K683="","",SUM($L$18:L683))</f>
        <v/>
      </c>
      <c r="B682" s="610" t="str">
        <f>IF(I683="","",CONCATENATE(Main!C336,", ",Main!D336,IF(Main!F336&gt;0,CONCATENATE(", ",Main!F336),"")))</f>
        <v/>
      </c>
      <c r="C682" s="611"/>
      <c r="D682" s="612"/>
      <c r="E682" s="499" t="str">
        <f>IF(I682="","",Main!O336)</f>
        <v/>
      </c>
      <c r="F682" s="500" t="str">
        <f>IF(I682="","",Main!P336)</f>
        <v/>
      </c>
      <c r="G682" s="500" t="str">
        <f>IF(I682="","",Main!Q336)</f>
        <v/>
      </c>
      <c r="H682" s="499" t="str">
        <f>IF(I682="","",Main!R336)</f>
        <v/>
      </c>
      <c r="I682" s="500" t="str">
        <f>IF(Main!S336="","",Main!S336)</f>
        <v/>
      </c>
      <c r="J682" s="501"/>
      <c r="K682" s="502" t="str">
        <f t="shared" si="329"/>
        <v/>
      </c>
      <c r="L682" s="503"/>
    </row>
    <row r="683" spans="1:12" s="504" customFormat="1" ht="27" hidden="1" customHeight="1">
      <c r="A683" s="609"/>
      <c r="B683" s="613"/>
      <c r="C683" s="614"/>
      <c r="D683" s="615"/>
      <c r="E683" s="505" t="str">
        <f>IF(I683="","",Main!J336)</f>
        <v/>
      </c>
      <c r="F683" s="506" t="str">
        <f>IF(I683="","",Main!K336)</f>
        <v/>
      </c>
      <c r="G683" s="506" t="str">
        <f>IF(I683="","",Main!L336)</f>
        <v/>
      </c>
      <c r="H683" s="505" t="str">
        <f>IF(I683="","",Main!M336)</f>
        <v/>
      </c>
      <c r="I683" s="506" t="str">
        <f>IF(Main!N336="","",Main!N336)</f>
        <v/>
      </c>
      <c r="J683" s="501"/>
      <c r="K683" s="502" t="str">
        <f t="shared" si="329"/>
        <v/>
      </c>
      <c r="L683" s="503" t="str">
        <f t="shared" ref="L683" si="342">K683</f>
        <v/>
      </c>
    </row>
    <row r="684" spans="1:12" s="504" customFormat="1" ht="27" hidden="1" customHeight="1">
      <c r="A684" s="608" t="str">
        <f>IF(K685="","",SUM($L$18:L685))</f>
        <v/>
      </c>
      <c r="B684" s="610" t="str">
        <f>IF(I685="","",CONCATENATE(Main!C337,", ",Main!D337,IF(Main!F337&gt;0,CONCATENATE(", ",Main!F337),"")))</f>
        <v/>
      </c>
      <c r="C684" s="611"/>
      <c r="D684" s="612"/>
      <c r="E684" s="499" t="str">
        <f>IF(I684="","",Main!O337)</f>
        <v/>
      </c>
      <c r="F684" s="500" t="str">
        <f>IF(I684="","",Main!P337)</f>
        <v/>
      </c>
      <c r="G684" s="500" t="str">
        <f>IF(I684="","",Main!Q337)</f>
        <v/>
      </c>
      <c r="H684" s="499" t="str">
        <f>IF(I684="","",Main!R337)</f>
        <v/>
      </c>
      <c r="I684" s="500" t="str">
        <f>IF(Main!S337="","",Main!S337)</f>
        <v/>
      </c>
      <c r="J684" s="501"/>
      <c r="K684" s="502" t="str">
        <f t="shared" si="329"/>
        <v/>
      </c>
      <c r="L684" s="503"/>
    </row>
    <row r="685" spans="1:12" s="504" customFormat="1" ht="27" hidden="1" customHeight="1">
      <c r="A685" s="609"/>
      <c r="B685" s="613"/>
      <c r="C685" s="614"/>
      <c r="D685" s="615"/>
      <c r="E685" s="505" t="str">
        <f>IF(I685="","",Main!J337)</f>
        <v/>
      </c>
      <c r="F685" s="506" t="str">
        <f>IF(I685="","",Main!K337)</f>
        <v/>
      </c>
      <c r="G685" s="506" t="str">
        <f>IF(I685="","",Main!L337)</f>
        <v/>
      </c>
      <c r="H685" s="505" t="str">
        <f>IF(I685="","",Main!M337)</f>
        <v/>
      </c>
      <c r="I685" s="506" t="str">
        <f>IF(Main!N337="","",Main!N337)</f>
        <v/>
      </c>
      <c r="J685" s="501"/>
      <c r="K685" s="502" t="str">
        <f t="shared" si="329"/>
        <v/>
      </c>
      <c r="L685" s="503" t="str">
        <f t="shared" ref="L685" si="343">K685</f>
        <v/>
      </c>
    </row>
    <row r="686" spans="1:12" s="504" customFormat="1" ht="27" hidden="1" customHeight="1">
      <c r="A686" s="608" t="str">
        <f>IF(K687="","",SUM($L$18:L687))</f>
        <v/>
      </c>
      <c r="B686" s="610" t="str">
        <f>IF(I687="","",CONCATENATE(Main!C338,", ",Main!D338,IF(Main!F338&gt;0,CONCATENATE(", ",Main!F338),"")))</f>
        <v/>
      </c>
      <c r="C686" s="611"/>
      <c r="D686" s="612"/>
      <c r="E686" s="499" t="str">
        <f>IF(I686="","",Main!O338)</f>
        <v/>
      </c>
      <c r="F686" s="500" t="str">
        <f>IF(I686="","",Main!P338)</f>
        <v/>
      </c>
      <c r="G686" s="500" t="str">
        <f>IF(I686="","",Main!Q338)</f>
        <v/>
      </c>
      <c r="H686" s="499" t="str">
        <f>IF(I686="","",Main!R338)</f>
        <v/>
      </c>
      <c r="I686" s="500" t="str">
        <f>IF(Main!S338="","",Main!S338)</f>
        <v/>
      </c>
      <c r="J686" s="501"/>
      <c r="K686" s="502" t="str">
        <f t="shared" si="329"/>
        <v/>
      </c>
      <c r="L686" s="503"/>
    </row>
    <row r="687" spans="1:12" s="504" customFormat="1" ht="27" hidden="1" customHeight="1">
      <c r="A687" s="609"/>
      <c r="B687" s="613"/>
      <c r="C687" s="614"/>
      <c r="D687" s="615"/>
      <c r="E687" s="505" t="str">
        <f>IF(I687="","",Main!J338)</f>
        <v/>
      </c>
      <c r="F687" s="506" t="str">
        <f>IF(I687="","",Main!K338)</f>
        <v/>
      </c>
      <c r="G687" s="506" t="str">
        <f>IF(I687="","",Main!L338)</f>
        <v/>
      </c>
      <c r="H687" s="505" t="str">
        <f>IF(I687="","",Main!M338)</f>
        <v/>
      </c>
      <c r="I687" s="506" t="str">
        <f>IF(Main!N338="","",Main!N338)</f>
        <v/>
      </c>
      <c r="J687" s="501"/>
      <c r="K687" s="502" t="str">
        <f t="shared" si="329"/>
        <v/>
      </c>
      <c r="L687" s="503" t="str">
        <f t="shared" ref="L687" si="344">K687</f>
        <v/>
      </c>
    </row>
    <row r="688" spans="1:12" s="504" customFormat="1" ht="27" hidden="1" customHeight="1">
      <c r="A688" s="608" t="str">
        <f>IF(K689="","",SUM($L$18:L689))</f>
        <v/>
      </c>
      <c r="B688" s="610" t="str">
        <f>IF(I689="","",CONCATENATE(Main!C339,", ",Main!D339,IF(Main!F339&gt;0,CONCATENATE(", ",Main!F339),"")))</f>
        <v/>
      </c>
      <c r="C688" s="611"/>
      <c r="D688" s="612"/>
      <c r="E688" s="499" t="str">
        <f>IF(I688="","",Main!O339)</f>
        <v/>
      </c>
      <c r="F688" s="500" t="str">
        <f>IF(I688="","",Main!P339)</f>
        <v/>
      </c>
      <c r="G688" s="500" t="str">
        <f>IF(I688="","",Main!Q339)</f>
        <v/>
      </c>
      <c r="H688" s="499" t="str">
        <f>IF(I688="","",Main!R339)</f>
        <v/>
      </c>
      <c r="I688" s="500" t="str">
        <f>IF(Main!S339="","",Main!S339)</f>
        <v/>
      </c>
      <c r="J688" s="501"/>
      <c r="K688" s="502" t="str">
        <f t="shared" si="329"/>
        <v/>
      </c>
      <c r="L688" s="503"/>
    </row>
    <row r="689" spans="1:12" s="504" customFormat="1" ht="27" hidden="1" customHeight="1">
      <c r="A689" s="609"/>
      <c r="B689" s="613"/>
      <c r="C689" s="614"/>
      <c r="D689" s="615"/>
      <c r="E689" s="505" t="str">
        <f>IF(I689="","",Main!J339)</f>
        <v/>
      </c>
      <c r="F689" s="506" t="str">
        <f>IF(I689="","",Main!K339)</f>
        <v/>
      </c>
      <c r="G689" s="506" t="str">
        <f>IF(I689="","",Main!L339)</f>
        <v/>
      </c>
      <c r="H689" s="505" t="str">
        <f>IF(I689="","",Main!M339)</f>
        <v/>
      </c>
      <c r="I689" s="506" t="str">
        <f>IF(Main!N339="","",Main!N339)</f>
        <v/>
      </c>
      <c r="J689" s="501"/>
      <c r="K689" s="502" t="str">
        <f t="shared" si="329"/>
        <v/>
      </c>
      <c r="L689" s="503" t="str">
        <f t="shared" ref="L689" si="345">K689</f>
        <v/>
      </c>
    </row>
    <row r="690" spans="1:12" s="504" customFormat="1" ht="27" hidden="1" customHeight="1">
      <c r="A690" s="608" t="str">
        <f>IF(K691="","",SUM($L$18:L691))</f>
        <v/>
      </c>
      <c r="B690" s="610" t="str">
        <f>IF(I691="","",CONCATENATE(Main!C340,", ",Main!D340,IF(Main!F340&gt;0,CONCATENATE(", ",Main!F340),"")))</f>
        <v/>
      </c>
      <c r="C690" s="611"/>
      <c r="D690" s="612"/>
      <c r="E690" s="499" t="str">
        <f>IF(I690="","",Main!O340)</f>
        <v/>
      </c>
      <c r="F690" s="500" t="str">
        <f>IF(I690="","",Main!P340)</f>
        <v/>
      </c>
      <c r="G690" s="500" t="str">
        <f>IF(I690="","",Main!Q340)</f>
        <v/>
      </c>
      <c r="H690" s="499" t="str">
        <f>IF(I690="","",Main!R340)</f>
        <v/>
      </c>
      <c r="I690" s="500" t="str">
        <f>IF(Main!S340="","",Main!S340)</f>
        <v/>
      </c>
      <c r="J690" s="501"/>
      <c r="K690" s="502" t="str">
        <f t="shared" si="329"/>
        <v/>
      </c>
      <c r="L690" s="503"/>
    </row>
    <row r="691" spans="1:12" s="504" customFormat="1" ht="27" hidden="1" customHeight="1">
      <c r="A691" s="609"/>
      <c r="B691" s="613"/>
      <c r="C691" s="614"/>
      <c r="D691" s="615"/>
      <c r="E691" s="505" t="str">
        <f>IF(I691="","",Main!J340)</f>
        <v/>
      </c>
      <c r="F691" s="506" t="str">
        <f>IF(I691="","",Main!K340)</f>
        <v/>
      </c>
      <c r="G691" s="506" t="str">
        <f>IF(I691="","",Main!L340)</f>
        <v/>
      </c>
      <c r="H691" s="505" t="str">
        <f>IF(I691="","",Main!M340)</f>
        <v/>
      </c>
      <c r="I691" s="506" t="str">
        <f>IF(Main!N340="","",Main!N340)</f>
        <v/>
      </c>
      <c r="J691" s="501"/>
      <c r="K691" s="502" t="str">
        <f t="shared" si="329"/>
        <v/>
      </c>
      <c r="L691" s="503" t="str">
        <f t="shared" ref="L691" si="346">K691</f>
        <v/>
      </c>
    </row>
    <row r="692" spans="1:12" s="504" customFormat="1" ht="27" hidden="1" customHeight="1">
      <c r="A692" s="608" t="str">
        <f>IF(K693="","",SUM($L$18:L693))</f>
        <v/>
      </c>
      <c r="B692" s="610" t="str">
        <f>IF(I693="","",CONCATENATE(Main!C341,", ",Main!D341,IF(Main!F341&gt;0,CONCATENATE(", ",Main!F341),"")))</f>
        <v/>
      </c>
      <c r="C692" s="611"/>
      <c r="D692" s="612"/>
      <c r="E692" s="499" t="str">
        <f>IF(I692="","",Main!O341)</f>
        <v/>
      </c>
      <c r="F692" s="500" t="str">
        <f>IF(I692="","",Main!P341)</f>
        <v/>
      </c>
      <c r="G692" s="500" t="str">
        <f>IF(I692="","",Main!Q341)</f>
        <v/>
      </c>
      <c r="H692" s="499" t="str">
        <f>IF(I692="","",Main!R341)</f>
        <v/>
      </c>
      <c r="I692" s="500" t="str">
        <f>IF(Main!S341="","",Main!S341)</f>
        <v/>
      </c>
      <c r="J692" s="501"/>
      <c r="K692" s="502" t="str">
        <f t="shared" si="329"/>
        <v/>
      </c>
      <c r="L692" s="503"/>
    </row>
    <row r="693" spans="1:12" s="504" customFormat="1" ht="27" hidden="1" customHeight="1">
      <c r="A693" s="609"/>
      <c r="B693" s="613"/>
      <c r="C693" s="614"/>
      <c r="D693" s="615"/>
      <c r="E693" s="505" t="str">
        <f>IF(I693="","",Main!J341)</f>
        <v/>
      </c>
      <c r="F693" s="506" t="str">
        <f>IF(I693="","",Main!K341)</f>
        <v/>
      </c>
      <c r="G693" s="506" t="str">
        <f>IF(I693="","",Main!L341)</f>
        <v/>
      </c>
      <c r="H693" s="505" t="str">
        <f>IF(I693="","",Main!M341)</f>
        <v/>
      </c>
      <c r="I693" s="506" t="str">
        <f>IF(Main!N341="","",Main!N341)</f>
        <v/>
      </c>
      <c r="J693" s="501"/>
      <c r="K693" s="502" t="str">
        <f t="shared" si="329"/>
        <v/>
      </c>
      <c r="L693" s="503" t="str">
        <f t="shared" ref="L693" si="347">K693</f>
        <v/>
      </c>
    </row>
    <row r="694" spans="1:12" s="504" customFormat="1" ht="27" hidden="1" customHeight="1">
      <c r="A694" s="608" t="str">
        <f>IF(K695="","",SUM($L$18:L695))</f>
        <v/>
      </c>
      <c r="B694" s="610" t="str">
        <f>IF(I695="","",CONCATENATE(Main!C342,", ",Main!D342,IF(Main!F342&gt;0,CONCATENATE(", ",Main!F342),"")))</f>
        <v/>
      </c>
      <c r="C694" s="611"/>
      <c r="D694" s="612"/>
      <c r="E694" s="499" t="str">
        <f>IF(I694="","",Main!O342)</f>
        <v/>
      </c>
      <c r="F694" s="500" t="str">
        <f>IF(I694="","",Main!P342)</f>
        <v/>
      </c>
      <c r="G694" s="500" t="str">
        <f>IF(I694="","",Main!Q342)</f>
        <v/>
      </c>
      <c r="H694" s="499" t="str">
        <f>IF(I694="","",Main!R342)</f>
        <v/>
      </c>
      <c r="I694" s="500" t="str">
        <f>IF(Main!S342="","",Main!S342)</f>
        <v/>
      </c>
      <c r="J694" s="501"/>
      <c r="K694" s="502" t="str">
        <f t="shared" si="329"/>
        <v/>
      </c>
      <c r="L694" s="503"/>
    </row>
    <row r="695" spans="1:12" s="504" customFormat="1" ht="27" hidden="1" customHeight="1">
      <c r="A695" s="609"/>
      <c r="B695" s="613"/>
      <c r="C695" s="614"/>
      <c r="D695" s="615"/>
      <c r="E695" s="505" t="str">
        <f>IF(I695="","",Main!J342)</f>
        <v/>
      </c>
      <c r="F695" s="506" t="str">
        <f>IF(I695="","",Main!K342)</f>
        <v/>
      </c>
      <c r="G695" s="506" t="str">
        <f>IF(I695="","",Main!L342)</f>
        <v/>
      </c>
      <c r="H695" s="505" t="str">
        <f>IF(I695="","",Main!M342)</f>
        <v/>
      </c>
      <c r="I695" s="506" t="str">
        <f>IF(Main!N342="","",Main!N342)</f>
        <v/>
      </c>
      <c r="J695" s="501"/>
      <c r="K695" s="502" t="str">
        <f t="shared" si="329"/>
        <v/>
      </c>
      <c r="L695" s="503" t="str">
        <f t="shared" ref="L695" si="348">K695</f>
        <v/>
      </c>
    </row>
    <row r="696" spans="1:12" s="504" customFormat="1" ht="27" hidden="1" customHeight="1">
      <c r="A696" s="608" t="str">
        <f>IF(K697="","",SUM($L$18:L697))</f>
        <v/>
      </c>
      <c r="B696" s="610" t="str">
        <f>IF(I697="","",CONCATENATE(Main!C343,", ",Main!D343,IF(Main!F343&gt;0,CONCATENATE(", ",Main!F343),"")))</f>
        <v/>
      </c>
      <c r="C696" s="611"/>
      <c r="D696" s="612"/>
      <c r="E696" s="499" t="str">
        <f>IF(I696="","",Main!O343)</f>
        <v/>
      </c>
      <c r="F696" s="500" t="str">
        <f>IF(I696="","",Main!P343)</f>
        <v/>
      </c>
      <c r="G696" s="500" t="str">
        <f>IF(I696="","",Main!Q343)</f>
        <v/>
      </c>
      <c r="H696" s="499" t="str">
        <f>IF(I696="","",Main!R343)</f>
        <v/>
      </c>
      <c r="I696" s="500" t="str">
        <f>IF(Main!S343="","",Main!S343)</f>
        <v/>
      </c>
      <c r="J696" s="501"/>
      <c r="K696" s="502" t="str">
        <f t="shared" si="329"/>
        <v/>
      </c>
      <c r="L696" s="503"/>
    </row>
    <row r="697" spans="1:12" s="504" customFormat="1" ht="27" hidden="1" customHeight="1">
      <c r="A697" s="609"/>
      <c r="B697" s="613"/>
      <c r="C697" s="614"/>
      <c r="D697" s="615"/>
      <c r="E697" s="505" t="str">
        <f>IF(I697="","",Main!J343)</f>
        <v/>
      </c>
      <c r="F697" s="506" t="str">
        <f>IF(I697="","",Main!K343)</f>
        <v/>
      </c>
      <c r="G697" s="506" t="str">
        <f>IF(I697="","",Main!L343)</f>
        <v/>
      </c>
      <c r="H697" s="505" t="str">
        <f>IF(I697="","",Main!M343)</f>
        <v/>
      </c>
      <c r="I697" s="506" t="str">
        <f>IF(Main!N343="","",Main!N343)</f>
        <v/>
      </c>
      <c r="J697" s="501"/>
      <c r="K697" s="502" t="str">
        <f t="shared" si="329"/>
        <v/>
      </c>
      <c r="L697" s="503" t="str">
        <f t="shared" ref="L697" si="349">K697</f>
        <v/>
      </c>
    </row>
    <row r="698" spans="1:12" s="504" customFormat="1" ht="27" hidden="1" customHeight="1">
      <c r="A698" s="608" t="str">
        <f>IF(K699="","",SUM($L$18:L699))</f>
        <v/>
      </c>
      <c r="B698" s="610" t="str">
        <f>IF(I699="","",CONCATENATE(Main!C344,", ",Main!D344,IF(Main!F344&gt;0,CONCATENATE(", ",Main!F344),"")))</f>
        <v/>
      </c>
      <c r="C698" s="611"/>
      <c r="D698" s="612"/>
      <c r="E698" s="499" t="str">
        <f>IF(I698="","",Main!O344)</f>
        <v/>
      </c>
      <c r="F698" s="500" t="str">
        <f>IF(I698="","",Main!P344)</f>
        <v/>
      </c>
      <c r="G698" s="500" t="str">
        <f>IF(I698="","",Main!Q344)</f>
        <v/>
      </c>
      <c r="H698" s="499" t="str">
        <f>IF(I698="","",Main!R344)</f>
        <v/>
      </c>
      <c r="I698" s="500" t="str">
        <f>IF(Main!S344="","",Main!S344)</f>
        <v/>
      </c>
      <c r="J698" s="501"/>
      <c r="K698" s="502" t="str">
        <f t="shared" si="329"/>
        <v/>
      </c>
      <c r="L698" s="503"/>
    </row>
    <row r="699" spans="1:12" s="504" customFormat="1" ht="27" hidden="1" customHeight="1">
      <c r="A699" s="609"/>
      <c r="B699" s="613"/>
      <c r="C699" s="614"/>
      <c r="D699" s="615"/>
      <c r="E699" s="505" t="str">
        <f>IF(I699="","",Main!J344)</f>
        <v/>
      </c>
      <c r="F699" s="506" t="str">
        <f>IF(I699="","",Main!K344)</f>
        <v/>
      </c>
      <c r="G699" s="506" t="str">
        <f>IF(I699="","",Main!L344)</f>
        <v/>
      </c>
      <c r="H699" s="505" t="str">
        <f>IF(I699="","",Main!M344)</f>
        <v/>
      </c>
      <c r="I699" s="506" t="str">
        <f>IF(Main!N344="","",Main!N344)</f>
        <v/>
      </c>
      <c r="J699" s="501"/>
      <c r="K699" s="502" t="str">
        <f t="shared" si="329"/>
        <v/>
      </c>
      <c r="L699" s="503" t="str">
        <f t="shared" ref="L699" si="350">K699</f>
        <v/>
      </c>
    </row>
    <row r="700" spans="1:12" s="504" customFormat="1" ht="27" hidden="1" customHeight="1">
      <c r="A700" s="608" t="str">
        <f>IF(K701="","",SUM($L$18:L701))</f>
        <v/>
      </c>
      <c r="B700" s="610" t="str">
        <f>IF(I701="","",CONCATENATE(Main!C345,", ",Main!D345,IF(Main!F345&gt;0,CONCATENATE(", ",Main!F345),"")))</f>
        <v/>
      </c>
      <c r="C700" s="611"/>
      <c r="D700" s="612"/>
      <c r="E700" s="499" t="str">
        <f>IF(I700="","",Main!O345)</f>
        <v/>
      </c>
      <c r="F700" s="500" t="str">
        <f>IF(I700="","",Main!P345)</f>
        <v/>
      </c>
      <c r="G700" s="500" t="str">
        <f>IF(I700="","",Main!Q345)</f>
        <v/>
      </c>
      <c r="H700" s="499" t="str">
        <f>IF(I700="","",Main!R345)</f>
        <v/>
      </c>
      <c r="I700" s="500" t="str">
        <f>IF(Main!S345="","",Main!S345)</f>
        <v/>
      </c>
      <c r="J700" s="501"/>
      <c r="K700" s="502" t="str">
        <f t="shared" si="329"/>
        <v/>
      </c>
      <c r="L700" s="503"/>
    </row>
    <row r="701" spans="1:12" s="504" customFormat="1" ht="27" hidden="1" customHeight="1">
      <c r="A701" s="609"/>
      <c r="B701" s="613"/>
      <c r="C701" s="614"/>
      <c r="D701" s="615"/>
      <c r="E701" s="505" t="str">
        <f>IF(I701="","",Main!J345)</f>
        <v/>
      </c>
      <c r="F701" s="506" t="str">
        <f>IF(I701="","",Main!K345)</f>
        <v/>
      </c>
      <c r="G701" s="506" t="str">
        <f>IF(I701="","",Main!L345)</f>
        <v/>
      </c>
      <c r="H701" s="505" t="str">
        <f>IF(I701="","",Main!M345)</f>
        <v/>
      </c>
      <c r="I701" s="506" t="str">
        <f>IF(Main!N345="","",Main!N345)</f>
        <v/>
      </c>
      <c r="J701" s="501"/>
      <c r="K701" s="502" t="str">
        <f t="shared" si="329"/>
        <v/>
      </c>
      <c r="L701" s="503" t="str">
        <f t="shared" ref="L701" si="351">K701</f>
        <v/>
      </c>
    </row>
    <row r="702" spans="1:12" s="504" customFormat="1" ht="27" hidden="1" customHeight="1">
      <c r="A702" s="608" t="str">
        <f>IF(K703="","",SUM($L$18:L703))</f>
        <v/>
      </c>
      <c r="B702" s="610" t="str">
        <f>IF(I703="","",CONCATENATE(Main!C346,", ",Main!D346,IF(Main!F346&gt;0,CONCATENATE(", ",Main!F346),"")))</f>
        <v/>
      </c>
      <c r="C702" s="611"/>
      <c r="D702" s="612"/>
      <c r="E702" s="499" t="str">
        <f>IF(I702="","",Main!O346)</f>
        <v/>
      </c>
      <c r="F702" s="500" t="str">
        <f>IF(I702="","",Main!P346)</f>
        <v/>
      </c>
      <c r="G702" s="500" t="str">
        <f>IF(I702="","",Main!Q346)</f>
        <v/>
      </c>
      <c r="H702" s="499" t="str">
        <f>IF(I702="","",Main!R346)</f>
        <v/>
      </c>
      <c r="I702" s="500" t="str">
        <f>IF(Main!S346="","",Main!S346)</f>
        <v/>
      </c>
      <c r="J702" s="501"/>
      <c r="K702" s="502" t="str">
        <f t="shared" si="329"/>
        <v/>
      </c>
      <c r="L702" s="503"/>
    </row>
    <row r="703" spans="1:12" s="504" customFormat="1" ht="27" hidden="1" customHeight="1">
      <c r="A703" s="609"/>
      <c r="B703" s="613"/>
      <c r="C703" s="614"/>
      <c r="D703" s="615"/>
      <c r="E703" s="505" t="str">
        <f>IF(I703="","",Main!J346)</f>
        <v/>
      </c>
      <c r="F703" s="506" t="str">
        <f>IF(I703="","",Main!K346)</f>
        <v/>
      </c>
      <c r="G703" s="506" t="str">
        <f>IF(I703="","",Main!L346)</f>
        <v/>
      </c>
      <c r="H703" s="505" t="str">
        <f>IF(I703="","",Main!M346)</f>
        <v/>
      </c>
      <c r="I703" s="506" t="str">
        <f>IF(Main!N346="","",Main!N346)</f>
        <v/>
      </c>
      <c r="J703" s="501"/>
      <c r="K703" s="502" t="str">
        <f t="shared" si="329"/>
        <v/>
      </c>
      <c r="L703" s="503" t="str">
        <f t="shared" ref="L703" si="352">K703</f>
        <v/>
      </c>
    </row>
    <row r="704" spans="1:12" s="504" customFormat="1" ht="27" hidden="1" customHeight="1">
      <c r="A704" s="608" t="str">
        <f>IF(K705="","",SUM($L$18:L705))</f>
        <v/>
      </c>
      <c r="B704" s="610" t="str">
        <f>IF(I705="","",CONCATENATE(Main!C347,", ",Main!D347,IF(Main!F347&gt;0,CONCATENATE(", ",Main!F347),"")))</f>
        <v/>
      </c>
      <c r="C704" s="611"/>
      <c r="D704" s="612"/>
      <c r="E704" s="499" t="str">
        <f>IF(I704="","",Main!O347)</f>
        <v/>
      </c>
      <c r="F704" s="500" t="str">
        <f>IF(I704="","",Main!P347)</f>
        <v/>
      </c>
      <c r="G704" s="500" t="str">
        <f>IF(I704="","",Main!Q347)</f>
        <v/>
      </c>
      <c r="H704" s="499" t="str">
        <f>IF(I704="","",Main!R347)</f>
        <v/>
      </c>
      <c r="I704" s="500" t="str">
        <f>IF(Main!S347="","",Main!S347)</f>
        <v/>
      </c>
      <c r="J704" s="501"/>
      <c r="K704" s="502" t="str">
        <f t="shared" si="329"/>
        <v/>
      </c>
      <c r="L704" s="503"/>
    </row>
    <row r="705" spans="1:12" s="504" customFormat="1" ht="27" hidden="1" customHeight="1">
      <c r="A705" s="609"/>
      <c r="B705" s="613"/>
      <c r="C705" s="614"/>
      <c r="D705" s="615"/>
      <c r="E705" s="505" t="str">
        <f>IF(I705="","",Main!J347)</f>
        <v/>
      </c>
      <c r="F705" s="506" t="str">
        <f>IF(I705="","",Main!K347)</f>
        <v/>
      </c>
      <c r="G705" s="506" t="str">
        <f>IF(I705="","",Main!L347)</f>
        <v/>
      </c>
      <c r="H705" s="505" t="str">
        <f>IF(I705="","",Main!M347)</f>
        <v/>
      </c>
      <c r="I705" s="506" t="str">
        <f>IF(Main!N347="","",Main!N347)</f>
        <v/>
      </c>
      <c r="J705" s="501"/>
      <c r="K705" s="502" t="str">
        <f t="shared" si="329"/>
        <v/>
      </c>
      <c r="L705" s="503" t="str">
        <f t="shared" ref="L705" si="353">K705</f>
        <v/>
      </c>
    </row>
    <row r="706" spans="1:12" s="504" customFormat="1" ht="27" hidden="1" customHeight="1">
      <c r="A706" s="608" t="str">
        <f>IF(K707="","",SUM($L$18:L707))</f>
        <v/>
      </c>
      <c r="B706" s="610" t="str">
        <f>IF(I707="","",CONCATENATE(Main!C348,", ",Main!D348,IF(Main!F348&gt;0,CONCATENATE(", ",Main!F348),"")))</f>
        <v/>
      </c>
      <c r="C706" s="611"/>
      <c r="D706" s="612"/>
      <c r="E706" s="499" t="str">
        <f>IF(I706="","",Main!O348)</f>
        <v/>
      </c>
      <c r="F706" s="500" t="str">
        <f>IF(I706="","",Main!P348)</f>
        <v/>
      </c>
      <c r="G706" s="500" t="str">
        <f>IF(I706="","",Main!Q348)</f>
        <v/>
      </c>
      <c r="H706" s="499" t="str">
        <f>IF(I706="","",Main!R348)</f>
        <v/>
      </c>
      <c r="I706" s="500" t="str">
        <f>IF(Main!S348="","",Main!S348)</f>
        <v/>
      </c>
      <c r="J706" s="501"/>
      <c r="K706" s="502" t="str">
        <f t="shared" si="329"/>
        <v/>
      </c>
      <c r="L706" s="503"/>
    </row>
    <row r="707" spans="1:12" s="504" customFormat="1" ht="27" hidden="1" customHeight="1">
      <c r="A707" s="609"/>
      <c r="B707" s="613"/>
      <c r="C707" s="614"/>
      <c r="D707" s="615"/>
      <c r="E707" s="505" t="str">
        <f>IF(I707="","",Main!J348)</f>
        <v/>
      </c>
      <c r="F707" s="506" t="str">
        <f>IF(I707="","",Main!K348)</f>
        <v/>
      </c>
      <c r="G707" s="506" t="str">
        <f>IF(I707="","",Main!L348)</f>
        <v/>
      </c>
      <c r="H707" s="505" t="str">
        <f>IF(I707="","",Main!M348)</f>
        <v/>
      </c>
      <c r="I707" s="506" t="str">
        <f>IF(Main!N348="","",Main!N348)</f>
        <v/>
      </c>
      <c r="J707" s="501"/>
      <c r="K707" s="502" t="str">
        <f t="shared" si="329"/>
        <v/>
      </c>
      <c r="L707" s="503" t="str">
        <f t="shared" ref="L707" si="354">K707</f>
        <v/>
      </c>
    </row>
    <row r="708" spans="1:12" s="504" customFormat="1" ht="27" hidden="1" customHeight="1">
      <c r="A708" s="608" t="str">
        <f>IF(K709="","",SUM($L$18:L709))</f>
        <v/>
      </c>
      <c r="B708" s="610" t="str">
        <f>IF(I709="","",CONCATENATE(Main!C349,", ",Main!D349,IF(Main!F349&gt;0,CONCATENATE(", ",Main!F349),"")))</f>
        <v/>
      </c>
      <c r="C708" s="611"/>
      <c r="D708" s="612"/>
      <c r="E708" s="499" t="str">
        <f>IF(I708="","",Main!O349)</f>
        <v/>
      </c>
      <c r="F708" s="500" t="str">
        <f>IF(I708="","",Main!P349)</f>
        <v/>
      </c>
      <c r="G708" s="500" t="str">
        <f>IF(I708="","",Main!Q349)</f>
        <v/>
      </c>
      <c r="H708" s="499" t="str">
        <f>IF(I708="","",Main!R349)</f>
        <v/>
      </c>
      <c r="I708" s="500" t="str">
        <f>IF(Main!S349="","",Main!S349)</f>
        <v/>
      </c>
      <c r="J708" s="501"/>
      <c r="K708" s="502" t="str">
        <f t="shared" si="329"/>
        <v/>
      </c>
      <c r="L708" s="503"/>
    </row>
    <row r="709" spans="1:12" s="504" customFormat="1" ht="27" hidden="1" customHeight="1">
      <c r="A709" s="609"/>
      <c r="B709" s="613"/>
      <c r="C709" s="614"/>
      <c r="D709" s="615"/>
      <c r="E709" s="505" t="str">
        <f>IF(I709="","",Main!J349)</f>
        <v/>
      </c>
      <c r="F709" s="506" t="str">
        <f>IF(I709="","",Main!K349)</f>
        <v/>
      </c>
      <c r="G709" s="506" t="str">
        <f>IF(I709="","",Main!L349)</f>
        <v/>
      </c>
      <c r="H709" s="505" t="str">
        <f>IF(I709="","",Main!M349)</f>
        <v/>
      </c>
      <c r="I709" s="506" t="str">
        <f>IF(Main!N349="","",Main!N349)</f>
        <v/>
      </c>
      <c r="J709" s="501"/>
      <c r="K709" s="502" t="str">
        <f t="shared" si="329"/>
        <v/>
      </c>
      <c r="L709" s="503" t="str">
        <f t="shared" ref="L709" si="355">K709</f>
        <v/>
      </c>
    </row>
    <row r="710" spans="1:12" s="504" customFormat="1" ht="27" hidden="1" customHeight="1">
      <c r="A710" s="608" t="str">
        <f>IF(K711="","",SUM($L$18:L711))</f>
        <v/>
      </c>
      <c r="B710" s="610" t="str">
        <f>IF(I711="","",CONCATENATE(Main!C350,", ",Main!D350,IF(Main!F350&gt;0,CONCATENATE(", ",Main!F350),"")))</f>
        <v/>
      </c>
      <c r="C710" s="611"/>
      <c r="D710" s="612"/>
      <c r="E710" s="499" t="str">
        <f>IF(I710="","",Main!O350)</f>
        <v/>
      </c>
      <c r="F710" s="500" t="str">
        <f>IF(I710="","",Main!P350)</f>
        <v/>
      </c>
      <c r="G710" s="500" t="str">
        <f>IF(I710="","",Main!Q350)</f>
        <v/>
      </c>
      <c r="H710" s="499" t="str">
        <f>IF(I710="","",Main!R350)</f>
        <v/>
      </c>
      <c r="I710" s="500" t="str">
        <f>IF(Main!S350="","",Main!S350)</f>
        <v/>
      </c>
      <c r="J710" s="501"/>
      <c r="K710" s="502" t="str">
        <f t="shared" si="329"/>
        <v/>
      </c>
      <c r="L710" s="503"/>
    </row>
    <row r="711" spans="1:12" s="504" customFormat="1" ht="27" hidden="1" customHeight="1">
      <c r="A711" s="609"/>
      <c r="B711" s="613"/>
      <c r="C711" s="614"/>
      <c r="D711" s="615"/>
      <c r="E711" s="505" t="str">
        <f>IF(I711="","",Main!J350)</f>
        <v/>
      </c>
      <c r="F711" s="506" t="str">
        <f>IF(I711="","",Main!K350)</f>
        <v/>
      </c>
      <c r="G711" s="506" t="str">
        <f>IF(I711="","",Main!L350)</f>
        <v/>
      </c>
      <c r="H711" s="505" t="str">
        <f>IF(I711="","",Main!M350)</f>
        <v/>
      </c>
      <c r="I711" s="506" t="str">
        <f>IF(Main!N350="","",Main!N350)</f>
        <v/>
      </c>
      <c r="J711" s="501"/>
      <c r="K711" s="502" t="str">
        <f t="shared" si="329"/>
        <v/>
      </c>
      <c r="L711" s="503" t="str">
        <f t="shared" ref="L711" si="356">K711</f>
        <v/>
      </c>
    </row>
    <row r="712" spans="1:12" s="504" customFormat="1" ht="27" hidden="1" customHeight="1">
      <c r="A712" s="608" t="str">
        <f>IF(K713="","",SUM($L$18:L713))</f>
        <v/>
      </c>
      <c r="B712" s="610" t="str">
        <f>IF(I713="","",CONCATENATE(Main!C351,", ",Main!D351,IF(Main!F351&gt;0,CONCATENATE(", ",Main!F351),"")))</f>
        <v/>
      </c>
      <c r="C712" s="611"/>
      <c r="D712" s="612"/>
      <c r="E712" s="499" t="str">
        <f>IF(I712="","",Main!O351)</f>
        <v/>
      </c>
      <c r="F712" s="500" t="str">
        <f>IF(I712="","",Main!P351)</f>
        <v/>
      </c>
      <c r="G712" s="500" t="str">
        <f>IF(I712="","",Main!Q351)</f>
        <v/>
      </c>
      <c r="H712" s="499" t="str">
        <f>IF(I712="","",Main!R351)</f>
        <v/>
      </c>
      <c r="I712" s="500" t="str">
        <f>IF(Main!S351="","",Main!S351)</f>
        <v/>
      </c>
      <c r="J712" s="501"/>
      <c r="K712" s="502" t="str">
        <f t="shared" si="329"/>
        <v/>
      </c>
      <c r="L712" s="503"/>
    </row>
    <row r="713" spans="1:12" s="504" customFormat="1" ht="27" hidden="1" customHeight="1">
      <c r="A713" s="609"/>
      <c r="B713" s="613"/>
      <c r="C713" s="614"/>
      <c r="D713" s="615"/>
      <c r="E713" s="505" t="str">
        <f>IF(I713="","",Main!J351)</f>
        <v/>
      </c>
      <c r="F713" s="506" t="str">
        <f>IF(I713="","",Main!K351)</f>
        <v/>
      </c>
      <c r="G713" s="506" t="str">
        <f>IF(I713="","",Main!L351)</f>
        <v/>
      </c>
      <c r="H713" s="505" t="str">
        <f>IF(I713="","",Main!M351)</f>
        <v/>
      </c>
      <c r="I713" s="506" t="str">
        <f>IF(Main!N351="","",Main!N351)</f>
        <v/>
      </c>
      <c r="J713" s="501"/>
      <c r="K713" s="502" t="str">
        <f t="shared" si="329"/>
        <v/>
      </c>
      <c r="L713" s="503" t="str">
        <f t="shared" ref="L713" si="357">K713</f>
        <v/>
      </c>
    </row>
    <row r="714" spans="1:12" s="504" customFormat="1" ht="27" hidden="1" customHeight="1">
      <c r="A714" s="608" t="str">
        <f>IF(K715="","",SUM($L$18:L715))</f>
        <v/>
      </c>
      <c r="B714" s="610" t="str">
        <f>IF(I715="","",CONCATENATE(Main!C352,", ",Main!D352,IF(Main!F352&gt;0,CONCATENATE(", ",Main!F352),"")))</f>
        <v/>
      </c>
      <c r="C714" s="611"/>
      <c r="D714" s="612"/>
      <c r="E714" s="499" t="str">
        <f>IF(I714="","",Main!O352)</f>
        <v/>
      </c>
      <c r="F714" s="500" t="str">
        <f>IF(I714="","",Main!P352)</f>
        <v/>
      </c>
      <c r="G714" s="500" t="str">
        <f>IF(I714="","",Main!Q352)</f>
        <v/>
      </c>
      <c r="H714" s="499" t="str">
        <f>IF(I714="","",Main!R352)</f>
        <v/>
      </c>
      <c r="I714" s="500" t="str">
        <f>IF(Main!S352="","",Main!S352)</f>
        <v/>
      </c>
      <c r="J714" s="501"/>
      <c r="K714" s="502" t="str">
        <f t="shared" si="329"/>
        <v/>
      </c>
      <c r="L714" s="503"/>
    </row>
    <row r="715" spans="1:12" s="504" customFormat="1" ht="27" hidden="1" customHeight="1">
      <c r="A715" s="609"/>
      <c r="B715" s="613"/>
      <c r="C715" s="614"/>
      <c r="D715" s="615"/>
      <c r="E715" s="505" t="str">
        <f>IF(I715="","",Main!J352)</f>
        <v/>
      </c>
      <c r="F715" s="506" t="str">
        <f>IF(I715="","",Main!K352)</f>
        <v/>
      </c>
      <c r="G715" s="506" t="str">
        <f>IF(I715="","",Main!L352)</f>
        <v/>
      </c>
      <c r="H715" s="505" t="str">
        <f>IF(I715="","",Main!M352)</f>
        <v/>
      </c>
      <c r="I715" s="506" t="str">
        <f>IF(Main!N352="","",Main!N352)</f>
        <v/>
      </c>
      <c r="J715" s="501"/>
      <c r="K715" s="502" t="str">
        <f t="shared" si="329"/>
        <v/>
      </c>
      <c r="L715" s="503" t="str">
        <f t="shared" ref="L715" si="358">K715</f>
        <v/>
      </c>
    </row>
    <row r="716" spans="1:12" s="504" customFormat="1" ht="27" hidden="1" customHeight="1">
      <c r="A716" s="608" t="str">
        <f>IF(K717="","",SUM($L$18:L717))</f>
        <v/>
      </c>
      <c r="B716" s="610" t="str">
        <f>IF(I717="","",CONCATENATE(Main!C353,", ",Main!D353,IF(Main!F353&gt;0,CONCATENATE(", ",Main!F353),"")))</f>
        <v/>
      </c>
      <c r="C716" s="611"/>
      <c r="D716" s="612"/>
      <c r="E716" s="499" t="str">
        <f>IF(I716="","",Main!O353)</f>
        <v/>
      </c>
      <c r="F716" s="500" t="str">
        <f>IF(I716="","",Main!P353)</f>
        <v/>
      </c>
      <c r="G716" s="500" t="str">
        <f>IF(I716="","",Main!Q353)</f>
        <v/>
      </c>
      <c r="H716" s="499" t="str">
        <f>IF(I716="","",Main!R353)</f>
        <v/>
      </c>
      <c r="I716" s="500" t="str">
        <f>IF(Main!S353="","",Main!S353)</f>
        <v/>
      </c>
      <c r="J716" s="501"/>
      <c r="K716" s="502" t="str">
        <f t="shared" si="329"/>
        <v/>
      </c>
      <c r="L716" s="503"/>
    </row>
    <row r="717" spans="1:12" s="504" customFormat="1" ht="27" hidden="1" customHeight="1">
      <c r="A717" s="609"/>
      <c r="B717" s="613"/>
      <c r="C717" s="614"/>
      <c r="D717" s="615"/>
      <c r="E717" s="505" t="str">
        <f>IF(I717="","",Main!J353)</f>
        <v/>
      </c>
      <c r="F717" s="506" t="str">
        <f>IF(I717="","",Main!K353)</f>
        <v/>
      </c>
      <c r="G717" s="506" t="str">
        <f>IF(I717="","",Main!L353)</f>
        <v/>
      </c>
      <c r="H717" s="505" t="str">
        <f>IF(I717="","",Main!M353)</f>
        <v/>
      </c>
      <c r="I717" s="506" t="str">
        <f>IF(Main!N353="","",Main!N353)</f>
        <v/>
      </c>
      <c r="J717" s="501"/>
      <c r="K717" s="502" t="str">
        <f t="shared" si="329"/>
        <v/>
      </c>
      <c r="L717" s="503" t="str">
        <f t="shared" ref="L717" si="359">K717</f>
        <v/>
      </c>
    </row>
    <row r="718" spans="1:12" s="504" customFormat="1" ht="27" hidden="1" customHeight="1">
      <c r="A718" s="608" t="str">
        <f>IF(K719="","",SUM($L$18:L719))</f>
        <v/>
      </c>
      <c r="B718" s="610" t="str">
        <f>IF(I719="","",CONCATENATE(Main!C354,", ",Main!D354,IF(Main!F354&gt;0,CONCATENATE(", ",Main!F354),"")))</f>
        <v/>
      </c>
      <c r="C718" s="611"/>
      <c r="D718" s="612"/>
      <c r="E718" s="499" t="str">
        <f>IF(I718="","",Main!O354)</f>
        <v/>
      </c>
      <c r="F718" s="500" t="str">
        <f>IF(I718="","",Main!P354)</f>
        <v/>
      </c>
      <c r="G718" s="500" t="str">
        <f>IF(I718="","",Main!Q354)</f>
        <v/>
      </c>
      <c r="H718" s="499" t="str">
        <f>IF(I718="","",Main!R354)</f>
        <v/>
      </c>
      <c r="I718" s="500" t="str">
        <f>IF(Main!S354="","",Main!S354)</f>
        <v/>
      </c>
      <c r="J718" s="501"/>
      <c r="K718" s="502" t="str">
        <f t="shared" si="329"/>
        <v/>
      </c>
      <c r="L718" s="503"/>
    </row>
    <row r="719" spans="1:12" s="504" customFormat="1" ht="27" hidden="1" customHeight="1">
      <c r="A719" s="609"/>
      <c r="B719" s="613"/>
      <c r="C719" s="614"/>
      <c r="D719" s="615"/>
      <c r="E719" s="505" t="str">
        <f>IF(I719="","",Main!J354)</f>
        <v/>
      </c>
      <c r="F719" s="506" t="str">
        <f>IF(I719="","",Main!K354)</f>
        <v/>
      </c>
      <c r="G719" s="506" t="str">
        <f>IF(I719="","",Main!L354)</f>
        <v/>
      </c>
      <c r="H719" s="505" t="str">
        <f>IF(I719="","",Main!M354)</f>
        <v/>
      </c>
      <c r="I719" s="506" t="str">
        <f>IF(Main!N354="","",Main!N354)</f>
        <v/>
      </c>
      <c r="J719" s="501"/>
      <c r="K719" s="502" t="str">
        <f t="shared" si="329"/>
        <v/>
      </c>
      <c r="L719" s="503" t="str">
        <f t="shared" ref="L719" si="360">K719</f>
        <v/>
      </c>
    </row>
    <row r="720" spans="1:12" s="504" customFormat="1" ht="27" hidden="1" customHeight="1">
      <c r="A720" s="608" t="str">
        <f>IF(K721="","",SUM($L$18:L721))</f>
        <v/>
      </c>
      <c r="B720" s="610" t="str">
        <f>IF(I721="","",CONCATENATE(Main!C355,", ",Main!D355,IF(Main!F355&gt;0,CONCATENATE(", ",Main!F355),"")))</f>
        <v/>
      </c>
      <c r="C720" s="611"/>
      <c r="D720" s="612"/>
      <c r="E720" s="499" t="str">
        <f>IF(I720="","",Main!O355)</f>
        <v/>
      </c>
      <c r="F720" s="500" t="str">
        <f>IF(I720="","",Main!P355)</f>
        <v/>
      </c>
      <c r="G720" s="500" t="str">
        <f>IF(I720="","",Main!Q355)</f>
        <v/>
      </c>
      <c r="H720" s="499" t="str">
        <f>IF(I720="","",Main!R355)</f>
        <v/>
      </c>
      <c r="I720" s="500" t="str">
        <f>IF(Main!S355="","",Main!S355)</f>
        <v/>
      </c>
      <c r="J720" s="501"/>
      <c r="K720" s="502" t="str">
        <f t="shared" si="329"/>
        <v/>
      </c>
      <c r="L720" s="503"/>
    </row>
    <row r="721" spans="1:12" s="504" customFormat="1" ht="27" hidden="1" customHeight="1">
      <c r="A721" s="609"/>
      <c r="B721" s="613"/>
      <c r="C721" s="614"/>
      <c r="D721" s="615"/>
      <c r="E721" s="505" t="str">
        <f>IF(I721="","",Main!J355)</f>
        <v/>
      </c>
      <c r="F721" s="506" t="str">
        <f>IF(I721="","",Main!K355)</f>
        <v/>
      </c>
      <c r="G721" s="506" t="str">
        <f>IF(I721="","",Main!L355)</f>
        <v/>
      </c>
      <c r="H721" s="505" t="str">
        <f>IF(I721="","",Main!M355)</f>
        <v/>
      </c>
      <c r="I721" s="506" t="str">
        <f>IF(Main!N355="","",Main!N355)</f>
        <v/>
      </c>
      <c r="J721" s="501"/>
      <c r="K721" s="502" t="str">
        <f t="shared" si="329"/>
        <v/>
      </c>
      <c r="L721" s="503" t="str">
        <f t="shared" ref="L721" si="361">K721</f>
        <v/>
      </c>
    </row>
    <row r="722" spans="1:12" s="504" customFormat="1" ht="27" hidden="1" customHeight="1">
      <c r="A722" s="608" t="str">
        <f>IF(K723="","",SUM($L$18:L723))</f>
        <v/>
      </c>
      <c r="B722" s="610" t="str">
        <f>IF(I723="","",CONCATENATE(Main!C356,", ",Main!D356,IF(Main!F356&gt;0,CONCATENATE(", ",Main!F356),"")))</f>
        <v/>
      </c>
      <c r="C722" s="611"/>
      <c r="D722" s="612"/>
      <c r="E722" s="499" t="str">
        <f>IF(I722="","",Main!O356)</f>
        <v/>
      </c>
      <c r="F722" s="500" t="str">
        <f>IF(I722="","",Main!P356)</f>
        <v/>
      </c>
      <c r="G722" s="500" t="str">
        <f>IF(I722="","",Main!Q356)</f>
        <v/>
      </c>
      <c r="H722" s="499" t="str">
        <f>IF(I722="","",Main!R356)</f>
        <v/>
      </c>
      <c r="I722" s="500" t="str">
        <f>IF(Main!S356="","",Main!S356)</f>
        <v/>
      </c>
      <c r="J722" s="501"/>
      <c r="K722" s="502" t="str">
        <f t="shared" si="329"/>
        <v/>
      </c>
      <c r="L722" s="503"/>
    </row>
    <row r="723" spans="1:12" s="504" customFormat="1" ht="27" hidden="1" customHeight="1">
      <c r="A723" s="609"/>
      <c r="B723" s="613"/>
      <c r="C723" s="614"/>
      <c r="D723" s="615"/>
      <c r="E723" s="505" t="str">
        <f>IF(I723="","",Main!J356)</f>
        <v/>
      </c>
      <c r="F723" s="506" t="str">
        <f>IF(I723="","",Main!K356)</f>
        <v/>
      </c>
      <c r="G723" s="506" t="str">
        <f>IF(I723="","",Main!L356)</f>
        <v/>
      </c>
      <c r="H723" s="505" t="str">
        <f>IF(I723="","",Main!M356)</f>
        <v/>
      </c>
      <c r="I723" s="506" t="str">
        <f>IF(Main!N356="","",Main!N356)</f>
        <v/>
      </c>
      <c r="J723" s="501"/>
      <c r="K723" s="502" t="str">
        <f t="shared" ref="K723:K786" si="362">IF(I723="","",1)</f>
        <v/>
      </c>
      <c r="L723" s="503" t="str">
        <f t="shared" ref="L723" si="363">K723</f>
        <v/>
      </c>
    </row>
    <row r="724" spans="1:12" s="504" customFormat="1" ht="27" hidden="1" customHeight="1">
      <c r="A724" s="608" t="str">
        <f>IF(K725="","",SUM($L$18:L725))</f>
        <v/>
      </c>
      <c r="B724" s="610" t="str">
        <f>IF(I725="","",CONCATENATE(Main!C357,", ",Main!D357,IF(Main!F357&gt;0,CONCATENATE(", ",Main!F357),"")))</f>
        <v/>
      </c>
      <c r="C724" s="611"/>
      <c r="D724" s="612"/>
      <c r="E724" s="499" t="str">
        <f>IF(I724="","",Main!O357)</f>
        <v/>
      </c>
      <c r="F724" s="500" t="str">
        <f>IF(I724="","",Main!P357)</f>
        <v/>
      </c>
      <c r="G724" s="500" t="str">
        <f>IF(I724="","",Main!Q357)</f>
        <v/>
      </c>
      <c r="H724" s="499" t="str">
        <f>IF(I724="","",Main!R357)</f>
        <v/>
      </c>
      <c r="I724" s="500" t="str">
        <f>IF(Main!S357="","",Main!S357)</f>
        <v/>
      </c>
      <c r="J724" s="501"/>
      <c r="K724" s="502" t="str">
        <f t="shared" si="362"/>
        <v/>
      </c>
      <c r="L724" s="503"/>
    </row>
    <row r="725" spans="1:12" s="504" customFormat="1" ht="27" hidden="1" customHeight="1">
      <c r="A725" s="609"/>
      <c r="B725" s="613"/>
      <c r="C725" s="614"/>
      <c r="D725" s="615"/>
      <c r="E725" s="505" t="str">
        <f>IF(I725="","",Main!J357)</f>
        <v/>
      </c>
      <c r="F725" s="506" t="str">
        <f>IF(I725="","",Main!K357)</f>
        <v/>
      </c>
      <c r="G725" s="506" t="str">
        <f>IF(I725="","",Main!L357)</f>
        <v/>
      </c>
      <c r="H725" s="505" t="str">
        <f>IF(I725="","",Main!M357)</f>
        <v/>
      </c>
      <c r="I725" s="506" t="str">
        <f>IF(Main!N357="","",Main!N357)</f>
        <v/>
      </c>
      <c r="J725" s="501"/>
      <c r="K725" s="502" t="str">
        <f t="shared" si="362"/>
        <v/>
      </c>
      <c r="L725" s="503" t="str">
        <f t="shared" ref="L725" si="364">K725</f>
        <v/>
      </c>
    </row>
    <row r="726" spans="1:12" s="504" customFormat="1" ht="27" hidden="1" customHeight="1">
      <c r="A726" s="608" t="str">
        <f>IF(K727="","",SUM($L$18:L727))</f>
        <v/>
      </c>
      <c r="B726" s="610" t="str">
        <f>IF(I727="","",CONCATENATE(Main!C358,", ",Main!D358,IF(Main!F358&gt;0,CONCATENATE(", ",Main!F358),"")))</f>
        <v/>
      </c>
      <c r="C726" s="611"/>
      <c r="D726" s="612"/>
      <c r="E726" s="499" t="str">
        <f>IF(I726="","",Main!O358)</f>
        <v/>
      </c>
      <c r="F726" s="500" t="str">
        <f>IF(I726="","",Main!P358)</f>
        <v/>
      </c>
      <c r="G726" s="500" t="str">
        <f>IF(I726="","",Main!Q358)</f>
        <v/>
      </c>
      <c r="H726" s="499" t="str">
        <f>IF(I726="","",Main!R358)</f>
        <v/>
      </c>
      <c r="I726" s="500" t="str">
        <f>IF(Main!S358="","",Main!S358)</f>
        <v/>
      </c>
      <c r="J726" s="501"/>
      <c r="K726" s="502" t="str">
        <f t="shared" si="362"/>
        <v/>
      </c>
      <c r="L726" s="503"/>
    </row>
    <row r="727" spans="1:12" s="504" customFormat="1" ht="27" hidden="1" customHeight="1">
      <c r="A727" s="609"/>
      <c r="B727" s="613"/>
      <c r="C727" s="614"/>
      <c r="D727" s="615"/>
      <c r="E727" s="505" t="str">
        <f>IF(I727="","",Main!J358)</f>
        <v/>
      </c>
      <c r="F727" s="506" t="str">
        <f>IF(I727="","",Main!K358)</f>
        <v/>
      </c>
      <c r="G727" s="506" t="str">
        <f>IF(I727="","",Main!L358)</f>
        <v/>
      </c>
      <c r="H727" s="505" t="str">
        <f>IF(I727="","",Main!M358)</f>
        <v/>
      </c>
      <c r="I727" s="506" t="str">
        <f>IF(Main!N358="","",Main!N358)</f>
        <v/>
      </c>
      <c r="J727" s="501"/>
      <c r="K727" s="502" t="str">
        <f t="shared" si="362"/>
        <v/>
      </c>
      <c r="L727" s="503" t="str">
        <f t="shared" ref="L727" si="365">K727</f>
        <v/>
      </c>
    </row>
    <row r="728" spans="1:12" s="504" customFormat="1" ht="27" hidden="1" customHeight="1">
      <c r="A728" s="608" t="str">
        <f>IF(K729="","",SUM($L$18:L729))</f>
        <v/>
      </c>
      <c r="B728" s="610" t="str">
        <f>IF(I729="","",CONCATENATE(Main!C359,", ",Main!D359,IF(Main!F359&gt;0,CONCATENATE(", ",Main!F359),"")))</f>
        <v/>
      </c>
      <c r="C728" s="611"/>
      <c r="D728" s="612"/>
      <c r="E728" s="499" t="str">
        <f>IF(I728="","",Main!O359)</f>
        <v/>
      </c>
      <c r="F728" s="500" t="str">
        <f>IF(I728="","",Main!P359)</f>
        <v/>
      </c>
      <c r="G728" s="500" t="str">
        <f>IF(I728="","",Main!Q359)</f>
        <v/>
      </c>
      <c r="H728" s="499" t="str">
        <f>IF(I728="","",Main!R359)</f>
        <v/>
      </c>
      <c r="I728" s="500" t="str">
        <f>IF(Main!S359="","",Main!S359)</f>
        <v/>
      </c>
      <c r="J728" s="501"/>
      <c r="K728" s="502" t="str">
        <f t="shared" si="362"/>
        <v/>
      </c>
      <c r="L728" s="503"/>
    </row>
    <row r="729" spans="1:12" s="504" customFormat="1" ht="27" hidden="1" customHeight="1">
      <c r="A729" s="609"/>
      <c r="B729" s="613"/>
      <c r="C729" s="614"/>
      <c r="D729" s="615"/>
      <c r="E729" s="505" t="str">
        <f>IF(I729="","",Main!J359)</f>
        <v/>
      </c>
      <c r="F729" s="506" t="str">
        <f>IF(I729="","",Main!K359)</f>
        <v/>
      </c>
      <c r="G729" s="506" t="str">
        <f>IF(I729="","",Main!L359)</f>
        <v/>
      </c>
      <c r="H729" s="505" t="str">
        <f>IF(I729="","",Main!M359)</f>
        <v/>
      </c>
      <c r="I729" s="506" t="str">
        <f>IF(Main!N359="","",Main!N359)</f>
        <v/>
      </c>
      <c r="J729" s="501"/>
      <c r="K729" s="502" t="str">
        <f t="shared" si="362"/>
        <v/>
      </c>
      <c r="L729" s="503" t="str">
        <f t="shared" ref="L729" si="366">K729</f>
        <v/>
      </c>
    </row>
    <row r="730" spans="1:12" s="504" customFormat="1" ht="27" hidden="1" customHeight="1">
      <c r="A730" s="608" t="str">
        <f>IF(K731="","",SUM($L$18:L731))</f>
        <v/>
      </c>
      <c r="B730" s="610" t="str">
        <f>IF(I731="","",CONCATENATE(Main!C360,", ",Main!D360,IF(Main!F360&gt;0,CONCATENATE(", ",Main!F360),"")))</f>
        <v/>
      </c>
      <c r="C730" s="611"/>
      <c r="D730" s="612"/>
      <c r="E730" s="499" t="str">
        <f>IF(I730="","",Main!O360)</f>
        <v/>
      </c>
      <c r="F730" s="500" t="str">
        <f>IF(I730="","",Main!P360)</f>
        <v/>
      </c>
      <c r="G730" s="500" t="str">
        <f>IF(I730="","",Main!Q360)</f>
        <v/>
      </c>
      <c r="H730" s="499" t="str">
        <f>IF(I730="","",Main!R360)</f>
        <v/>
      </c>
      <c r="I730" s="500" t="str">
        <f>IF(Main!S360="","",Main!S360)</f>
        <v/>
      </c>
      <c r="J730" s="501"/>
      <c r="K730" s="502" t="str">
        <f t="shared" si="362"/>
        <v/>
      </c>
      <c r="L730" s="503"/>
    </row>
    <row r="731" spans="1:12" s="504" customFormat="1" ht="27" hidden="1" customHeight="1">
      <c r="A731" s="609"/>
      <c r="B731" s="613"/>
      <c r="C731" s="614"/>
      <c r="D731" s="615"/>
      <c r="E731" s="505" t="str">
        <f>IF(I731="","",Main!J360)</f>
        <v/>
      </c>
      <c r="F731" s="506" t="str">
        <f>IF(I731="","",Main!K360)</f>
        <v/>
      </c>
      <c r="G731" s="506" t="str">
        <f>IF(I731="","",Main!L360)</f>
        <v/>
      </c>
      <c r="H731" s="505" t="str">
        <f>IF(I731="","",Main!M360)</f>
        <v/>
      </c>
      <c r="I731" s="506" t="str">
        <f>IF(Main!N360="","",Main!N360)</f>
        <v/>
      </c>
      <c r="J731" s="501"/>
      <c r="K731" s="502" t="str">
        <f t="shared" si="362"/>
        <v/>
      </c>
      <c r="L731" s="503" t="str">
        <f t="shared" ref="L731" si="367">K731</f>
        <v/>
      </c>
    </row>
    <row r="732" spans="1:12" s="504" customFormat="1" ht="27" hidden="1" customHeight="1">
      <c r="A732" s="608" t="str">
        <f>IF(K733="","",SUM($L$18:L733))</f>
        <v/>
      </c>
      <c r="B732" s="610" t="str">
        <f>IF(I733="","",CONCATENATE(Main!C361,", ",Main!D361,IF(Main!F361&gt;0,CONCATENATE(", ",Main!F361),"")))</f>
        <v/>
      </c>
      <c r="C732" s="611"/>
      <c r="D732" s="612"/>
      <c r="E732" s="499" t="str">
        <f>IF(I732="","",Main!O361)</f>
        <v/>
      </c>
      <c r="F732" s="500" t="str">
        <f>IF(I732="","",Main!P361)</f>
        <v/>
      </c>
      <c r="G732" s="500" t="str">
        <f>IF(I732="","",Main!Q361)</f>
        <v/>
      </c>
      <c r="H732" s="499" t="str">
        <f>IF(I732="","",Main!R361)</f>
        <v/>
      </c>
      <c r="I732" s="500" t="str">
        <f>IF(Main!S361="","",Main!S361)</f>
        <v/>
      </c>
      <c r="J732" s="501"/>
      <c r="K732" s="502" t="str">
        <f t="shared" si="362"/>
        <v/>
      </c>
      <c r="L732" s="503"/>
    </row>
    <row r="733" spans="1:12" s="504" customFormat="1" ht="27" hidden="1" customHeight="1">
      <c r="A733" s="609"/>
      <c r="B733" s="613"/>
      <c r="C733" s="614"/>
      <c r="D733" s="615"/>
      <c r="E733" s="505" t="str">
        <f>IF(I733="","",Main!J361)</f>
        <v/>
      </c>
      <c r="F733" s="506" t="str">
        <f>IF(I733="","",Main!K361)</f>
        <v/>
      </c>
      <c r="G733" s="506" t="str">
        <f>IF(I733="","",Main!L361)</f>
        <v/>
      </c>
      <c r="H733" s="505" t="str">
        <f>IF(I733="","",Main!M361)</f>
        <v/>
      </c>
      <c r="I733" s="506" t="str">
        <f>IF(Main!N361="","",Main!N361)</f>
        <v/>
      </c>
      <c r="J733" s="501"/>
      <c r="K733" s="502" t="str">
        <f t="shared" si="362"/>
        <v/>
      </c>
      <c r="L733" s="503" t="str">
        <f t="shared" ref="L733" si="368">K733</f>
        <v/>
      </c>
    </row>
    <row r="734" spans="1:12" s="504" customFormat="1" ht="27" hidden="1" customHeight="1">
      <c r="A734" s="608" t="str">
        <f>IF(K735="","",SUM($L$18:L735))</f>
        <v/>
      </c>
      <c r="B734" s="610" t="str">
        <f>IF(I735="","",CONCATENATE(Main!C362,", ",Main!D362,IF(Main!F362&gt;0,CONCATENATE(", ",Main!F362),"")))</f>
        <v/>
      </c>
      <c r="C734" s="611"/>
      <c r="D734" s="612"/>
      <c r="E734" s="499" t="str">
        <f>IF(I734="","",Main!O362)</f>
        <v/>
      </c>
      <c r="F734" s="500" t="str">
        <f>IF(I734="","",Main!P362)</f>
        <v/>
      </c>
      <c r="G734" s="500" t="str">
        <f>IF(I734="","",Main!Q362)</f>
        <v/>
      </c>
      <c r="H734" s="499" t="str">
        <f>IF(I734="","",Main!R362)</f>
        <v/>
      </c>
      <c r="I734" s="500" t="str">
        <f>IF(Main!S362="","",Main!S362)</f>
        <v/>
      </c>
      <c r="J734" s="501"/>
      <c r="K734" s="502" t="str">
        <f t="shared" si="362"/>
        <v/>
      </c>
      <c r="L734" s="503"/>
    </row>
    <row r="735" spans="1:12" s="504" customFormat="1" ht="27" hidden="1" customHeight="1">
      <c r="A735" s="609"/>
      <c r="B735" s="613"/>
      <c r="C735" s="614"/>
      <c r="D735" s="615"/>
      <c r="E735" s="505" t="str">
        <f>IF(I735="","",Main!J362)</f>
        <v/>
      </c>
      <c r="F735" s="506" t="str">
        <f>IF(I735="","",Main!K362)</f>
        <v/>
      </c>
      <c r="G735" s="506" t="str">
        <f>IF(I735="","",Main!L362)</f>
        <v/>
      </c>
      <c r="H735" s="505" t="str">
        <f>IF(I735="","",Main!M362)</f>
        <v/>
      </c>
      <c r="I735" s="506" t="str">
        <f>IF(Main!N362="","",Main!N362)</f>
        <v/>
      </c>
      <c r="J735" s="501"/>
      <c r="K735" s="502" t="str">
        <f t="shared" si="362"/>
        <v/>
      </c>
      <c r="L735" s="503" t="str">
        <f t="shared" ref="L735" si="369">K735</f>
        <v/>
      </c>
    </row>
    <row r="736" spans="1:12" s="504" customFormat="1" ht="27" hidden="1" customHeight="1">
      <c r="A736" s="608" t="str">
        <f>IF(K737="","",SUM($L$18:L737))</f>
        <v/>
      </c>
      <c r="B736" s="610" t="str">
        <f>IF(I737="","",CONCATENATE(Main!C363,", ",Main!D363,IF(Main!F363&gt;0,CONCATENATE(", ",Main!F363),"")))</f>
        <v/>
      </c>
      <c r="C736" s="611"/>
      <c r="D736" s="612"/>
      <c r="E736" s="499" t="str">
        <f>IF(I736="","",Main!O363)</f>
        <v/>
      </c>
      <c r="F736" s="500" t="str">
        <f>IF(I736="","",Main!P363)</f>
        <v/>
      </c>
      <c r="G736" s="500" t="str">
        <f>IF(I736="","",Main!Q363)</f>
        <v/>
      </c>
      <c r="H736" s="499" t="str">
        <f>IF(I736="","",Main!R363)</f>
        <v/>
      </c>
      <c r="I736" s="500" t="str">
        <f>IF(Main!S363="","",Main!S363)</f>
        <v/>
      </c>
      <c r="J736" s="501"/>
      <c r="K736" s="502" t="str">
        <f t="shared" si="362"/>
        <v/>
      </c>
      <c r="L736" s="503"/>
    </row>
    <row r="737" spans="1:12" s="504" customFormat="1" ht="27" hidden="1" customHeight="1">
      <c r="A737" s="609"/>
      <c r="B737" s="613"/>
      <c r="C737" s="614"/>
      <c r="D737" s="615"/>
      <c r="E737" s="505" t="str">
        <f>IF(I737="","",Main!J363)</f>
        <v/>
      </c>
      <c r="F737" s="506" t="str">
        <f>IF(I737="","",Main!K363)</f>
        <v/>
      </c>
      <c r="G737" s="506" t="str">
        <f>IF(I737="","",Main!L363)</f>
        <v/>
      </c>
      <c r="H737" s="505" t="str">
        <f>IF(I737="","",Main!M363)</f>
        <v/>
      </c>
      <c r="I737" s="506" t="str">
        <f>IF(Main!N363="","",Main!N363)</f>
        <v/>
      </c>
      <c r="J737" s="501"/>
      <c r="K737" s="502" t="str">
        <f t="shared" si="362"/>
        <v/>
      </c>
      <c r="L737" s="503" t="str">
        <f t="shared" ref="L737" si="370">K737</f>
        <v/>
      </c>
    </row>
    <row r="738" spans="1:12" s="504" customFormat="1" ht="27" hidden="1" customHeight="1">
      <c r="A738" s="608" t="str">
        <f>IF(K739="","",SUM($L$18:L739))</f>
        <v/>
      </c>
      <c r="B738" s="610" t="str">
        <f>IF(I739="","",CONCATENATE(Main!C364,", ",Main!D364,IF(Main!F364&gt;0,CONCATENATE(", ",Main!F364),"")))</f>
        <v/>
      </c>
      <c r="C738" s="611"/>
      <c r="D738" s="612"/>
      <c r="E738" s="499" t="str">
        <f>IF(I738="","",Main!O364)</f>
        <v/>
      </c>
      <c r="F738" s="500" t="str">
        <f>IF(I738="","",Main!P364)</f>
        <v/>
      </c>
      <c r="G738" s="500" t="str">
        <f>IF(I738="","",Main!Q364)</f>
        <v/>
      </c>
      <c r="H738" s="499" t="str">
        <f>IF(I738="","",Main!R364)</f>
        <v/>
      </c>
      <c r="I738" s="500" t="str">
        <f>IF(Main!S364="","",Main!S364)</f>
        <v/>
      </c>
      <c r="J738" s="501"/>
      <c r="K738" s="502" t="str">
        <f t="shared" si="362"/>
        <v/>
      </c>
      <c r="L738" s="503"/>
    </row>
    <row r="739" spans="1:12" s="504" customFormat="1" ht="27" hidden="1" customHeight="1">
      <c r="A739" s="609"/>
      <c r="B739" s="613"/>
      <c r="C739" s="614"/>
      <c r="D739" s="615"/>
      <c r="E739" s="505" t="str">
        <f>IF(I739="","",Main!J364)</f>
        <v/>
      </c>
      <c r="F739" s="506" t="str">
        <f>IF(I739="","",Main!K364)</f>
        <v/>
      </c>
      <c r="G739" s="506" t="str">
        <f>IF(I739="","",Main!L364)</f>
        <v/>
      </c>
      <c r="H739" s="505" t="str">
        <f>IF(I739="","",Main!M364)</f>
        <v/>
      </c>
      <c r="I739" s="506" t="str">
        <f>IF(Main!N364="","",Main!N364)</f>
        <v/>
      </c>
      <c r="J739" s="501"/>
      <c r="K739" s="502" t="str">
        <f t="shared" si="362"/>
        <v/>
      </c>
      <c r="L739" s="503" t="str">
        <f t="shared" ref="L739" si="371">K739</f>
        <v/>
      </c>
    </row>
    <row r="740" spans="1:12" s="504" customFormat="1" ht="27" hidden="1" customHeight="1">
      <c r="A740" s="608" t="str">
        <f>IF(K741="","",SUM($L$18:L741))</f>
        <v/>
      </c>
      <c r="B740" s="610" t="str">
        <f>IF(I741="","",CONCATENATE(Main!C365,", ",Main!D365,IF(Main!F365&gt;0,CONCATENATE(", ",Main!F365),"")))</f>
        <v/>
      </c>
      <c r="C740" s="611"/>
      <c r="D740" s="612"/>
      <c r="E740" s="499" t="str">
        <f>IF(I740="","",Main!O365)</f>
        <v/>
      </c>
      <c r="F740" s="500" t="str">
        <f>IF(I740="","",Main!P365)</f>
        <v/>
      </c>
      <c r="G740" s="500" t="str">
        <f>IF(I740="","",Main!Q365)</f>
        <v/>
      </c>
      <c r="H740" s="499" t="str">
        <f>IF(I740="","",Main!R365)</f>
        <v/>
      </c>
      <c r="I740" s="500" t="str">
        <f>IF(Main!S365="","",Main!S365)</f>
        <v/>
      </c>
      <c r="J740" s="501"/>
      <c r="K740" s="502" t="str">
        <f t="shared" si="362"/>
        <v/>
      </c>
      <c r="L740" s="503"/>
    </row>
    <row r="741" spans="1:12" s="504" customFormat="1" ht="27" hidden="1" customHeight="1">
      <c r="A741" s="609"/>
      <c r="B741" s="613"/>
      <c r="C741" s="614"/>
      <c r="D741" s="615"/>
      <c r="E741" s="505" t="str">
        <f>IF(I741="","",Main!J365)</f>
        <v/>
      </c>
      <c r="F741" s="506" t="str">
        <f>IF(I741="","",Main!K365)</f>
        <v/>
      </c>
      <c r="G741" s="506" t="str">
        <f>IF(I741="","",Main!L365)</f>
        <v/>
      </c>
      <c r="H741" s="505" t="str">
        <f>IF(I741="","",Main!M365)</f>
        <v/>
      </c>
      <c r="I741" s="506" t="str">
        <f>IF(Main!N365="","",Main!N365)</f>
        <v/>
      </c>
      <c r="J741" s="501"/>
      <c r="K741" s="502" t="str">
        <f t="shared" si="362"/>
        <v/>
      </c>
      <c r="L741" s="503" t="str">
        <f t="shared" ref="L741" si="372">K741</f>
        <v/>
      </c>
    </row>
    <row r="742" spans="1:12" s="504" customFormat="1" ht="27" hidden="1" customHeight="1">
      <c r="A742" s="608" t="str">
        <f>IF(K743="","",SUM($L$18:L743))</f>
        <v/>
      </c>
      <c r="B742" s="610" t="str">
        <f>IF(I743="","",CONCATENATE(Main!C366,", ",Main!D366,IF(Main!F366&gt;0,CONCATENATE(", ",Main!F366),"")))</f>
        <v/>
      </c>
      <c r="C742" s="611"/>
      <c r="D742" s="612"/>
      <c r="E742" s="499" t="str">
        <f>IF(I742="","",Main!O366)</f>
        <v/>
      </c>
      <c r="F742" s="500" t="str">
        <f>IF(I742="","",Main!P366)</f>
        <v/>
      </c>
      <c r="G742" s="500" t="str">
        <f>IF(I742="","",Main!Q366)</f>
        <v/>
      </c>
      <c r="H742" s="499" t="str">
        <f>IF(I742="","",Main!R366)</f>
        <v/>
      </c>
      <c r="I742" s="500" t="str">
        <f>IF(Main!S366="","",Main!S366)</f>
        <v/>
      </c>
      <c r="J742" s="501"/>
      <c r="K742" s="502" t="str">
        <f t="shared" si="362"/>
        <v/>
      </c>
      <c r="L742" s="503"/>
    </row>
    <row r="743" spans="1:12" s="504" customFormat="1" ht="27" hidden="1" customHeight="1">
      <c r="A743" s="609"/>
      <c r="B743" s="613"/>
      <c r="C743" s="614"/>
      <c r="D743" s="615"/>
      <c r="E743" s="505" t="str">
        <f>IF(I743="","",Main!J366)</f>
        <v/>
      </c>
      <c r="F743" s="506" t="str">
        <f>IF(I743="","",Main!K366)</f>
        <v/>
      </c>
      <c r="G743" s="506" t="str">
        <f>IF(I743="","",Main!L366)</f>
        <v/>
      </c>
      <c r="H743" s="505" t="str">
        <f>IF(I743="","",Main!M366)</f>
        <v/>
      </c>
      <c r="I743" s="506" t="str">
        <f>IF(Main!N366="","",Main!N366)</f>
        <v/>
      </c>
      <c r="J743" s="501"/>
      <c r="K743" s="502" t="str">
        <f t="shared" si="362"/>
        <v/>
      </c>
      <c r="L743" s="503" t="str">
        <f t="shared" ref="L743" si="373">K743</f>
        <v/>
      </c>
    </row>
    <row r="744" spans="1:12" s="504" customFormat="1" ht="27" hidden="1" customHeight="1">
      <c r="A744" s="608" t="str">
        <f>IF(K745="","",SUM($L$18:L745))</f>
        <v/>
      </c>
      <c r="B744" s="610" t="str">
        <f>IF(I745="","",CONCATENATE(Main!C367,", ",Main!D367,IF(Main!F367&gt;0,CONCATENATE(", ",Main!F367),"")))</f>
        <v/>
      </c>
      <c r="C744" s="611"/>
      <c r="D744" s="612"/>
      <c r="E744" s="499" t="str">
        <f>IF(I744="","",Main!O367)</f>
        <v/>
      </c>
      <c r="F744" s="500" t="str">
        <f>IF(I744="","",Main!P367)</f>
        <v/>
      </c>
      <c r="G744" s="500" t="str">
        <f>IF(I744="","",Main!Q367)</f>
        <v/>
      </c>
      <c r="H744" s="499" t="str">
        <f>IF(I744="","",Main!R367)</f>
        <v/>
      </c>
      <c r="I744" s="500" t="str">
        <f>IF(Main!S367="","",Main!S367)</f>
        <v/>
      </c>
      <c r="J744" s="501"/>
      <c r="K744" s="502" t="str">
        <f t="shared" si="362"/>
        <v/>
      </c>
      <c r="L744" s="503"/>
    </row>
    <row r="745" spans="1:12" s="504" customFormat="1" ht="27" hidden="1" customHeight="1">
      <c r="A745" s="609"/>
      <c r="B745" s="613"/>
      <c r="C745" s="614"/>
      <c r="D745" s="615"/>
      <c r="E745" s="505" t="str">
        <f>IF(I745="","",Main!J367)</f>
        <v/>
      </c>
      <c r="F745" s="506" t="str">
        <f>IF(I745="","",Main!K367)</f>
        <v/>
      </c>
      <c r="G745" s="506" t="str">
        <f>IF(I745="","",Main!L367)</f>
        <v/>
      </c>
      <c r="H745" s="505" t="str">
        <f>IF(I745="","",Main!M367)</f>
        <v/>
      </c>
      <c r="I745" s="506" t="str">
        <f>IF(Main!N367="","",Main!N367)</f>
        <v/>
      </c>
      <c r="J745" s="501"/>
      <c r="K745" s="502" t="str">
        <f t="shared" si="362"/>
        <v/>
      </c>
      <c r="L745" s="503" t="str">
        <f t="shared" ref="L745" si="374">K745</f>
        <v/>
      </c>
    </row>
    <row r="746" spans="1:12" s="504" customFormat="1" ht="27" hidden="1" customHeight="1">
      <c r="A746" s="608" t="str">
        <f>IF(K747="","",SUM($L$18:L747))</f>
        <v/>
      </c>
      <c r="B746" s="610" t="str">
        <f>IF(I747="","",CONCATENATE(Main!C368,", ",Main!D368,IF(Main!F368&gt;0,CONCATENATE(", ",Main!F368),"")))</f>
        <v/>
      </c>
      <c r="C746" s="611"/>
      <c r="D746" s="612"/>
      <c r="E746" s="499" t="str">
        <f>IF(I746="","",Main!O368)</f>
        <v/>
      </c>
      <c r="F746" s="500" t="str">
        <f>IF(I746="","",Main!P368)</f>
        <v/>
      </c>
      <c r="G746" s="500" t="str">
        <f>IF(I746="","",Main!Q368)</f>
        <v/>
      </c>
      <c r="H746" s="499" t="str">
        <f>IF(I746="","",Main!R368)</f>
        <v/>
      </c>
      <c r="I746" s="500" t="str">
        <f>IF(Main!S368="","",Main!S368)</f>
        <v/>
      </c>
      <c r="J746" s="501"/>
      <c r="K746" s="502" t="str">
        <f t="shared" si="362"/>
        <v/>
      </c>
      <c r="L746" s="503"/>
    </row>
    <row r="747" spans="1:12" s="504" customFormat="1" ht="27" hidden="1" customHeight="1">
      <c r="A747" s="609"/>
      <c r="B747" s="613"/>
      <c r="C747" s="614"/>
      <c r="D747" s="615"/>
      <c r="E747" s="505" t="str">
        <f>IF(I747="","",Main!J368)</f>
        <v/>
      </c>
      <c r="F747" s="506" t="str">
        <f>IF(I747="","",Main!K368)</f>
        <v/>
      </c>
      <c r="G747" s="506" t="str">
        <f>IF(I747="","",Main!L368)</f>
        <v/>
      </c>
      <c r="H747" s="505" t="str">
        <f>IF(I747="","",Main!M368)</f>
        <v/>
      </c>
      <c r="I747" s="506" t="str">
        <f>IF(Main!N368="","",Main!N368)</f>
        <v/>
      </c>
      <c r="J747" s="501"/>
      <c r="K747" s="502" t="str">
        <f t="shared" si="362"/>
        <v/>
      </c>
      <c r="L747" s="503" t="str">
        <f t="shared" ref="L747" si="375">K747</f>
        <v/>
      </c>
    </row>
    <row r="748" spans="1:12" s="504" customFormat="1" ht="27" hidden="1" customHeight="1">
      <c r="A748" s="608" t="str">
        <f>IF(K749="","",SUM($L$18:L749))</f>
        <v/>
      </c>
      <c r="B748" s="610" t="str">
        <f>IF(I749="","",CONCATENATE(Main!C369,", ",Main!D369,IF(Main!F369&gt;0,CONCATENATE(", ",Main!F369),"")))</f>
        <v/>
      </c>
      <c r="C748" s="611"/>
      <c r="D748" s="612"/>
      <c r="E748" s="499" t="str">
        <f>IF(I748="","",Main!O369)</f>
        <v/>
      </c>
      <c r="F748" s="500" t="str">
        <f>IF(I748="","",Main!P369)</f>
        <v/>
      </c>
      <c r="G748" s="500" t="str">
        <f>IF(I748="","",Main!Q369)</f>
        <v/>
      </c>
      <c r="H748" s="499" t="str">
        <f>IF(I748="","",Main!R369)</f>
        <v/>
      </c>
      <c r="I748" s="500" t="str">
        <f>IF(Main!S369="","",Main!S369)</f>
        <v/>
      </c>
      <c r="J748" s="501"/>
      <c r="K748" s="502" t="str">
        <f t="shared" si="362"/>
        <v/>
      </c>
      <c r="L748" s="503"/>
    </row>
    <row r="749" spans="1:12" s="504" customFormat="1" ht="27" hidden="1" customHeight="1">
      <c r="A749" s="609"/>
      <c r="B749" s="613"/>
      <c r="C749" s="614"/>
      <c r="D749" s="615"/>
      <c r="E749" s="505" t="str">
        <f>IF(I749="","",Main!J369)</f>
        <v/>
      </c>
      <c r="F749" s="506" t="str">
        <f>IF(I749="","",Main!K369)</f>
        <v/>
      </c>
      <c r="G749" s="506" t="str">
        <f>IF(I749="","",Main!L369)</f>
        <v/>
      </c>
      <c r="H749" s="505" t="str">
        <f>IF(I749="","",Main!M369)</f>
        <v/>
      </c>
      <c r="I749" s="506" t="str">
        <f>IF(Main!N369="","",Main!N369)</f>
        <v/>
      </c>
      <c r="J749" s="501"/>
      <c r="K749" s="502" t="str">
        <f t="shared" si="362"/>
        <v/>
      </c>
      <c r="L749" s="503" t="str">
        <f t="shared" ref="L749" si="376">K749</f>
        <v/>
      </c>
    </row>
    <row r="750" spans="1:12" s="504" customFormat="1" ht="27" hidden="1" customHeight="1">
      <c r="A750" s="608" t="str">
        <f>IF(K751="","",SUM($L$18:L751))</f>
        <v/>
      </c>
      <c r="B750" s="610" t="str">
        <f>IF(I751="","",CONCATENATE(Main!C370,", ",Main!D370,IF(Main!F370&gt;0,CONCATENATE(", ",Main!F370),"")))</f>
        <v/>
      </c>
      <c r="C750" s="611"/>
      <c r="D750" s="612"/>
      <c r="E750" s="499" t="str">
        <f>IF(I750="","",Main!O370)</f>
        <v/>
      </c>
      <c r="F750" s="500" t="str">
        <f>IF(I750="","",Main!P370)</f>
        <v/>
      </c>
      <c r="G750" s="500" t="str">
        <f>IF(I750="","",Main!Q370)</f>
        <v/>
      </c>
      <c r="H750" s="499" t="str">
        <f>IF(I750="","",Main!R370)</f>
        <v/>
      </c>
      <c r="I750" s="500" t="str">
        <f>IF(Main!S370="","",Main!S370)</f>
        <v/>
      </c>
      <c r="J750" s="501"/>
      <c r="K750" s="502" t="str">
        <f t="shared" si="362"/>
        <v/>
      </c>
      <c r="L750" s="503"/>
    </row>
    <row r="751" spans="1:12" s="504" customFormat="1" ht="27" hidden="1" customHeight="1">
      <c r="A751" s="609"/>
      <c r="B751" s="613"/>
      <c r="C751" s="614"/>
      <c r="D751" s="615"/>
      <c r="E751" s="505" t="str">
        <f>IF(I751="","",Main!J370)</f>
        <v/>
      </c>
      <c r="F751" s="506" t="str">
        <f>IF(I751="","",Main!K370)</f>
        <v/>
      </c>
      <c r="G751" s="506" t="str">
        <f>IF(I751="","",Main!L370)</f>
        <v/>
      </c>
      <c r="H751" s="505" t="str">
        <f>IF(I751="","",Main!M370)</f>
        <v/>
      </c>
      <c r="I751" s="506" t="str">
        <f>IF(Main!N370="","",Main!N370)</f>
        <v/>
      </c>
      <c r="J751" s="501"/>
      <c r="K751" s="502" t="str">
        <f t="shared" si="362"/>
        <v/>
      </c>
      <c r="L751" s="503" t="str">
        <f t="shared" ref="L751" si="377">K751</f>
        <v/>
      </c>
    </row>
    <row r="752" spans="1:12" s="504" customFormat="1" ht="27" hidden="1" customHeight="1">
      <c r="A752" s="608" t="str">
        <f>IF(K753="","",SUM($L$18:L753))</f>
        <v/>
      </c>
      <c r="B752" s="610" t="str">
        <f>IF(I753="","",CONCATENATE(Main!C371,", ",Main!D371,IF(Main!F371&gt;0,CONCATENATE(", ",Main!F371),"")))</f>
        <v/>
      </c>
      <c r="C752" s="611"/>
      <c r="D752" s="612"/>
      <c r="E752" s="499" t="str">
        <f>IF(I752="","",Main!O371)</f>
        <v/>
      </c>
      <c r="F752" s="500" t="str">
        <f>IF(I752="","",Main!P371)</f>
        <v/>
      </c>
      <c r="G752" s="500" t="str">
        <f>IF(I752="","",Main!Q371)</f>
        <v/>
      </c>
      <c r="H752" s="499" t="str">
        <f>IF(I752="","",Main!R371)</f>
        <v/>
      </c>
      <c r="I752" s="500" t="str">
        <f>IF(Main!S371="","",Main!S371)</f>
        <v/>
      </c>
      <c r="J752" s="501"/>
      <c r="K752" s="502" t="str">
        <f t="shared" si="362"/>
        <v/>
      </c>
      <c r="L752" s="503"/>
    </row>
    <row r="753" spans="1:12" s="504" customFormat="1" ht="27" hidden="1" customHeight="1">
      <c r="A753" s="609"/>
      <c r="B753" s="613"/>
      <c r="C753" s="614"/>
      <c r="D753" s="615"/>
      <c r="E753" s="505" t="str">
        <f>IF(I753="","",Main!J371)</f>
        <v/>
      </c>
      <c r="F753" s="506" t="str">
        <f>IF(I753="","",Main!K371)</f>
        <v/>
      </c>
      <c r="G753" s="506" t="str">
        <f>IF(I753="","",Main!L371)</f>
        <v/>
      </c>
      <c r="H753" s="505" t="str">
        <f>IF(I753="","",Main!M371)</f>
        <v/>
      </c>
      <c r="I753" s="506" t="str">
        <f>IF(Main!N371="","",Main!N371)</f>
        <v/>
      </c>
      <c r="J753" s="501"/>
      <c r="K753" s="502" t="str">
        <f t="shared" si="362"/>
        <v/>
      </c>
      <c r="L753" s="503" t="str">
        <f t="shared" ref="L753" si="378">K753</f>
        <v/>
      </c>
    </row>
    <row r="754" spans="1:12" s="504" customFormat="1" ht="27" hidden="1" customHeight="1">
      <c r="A754" s="608" t="str">
        <f>IF(K755="","",SUM($L$18:L755))</f>
        <v/>
      </c>
      <c r="B754" s="610" t="str">
        <f>IF(I755="","",CONCATENATE(Main!C372,", ",Main!D372,IF(Main!F372&gt;0,CONCATENATE(", ",Main!F372),"")))</f>
        <v/>
      </c>
      <c r="C754" s="611"/>
      <c r="D754" s="612"/>
      <c r="E754" s="499" t="str">
        <f>IF(I754="","",Main!O372)</f>
        <v/>
      </c>
      <c r="F754" s="500" t="str">
        <f>IF(I754="","",Main!P372)</f>
        <v/>
      </c>
      <c r="G754" s="500" t="str">
        <f>IF(I754="","",Main!Q372)</f>
        <v/>
      </c>
      <c r="H754" s="499" t="str">
        <f>IF(I754="","",Main!R372)</f>
        <v/>
      </c>
      <c r="I754" s="500" t="str">
        <f>IF(Main!S372="","",Main!S372)</f>
        <v/>
      </c>
      <c r="J754" s="501"/>
      <c r="K754" s="502" t="str">
        <f t="shared" si="362"/>
        <v/>
      </c>
      <c r="L754" s="503"/>
    </row>
    <row r="755" spans="1:12" s="504" customFormat="1" ht="27" hidden="1" customHeight="1">
      <c r="A755" s="609"/>
      <c r="B755" s="613"/>
      <c r="C755" s="614"/>
      <c r="D755" s="615"/>
      <c r="E755" s="505" t="str">
        <f>IF(I755="","",Main!J372)</f>
        <v/>
      </c>
      <c r="F755" s="506" t="str">
        <f>IF(I755="","",Main!K372)</f>
        <v/>
      </c>
      <c r="G755" s="506" t="str">
        <f>IF(I755="","",Main!L372)</f>
        <v/>
      </c>
      <c r="H755" s="505" t="str">
        <f>IF(I755="","",Main!M372)</f>
        <v/>
      </c>
      <c r="I755" s="506" t="str">
        <f>IF(Main!N372="","",Main!N372)</f>
        <v/>
      </c>
      <c r="J755" s="501"/>
      <c r="K755" s="502" t="str">
        <f t="shared" si="362"/>
        <v/>
      </c>
      <c r="L755" s="503" t="str">
        <f t="shared" ref="L755" si="379">K755</f>
        <v/>
      </c>
    </row>
    <row r="756" spans="1:12" s="504" customFormat="1" ht="27" hidden="1" customHeight="1">
      <c r="A756" s="608" t="str">
        <f>IF(K757="","",SUM($L$18:L757))</f>
        <v/>
      </c>
      <c r="B756" s="610" t="str">
        <f>IF(I757="","",CONCATENATE(Main!C373,", ",Main!D373,IF(Main!F373&gt;0,CONCATENATE(", ",Main!F373),"")))</f>
        <v/>
      </c>
      <c r="C756" s="611"/>
      <c r="D756" s="612"/>
      <c r="E756" s="499" t="str">
        <f>IF(I756="","",Main!O373)</f>
        <v/>
      </c>
      <c r="F756" s="500" t="str">
        <f>IF(I756="","",Main!P373)</f>
        <v/>
      </c>
      <c r="G756" s="500" t="str">
        <f>IF(I756="","",Main!Q373)</f>
        <v/>
      </c>
      <c r="H756" s="499" t="str">
        <f>IF(I756="","",Main!R373)</f>
        <v/>
      </c>
      <c r="I756" s="500" t="str">
        <f>IF(Main!S373="","",Main!S373)</f>
        <v/>
      </c>
      <c r="J756" s="501"/>
      <c r="K756" s="502" t="str">
        <f t="shared" si="362"/>
        <v/>
      </c>
      <c r="L756" s="503"/>
    </row>
    <row r="757" spans="1:12" s="504" customFormat="1" ht="27" hidden="1" customHeight="1">
      <c r="A757" s="609"/>
      <c r="B757" s="613"/>
      <c r="C757" s="614"/>
      <c r="D757" s="615"/>
      <c r="E757" s="505" t="str">
        <f>IF(I757="","",Main!J373)</f>
        <v/>
      </c>
      <c r="F757" s="506" t="str">
        <f>IF(I757="","",Main!K373)</f>
        <v/>
      </c>
      <c r="G757" s="506" t="str">
        <f>IF(I757="","",Main!L373)</f>
        <v/>
      </c>
      <c r="H757" s="505" t="str">
        <f>IF(I757="","",Main!M373)</f>
        <v/>
      </c>
      <c r="I757" s="506" t="str">
        <f>IF(Main!N373="","",Main!N373)</f>
        <v/>
      </c>
      <c r="J757" s="501"/>
      <c r="K757" s="502" t="str">
        <f t="shared" si="362"/>
        <v/>
      </c>
      <c r="L757" s="503" t="str">
        <f t="shared" ref="L757" si="380">K757</f>
        <v/>
      </c>
    </row>
    <row r="758" spans="1:12" s="504" customFormat="1" ht="27" hidden="1" customHeight="1">
      <c r="A758" s="608" t="str">
        <f>IF(K759="","",SUM($L$18:L759))</f>
        <v/>
      </c>
      <c r="B758" s="610" t="str">
        <f>IF(I759="","",CONCATENATE(Main!C374,", ",Main!D374,IF(Main!F374&gt;0,CONCATENATE(", ",Main!F374),"")))</f>
        <v/>
      </c>
      <c r="C758" s="611"/>
      <c r="D758" s="612"/>
      <c r="E758" s="499" t="str">
        <f>IF(I758="","",Main!O374)</f>
        <v/>
      </c>
      <c r="F758" s="500" t="str">
        <f>IF(I758="","",Main!P374)</f>
        <v/>
      </c>
      <c r="G758" s="500" t="str">
        <f>IF(I758="","",Main!Q374)</f>
        <v/>
      </c>
      <c r="H758" s="499" t="str">
        <f>IF(I758="","",Main!R374)</f>
        <v/>
      </c>
      <c r="I758" s="500" t="str">
        <f>IF(Main!S374="","",Main!S374)</f>
        <v/>
      </c>
      <c r="J758" s="501"/>
      <c r="K758" s="502" t="str">
        <f t="shared" si="362"/>
        <v/>
      </c>
      <c r="L758" s="503"/>
    </row>
    <row r="759" spans="1:12" s="504" customFormat="1" ht="27" hidden="1" customHeight="1">
      <c r="A759" s="609"/>
      <c r="B759" s="613"/>
      <c r="C759" s="614"/>
      <c r="D759" s="615"/>
      <c r="E759" s="505" t="str">
        <f>IF(I759="","",Main!J374)</f>
        <v/>
      </c>
      <c r="F759" s="506" t="str">
        <f>IF(I759="","",Main!K374)</f>
        <v/>
      </c>
      <c r="G759" s="506" t="str">
        <f>IF(I759="","",Main!L374)</f>
        <v/>
      </c>
      <c r="H759" s="505" t="str">
        <f>IF(I759="","",Main!M374)</f>
        <v/>
      </c>
      <c r="I759" s="506" t="str">
        <f>IF(Main!N374="","",Main!N374)</f>
        <v/>
      </c>
      <c r="J759" s="501"/>
      <c r="K759" s="502" t="str">
        <f t="shared" si="362"/>
        <v/>
      </c>
      <c r="L759" s="503" t="str">
        <f t="shared" ref="L759" si="381">K759</f>
        <v/>
      </c>
    </row>
    <row r="760" spans="1:12" s="504" customFormat="1" ht="27" hidden="1" customHeight="1">
      <c r="A760" s="608" t="str">
        <f>IF(K761="","",SUM($L$18:L761))</f>
        <v/>
      </c>
      <c r="B760" s="610" t="str">
        <f>IF(I761="","",CONCATENATE(Main!C375,", ",Main!D375,IF(Main!F375&gt;0,CONCATENATE(", ",Main!F375),"")))</f>
        <v/>
      </c>
      <c r="C760" s="611"/>
      <c r="D760" s="612"/>
      <c r="E760" s="499" t="str">
        <f>IF(I760="","",Main!O375)</f>
        <v/>
      </c>
      <c r="F760" s="500" t="str">
        <f>IF(I760="","",Main!P375)</f>
        <v/>
      </c>
      <c r="G760" s="500" t="str">
        <f>IF(I760="","",Main!Q375)</f>
        <v/>
      </c>
      <c r="H760" s="499" t="str">
        <f>IF(I760="","",Main!R375)</f>
        <v/>
      </c>
      <c r="I760" s="500" t="str">
        <f>IF(Main!S375="","",Main!S375)</f>
        <v/>
      </c>
      <c r="J760" s="501"/>
      <c r="K760" s="502" t="str">
        <f t="shared" si="362"/>
        <v/>
      </c>
      <c r="L760" s="503"/>
    </row>
    <row r="761" spans="1:12" s="504" customFormat="1" ht="27" hidden="1" customHeight="1">
      <c r="A761" s="609"/>
      <c r="B761" s="613"/>
      <c r="C761" s="614"/>
      <c r="D761" s="615"/>
      <c r="E761" s="505" t="str">
        <f>IF(I761="","",Main!J375)</f>
        <v/>
      </c>
      <c r="F761" s="506" t="str">
        <f>IF(I761="","",Main!K375)</f>
        <v/>
      </c>
      <c r="G761" s="506" t="str">
        <f>IF(I761="","",Main!L375)</f>
        <v/>
      </c>
      <c r="H761" s="505" t="str">
        <f>IF(I761="","",Main!M375)</f>
        <v/>
      </c>
      <c r="I761" s="506" t="str">
        <f>IF(Main!N375="","",Main!N375)</f>
        <v/>
      </c>
      <c r="J761" s="501"/>
      <c r="K761" s="502" t="str">
        <f t="shared" si="362"/>
        <v/>
      </c>
      <c r="L761" s="503" t="str">
        <f t="shared" ref="L761" si="382">K761</f>
        <v/>
      </c>
    </row>
    <row r="762" spans="1:12" s="504" customFormat="1" ht="27" hidden="1" customHeight="1">
      <c r="A762" s="608" t="str">
        <f>IF(K763="","",SUM($L$18:L763))</f>
        <v/>
      </c>
      <c r="B762" s="610" t="str">
        <f>IF(I763="","",CONCATENATE(Main!C376,", ",Main!D376,IF(Main!F376&gt;0,CONCATENATE(", ",Main!F376),"")))</f>
        <v/>
      </c>
      <c r="C762" s="611"/>
      <c r="D762" s="612"/>
      <c r="E762" s="499" t="str">
        <f>IF(I762="","",Main!O376)</f>
        <v/>
      </c>
      <c r="F762" s="500" t="str">
        <f>IF(I762="","",Main!P376)</f>
        <v/>
      </c>
      <c r="G762" s="500" t="str">
        <f>IF(I762="","",Main!Q376)</f>
        <v/>
      </c>
      <c r="H762" s="499" t="str">
        <f>IF(I762="","",Main!R376)</f>
        <v/>
      </c>
      <c r="I762" s="500" t="str">
        <f>IF(Main!S376="","",Main!S376)</f>
        <v/>
      </c>
      <c r="J762" s="501"/>
      <c r="K762" s="502" t="str">
        <f t="shared" si="362"/>
        <v/>
      </c>
      <c r="L762" s="503"/>
    </row>
    <row r="763" spans="1:12" s="504" customFormat="1" ht="27" hidden="1" customHeight="1">
      <c r="A763" s="609"/>
      <c r="B763" s="613"/>
      <c r="C763" s="614"/>
      <c r="D763" s="615"/>
      <c r="E763" s="505" t="str">
        <f>IF(I763="","",Main!J376)</f>
        <v/>
      </c>
      <c r="F763" s="506" t="str">
        <f>IF(I763="","",Main!K376)</f>
        <v/>
      </c>
      <c r="G763" s="506" t="str">
        <f>IF(I763="","",Main!L376)</f>
        <v/>
      </c>
      <c r="H763" s="505" t="str">
        <f>IF(I763="","",Main!M376)</f>
        <v/>
      </c>
      <c r="I763" s="506" t="str">
        <f>IF(Main!N376="","",Main!N376)</f>
        <v/>
      </c>
      <c r="J763" s="501"/>
      <c r="K763" s="502" t="str">
        <f t="shared" si="362"/>
        <v/>
      </c>
      <c r="L763" s="503" t="str">
        <f t="shared" ref="L763" si="383">K763</f>
        <v/>
      </c>
    </row>
    <row r="764" spans="1:12" s="504" customFormat="1" ht="27" hidden="1" customHeight="1">
      <c r="A764" s="608" t="str">
        <f>IF(K765="","",SUM($L$18:L765))</f>
        <v/>
      </c>
      <c r="B764" s="610" t="str">
        <f>IF(I765="","",CONCATENATE(Main!C377,", ",Main!D377,IF(Main!F377&gt;0,CONCATENATE(", ",Main!F377),"")))</f>
        <v/>
      </c>
      <c r="C764" s="611"/>
      <c r="D764" s="612"/>
      <c r="E764" s="499" t="str">
        <f>IF(I764="","",Main!O377)</f>
        <v/>
      </c>
      <c r="F764" s="500" t="str">
        <f>IF(I764="","",Main!P377)</f>
        <v/>
      </c>
      <c r="G764" s="500" t="str">
        <f>IF(I764="","",Main!Q377)</f>
        <v/>
      </c>
      <c r="H764" s="499" t="str">
        <f>IF(I764="","",Main!R377)</f>
        <v/>
      </c>
      <c r="I764" s="500" t="str">
        <f>IF(Main!S377="","",Main!S377)</f>
        <v/>
      </c>
      <c r="J764" s="501"/>
      <c r="K764" s="502" t="str">
        <f t="shared" si="362"/>
        <v/>
      </c>
      <c r="L764" s="503"/>
    </row>
    <row r="765" spans="1:12" s="504" customFormat="1" ht="27" hidden="1" customHeight="1">
      <c r="A765" s="609"/>
      <c r="B765" s="613"/>
      <c r="C765" s="614"/>
      <c r="D765" s="615"/>
      <c r="E765" s="505" t="str">
        <f>IF(I765="","",Main!J377)</f>
        <v/>
      </c>
      <c r="F765" s="506" t="str">
        <f>IF(I765="","",Main!K377)</f>
        <v/>
      </c>
      <c r="G765" s="506" t="str">
        <f>IF(I765="","",Main!L377)</f>
        <v/>
      </c>
      <c r="H765" s="505" t="str">
        <f>IF(I765="","",Main!M377)</f>
        <v/>
      </c>
      <c r="I765" s="506" t="str">
        <f>IF(Main!N377="","",Main!N377)</f>
        <v/>
      </c>
      <c r="J765" s="501"/>
      <c r="K765" s="502" t="str">
        <f t="shared" si="362"/>
        <v/>
      </c>
      <c r="L765" s="503" t="str">
        <f t="shared" ref="L765" si="384">K765</f>
        <v/>
      </c>
    </row>
    <row r="766" spans="1:12" s="504" customFormat="1" ht="27" hidden="1" customHeight="1">
      <c r="A766" s="608" t="str">
        <f>IF(K767="","",SUM($L$18:L767))</f>
        <v/>
      </c>
      <c r="B766" s="610" t="str">
        <f>IF(I767="","",CONCATENATE(Main!C378,", ",Main!D378,IF(Main!F378&gt;0,CONCATENATE(", ",Main!F378),"")))</f>
        <v/>
      </c>
      <c r="C766" s="611"/>
      <c r="D766" s="612"/>
      <c r="E766" s="499" t="str">
        <f>IF(I766="","",Main!O378)</f>
        <v/>
      </c>
      <c r="F766" s="500" t="str">
        <f>IF(I766="","",Main!P378)</f>
        <v/>
      </c>
      <c r="G766" s="500" t="str">
        <f>IF(I766="","",Main!Q378)</f>
        <v/>
      </c>
      <c r="H766" s="499" t="str">
        <f>IF(I766="","",Main!R378)</f>
        <v/>
      </c>
      <c r="I766" s="500" t="str">
        <f>IF(Main!S378="","",Main!S378)</f>
        <v/>
      </c>
      <c r="J766" s="501"/>
      <c r="K766" s="502" t="str">
        <f t="shared" si="362"/>
        <v/>
      </c>
      <c r="L766" s="503"/>
    </row>
    <row r="767" spans="1:12" s="504" customFormat="1" ht="27" hidden="1" customHeight="1">
      <c r="A767" s="609"/>
      <c r="B767" s="613"/>
      <c r="C767" s="614"/>
      <c r="D767" s="615"/>
      <c r="E767" s="505" t="str">
        <f>IF(I767="","",Main!J378)</f>
        <v/>
      </c>
      <c r="F767" s="506" t="str">
        <f>IF(I767="","",Main!K378)</f>
        <v/>
      </c>
      <c r="G767" s="506" t="str">
        <f>IF(I767="","",Main!L378)</f>
        <v/>
      </c>
      <c r="H767" s="505" t="str">
        <f>IF(I767="","",Main!M378)</f>
        <v/>
      </c>
      <c r="I767" s="506" t="str">
        <f>IF(Main!N378="","",Main!N378)</f>
        <v/>
      </c>
      <c r="J767" s="501"/>
      <c r="K767" s="502" t="str">
        <f t="shared" si="362"/>
        <v/>
      </c>
      <c r="L767" s="503" t="str">
        <f t="shared" ref="L767" si="385">K767</f>
        <v/>
      </c>
    </row>
    <row r="768" spans="1:12" s="504" customFormat="1" ht="27" hidden="1" customHeight="1">
      <c r="A768" s="608" t="str">
        <f>IF(K769="","",SUM($L$18:L769))</f>
        <v/>
      </c>
      <c r="B768" s="610" t="str">
        <f>IF(I769="","",CONCATENATE(Main!C379,", ",Main!D379,IF(Main!F379&gt;0,CONCATENATE(", ",Main!F379),"")))</f>
        <v/>
      </c>
      <c r="C768" s="611"/>
      <c r="D768" s="612"/>
      <c r="E768" s="499" t="str">
        <f>IF(I768="","",Main!O379)</f>
        <v/>
      </c>
      <c r="F768" s="500" t="str">
        <f>IF(I768="","",Main!P379)</f>
        <v/>
      </c>
      <c r="G768" s="500" t="str">
        <f>IF(I768="","",Main!Q379)</f>
        <v/>
      </c>
      <c r="H768" s="499" t="str">
        <f>IF(I768="","",Main!R379)</f>
        <v/>
      </c>
      <c r="I768" s="500" t="str">
        <f>IF(Main!S379="","",Main!S379)</f>
        <v/>
      </c>
      <c r="J768" s="501"/>
      <c r="K768" s="502" t="str">
        <f t="shared" si="362"/>
        <v/>
      </c>
      <c r="L768" s="503"/>
    </row>
    <row r="769" spans="1:12" s="504" customFormat="1" ht="27" hidden="1" customHeight="1">
      <c r="A769" s="609"/>
      <c r="B769" s="613"/>
      <c r="C769" s="614"/>
      <c r="D769" s="615"/>
      <c r="E769" s="505" t="str">
        <f>IF(I769="","",Main!J379)</f>
        <v/>
      </c>
      <c r="F769" s="506" t="str">
        <f>IF(I769="","",Main!K379)</f>
        <v/>
      </c>
      <c r="G769" s="506" t="str">
        <f>IF(I769="","",Main!L379)</f>
        <v/>
      </c>
      <c r="H769" s="505" t="str">
        <f>IF(I769="","",Main!M379)</f>
        <v/>
      </c>
      <c r="I769" s="506" t="str">
        <f>IF(Main!N379="","",Main!N379)</f>
        <v/>
      </c>
      <c r="J769" s="501"/>
      <c r="K769" s="502" t="str">
        <f t="shared" si="362"/>
        <v/>
      </c>
      <c r="L769" s="503" t="str">
        <f t="shared" ref="L769" si="386">K769</f>
        <v/>
      </c>
    </row>
    <row r="770" spans="1:12" s="504" customFormat="1" ht="27" hidden="1" customHeight="1">
      <c r="A770" s="608" t="str">
        <f>IF(K771="","",SUM($L$18:L771))</f>
        <v/>
      </c>
      <c r="B770" s="610" t="str">
        <f>IF(I771="","",CONCATENATE(Main!C380,", ",Main!D380,IF(Main!F380&gt;0,CONCATENATE(", ",Main!F380),"")))</f>
        <v/>
      </c>
      <c r="C770" s="611"/>
      <c r="D770" s="612"/>
      <c r="E770" s="499" t="str">
        <f>IF(I770="","",Main!O380)</f>
        <v/>
      </c>
      <c r="F770" s="500" t="str">
        <f>IF(I770="","",Main!P380)</f>
        <v/>
      </c>
      <c r="G770" s="500" t="str">
        <f>IF(I770="","",Main!Q380)</f>
        <v/>
      </c>
      <c r="H770" s="499" t="str">
        <f>IF(I770="","",Main!R380)</f>
        <v/>
      </c>
      <c r="I770" s="500" t="str">
        <f>IF(Main!S380="","",Main!S380)</f>
        <v/>
      </c>
      <c r="J770" s="501"/>
      <c r="K770" s="502" t="str">
        <f t="shared" si="362"/>
        <v/>
      </c>
      <c r="L770" s="503"/>
    </row>
    <row r="771" spans="1:12" s="504" customFormat="1" ht="27" hidden="1" customHeight="1">
      <c r="A771" s="609"/>
      <c r="B771" s="613"/>
      <c r="C771" s="614"/>
      <c r="D771" s="615"/>
      <c r="E771" s="505" t="str">
        <f>IF(I771="","",Main!J380)</f>
        <v/>
      </c>
      <c r="F771" s="506" t="str">
        <f>IF(I771="","",Main!K380)</f>
        <v/>
      </c>
      <c r="G771" s="506" t="str">
        <f>IF(I771="","",Main!L380)</f>
        <v/>
      </c>
      <c r="H771" s="505" t="str">
        <f>IF(I771="","",Main!M380)</f>
        <v/>
      </c>
      <c r="I771" s="506" t="str">
        <f>IF(Main!N380="","",Main!N380)</f>
        <v/>
      </c>
      <c r="J771" s="501"/>
      <c r="K771" s="502" t="str">
        <f t="shared" si="362"/>
        <v/>
      </c>
      <c r="L771" s="503" t="str">
        <f t="shared" ref="L771" si="387">K771</f>
        <v/>
      </c>
    </row>
    <row r="772" spans="1:12" s="504" customFormat="1" ht="27" hidden="1" customHeight="1">
      <c r="A772" s="608" t="str">
        <f>IF(K773="","",SUM($L$18:L773))</f>
        <v/>
      </c>
      <c r="B772" s="610" t="str">
        <f>IF(I773="","",CONCATENATE(Main!C381,", ",Main!D381,IF(Main!F381&gt;0,CONCATENATE(", ",Main!F381),"")))</f>
        <v/>
      </c>
      <c r="C772" s="611"/>
      <c r="D772" s="612"/>
      <c r="E772" s="499" t="str">
        <f>IF(I772="","",Main!O381)</f>
        <v/>
      </c>
      <c r="F772" s="500" t="str">
        <f>IF(I772="","",Main!P381)</f>
        <v/>
      </c>
      <c r="G772" s="500" t="str">
        <f>IF(I772="","",Main!Q381)</f>
        <v/>
      </c>
      <c r="H772" s="499" t="str">
        <f>IF(I772="","",Main!R381)</f>
        <v/>
      </c>
      <c r="I772" s="500" t="str">
        <f>IF(Main!S381="","",Main!S381)</f>
        <v/>
      </c>
      <c r="J772" s="501"/>
      <c r="K772" s="502" t="str">
        <f t="shared" si="362"/>
        <v/>
      </c>
      <c r="L772" s="503"/>
    </row>
    <row r="773" spans="1:12" s="504" customFormat="1" ht="27" hidden="1" customHeight="1">
      <c r="A773" s="609"/>
      <c r="B773" s="613"/>
      <c r="C773" s="614"/>
      <c r="D773" s="615"/>
      <c r="E773" s="505" t="str">
        <f>IF(I773="","",Main!J381)</f>
        <v/>
      </c>
      <c r="F773" s="506" t="str">
        <f>IF(I773="","",Main!K381)</f>
        <v/>
      </c>
      <c r="G773" s="506" t="str">
        <f>IF(I773="","",Main!L381)</f>
        <v/>
      </c>
      <c r="H773" s="505" t="str">
        <f>IF(I773="","",Main!M381)</f>
        <v/>
      </c>
      <c r="I773" s="506" t="str">
        <f>IF(Main!N381="","",Main!N381)</f>
        <v/>
      </c>
      <c r="J773" s="501"/>
      <c r="K773" s="502" t="str">
        <f t="shared" si="362"/>
        <v/>
      </c>
      <c r="L773" s="503" t="str">
        <f t="shared" ref="L773" si="388">K773</f>
        <v/>
      </c>
    </row>
    <row r="774" spans="1:12" s="504" customFormat="1" ht="27" hidden="1" customHeight="1">
      <c r="A774" s="608" t="str">
        <f>IF(K775="","",SUM($L$18:L775))</f>
        <v/>
      </c>
      <c r="B774" s="610" t="str">
        <f>IF(I775="","",CONCATENATE(Main!C382,", ",Main!D382,IF(Main!F382&gt;0,CONCATENATE(", ",Main!F382),"")))</f>
        <v/>
      </c>
      <c r="C774" s="611"/>
      <c r="D774" s="612"/>
      <c r="E774" s="499" t="str">
        <f>IF(I774="","",Main!O382)</f>
        <v/>
      </c>
      <c r="F774" s="500" t="str">
        <f>IF(I774="","",Main!P382)</f>
        <v/>
      </c>
      <c r="G774" s="500" t="str">
        <f>IF(I774="","",Main!Q382)</f>
        <v/>
      </c>
      <c r="H774" s="499" t="str">
        <f>IF(I774="","",Main!R382)</f>
        <v/>
      </c>
      <c r="I774" s="500" t="str">
        <f>IF(Main!S382="","",Main!S382)</f>
        <v/>
      </c>
      <c r="J774" s="501"/>
      <c r="K774" s="502" t="str">
        <f t="shared" si="362"/>
        <v/>
      </c>
      <c r="L774" s="503"/>
    </row>
    <row r="775" spans="1:12" s="504" customFormat="1" ht="27" hidden="1" customHeight="1">
      <c r="A775" s="609"/>
      <c r="B775" s="613"/>
      <c r="C775" s="614"/>
      <c r="D775" s="615"/>
      <c r="E775" s="505" t="str">
        <f>IF(I775="","",Main!J382)</f>
        <v/>
      </c>
      <c r="F775" s="506" t="str">
        <f>IF(I775="","",Main!K382)</f>
        <v/>
      </c>
      <c r="G775" s="506" t="str">
        <f>IF(I775="","",Main!L382)</f>
        <v/>
      </c>
      <c r="H775" s="505" t="str">
        <f>IF(I775="","",Main!M382)</f>
        <v/>
      </c>
      <c r="I775" s="506" t="str">
        <f>IF(Main!N382="","",Main!N382)</f>
        <v/>
      </c>
      <c r="J775" s="501"/>
      <c r="K775" s="502" t="str">
        <f t="shared" si="362"/>
        <v/>
      </c>
      <c r="L775" s="503" t="str">
        <f t="shared" ref="L775" si="389">K775</f>
        <v/>
      </c>
    </row>
    <row r="776" spans="1:12" s="504" customFormat="1" ht="27" hidden="1" customHeight="1">
      <c r="A776" s="608" t="str">
        <f>IF(K777="","",SUM($L$18:L777))</f>
        <v/>
      </c>
      <c r="B776" s="610" t="str">
        <f>IF(I777="","",CONCATENATE(Main!C383,", ",Main!D383,IF(Main!F383&gt;0,CONCATENATE(", ",Main!F383),"")))</f>
        <v/>
      </c>
      <c r="C776" s="611"/>
      <c r="D776" s="612"/>
      <c r="E776" s="499" t="str">
        <f>IF(I776="","",Main!O383)</f>
        <v/>
      </c>
      <c r="F776" s="500" t="str">
        <f>IF(I776="","",Main!P383)</f>
        <v/>
      </c>
      <c r="G776" s="500" t="str">
        <f>IF(I776="","",Main!Q383)</f>
        <v/>
      </c>
      <c r="H776" s="499" t="str">
        <f>IF(I776="","",Main!R383)</f>
        <v/>
      </c>
      <c r="I776" s="500" t="str">
        <f>IF(Main!S383="","",Main!S383)</f>
        <v/>
      </c>
      <c r="J776" s="501"/>
      <c r="K776" s="502" t="str">
        <f t="shared" si="362"/>
        <v/>
      </c>
      <c r="L776" s="503"/>
    </row>
    <row r="777" spans="1:12" s="504" customFormat="1" ht="27" hidden="1" customHeight="1">
      <c r="A777" s="609"/>
      <c r="B777" s="613"/>
      <c r="C777" s="614"/>
      <c r="D777" s="615"/>
      <c r="E777" s="505" t="str">
        <f>IF(I777="","",Main!J383)</f>
        <v/>
      </c>
      <c r="F777" s="506" t="str">
        <f>IF(I777="","",Main!K383)</f>
        <v/>
      </c>
      <c r="G777" s="506" t="str">
        <f>IF(I777="","",Main!L383)</f>
        <v/>
      </c>
      <c r="H777" s="505" t="str">
        <f>IF(I777="","",Main!M383)</f>
        <v/>
      </c>
      <c r="I777" s="506" t="str">
        <f>IF(Main!N383="","",Main!N383)</f>
        <v/>
      </c>
      <c r="J777" s="501"/>
      <c r="K777" s="502" t="str">
        <f t="shared" si="362"/>
        <v/>
      </c>
      <c r="L777" s="503" t="str">
        <f t="shared" ref="L777" si="390">K777</f>
        <v/>
      </c>
    </row>
    <row r="778" spans="1:12" s="504" customFormat="1" ht="27" hidden="1" customHeight="1">
      <c r="A778" s="608" t="str">
        <f>IF(K779="","",SUM($L$18:L779))</f>
        <v/>
      </c>
      <c r="B778" s="610" t="str">
        <f>IF(I779="","",CONCATENATE(Main!C384,", ",Main!D384,IF(Main!F384&gt;0,CONCATENATE(", ",Main!F384),"")))</f>
        <v/>
      </c>
      <c r="C778" s="611"/>
      <c r="D778" s="612"/>
      <c r="E778" s="499" t="str">
        <f>IF(I778="","",Main!O384)</f>
        <v/>
      </c>
      <c r="F778" s="500" t="str">
        <f>IF(I778="","",Main!P384)</f>
        <v/>
      </c>
      <c r="G778" s="500" t="str">
        <f>IF(I778="","",Main!Q384)</f>
        <v/>
      </c>
      <c r="H778" s="499" t="str">
        <f>IF(I778="","",Main!R384)</f>
        <v/>
      </c>
      <c r="I778" s="500" t="str">
        <f>IF(Main!S384="","",Main!S384)</f>
        <v/>
      </c>
      <c r="J778" s="501"/>
      <c r="K778" s="502" t="str">
        <f t="shared" si="362"/>
        <v/>
      </c>
      <c r="L778" s="503"/>
    </row>
    <row r="779" spans="1:12" s="504" customFormat="1" ht="27" hidden="1" customHeight="1">
      <c r="A779" s="609"/>
      <c r="B779" s="613"/>
      <c r="C779" s="614"/>
      <c r="D779" s="615"/>
      <c r="E779" s="505" t="str">
        <f>IF(I779="","",Main!J384)</f>
        <v/>
      </c>
      <c r="F779" s="506" t="str">
        <f>IF(I779="","",Main!K384)</f>
        <v/>
      </c>
      <c r="G779" s="506" t="str">
        <f>IF(I779="","",Main!L384)</f>
        <v/>
      </c>
      <c r="H779" s="505" t="str">
        <f>IF(I779="","",Main!M384)</f>
        <v/>
      </c>
      <c r="I779" s="506" t="str">
        <f>IF(Main!N384="","",Main!N384)</f>
        <v/>
      </c>
      <c r="J779" s="501"/>
      <c r="K779" s="502" t="str">
        <f t="shared" si="362"/>
        <v/>
      </c>
      <c r="L779" s="503" t="str">
        <f t="shared" ref="L779" si="391">K779</f>
        <v/>
      </c>
    </row>
    <row r="780" spans="1:12" s="504" customFormat="1" ht="27" hidden="1" customHeight="1">
      <c r="A780" s="608" t="str">
        <f>IF(K781="","",SUM($L$18:L781))</f>
        <v/>
      </c>
      <c r="B780" s="610" t="str">
        <f>IF(I781="","",CONCATENATE(Main!C385,", ",Main!D385,IF(Main!F385&gt;0,CONCATENATE(", ",Main!F385),"")))</f>
        <v/>
      </c>
      <c r="C780" s="611"/>
      <c r="D780" s="612"/>
      <c r="E780" s="499" t="str">
        <f>IF(I780="","",Main!O385)</f>
        <v/>
      </c>
      <c r="F780" s="500" t="str">
        <f>IF(I780="","",Main!P385)</f>
        <v/>
      </c>
      <c r="G780" s="500" t="str">
        <f>IF(I780="","",Main!Q385)</f>
        <v/>
      </c>
      <c r="H780" s="499" t="str">
        <f>IF(I780="","",Main!R385)</f>
        <v/>
      </c>
      <c r="I780" s="500" t="str">
        <f>IF(Main!S385="","",Main!S385)</f>
        <v/>
      </c>
      <c r="J780" s="501"/>
      <c r="K780" s="502" t="str">
        <f t="shared" si="362"/>
        <v/>
      </c>
      <c r="L780" s="503"/>
    </row>
    <row r="781" spans="1:12" s="504" customFormat="1" ht="27" hidden="1" customHeight="1">
      <c r="A781" s="609"/>
      <c r="B781" s="613"/>
      <c r="C781" s="614"/>
      <c r="D781" s="615"/>
      <c r="E781" s="505" t="str">
        <f>IF(I781="","",Main!J385)</f>
        <v/>
      </c>
      <c r="F781" s="506" t="str">
        <f>IF(I781="","",Main!K385)</f>
        <v/>
      </c>
      <c r="G781" s="506" t="str">
        <f>IF(I781="","",Main!L385)</f>
        <v/>
      </c>
      <c r="H781" s="505" t="str">
        <f>IF(I781="","",Main!M385)</f>
        <v/>
      </c>
      <c r="I781" s="506" t="str">
        <f>IF(Main!N385="","",Main!N385)</f>
        <v/>
      </c>
      <c r="J781" s="501"/>
      <c r="K781" s="502" t="str">
        <f t="shared" si="362"/>
        <v/>
      </c>
      <c r="L781" s="503" t="str">
        <f t="shared" ref="L781" si="392">K781</f>
        <v/>
      </c>
    </row>
    <row r="782" spans="1:12" s="504" customFormat="1" ht="27" hidden="1" customHeight="1">
      <c r="A782" s="608" t="str">
        <f>IF(K783="","",SUM($L$18:L783))</f>
        <v/>
      </c>
      <c r="B782" s="610" t="str">
        <f>IF(I783="","",CONCATENATE(Main!C386,", ",Main!D386,IF(Main!F386&gt;0,CONCATENATE(", ",Main!F386),"")))</f>
        <v/>
      </c>
      <c r="C782" s="611"/>
      <c r="D782" s="612"/>
      <c r="E782" s="499" t="str">
        <f>IF(I782="","",Main!O386)</f>
        <v/>
      </c>
      <c r="F782" s="500" t="str">
        <f>IF(I782="","",Main!P386)</f>
        <v/>
      </c>
      <c r="G782" s="500" t="str">
        <f>IF(I782="","",Main!Q386)</f>
        <v/>
      </c>
      <c r="H782" s="499" t="str">
        <f>IF(I782="","",Main!R386)</f>
        <v/>
      </c>
      <c r="I782" s="500" t="str">
        <f>IF(Main!S386="","",Main!S386)</f>
        <v/>
      </c>
      <c r="J782" s="501"/>
      <c r="K782" s="502" t="str">
        <f t="shared" si="362"/>
        <v/>
      </c>
      <c r="L782" s="503"/>
    </row>
    <row r="783" spans="1:12" s="504" customFormat="1" ht="27" hidden="1" customHeight="1">
      <c r="A783" s="609"/>
      <c r="B783" s="613"/>
      <c r="C783" s="614"/>
      <c r="D783" s="615"/>
      <c r="E783" s="505" t="str">
        <f>IF(I783="","",Main!J386)</f>
        <v/>
      </c>
      <c r="F783" s="506" t="str">
        <f>IF(I783="","",Main!K386)</f>
        <v/>
      </c>
      <c r="G783" s="506" t="str">
        <f>IF(I783="","",Main!L386)</f>
        <v/>
      </c>
      <c r="H783" s="505" t="str">
        <f>IF(I783="","",Main!M386)</f>
        <v/>
      </c>
      <c r="I783" s="506" t="str">
        <f>IF(Main!N386="","",Main!N386)</f>
        <v/>
      </c>
      <c r="J783" s="501"/>
      <c r="K783" s="502" t="str">
        <f t="shared" si="362"/>
        <v/>
      </c>
      <c r="L783" s="503" t="str">
        <f t="shared" ref="L783" si="393">K783</f>
        <v/>
      </c>
    </row>
    <row r="784" spans="1:12" s="504" customFormat="1" ht="27" hidden="1" customHeight="1">
      <c r="A784" s="608" t="str">
        <f>IF(K785="","",SUM($L$18:L785))</f>
        <v/>
      </c>
      <c r="B784" s="610" t="str">
        <f>IF(I785="","",CONCATENATE(Main!C387,", ",Main!D387,IF(Main!F387&gt;0,CONCATENATE(", ",Main!F387),"")))</f>
        <v/>
      </c>
      <c r="C784" s="611"/>
      <c r="D784" s="612"/>
      <c r="E784" s="499" t="str">
        <f>IF(I784="","",Main!O387)</f>
        <v/>
      </c>
      <c r="F784" s="500" t="str">
        <f>IF(I784="","",Main!P387)</f>
        <v/>
      </c>
      <c r="G784" s="500" t="str">
        <f>IF(I784="","",Main!Q387)</f>
        <v/>
      </c>
      <c r="H784" s="499" t="str">
        <f>IF(I784="","",Main!R387)</f>
        <v/>
      </c>
      <c r="I784" s="500" t="str">
        <f>IF(Main!S387="","",Main!S387)</f>
        <v/>
      </c>
      <c r="J784" s="501"/>
      <c r="K784" s="502" t="str">
        <f t="shared" si="362"/>
        <v/>
      </c>
      <c r="L784" s="503"/>
    </row>
    <row r="785" spans="1:12" s="504" customFormat="1" ht="27" hidden="1" customHeight="1">
      <c r="A785" s="609"/>
      <c r="B785" s="613"/>
      <c r="C785" s="614"/>
      <c r="D785" s="615"/>
      <c r="E785" s="505" t="str">
        <f>IF(I785="","",Main!J387)</f>
        <v/>
      </c>
      <c r="F785" s="506" t="str">
        <f>IF(I785="","",Main!K387)</f>
        <v/>
      </c>
      <c r="G785" s="506" t="str">
        <f>IF(I785="","",Main!L387)</f>
        <v/>
      </c>
      <c r="H785" s="505" t="str">
        <f>IF(I785="","",Main!M387)</f>
        <v/>
      </c>
      <c r="I785" s="506" t="str">
        <f>IF(Main!N387="","",Main!N387)</f>
        <v/>
      </c>
      <c r="J785" s="501"/>
      <c r="K785" s="502" t="str">
        <f t="shared" si="362"/>
        <v/>
      </c>
      <c r="L785" s="503" t="str">
        <f t="shared" ref="L785" si="394">K785</f>
        <v/>
      </c>
    </row>
    <row r="786" spans="1:12" s="504" customFormat="1" ht="27" hidden="1" customHeight="1">
      <c r="A786" s="608" t="str">
        <f>IF(K787="","",SUM($L$18:L787))</f>
        <v/>
      </c>
      <c r="B786" s="610" t="str">
        <f>IF(I787="","",CONCATENATE(Main!C388,", ",Main!D388,IF(Main!F388&gt;0,CONCATENATE(", ",Main!F388),"")))</f>
        <v/>
      </c>
      <c r="C786" s="611"/>
      <c r="D786" s="612"/>
      <c r="E786" s="499" t="str">
        <f>IF(I786="","",Main!O388)</f>
        <v/>
      </c>
      <c r="F786" s="500" t="str">
        <f>IF(I786="","",Main!P388)</f>
        <v/>
      </c>
      <c r="G786" s="500" t="str">
        <f>IF(I786="","",Main!Q388)</f>
        <v/>
      </c>
      <c r="H786" s="499" t="str">
        <f>IF(I786="","",Main!R388)</f>
        <v/>
      </c>
      <c r="I786" s="500" t="str">
        <f>IF(Main!S388="","",Main!S388)</f>
        <v/>
      </c>
      <c r="J786" s="501"/>
      <c r="K786" s="502" t="str">
        <f t="shared" si="362"/>
        <v/>
      </c>
      <c r="L786" s="503"/>
    </row>
    <row r="787" spans="1:12" s="504" customFormat="1" ht="27" hidden="1" customHeight="1">
      <c r="A787" s="609"/>
      <c r="B787" s="613"/>
      <c r="C787" s="614"/>
      <c r="D787" s="615"/>
      <c r="E787" s="505" t="str">
        <f>IF(I787="","",Main!J388)</f>
        <v/>
      </c>
      <c r="F787" s="506" t="str">
        <f>IF(I787="","",Main!K388)</f>
        <v/>
      </c>
      <c r="G787" s="506" t="str">
        <f>IF(I787="","",Main!L388)</f>
        <v/>
      </c>
      <c r="H787" s="505" t="str">
        <f>IF(I787="","",Main!M388)</f>
        <v/>
      </c>
      <c r="I787" s="506" t="str">
        <f>IF(Main!N388="","",Main!N388)</f>
        <v/>
      </c>
      <c r="J787" s="501"/>
      <c r="K787" s="502" t="str">
        <f t="shared" ref="K787:K850" si="395">IF(I787="","",1)</f>
        <v/>
      </c>
      <c r="L787" s="503" t="str">
        <f t="shared" ref="L787" si="396">K787</f>
        <v/>
      </c>
    </row>
    <row r="788" spans="1:12" s="504" customFormat="1" ht="27" hidden="1" customHeight="1">
      <c r="A788" s="608" t="str">
        <f>IF(K789="","",SUM($L$18:L789))</f>
        <v/>
      </c>
      <c r="B788" s="610" t="str">
        <f>IF(I789="","",CONCATENATE(Main!C389,", ",Main!D389,IF(Main!F389&gt;0,CONCATENATE(", ",Main!F389),"")))</f>
        <v/>
      </c>
      <c r="C788" s="611"/>
      <c r="D788" s="612"/>
      <c r="E788" s="499" t="str">
        <f>IF(I788="","",Main!O389)</f>
        <v/>
      </c>
      <c r="F788" s="500" t="str">
        <f>IF(I788="","",Main!P389)</f>
        <v/>
      </c>
      <c r="G788" s="500" t="str">
        <f>IF(I788="","",Main!Q389)</f>
        <v/>
      </c>
      <c r="H788" s="499" t="str">
        <f>IF(I788="","",Main!R389)</f>
        <v/>
      </c>
      <c r="I788" s="500" t="str">
        <f>IF(Main!S389="","",Main!S389)</f>
        <v/>
      </c>
      <c r="J788" s="501"/>
      <c r="K788" s="502" t="str">
        <f t="shared" si="395"/>
        <v/>
      </c>
      <c r="L788" s="503"/>
    </row>
    <row r="789" spans="1:12" s="504" customFormat="1" ht="27" hidden="1" customHeight="1">
      <c r="A789" s="609"/>
      <c r="B789" s="613"/>
      <c r="C789" s="614"/>
      <c r="D789" s="615"/>
      <c r="E789" s="505" t="str">
        <f>IF(I789="","",Main!J389)</f>
        <v/>
      </c>
      <c r="F789" s="506" t="str">
        <f>IF(I789="","",Main!K389)</f>
        <v/>
      </c>
      <c r="G789" s="506" t="str">
        <f>IF(I789="","",Main!L389)</f>
        <v/>
      </c>
      <c r="H789" s="505" t="str">
        <f>IF(I789="","",Main!M389)</f>
        <v/>
      </c>
      <c r="I789" s="506" t="str">
        <f>IF(Main!N389="","",Main!N389)</f>
        <v/>
      </c>
      <c r="J789" s="501"/>
      <c r="K789" s="502" t="str">
        <f t="shared" si="395"/>
        <v/>
      </c>
      <c r="L789" s="503" t="str">
        <f t="shared" ref="L789" si="397">K789</f>
        <v/>
      </c>
    </row>
    <row r="790" spans="1:12" s="504" customFormat="1" ht="27" hidden="1" customHeight="1">
      <c r="A790" s="608" t="str">
        <f>IF(K791="","",SUM($L$18:L791))</f>
        <v/>
      </c>
      <c r="B790" s="610" t="str">
        <f>IF(I791="","",CONCATENATE(Main!C390,", ",Main!D390,IF(Main!F390&gt;0,CONCATENATE(", ",Main!F390),"")))</f>
        <v/>
      </c>
      <c r="C790" s="611"/>
      <c r="D790" s="612"/>
      <c r="E790" s="499" t="str">
        <f>IF(I790="","",Main!O390)</f>
        <v/>
      </c>
      <c r="F790" s="500" t="str">
        <f>IF(I790="","",Main!P390)</f>
        <v/>
      </c>
      <c r="G790" s="500" t="str">
        <f>IF(I790="","",Main!Q390)</f>
        <v/>
      </c>
      <c r="H790" s="499" t="str">
        <f>IF(I790="","",Main!R390)</f>
        <v/>
      </c>
      <c r="I790" s="500" t="str">
        <f>IF(Main!S390="","",Main!S390)</f>
        <v/>
      </c>
      <c r="J790" s="501"/>
      <c r="K790" s="502" t="str">
        <f t="shared" si="395"/>
        <v/>
      </c>
      <c r="L790" s="503"/>
    </row>
    <row r="791" spans="1:12" s="504" customFormat="1" ht="27" hidden="1" customHeight="1">
      <c r="A791" s="609"/>
      <c r="B791" s="613"/>
      <c r="C791" s="614"/>
      <c r="D791" s="615"/>
      <c r="E791" s="505" t="str">
        <f>IF(I791="","",Main!J390)</f>
        <v/>
      </c>
      <c r="F791" s="506" t="str">
        <f>IF(I791="","",Main!K390)</f>
        <v/>
      </c>
      <c r="G791" s="506" t="str">
        <f>IF(I791="","",Main!L390)</f>
        <v/>
      </c>
      <c r="H791" s="505" t="str">
        <f>IF(I791="","",Main!M390)</f>
        <v/>
      </c>
      <c r="I791" s="506" t="str">
        <f>IF(Main!N390="","",Main!N390)</f>
        <v/>
      </c>
      <c r="J791" s="501"/>
      <c r="K791" s="502" t="str">
        <f t="shared" si="395"/>
        <v/>
      </c>
      <c r="L791" s="503" t="str">
        <f t="shared" ref="L791" si="398">K791</f>
        <v/>
      </c>
    </row>
    <row r="792" spans="1:12" s="504" customFormat="1" ht="27" hidden="1" customHeight="1">
      <c r="A792" s="608" t="str">
        <f>IF(K793="","",SUM($L$18:L793))</f>
        <v/>
      </c>
      <c r="B792" s="610" t="str">
        <f>IF(I793="","",CONCATENATE(Main!C391,", ",Main!D391,IF(Main!F391&gt;0,CONCATENATE(", ",Main!F391),"")))</f>
        <v/>
      </c>
      <c r="C792" s="611"/>
      <c r="D792" s="612"/>
      <c r="E792" s="499" t="str">
        <f>IF(I792="","",Main!O391)</f>
        <v/>
      </c>
      <c r="F792" s="500" t="str">
        <f>IF(I792="","",Main!P391)</f>
        <v/>
      </c>
      <c r="G792" s="500" t="str">
        <f>IF(I792="","",Main!Q391)</f>
        <v/>
      </c>
      <c r="H792" s="499" t="str">
        <f>IF(I792="","",Main!R391)</f>
        <v/>
      </c>
      <c r="I792" s="500" t="str">
        <f>IF(Main!S391="","",Main!S391)</f>
        <v/>
      </c>
      <c r="J792" s="501"/>
      <c r="K792" s="502" t="str">
        <f t="shared" si="395"/>
        <v/>
      </c>
      <c r="L792" s="503"/>
    </row>
    <row r="793" spans="1:12" s="504" customFormat="1" ht="27" hidden="1" customHeight="1">
      <c r="A793" s="609"/>
      <c r="B793" s="613"/>
      <c r="C793" s="614"/>
      <c r="D793" s="615"/>
      <c r="E793" s="505" t="str">
        <f>IF(I793="","",Main!J391)</f>
        <v/>
      </c>
      <c r="F793" s="506" t="str">
        <f>IF(I793="","",Main!K391)</f>
        <v/>
      </c>
      <c r="G793" s="506" t="str">
        <f>IF(I793="","",Main!L391)</f>
        <v/>
      </c>
      <c r="H793" s="505" t="str">
        <f>IF(I793="","",Main!M391)</f>
        <v/>
      </c>
      <c r="I793" s="506" t="str">
        <f>IF(Main!N391="","",Main!N391)</f>
        <v/>
      </c>
      <c r="J793" s="501"/>
      <c r="K793" s="502" t="str">
        <f t="shared" si="395"/>
        <v/>
      </c>
      <c r="L793" s="503" t="str">
        <f t="shared" ref="L793" si="399">K793</f>
        <v/>
      </c>
    </row>
    <row r="794" spans="1:12" s="504" customFormat="1" ht="27" hidden="1" customHeight="1">
      <c r="A794" s="608" t="str">
        <f>IF(K795="","",SUM($L$18:L795))</f>
        <v/>
      </c>
      <c r="B794" s="610" t="str">
        <f>IF(I795="","",CONCATENATE(Main!C392,", ",Main!D392,IF(Main!F392&gt;0,CONCATENATE(", ",Main!F392),"")))</f>
        <v/>
      </c>
      <c r="C794" s="611"/>
      <c r="D794" s="612"/>
      <c r="E794" s="499" t="str">
        <f>IF(I794="","",Main!O392)</f>
        <v/>
      </c>
      <c r="F794" s="500" t="str">
        <f>IF(I794="","",Main!P392)</f>
        <v/>
      </c>
      <c r="G794" s="500" t="str">
        <f>IF(I794="","",Main!Q392)</f>
        <v/>
      </c>
      <c r="H794" s="499" t="str">
        <f>IF(I794="","",Main!R392)</f>
        <v/>
      </c>
      <c r="I794" s="500" t="str">
        <f>IF(Main!S392="","",Main!S392)</f>
        <v/>
      </c>
      <c r="J794" s="501"/>
      <c r="K794" s="502" t="str">
        <f t="shared" si="395"/>
        <v/>
      </c>
      <c r="L794" s="503"/>
    </row>
    <row r="795" spans="1:12" s="504" customFormat="1" ht="27" hidden="1" customHeight="1">
      <c r="A795" s="609"/>
      <c r="B795" s="613"/>
      <c r="C795" s="614"/>
      <c r="D795" s="615"/>
      <c r="E795" s="505" t="str">
        <f>IF(I795="","",Main!J392)</f>
        <v/>
      </c>
      <c r="F795" s="506" t="str">
        <f>IF(I795="","",Main!K392)</f>
        <v/>
      </c>
      <c r="G795" s="506" t="str">
        <f>IF(I795="","",Main!L392)</f>
        <v/>
      </c>
      <c r="H795" s="505" t="str">
        <f>IF(I795="","",Main!M392)</f>
        <v/>
      </c>
      <c r="I795" s="506" t="str">
        <f>IF(Main!N392="","",Main!N392)</f>
        <v/>
      </c>
      <c r="J795" s="501"/>
      <c r="K795" s="502" t="str">
        <f t="shared" si="395"/>
        <v/>
      </c>
      <c r="L795" s="503" t="str">
        <f t="shared" ref="L795" si="400">K795</f>
        <v/>
      </c>
    </row>
    <row r="796" spans="1:12" s="504" customFormat="1" ht="27" hidden="1" customHeight="1">
      <c r="A796" s="608" t="str">
        <f>IF(K797="","",SUM($L$18:L797))</f>
        <v/>
      </c>
      <c r="B796" s="610" t="str">
        <f>IF(I797="","",CONCATENATE(Main!C393,", ",Main!D393,IF(Main!F393&gt;0,CONCATENATE(", ",Main!F393),"")))</f>
        <v/>
      </c>
      <c r="C796" s="611"/>
      <c r="D796" s="612"/>
      <c r="E796" s="499" t="str">
        <f>IF(I796="","",Main!O393)</f>
        <v/>
      </c>
      <c r="F796" s="500" t="str">
        <f>IF(I796="","",Main!P393)</f>
        <v/>
      </c>
      <c r="G796" s="500" t="str">
        <f>IF(I796="","",Main!Q393)</f>
        <v/>
      </c>
      <c r="H796" s="499" t="str">
        <f>IF(I796="","",Main!R393)</f>
        <v/>
      </c>
      <c r="I796" s="500" t="str">
        <f>IF(Main!S393="","",Main!S393)</f>
        <v/>
      </c>
      <c r="J796" s="501"/>
      <c r="K796" s="502" t="str">
        <f t="shared" si="395"/>
        <v/>
      </c>
      <c r="L796" s="503"/>
    </row>
    <row r="797" spans="1:12" s="504" customFormat="1" ht="27" hidden="1" customHeight="1">
      <c r="A797" s="609"/>
      <c r="B797" s="613"/>
      <c r="C797" s="614"/>
      <c r="D797" s="615"/>
      <c r="E797" s="505" t="str">
        <f>IF(I797="","",Main!J393)</f>
        <v/>
      </c>
      <c r="F797" s="506" t="str">
        <f>IF(I797="","",Main!K393)</f>
        <v/>
      </c>
      <c r="G797" s="506" t="str">
        <f>IF(I797="","",Main!L393)</f>
        <v/>
      </c>
      <c r="H797" s="505" t="str">
        <f>IF(I797="","",Main!M393)</f>
        <v/>
      </c>
      <c r="I797" s="506" t="str">
        <f>IF(Main!N393="","",Main!N393)</f>
        <v/>
      </c>
      <c r="J797" s="501"/>
      <c r="K797" s="502" t="str">
        <f t="shared" si="395"/>
        <v/>
      </c>
      <c r="L797" s="503" t="str">
        <f t="shared" ref="L797" si="401">K797</f>
        <v/>
      </c>
    </row>
    <row r="798" spans="1:12" s="504" customFormat="1" ht="27" hidden="1" customHeight="1">
      <c r="A798" s="608" t="str">
        <f>IF(K799="","",SUM($L$18:L799))</f>
        <v/>
      </c>
      <c r="B798" s="610" t="str">
        <f>IF(I799="","",CONCATENATE(Main!C394,", ",Main!D394,IF(Main!F394&gt;0,CONCATENATE(", ",Main!F394),"")))</f>
        <v/>
      </c>
      <c r="C798" s="611"/>
      <c r="D798" s="612"/>
      <c r="E798" s="499" t="str">
        <f>IF(I798="","",Main!O394)</f>
        <v/>
      </c>
      <c r="F798" s="500" t="str">
        <f>IF(I798="","",Main!P394)</f>
        <v/>
      </c>
      <c r="G798" s="500" t="str">
        <f>IF(I798="","",Main!Q394)</f>
        <v/>
      </c>
      <c r="H798" s="499" t="str">
        <f>IF(I798="","",Main!R394)</f>
        <v/>
      </c>
      <c r="I798" s="500" t="str">
        <f>IF(Main!S394="","",Main!S394)</f>
        <v/>
      </c>
      <c r="J798" s="501"/>
      <c r="K798" s="502" t="str">
        <f t="shared" si="395"/>
        <v/>
      </c>
      <c r="L798" s="503"/>
    </row>
    <row r="799" spans="1:12" s="504" customFormat="1" ht="27" hidden="1" customHeight="1">
      <c r="A799" s="609"/>
      <c r="B799" s="613"/>
      <c r="C799" s="614"/>
      <c r="D799" s="615"/>
      <c r="E799" s="505" t="str">
        <f>IF(I799="","",Main!J394)</f>
        <v/>
      </c>
      <c r="F799" s="506" t="str">
        <f>IF(I799="","",Main!K394)</f>
        <v/>
      </c>
      <c r="G799" s="506" t="str">
        <f>IF(I799="","",Main!L394)</f>
        <v/>
      </c>
      <c r="H799" s="505" t="str">
        <f>IF(I799="","",Main!M394)</f>
        <v/>
      </c>
      <c r="I799" s="506" t="str">
        <f>IF(Main!N394="","",Main!N394)</f>
        <v/>
      </c>
      <c r="J799" s="501"/>
      <c r="K799" s="502" t="str">
        <f t="shared" si="395"/>
        <v/>
      </c>
      <c r="L799" s="503" t="str">
        <f t="shared" ref="L799" si="402">K799</f>
        <v/>
      </c>
    </row>
    <row r="800" spans="1:12" s="504" customFormat="1" ht="27" hidden="1" customHeight="1">
      <c r="A800" s="608" t="str">
        <f>IF(K801="","",SUM($L$18:L801))</f>
        <v/>
      </c>
      <c r="B800" s="610" t="str">
        <f>IF(I801="","",CONCATENATE(Main!C395,", ",Main!D395,IF(Main!F395&gt;0,CONCATENATE(", ",Main!F395),"")))</f>
        <v/>
      </c>
      <c r="C800" s="611"/>
      <c r="D800" s="612"/>
      <c r="E800" s="499" t="str">
        <f>IF(I800="","",Main!O395)</f>
        <v/>
      </c>
      <c r="F800" s="500" t="str">
        <f>IF(I800="","",Main!P395)</f>
        <v/>
      </c>
      <c r="G800" s="500" t="str">
        <f>IF(I800="","",Main!Q395)</f>
        <v/>
      </c>
      <c r="H800" s="499" t="str">
        <f>IF(I800="","",Main!R395)</f>
        <v/>
      </c>
      <c r="I800" s="500" t="str">
        <f>IF(Main!S395="","",Main!S395)</f>
        <v/>
      </c>
      <c r="J800" s="501"/>
      <c r="K800" s="502" t="str">
        <f t="shared" si="395"/>
        <v/>
      </c>
      <c r="L800" s="503"/>
    </row>
    <row r="801" spans="1:12" s="504" customFormat="1" ht="27" hidden="1" customHeight="1">
      <c r="A801" s="609"/>
      <c r="B801" s="613"/>
      <c r="C801" s="614"/>
      <c r="D801" s="615"/>
      <c r="E801" s="505" t="str">
        <f>IF(I801="","",Main!J395)</f>
        <v/>
      </c>
      <c r="F801" s="506" t="str">
        <f>IF(I801="","",Main!K395)</f>
        <v/>
      </c>
      <c r="G801" s="506" t="str">
        <f>IF(I801="","",Main!L395)</f>
        <v/>
      </c>
      <c r="H801" s="505" t="str">
        <f>IF(I801="","",Main!M395)</f>
        <v/>
      </c>
      <c r="I801" s="506" t="str">
        <f>IF(Main!N395="","",Main!N395)</f>
        <v/>
      </c>
      <c r="J801" s="501"/>
      <c r="K801" s="502" t="str">
        <f t="shared" si="395"/>
        <v/>
      </c>
      <c r="L801" s="503" t="str">
        <f t="shared" ref="L801" si="403">K801</f>
        <v/>
      </c>
    </row>
    <row r="802" spans="1:12" s="504" customFormat="1" ht="27" hidden="1" customHeight="1">
      <c r="A802" s="608" t="str">
        <f>IF(K803="","",SUM($L$18:L803))</f>
        <v/>
      </c>
      <c r="B802" s="610" t="str">
        <f>IF(I803="","",CONCATENATE(Main!C396,", ",Main!D396,IF(Main!F396&gt;0,CONCATENATE(", ",Main!F396),"")))</f>
        <v/>
      </c>
      <c r="C802" s="611"/>
      <c r="D802" s="612"/>
      <c r="E802" s="499" t="str">
        <f>IF(I802="","",Main!O396)</f>
        <v/>
      </c>
      <c r="F802" s="500" t="str">
        <f>IF(I802="","",Main!P396)</f>
        <v/>
      </c>
      <c r="G802" s="500" t="str">
        <f>IF(I802="","",Main!Q396)</f>
        <v/>
      </c>
      <c r="H802" s="499" t="str">
        <f>IF(I802="","",Main!R396)</f>
        <v/>
      </c>
      <c r="I802" s="500" t="str">
        <f>IF(Main!S396="","",Main!S396)</f>
        <v/>
      </c>
      <c r="J802" s="501"/>
      <c r="K802" s="502" t="str">
        <f t="shared" si="395"/>
        <v/>
      </c>
      <c r="L802" s="503"/>
    </row>
    <row r="803" spans="1:12" s="504" customFormat="1" ht="27" hidden="1" customHeight="1">
      <c r="A803" s="609"/>
      <c r="B803" s="613"/>
      <c r="C803" s="614"/>
      <c r="D803" s="615"/>
      <c r="E803" s="505" t="str">
        <f>IF(I803="","",Main!J396)</f>
        <v/>
      </c>
      <c r="F803" s="506" t="str">
        <f>IF(I803="","",Main!K396)</f>
        <v/>
      </c>
      <c r="G803" s="506" t="str">
        <f>IF(I803="","",Main!L396)</f>
        <v/>
      </c>
      <c r="H803" s="505" t="str">
        <f>IF(I803="","",Main!M396)</f>
        <v/>
      </c>
      <c r="I803" s="506" t="str">
        <f>IF(Main!N396="","",Main!N396)</f>
        <v/>
      </c>
      <c r="J803" s="501"/>
      <c r="K803" s="502" t="str">
        <f t="shared" si="395"/>
        <v/>
      </c>
      <c r="L803" s="503" t="str">
        <f t="shared" ref="L803" si="404">K803</f>
        <v/>
      </c>
    </row>
    <row r="804" spans="1:12" s="504" customFormat="1" ht="27" hidden="1" customHeight="1">
      <c r="A804" s="608" t="str">
        <f>IF(K805="","",SUM($L$18:L805))</f>
        <v/>
      </c>
      <c r="B804" s="610" t="str">
        <f>IF(I805="","",CONCATENATE(Main!C397,", ",Main!D397,IF(Main!F397&gt;0,CONCATENATE(", ",Main!F397),"")))</f>
        <v/>
      </c>
      <c r="C804" s="611"/>
      <c r="D804" s="612"/>
      <c r="E804" s="499" t="str">
        <f>IF(I804="","",Main!O397)</f>
        <v/>
      </c>
      <c r="F804" s="500" t="str">
        <f>IF(I804="","",Main!P397)</f>
        <v/>
      </c>
      <c r="G804" s="500" t="str">
        <f>IF(I804="","",Main!Q397)</f>
        <v/>
      </c>
      <c r="H804" s="499" t="str">
        <f>IF(I804="","",Main!R397)</f>
        <v/>
      </c>
      <c r="I804" s="500" t="str">
        <f>IF(Main!S397="","",Main!S397)</f>
        <v/>
      </c>
      <c r="J804" s="501"/>
      <c r="K804" s="502" t="str">
        <f t="shared" si="395"/>
        <v/>
      </c>
      <c r="L804" s="503"/>
    </row>
    <row r="805" spans="1:12" s="504" customFormat="1" ht="27" hidden="1" customHeight="1">
      <c r="A805" s="609"/>
      <c r="B805" s="613"/>
      <c r="C805" s="614"/>
      <c r="D805" s="615"/>
      <c r="E805" s="505" t="str">
        <f>IF(I805="","",Main!J397)</f>
        <v/>
      </c>
      <c r="F805" s="506" t="str">
        <f>IF(I805="","",Main!K397)</f>
        <v/>
      </c>
      <c r="G805" s="506" t="str">
        <f>IF(I805="","",Main!L397)</f>
        <v/>
      </c>
      <c r="H805" s="505" t="str">
        <f>IF(I805="","",Main!M397)</f>
        <v/>
      </c>
      <c r="I805" s="506" t="str">
        <f>IF(Main!N397="","",Main!N397)</f>
        <v/>
      </c>
      <c r="J805" s="501"/>
      <c r="K805" s="502" t="str">
        <f t="shared" si="395"/>
        <v/>
      </c>
      <c r="L805" s="503" t="str">
        <f t="shared" ref="L805" si="405">K805</f>
        <v/>
      </c>
    </row>
    <row r="806" spans="1:12" s="504" customFormat="1" ht="27" hidden="1" customHeight="1">
      <c r="A806" s="608" t="str">
        <f>IF(K807="","",SUM($L$18:L807))</f>
        <v/>
      </c>
      <c r="B806" s="610" t="str">
        <f>IF(I807="","",CONCATENATE(Main!C398,", ",Main!D398,IF(Main!F398&gt;0,CONCATENATE(", ",Main!F398),"")))</f>
        <v/>
      </c>
      <c r="C806" s="611"/>
      <c r="D806" s="612"/>
      <c r="E806" s="499" t="str">
        <f>IF(I806="","",Main!O398)</f>
        <v/>
      </c>
      <c r="F806" s="500" t="str">
        <f>IF(I806="","",Main!P398)</f>
        <v/>
      </c>
      <c r="G806" s="500" t="str">
        <f>IF(I806="","",Main!Q398)</f>
        <v/>
      </c>
      <c r="H806" s="499" t="str">
        <f>IF(I806="","",Main!R398)</f>
        <v/>
      </c>
      <c r="I806" s="500" t="str">
        <f>IF(Main!S398="","",Main!S398)</f>
        <v/>
      </c>
      <c r="J806" s="501"/>
      <c r="K806" s="502" t="str">
        <f t="shared" si="395"/>
        <v/>
      </c>
      <c r="L806" s="503"/>
    </row>
    <row r="807" spans="1:12" s="504" customFormat="1" ht="27" hidden="1" customHeight="1">
      <c r="A807" s="609"/>
      <c r="B807" s="613"/>
      <c r="C807" s="614"/>
      <c r="D807" s="615"/>
      <c r="E807" s="505" t="str">
        <f>IF(I807="","",Main!J398)</f>
        <v/>
      </c>
      <c r="F807" s="506" t="str">
        <f>IF(I807="","",Main!K398)</f>
        <v/>
      </c>
      <c r="G807" s="506" t="str">
        <f>IF(I807="","",Main!L398)</f>
        <v/>
      </c>
      <c r="H807" s="505" t="str">
        <f>IF(I807="","",Main!M398)</f>
        <v/>
      </c>
      <c r="I807" s="506" t="str">
        <f>IF(Main!N398="","",Main!N398)</f>
        <v/>
      </c>
      <c r="J807" s="501"/>
      <c r="K807" s="502" t="str">
        <f t="shared" si="395"/>
        <v/>
      </c>
      <c r="L807" s="503" t="str">
        <f t="shared" ref="L807" si="406">K807</f>
        <v/>
      </c>
    </row>
    <row r="808" spans="1:12" s="504" customFormat="1" ht="27" hidden="1" customHeight="1">
      <c r="A808" s="608" t="str">
        <f>IF(K809="","",SUM($L$18:L809))</f>
        <v/>
      </c>
      <c r="B808" s="610" t="str">
        <f>IF(I809="","",CONCATENATE(Main!C399,", ",Main!D399,IF(Main!F399&gt;0,CONCATENATE(", ",Main!F399),"")))</f>
        <v/>
      </c>
      <c r="C808" s="611"/>
      <c r="D808" s="612"/>
      <c r="E808" s="499" t="str">
        <f>IF(I808="","",Main!O399)</f>
        <v/>
      </c>
      <c r="F808" s="500" t="str">
        <f>IF(I808="","",Main!P399)</f>
        <v/>
      </c>
      <c r="G808" s="500" t="str">
        <f>IF(I808="","",Main!Q399)</f>
        <v/>
      </c>
      <c r="H808" s="499" t="str">
        <f>IF(I808="","",Main!R399)</f>
        <v/>
      </c>
      <c r="I808" s="500" t="str">
        <f>IF(Main!S399="","",Main!S399)</f>
        <v/>
      </c>
      <c r="J808" s="501"/>
      <c r="K808" s="502" t="str">
        <f t="shared" si="395"/>
        <v/>
      </c>
      <c r="L808" s="503"/>
    </row>
    <row r="809" spans="1:12" s="504" customFormat="1" ht="27" hidden="1" customHeight="1">
      <c r="A809" s="609"/>
      <c r="B809" s="613"/>
      <c r="C809" s="614"/>
      <c r="D809" s="615"/>
      <c r="E809" s="505" t="str">
        <f>IF(I809="","",Main!J399)</f>
        <v/>
      </c>
      <c r="F809" s="506" t="str">
        <f>IF(I809="","",Main!K399)</f>
        <v/>
      </c>
      <c r="G809" s="506" t="str">
        <f>IF(I809="","",Main!L399)</f>
        <v/>
      </c>
      <c r="H809" s="505" t="str">
        <f>IF(I809="","",Main!M399)</f>
        <v/>
      </c>
      <c r="I809" s="506" t="str">
        <f>IF(Main!N399="","",Main!N399)</f>
        <v/>
      </c>
      <c r="J809" s="501"/>
      <c r="K809" s="502" t="str">
        <f t="shared" si="395"/>
        <v/>
      </c>
      <c r="L809" s="503" t="str">
        <f t="shared" ref="L809" si="407">K809</f>
        <v/>
      </c>
    </row>
    <row r="810" spans="1:12" s="504" customFormat="1" ht="27" hidden="1" customHeight="1">
      <c r="A810" s="608" t="str">
        <f>IF(K811="","",SUM($L$18:L811))</f>
        <v/>
      </c>
      <c r="B810" s="610" t="str">
        <f>IF(I811="","",CONCATENATE(Main!C400,", ",Main!D400,IF(Main!F400&gt;0,CONCATENATE(", ",Main!F400),"")))</f>
        <v/>
      </c>
      <c r="C810" s="611"/>
      <c r="D810" s="612"/>
      <c r="E810" s="499" t="str">
        <f>IF(I810="","",Main!O400)</f>
        <v/>
      </c>
      <c r="F810" s="500" t="str">
        <f>IF(I810="","",Main!P400)</f>
        <v/>
      </c>
      <c r="G810" s="500" t="str">
        <f>IF(I810="","",Main!Q400)</f>
        <v/>
      </c>
      <c r="H810" s="499" t="str">
        <f>IF(I810="","",Main!R400)</f>
        <v/>
      </c>
      <c r="I810" s="500" t="str">
        <f>IF(Main!S400="","",Main!S400)</f>
        <v/>
      </c>
      <c r="J810" s="501"/>
      <c r="K810" s="502" t="str">
        <f t="shared" si="395"/>
        <v/>
      </c>
      <c r="L810" s="503"/>
    </row>
    <row r="811" spans="1:12" s="504" customFormat="1" ht="27" hidden="1" customHeight="1">
      <c r="A811" s="609"/>
      <c r="B811" s="613"/>
      <c r="C811" s="614"/>
      <c r="D811" s="615"/>
      <c r="E811" s="505" t="str">
        <f>IF(I811="","",Main!J400)</f>
        <v/>
      </c>
      <c r="F811" s="506" t="str">
        <f>IF(I811="","",Main!K400)</f>
        <v/>
      </c>
      <c r="G811" s="506" t="str">
        <f>IF(I811="","",Main!L400)</f>
        <v/>
      </c>
      <c r="H811" s="505" t="str">
        <f>IF(I811="","",Main!M400)</f>
        <v/>
      </c>
      <c r="I811" s="506" t="str">
        <f>IF(Main!N400="","",Main!N400)</f>
        <v/>
      </c>
      <c r="J811" s="501"/>
      <c r="K811" s="502" t="str">
        <f t="shared" si="395"/>
        <v/>
      </c>
      <c r="L811" s="503" t="str">
        <f t="shared" ref="L811" si="408">K811</f>
        <v/>
      </c>
    </row>
    <row r="812" spans="1:12" s="504" customFormat="1" ht="27" hidden="1" customHeight="1">
      <c r="A812" s="608" t="str">
        <f>IF(K813="","",SUM($L$18:L813))</f>
        <v/>
      </c>
      <c r="B812" s="610" t="str">
        <f>IF(I813="","",CONCATENATE(Main!C401,", ",Main!D401,IF(Main!F401&gt;0,CONCATENATE(", ",Main!F401),"")))</f>
        <v/>
      </c>
      <c r="C812" s="611"/>
      <c r="D812" s="612"/>
      <c r="E812" s="499" t="str">
        <f>IF(I812="","",Main!O401)</f>
        <v/>
      </c>
      <c r="F812" s="500" t="str">
        <f>IF(I812="","",Main!P401)</f>
        <v/>
      </c>
      <c r="G812" s="500" t="str">
        <f>IF(I812="","",Main!Q401)</f>
        <v/>
      </c>
      <c r="H812" s="499" t="str">
        <f>IF(I812="","",Main!R401)</f>
        <v/>
      </c>
      <c r="I812" s="500" t="str">
        <f>IF(Main!S401="","",Main!S401)</f>
        <v/>
      </c>
      <c r="J812" s="501"/>
      <c r="K812" s="502" t="str">
        <f t="shared" si="395"/>
        <v/>
      </c>
      <c r="L812" s="503"/>
    </row>
    <row r="813" spans="1:12" s="504" customFormat="1" ht="27" hidden="1" customHeight="1">
      <c r="A813" s="609"/>
      <c r="B813" s="613"/>
      <c r="C813" s="614"/>
      <c r="D813" s="615"/>
      <c r="E813" s="505" t="str">
        <f>IF(I813="","",Main!J401)</f>
        <v/>
      </c>
      <c r="F813" s="506" t="str">
        <f>IF(I813="","",Main!K401)</f>
        <v/>
      </c>
      <c r="G813" s="506" t="str">
        <f>IF(I813="","",Main!L401)</f>
        <v/>
      </c>
      <c r="H813" s="505" t="str">
        <f>IF(I813="","",Main!M401)</f>
        <v/>
      </c>
      <c r="I813" s="506" t="str">
        <f>IF(Main!N401="","",Main!N401)</f>
        <v/>
      </c>
      <c r="J813" s="501"/>
      <c r="K813" s="502" t="str">
        <f t="shared" si="395"/>
        <v/>
      </c>
      <c r="L813" s="503" t="str">
        <f t="shared" ref="L813" si="409">K813</f>
        <v/>
      </c>
    </row>
    <row r="814" spans="1:12" s="504" customFormat="1" ht="27" hidden="1" customHeight="1">
      <c r="A814" s="608" t="str">
        <f>IF(K815="","",SUM($L$18:L815))</f>
        <v/>
      </c>
      <c r="B814" s="610" t="str">
        <f>IF(I815="","",CONCATENATE(Main!C402,", ",Main!D402,IF(Main!F402&gt;0,CONCATENATE(", ",Main!F402),"")))</f>
        <v/>
      </c>
      <c r="C814" s="611"/>
      <c r="D814" s="612"/>
      <c r="E814" s="499" t="str">
        <f>IF(I814="","",Main!O402)</f>
        <v/>
      </c>
      <c r="F814" s="500" t="str">
        <f>IF(I814="","",Main!P402)</f>
        <v/>
      </c>
      <c r="G814" s="500" t="str">
        <f>IF(I814="","",Main!Q402)</f>
        <v/>
      </c>
      <c r="H814" s="499" t="str">
        <f>IF(I814="","",Main!R402)</f>
        <v/>
      </c>
      <c r="I814" s="500" t="str">
        <f>IF(Main!S402="","",Main!S402)</f>
        <v/>
      </c>
      <c r="J814" s="501"/>
      <c r="K814" s="502" t="str">
        <f t="shared" si="395"/>
        <v/>
      </c>
      <c r="L814" s="503"/>
    </row>
    <row r="815" spans="1:12" s="504" customFormat="1" ht="27" hidden="1" customHeight="1">
      <c r="A815" s="609"/>
      <c r="B815" s="613"/>
      <c r="C815" s="614"/>
      <c r="D815" s="615"/>
      <c r="E815" s="505" t="str">
        <f>IF(I815="","",Main!J402)</f>
        <v/>
      </c>
      <c r="F815" s="506" t="str">
        <f>IF(I815="","",Main!K402)</f>
        <v/>
      </c>
      <c r="G815" s="506" t="str">
        <f>IF(I815="","",Main!L402)</f>
        <v/>
      </c>
      <c r="H815" s="505" t="str">
        <f>IF(I815="","",Main!M402)</f>
        <v/>
      </c>
      <c r="I815" s="506" t="str">
        <f>IF(Main!N402="","",Main!N402)</f>
        <v/>
      </c>
      <c r="J815" s="501"/>
      <c r="K815" s="502" t="str">
        <f t="shared" si="395"/>
        <v/>
      </c>
      <c r="L815" s="503" t="str">
        <f t="shared" ref="L815" si="410">K815</f>
        <v/>
      </c>
    </row>
    <row r="816" spans="1:12" s="504" customFormat="1" ht="27" hidden="1" customHeight="1">
      <c r="A816" s="608" t="str">
        <f>IF(K817="","",SUM($L$18:L817))</f>
        <v/>
      </c>
      <c r="B816" s="610" t="str">
        <f>IF(I817="","",CONCATENATE(Main!C403,", ",Main!D403,IF(Main!F403&gt;0,CONCATENATE(", ",Main!F403),"")))</f>
        <v/>
      </c>
      <c r="C816" s="611"/>
      <c r="D816" s="612"/>
      <c r="E816" s="499" t="str">
        <f>IF(I816="","",Main!O403)</f>
        <v/>
      </c>
      <c r="F816" s="500" t="str">
        <f>IF(I816="","",Main!P403)</f>
        <v/>
      </c>
      <c r="G816" s="500" t="str">
        <f>IF(I816="","",Main!Q403)</f>
        <v/>
      </c>
      <c r="H816" s="499" t="str">
        <f>IF(I816="","",Main!R403)</f>
        <v/>
      </c>
      <c r="I816" s="500" t="str">
        <f>IF(Main!S403="","",Main!S403)</f>
        <v/>
      </c>
      <c r="J816" s="501"/>
      <c r="K816" s="502" t="str">
        <f t="shared" si="395"/>
        <v/>
      </c>
      <c r="L816" s="503"/>
    </row>
    <row r="817" spans="1:12" s="504" customFormat="1" ht="27" hidden="1" customHeight="1">
      <c r="A817" s="609"/>
      <c r="B817" s="613"/>
      <c r="C817" s="614"/>
      <c r="D817" s="615"/>
      <c r="E817" s="505" t="str">
        <f>IF(I817="","",Main!J403)</f>
        <v/>
      </c>
      <c r="F817" s="506" t="str">
        <f>IF(I817="","",Main!K403)</f>
        <v/>
      </c>
      <c r="G817" s="506" t="str">
        <f>IF(I817="","",Main!L403)</f>
        <v/>
      </c>
      <c r="H817" s="505" t="str">
        <f>IF(I817="","",Main!M403)</f>
        <v/>
      </c>
      <c r="I817" s="506" t="str">
        <f>IF(Main!N403="","",Main!N403)</f>
        <v/>
      </c>
      <c r="J817" s="501"/>
      <c r="K817" s="502" t="str">
        <f t="shared" si="395"/>
        <v/>
      </c>
      <c r="L817" s="503" t="str">
        <f t="shared" ref="L817" si="411">K817</f>
        <v/>
      </c>
    </row>
    <row r="818" spans="1:12" s="504" customFormat="1" ht="27" hidden="1" customHeight="1">
      <c r="A818" s="608" t="str">
        <f>IF(K819="","",SUM($L$18:L819))</f>
        <v/>
      </c>
      <c r="B818" s="610" t="str">
        <f>IF(I819="","",CONCATENATE(Main!C404,", ",Main!D404,IF(Main!F404&gt;0,CONCATENATE(", ",Main!F404),"")))</f>
        <v/>
      </c>
      <c r="C818" s="611"/>
      <c r="D818" s="612"/>
      <c r="E818" s="499" t="str">
        <f>IF(I818="","",Main!O404)</f>
        <v/>
      </c>
      <c r="F818" s="500" t="str">
        <f>IF(I818="","",Main!P404)</f>
        <v/>
      </c>
      <c r="G818" s="500" t="str">
        <f>IF(I818="","",Main!Q404)</f>
        <v/>
      </c>
      <c r="H818" s="499" t="str">
        <f>IF(I818="","",Main!R404)</f>
        <v/>
      </c>
      <c r="I818" s="500" t="str">
        <f>IF(Main!S404="","",Main!S404)</f>
        <v/>
      </c>
      <c r="J818" s="501"/>
      <c r="K818" s="502" t="str">
        <f t="shared" si="395"/>
        <v/>
      </c>
      <c r="L818" s="503"/>
    </row>
    <row r="819" spans="1:12" s="504" customFormat="1" ht="27" hidden="1" customHeight="1">
      <c r="A819" s="609"/>
      <c r="B819" s="613"/>
      <c r="C819" s="614"/>
      <c r="D819" s="615"/>
      <c r="E819" s="505" t="str">
        <f>IF(I819="","",Main!J404)</f>
        <v/>
      </c>
      <c r="F819" s="506" t="str">
        <f>IF(I819="","",Main!K404)</f>
        <v/>
      </c>
      <c r="G819" s="506" t="str">
        <f>IF(I819="","",Main!L404)</f>
        <v/>
      </c>
      <c r="H819" s="505" t="str">
        <f>IF(I819="","",Main!M404)</f>
        <v/>
      </c>
      <c r="I819" s="506" t="str">
        <f>IF(Main!N404="","",Main!N404)</f>
        <v/>
      </c>
      <c r="J819" s="501"/>
      <c r="K819" s="502" t="str">
        <f t="shared" si="395"/>
        <v/>
      </c>
      <c r="L819" s="503" t="str">
        <f t="shared" ref="L819" si="412">K819</f>
        <v/>
      </c>
    </row>
    <row r="820" spans="1:12" s="504" customFormat="1" ht="27" hidden="1" customHeight="1">
      <c r="A820" s="608" t="str">
        <f>IF(K821="","",SUM($L$18:L821))</f>
        <v/>
      </c>
      <c r="B820" s="610" t="str">
        <f>IF(I821="","",CONCATENATE(Main!C405,", ",Main!D405,IF(Main!F405&gt;0,CONCATENATE(", ",Main!F405),"")))</f>
        <v/>
      </c>
      <c r="C820" s="611"/>
      <c r="D820" s="612"/>
      <c r="E820" s="499" t="str">
        <f>IF(I820="","",Main!O405)</f>
        <v/>
      </c>
      <c r="F820" s="500" t="str">
        <f>IF(I820="","",Main!P405)</f>
        <v/>
      </c>
      <c r="G820" s="500" t="str">
        <f>IF(I820="","",Main!Q405)</f>
        <v/>
      </c>
      <c r="H820" s="499" t="str">
        <f>IF(I820="","",Main!R405)</f>
        <v/>
      </c>
      <c r="I820" s="500" t="str">
        <f>IF(Main!S405="","",Main!S405)</f>
        <v/>
      </c>
      <c r="J820" s="501"/>
      <c r="K820" s="502" t="str">
        <f t="shared" si="395"/>
        <v/>
      </c>
      <c r="L820" s="503"/>
    </row>
    <row r="821" spans="1:12" s="504" customFormat="1" ht="27" hidden="1" customHeight="1">
      <c r="A821" s="609"/>
      <c r="B821" s="613"/>
      <c r="C821" s="614"/>
      <c r="D821" s="615"/>
      <c r="E821" s="505" t="str">
        <f>IF(I821="","",Main!J405)</f>
        <v/>
      </c>
      <c r="F821" s="506" t="str">
        <f>IF(I821="","",Main!K405)</f>
        <v/>
      </c>
      <c r="G821" s="506" t="str">
        <f>IF(I821="","",Main!L405)</f>
        <v/>
      </c>
      <c r="H821" s="505" t="str">
        <f>IF(I821="","",Main!M405)</f>
        <v/>
      </c>
      <c r="I821" s="506" t="str">
        <f>IF(Main!N405="","",Main!N405)</f>
        <v/>
      </c>
      <c r="J821" s="501"/>
      <c r="K821" s="502" t="str">
        <f t="shared" si="395"/>
        <v/>
      </c>
      <c r="L821" s="503" t="str">
        <f t="shared" ref="L821" si="413">K821</f>
        <v/>
      </c>
    </row>
    <row r="822" spans="1:12" s="504" customFormat="1" ht="27" hidden="1" customHeight="1">
      <c r="A822" s="608" t="str">
        <f>IF(K823="","",SUM($L$18:L823))</f>
        <v/>
      </c>
      <c r="B822" s="610" t="str">
        <f>IF(I823="","",CONCATENATE(Main!C406,", ",Main!D406,IF(Main!F406&gt;0,CONCATENATE(", ",Main!F406),"")))</f>
        <v/>
      </c>
      <c r="C822" s="611"/>
      <c r="D822" s="612"/>
      <c r="E822" s="499" t="str">
        <f>IF(I822="","",Main!O406)</f>
        <v/>
      </c>
      <c r="F822" s="500" t="str">
        <f>IF(I822="","",Main!P406)</f>
        <v/>
      </c>
      <c r="G822" s="500" t="str">
        <f>IF(I822="","",Main!Q406)</f>
        <v/>
      </c>
      <c r="H822" s="499" t="str">
        <f>IF(I822="","",Main!R406)</f>
        <v/>
      </c>
      <c r="I822" s="500" t="str">
        <f>IF(Main!S406="","",Main!S406)</f>
        <v/>
      </c>
      <c r="J822" s="501"/>
      <c r="K822" s="502" t="str">
        <f t="shared" si="395"/>
        <v/>
      </c>
      <c r="L822" s="503"/>
    </row>
    <row r="823" spans="1:12" s="504" customFormat="1" ht="27" hidden="1" customHeight="1">
      <c r="A823" s="609"/>
      <c r="B823" s="613"/>
      <c r="C823" s="614"/>
      <c r="D823" s="615"/>
      <c r="E823" s="505" t="str">
        <f>IF(I823="","",Main!J406)</f>
        <v/>
      </c>
      <c r="F823" s="506" t="str">
        <f>IF(I823="","",Main!K406)</f>
        <v/>
      </c>
      <c r="G823" s="506" t="str">
        <f>IF(I823="","",Main!L406)</f>
        <v/>
      </c>
      <c r="H823" s="505" t="str">
        <f>IF(I823="","",Main!M406)</f>
        <v/>
      </c>
      <c r="I823" s="506" t="str">
        <f>IF(Main!N406="","",Main!N406)</f>
        <v/>
      </c>
      <c r="J823" s="501"/>
      <c r="K823" s="502" t="str">
        <f t="shared" si="395"/>
        <v/>
      </c>
      <c r="L823" s="503" t="str">
        <f t="shared" ref="L823" si="414">K823</f>
        <v/>
      </c>
    </row>
    <row r="824" spans="1:12" s="504" customFormat="1" ht="27" hidden="1" customHeight="1">
      <c r="A824" s="608" t="str">
        <f>IF(K825="","",SUM($L$18:L825))</f>
        <v/>
      </c>
      <c r="B824" s="610" t="str">
        <f>IF(I825="","",CONCATENATE(Main!C407,", ",Main!D407,IF(Main!F407&gt;0,CONCATENATE(", ",Main!F407),"")))</f>
        <v/>
      </c>
      <c r="C824" s="611"/>
      <c r="D824" s="612"/>
      <c r="E824" s="499" t="str">
        <f>IF(I824="","",Main!O407)</f>
        <v/>
      </c>
      <c r="F824" s="500" t="str">
        <f>IF(I824="","",Main!P407)</f>
        <v/>
      </c>
      <c r="G824" s="500" t="str">
        <f>IF(I824="","",Main!Q407)</f>
        <v/>
      </c>
      <c r="H824" s="499" t="str">
        <f>IF(I824="","",Main!R407)</f>
        <v/>
      </c>
      <c r="I824" s="500" t="str">
        <f>IF(Main!S407="","",Main!S407)</f>
        <v/>
      </c>
      <c r="J824" s="501"/>
      <c r="K824" s="502" t="str">
        <f t="shared" si="395"/>
        <v/>
      </c>
      <c r="L824" s="503"/>
    </row>
    <row r="825" spans="1:12" s="504" customFormat="1" ht="27" hidden="1" customHeight="1">
      <c r="A825" s="609"/>
      <c r="B825" s="613"/>
      <c r="C825" s="614"/>
      <c r="D825" s="615"/>
      <c r="E825" s="505" t="str">
        <f>IF(I825="","",Main!J407)</f>
        <v/>
      </c>
      <c r="F825" s="506" t="str">
        <f>IF(I825="","",Main!K407)</f>
        <v/>
      </c>
      <c r="G825" s="506" t="str">
        <f>IF(I825="","",Main!L407)</f>
        <v/>
      </c>
      <c r="H825" s="505" t="str">
        <f>IF(I825="","",Main!M407)</f>
        <v/>
      </c>
      <c r="I825" s="506" t="str">
        <f>IF(Main!N407="","",Main!N407)</f>
        <v/>
      </c>
      <c r="J825" s="501"/>
      <c r="K825" s="502" t="str">
        <f t="shared" si="395"/>
        <v/>
      </c>
      <c r="L825" s="503" t="str">
        <f t="shared" ref="L825" si="415">K825</f>
        <v/>
      </c>
    </row>
    <row r="826" spans="1:12" s="504" customFormat="1" ht="27" hidden="1" customHeight="1">
      <c r="A826" s="608" t="str">
        <f>IF(K827="","",SUM($L$18:L827))</f>
        <v/>
      </c>
      <c r="B826" s="610" t="str">
        <f>IF(I827="","",CONCATENATE(Main!C408,", ",Main!D408,IF(Main!F408&gt;0,CONCATENATE(", ",Main!F408),"")))</f>
        <v/>
      </c>
      <c r="C826" s="611"/>
      <c r="D826" s="612"/>
      <c r="E826" s="499" t="str">
        <f>IF(I826="","",Main!O408)</f>
        <v/>
      </c>
      <c r="F826" s="500" t="str">
        <f>IF(I826="","",Main!P408)</f>
        <v/>
      </c>
      <c r="G826" s="500" t="str">
        <f>IF(I826="","",Main!Q408)</f>
        <v/>
      </c>
      <c r="H826" s="499" t="str">
        <f>IF(I826="","",Main!R408)</f>
        <v/>
      </c>
      <c r="I826" s="500" t="str">
        <f>IF(Main!S408="","",Main!S408)</f>
        <v/>
      </c>
      <c r="J826" s="501"/>
      <c r="K826" s="502" t="str">
        <f t="shared" si="395"/>
        <v/>
      </c>
      <c r="L826" s="503"/>
    </row>
    <row r="827" spans="1:12" s="504" customFormat="1" ht="27" hidden="1" customHeight="1">
      <c r="A827" s="609"/>
      <c r="B827" s="613"/>
      <c r="C827" s="614"/>
      <c r="D827" s="615"/>
      <c r="E827" s="505" t="str">
        <f>IF(I827="","",Main!J408)</f>
        <v/>
      </c>
      <c r="F827" s="506" t="str">
        <f>IF(I827="","",Main!K408)</f>
        <v/>
      </c>
      <c r="G827" s="506" t="str">
        <f>IF(I827="","",Main!L408)</f>
        <v/>
      </c>
      <c r="H827" s="505" t="str">
        <f>IF(I827="","",Main!M408)</f>
        <v/>
      </c>
      <c r="I827" s="506" t="str">
        <f>IF(Main!N408="","",Main!N408)</f>
        <v/>
      </c>
      <c r="J827" s="501"/>
      <c r="K827" s="502" t="str">
        <f t="shared" si="395"/>
        <v/>
      </c>
      <c r="L827" s="503" t="str">
        <f t="shared" ref="L827" si="416">K827</f>
        <v/>
      </c>
    </row>
    <row r="828" spans="1:12" s="504" customFormat="1" ht="27" hidden="1" customHeight="1">
      <c r="A828" s="608" t="str">
        <f>IF(K829="","",SUM($L$18:L829))</f>
        <v/>
      </c>
      <c r="B828" s="610" t="str">
        <f>IF(I829="","",CONCATENATE(Main!C409,", ",Main!D409,IF(Main!F409&gt;0,CONCATENATE(", ",Main!F409),"")))</f>
        <v/>
      </c>
      <c r="C828" s="611"/>
      <c r="D828" s="612"/>
      <c r="E828" s="499" t="str">
        <f>IF(I828="","",Main!O409)</f>
        <v/>
      </c>
      <c r="F828" s="500" t="str">
        <f>IF(I828="","",Main!P409)</f>
        <v/>
      </c>
      <c r="G828" s="500" t="str">
        <f>IF(I828="","",Main!Q409)</f>
        <v/>
      </c>
      <c r="H828" s="499" t="str">
        <f>IF(I828="","",Main!R409)</f>
        <v/>
      </c>
      <c r="I828" s="500" t="str">
        <f>IF(Main!S409="","",Main!S409)</f>
        <v/>
      </c>
      <c r="J828" s="501"/>
      <c r="K828" s="502" t="str">
        <f t="shared" si="395"/>
        <v/>
      </c>
      <c r="L828" s="503"/>
    </row>
    <row r="829" spans="1:12" s="504" customFormat="1" ht="27" hidden="1" customHeight="1">
      <c r="A829" s="609"/>
      <c r="B829" s="613"/>
      <c r="C829" s="614"/>
      <c r="D829" s="615"/>
      <c r="E829" s="505" t="str">
        <f>IF(I829="","",Main!J409)</f>
        <v/>
      </c>
      <c r="F829" s="506" t="str">
        <f>IF(I829="","",Main!K409)</f>
        <v/>
      </c>
      <c r="G829" s="506" t="str">
        <f>IF(I829="","",Main!L409)</f>
        <v/>
      </c>
      <c r="H829" s="505" t="str">
        <f>IF(I829="","",Main!M409)</f>
        <v/>
      </c>
      <c r="I829" s="506" t="str">
        <f>IF(Main!N409="","",Main!N409)</f>
        <v/>
      </c>
      <c r="J829" s="501"/>
      <c r="K829" s="502" t="str">
        <f t="shared" si="395"/>
        <v/>
      </c>
      <c r="L829" s="503" t="str">
        <f t="shared" ref="L829" si="417">K829</f>
        <v/>
      </c>
    </row>
    <row r="830" spans="1:12" s="504" customFormat="1" ht="27" hidden="1" customHeight="1">
      <c r="A830" s="608" t="str">
        <f>IF(K831="","",SUM($L$18:L831))</f>
        <v/>
      </c>
      <c r="B830" s="610" t="str">
        <f>IF(I831="","",CONCATENATE(Main!C410,", ",Main!D410,IF(Main!F410&gt;0,CONCATENATE(", ",Main!F410),"")))</f>
        <v/>
      </c>
      <c r="C830" s="611"/>
      <c r="D830" s="612"/>
      <c r="E830" s="499" t="str">
        <f>IF(I830="","",Main!O410)</f>
        <v/>
      </c>
      <c r="F830" s="500" t="str">
        <f>IF(I830="","",Main!P410)</f>
        <v/>
      </c>
      <c r="G830" s="500" t="str">
        <f>IF(I830="","",Main!Q410)</f>
        <v/>
      </c>
      <c r="H830" s="499" t="str">
        <f>IF(I830="","",Main!R410)</f>
        <v/>
      </c>
      <c r="I830" s="500" t="str">
        <f>IF(Main!S410="","",Main!S410)</f>
        <v/>
      </c>
      <c r="J830" s="501"/>
      <c r="K830" s="502" t="str">
        <f t="shared" si="395"/>
        <v/>
      </c>
      <c r="L830" s="503"/>
    </row>
    <row r="831" spans="1:12" s="504" customFormat="1" ht="27" hidden="1" customHeight="1">
      <c r="A831" s="609"/>
      <c r="B831" s="613"/>
      <c r="C831" s="614"/>
      <c r="D831" s="615"/>
      <c r="E831" s="505" t="str">
        <f>IF(I831="","",Main!J410)</f>
        <v/>
      </c>
      <c r="F831" s="506" t="str">
        <f>IF(I831="","",Main!K410)</f>
        <v/>
      </c>
      <c r="G831" s="506" t="str">
        <f>IF(I831="","",Main!L410)</f>
        <v/>
      </c>
      <c r="H831" s="505" t="str">
        <f>IF(I831="","",Main!M410)</f>
        <v/>
      </c>
      <c r="I831" s="506" t="str">
        <f>IF(Main!N410="","",Main!N410)</f>
        <v/>
      </c>
      <c r="J831" s="501"/>
      <c r="K831" s="502" t="str">
        <f t="shared" si="395"/>
        <v/>
      </c>
      <c r="L831" s="503" t="str">
        <f t="shared" ref="L831" si="418">K831</f>
        <v/>
      </c>
    </row>
    <row r="832" spans="1:12" s="504" customFormat="1" ht="27" hidden="1" customHeight="1">
      <c r="A832" s="608" t="str">
        <f>IF(K833="","",SUM($L$18:L833))</f>
        <v/>
      </c>
      <c r="B832" s="610" t="str">
        <f>IF(I833="","",CONCATENATE(Main!C411,", ",Main!D411,IF(Main!F411&gt;0,CONCATENATE(", ",Main!F411),"")))</f>
        <v/>
      </c>
      <c r="C832" s="611"/>
      <c r="D832" s="612"/>
      <c r="E832" s="499" t="str">
        <f>IF(I832="","",Main!O411)</f>
        <v/>
      </c>
      <c r="F832" s="500" t="str">
        <f>IF(I832="","",Main!P411)</f>
        <v/>
      </c>
      <c r="G832" s="500" t="str">
        <f>IF(I832="","",Main!Q411)</f>
        <v/>
      </c>
      <c r="H832" s="499" t="str">
        <f>IF(I832="","",Main!R411)</f>
        <v/>
      </c>
      <c r="I832" s="500" t="str">
        <f>IF(Main!S411="","",Main!S411)</f>
        <v/>
      </c>
      <c r="J832" s="501"/>
      <c r="K832" s="502" t="str">
        <f t="shared" si="395"/>
        <v/>
      </c>
      <c r="L832" s="503"/>
    </row>
    <row r="833" spans="1:12" s="504" customFormat="1" ht="27" hidden="1" customHeight="1">
      <c r="A833" s="609"/>
      <c r="B833" s="613"/>
      <c r="C833" s="614"/>
      <c r="D833" s="615"/>
      <c r="E833" s="505" t="str">
        <f>IF(I833="","",Main!J411)</f>
        <v/>
      </c>
      <c r="F833" s="506" t="str">
        <f>IF(I833="","",Main!K411)</f>
        <v/>
      </c>
      <c r="G833" s="506" t="str">
        <f>IF(I833="","",Main!L411)</f>
        <v/>
      </c>
      <c r="H833" s="505" t="str">
        <f>IF(I833="","",Main!M411)</f>
        <v/>
      </c>
      <c r="I833" s="506" t="str">
        <f>IF(Main!N411="","",Main!N411)</f>
        <v/>
      </c>
      <c r="J833" s="501"/>
      <c r="K833" s="502" t="str">
        <f t="shared" si="395"/>
        <v/>
      </c>
      <c r="L833" s="503" t="str">
        <f t="shared" ref="L833" si="419">K833</f>
        <v/>
      </c>
    </row>
    <row r="834" spans="1:12" s="504" customFormat="1" ht="27" hidden="1" customHeight="1">
      <c r="A834" s="608" t="str">
        <f>IF(K835="","",SUM($L$18:L835))</f>
        <v/>
      </c>
      <c r="B834" s="610" t="str">
        <f>IF(I835="","",CONCATENATE(Main!C412,", ",Main!D412,IF(Main!F412&gt;0,CONCATENATE(", ",Main!F412),"")))</f>
        <v/>
      </c>
      <c r="C834" s="611"/>
      <c r="D834" s="612"/>
      <c r="E834" s="499" t="str">
        <f>IF(I834="","",Main!O412)</f>
        <v/>
      </c>
      <c r="F834" s="500" t="str">
        <f>IF(I834="","",Main!P412)</f>
        <v/>
      </c>
      <c r="G834" s="500" t="str">
        <f>IF(I834="","",Main!Q412)</f>
        <v/>
      </c>
      <c r="H834" s="499" t="str">
        <f>IF(I834="","",Main!R412)</f>
        <v/>
      </c>
      <c r="I834" s="500" t="str">
        <f>IF(Main!S412="","",Main!S412)</f>
        <v/>
      </c>
      <c r="J834" s="501"/>
      <c r="K834" s="502" t="str">
        <f t="shared" si="395"/>
        <v/>
      </c>
      <c r="L834" s="503"/>
    </row>
    <row r="835" spans="1:12" s="504" customFormat="1" ht="27" hidden="1" customHeight="1">
      <c r="A835" s="609"/>
      <c r="B835" s="613"/>
      <c r="C835" s="614"/>
      <c r="D835" s="615"/>
      <c r="E835" s="505" t="str">
        <f>IF(I835="","",Main!J412)</f>
        <v/>
      </c>
      <c r="F835" s="506" t="str">
        <f>IF(I835="","",Main!K412)</f>
        <v/>
      </c>
      <c r="G835" s="506" t="str">
        <f>IF(I835="","",Main!L412)</f>
        <v/>
      </c>
      <c r="H835" s="505" t="str">
        <f>IF(I835="","",Main!M412)</f>
        <v/>
      </c>
      <c r="I835" s="506" t="str">
        <f>IF(Main!N412="","",Main!N412)</f>
        <v/>
      </c>
      <c r="J835" s="501"/>
      <c r="K835" s="502" t="str">
        <f t="shared" si="395"/>
        <v/>
      </c>
      <c r="L835" s="503" t="str">
        <f t="shared" ref="L835" si="420">K835</f>
        <v/>
      </c>
    </row>
    <row r="836" spans="1:12" s="504" customFormat="1" ht="27" hidden="1" customHeight="1">
      <c r="A836" s="608" t="str">
        <f>IF(K837="","",SUM($L$18:L837))</f>
        <v/>
      </c>
      <c r="B836" s="610" t="str">
        <f>IF(I837="","",CONCATENATE(Main!C413,", ",Main!D413,IF(Main!F413&gt;0,CONCATENATE(", ",Main!F413),"")))</f>
        <v/>
      </c>
      <c r="C836" s="611"/>
      <c r="D836" s="612"/>
      <c r="E836" s="499" t="str">
        <f>IF(I836="","",Main!O413)</f>
        <v/>
      </c>
      <c r="F836" s="500" t="str">
        <f>IF(I836="","",Main!P413)</f>
        <v/>
      </c>
      <c r="G836" s="500" t="str">
        <f>IF(I836="","",Main!Q413)</f>
        <v/>
      </c>
      <c r="H836" s="499" t="str">
        <f>IF(I836="","",Main!R413)</f>
        <v/>
      </c>
      <c r="I836" s="500" t="str">
        <f>IF(Main!S413="","",Main!S413)</f>
        <v/>
      </c>
      <c r="J836" s="501"/>
      <c r="K836" s="502" t="str">
        <f t="shared" si="395"/>
        <v/>
      </c>
      <c r="L836" s="503"/>
    </row>
    <row r="837" spans="1:12" s="504" customFormat="1" ht="27" hidden="1" customHeight="1">
      <c r="A837" s="609"/>
      <c r="B837" s="613"/>
      <c r="C837" s="614"/>
      <c r="D837" s="615"/>
      <c r="E837" s="505" t="str">
        <f>IF(I837="","",Main!J413)</f>
        <v/>
      </c>
      <c r="F837" s="506" t="str">
        <f>IF(I837="","",Main!K413)</f>
        <v/>
      </c>
      <c r="G837" s="506" t="str">
        <f>IF(I837="","",Main!L413)</f>
        <v/>
      </c>
      <c r="H837" s="505" t="str">
        <f>IF(I837="","",Main!M413)</f>
        <v/>
      </c>
      <c r="I837" s="506" t="str">
        <f>IF(Main!N413="","",Main!N413)</f>
        <v/>
      </c>
      <c r="J837" s="501"/>
      <c r="K837" s="502" t="str">
        <f t="shared" si="395"/>
        <v/>
      </c>
      <c r="L837" s="503" t="str">
        <f t="shared" ref="L837" si="421">K837</f>
        <v/>
      </c>
    </row>
    <row r="838" spans="1:12" s="504" customFormat="1" ht="27" hidden="1" customHeight="1">
      <c r="A838" s="608" t="str">
        <f>IF(K839="","",SUM($L$18:L839))</f>
        <v/>
      </c>
      <c r="B838" s="610" t="str">
        <f>IF(I839="","",CONCATENATE(Main!C414,", ",Main!D414,IF(Main!F414&gt;0,CONCATENATE(", ",Main!F414),"")))</f>
        <v/>
      </c>
      <c r="C838" s="611"/>
      <c r="D838" s="612"/>
      <c r="E838" s="499" t="str">
        <f>IF(I838="","",Main!O414)</f>
        <v/>
      </c>
      <c r="F838" s="500" t="str">
        <f>IF(I838="","",Main!P414)</f>
        <v/>
      </c>
      <c r="G838" s="500" t="str">
        <f>IF(I838="","",Main!Q414)</f>
        <v/>
      </c>
      <c r="H838" s="499" t="str">
        <f>IF(I838="","",Main!R414)</f>
        <v/>
      </c>
      <c r="I838" s="500" t="str">
        <f>IF(Main!S414="","",Main!S414)</f>
        <v/>
      </c>
      <c r="J838" s="501"/>
      <c r="K838" s="502" t="str">
        <f t="shared" si="395"/>
        <v/>
      </c>
      <c r="L838" s="503"/>
    </row>
    <row r="839" spans="1:12" s="504" customFormat="1" ht="27" hidden="1" customHeight="1">
      <c r="A839" s="609"/>
      <c r="B839" s="613"/>
      <c r="C839" s="614"/>
      <c r="D839" s="615"/>
      <c r="E839" s="505" t="str">
        <f>IF(I839="","",Main!J414)</f>
        <v/>
      </c>
      <c r="F839" s="506" t="str">
        <f>IF(I839="","",Main!K414)</f>
        <v/>
      </c>
      <c r="G839" s="506" t="str">
        <f>IF(I839="","",Main!L414)</f>
        <v/>
      </c>
      <c r="H839" s="505" t="str">
        <f>IF(I839="","",Main!M414)</f>
        <v/>
      </c>
      <c r="I839" s="506" t="str">
        <f>IF(Main!N414="","",Main!N414)</f>
        <v/>
      </c>
      <c r="J839" s="501"/>
      <c r="K839" s="502" t="str">
        <f t="shared" si="395"/>
        <v/>
      </c>
      <c r="L839" s="503" t="str">
        <f t="shared" ref="L839" si="422">K839</f>
        <v/>
      </c>
    </row>
    <row r="840" spans="1:12" s="504" customFormat="1" ht="27" hidden="1" customHeight="1">
      <c r="A840" s="608" t="str">
        <f>IF(K841="","",SUM($L$18:L841))</f>
        <v/>
      </c>
      <c r="B840" s="610" t="str">
        <f>IF(I841="","",CONCATENATE(Main!C415,", ",Main!D415,IF(Main!F415&gt;0,CONCATENATE(", ",Main!F415),"")))</f>
        <v/>
      </c>
      <c r="C840" s="611"/>
      <c r="D840" s="612"/>
      <c r="E840" s="499" t="str">
        <f>IF(I840="","",Main!O415)</f>
        <v/>
      </c>
      <c r="F840" s="500" t="str">
        <f>IF(I840="","",Main!P415)</f>
        <v/>
      </c>
      <c r="G840" s="500" t="str">
        <f>IF(I840="","",Main!Q415)</f>
        <v/>
      </c>
      <c r="H840" s="499" t="str">
        <f>IF(I840="","",Main!R415)</f>
        <v/>
      </c>
      <c r="I840" s="500" t="str">
        <f>IF(Main!S415="","",Main!S415)</f>
        <v/>
      </c>
      <c r="J840" s="501"/>
      <c r="K840" s="502" t="str">
        <f t="shared" si="395"/>
        <v/>
      </c>
      <c r="L840" s="503"/>
    </row>
    <row r="841" spans="1:12" s="504" customFormat="1" ht="27" hidden="1" customHeight="1">
      <c r="A841" s="609"/>
      <c r="B841" s="613"/>
      <c r="C841" s="614"/>
      <c r="D841" s="615"/>
      <c r="E841" s="505" t="str">
        <f>IF(I841="","",Main!J415)</f>
        <v/>
      </c>
      <c r="F841" s="506" t="str">
        <f>IF(I841="","",Main!K415)</f>
        <v/>
      </c>
      <c r="G841" s="506" t="str">
        <f>IF(I841="","",Main!L415)</f>
        <v/>
      </c>
      <c r="H841" s="505" t="str">
        <f>IF(I841="","",Main!M415)</f>
        <v/>
      </c>
      <c r="I841" s="506" t="str">
        <f>IF(Main!N415="","",Main!N415)</f>
        <v/>
      </c>
      <c r="J841" s="501"/>
      <c r="K841" s="502" t="str">
        <f t="shared" si="395"/>
        <v/>
      </c>
      <c r="L841" s="503" t="str">
        <f t="shared" ref="L841" si="423">K841</f>
        <v/>
      </c>
    </row>
    <row r="842" spans="1:12" s="504" customFormat="1" ht="27" hidden="1" customHeight="1">
      <c r="A842" s="608" t="str">
        <f>IF(K843="","",SUM($L$18:L843))</f>
        <v/>
      </c>
      <c r="B842" s="610" t="str">
        <f>IF(I843="","",CONCATENATE(Main!C416,", ",Main!D416,IF(Main!F416&gt;0,CONCATENATE(", ",Main!F416),"")))</f>
        <v/>
      </c>
      <c r="C842" s="611"/>
      <c r="D842" s="612"/>
      <c r="E842" s="499" t="str">
        <f>IF(I842="","",Main!O416)</f>
        <v/>
      </c>
      <c r="F842" s="500" t="str">
        <f>IF(I842="","",Main!P416)</f>
        <v/>
      </c>
      <c r="G842" s="500" t="str">
        <f>IF(I842="","",Main!Q416)</f>
        <v/>
      </c>
      <c r="H842" s="499" t="str">
        <f>IF(I842="","",Main!R416)</f>
        <v/>
      </c>
      <c r="I842" s="500" t="str">
        <f>IF(Main!S416="","",Main!S416)</f>
        <v/>
      </c>
      <c r="J842" s="501"/>
      <c r="K842" s="502" t="str">
        <f t="shared" si="395"/>
        <v/>
      </c>
      <c r="L842" s="503"/>
    </row>
    <row r="843" spans="1:12" s="504" customFormat="1" ht="27" hidden="1" customHeight="1">
      <c r="A843" s="609"/>
      <c r="B843" s="613"/>
      <c r="C843" s="614"/>
      <c r="D843" s="615"/>
      <c r="E843" s="505" t="str">
        <f>IF(I843="","",Main!J416)</f>
        <v/>
      </c>
      <c r="F843" s="506" t="str">
        <f>IF(I843="","",Main!K416)</f>
        <v/>
      </c>
      <c r="G843" s="506" t="str">
        <f>IF(I843="","",Main!L416)</f>
        <v/>
      </c>
      <c r="H843" s="505" t="str">
        <f>IF(I843="","",Main!M416)</f>
        <v/>
      </c>
      <c r="I843" s="506" t="str">
        <f>IF(Main!N416="","",Main!N416)</f>
        <v/>
      </c>
      <c r="J843" s="501"/>
      <c r="K843" s="502" t="str">
        <f t="shared" si="395"/>
        <v/>
      </c>
      <c r="L843" s="503" t="str">
        <f t="shared" ref="L843" si="424">K843</f>
        <v/>
      </c>
    </row>
    <row r="844" spans="1:12" s="504" customFormat="1" ht="27" hidden="1" customHeight="1">
      <c r="A844" s="608" t="str">
        <f>IF(K845="","",SUM($L$18:L845))</f>
        <v/>
      </c>
      <c r="B844" s="610" t="str">
        <f>IF(I845="","",CONCATENATE(Main!C417,", ",Main!D417,IF(Main!F417&gt;0,CONCATENATE(", ",Main!F417),"")))</f>
        <v/>
      </c>
      <c r="C844" s="611"/>
      <c r="D844" s="612"/>
      <c r="E844" s="499" t="str">
        <f>IF(I844="","",Main!O417)</f>
        <v/>
      </c>
      <c r="F844" s="500" t="str">
        <f>IF(I844="","",Main!P417)</f>
        <v/>
      </c>
      <c r="G844" s="500" t="str">
        <f>IF(I844="","",Main!Q417)</f>
        <v/>
      </c>
      <c r="H844" s="499" t="str">
        <f>IF(I844="","",Main!R417)</f>
        <v/>
      </c>
      <c r="I844" s="500" t="str">
        <f>IF(Main!S417="","",Main!S417)</f>
        <v/>
      </c>
      <c r="J844" s="501"/>
      <c r="K844" s="502" t="str">
        <f t="shared" si="395"/>
        <v/>
      </c>
      <c r="L844" s="503"/>
    </row>
    <row r="845" spans="1:12" s="504" customFormat="1" ht="27" hidden="1" customHeight="1">
      <c r="A845" s="609"/>
      <c r="B845" s="613"/>
      <c r="C845" s="614"/>
      <c r="D845" s="615"/>
      <c r="E845" s="505" t="str">
        <f>IF(I845="","",Main!J417)</f>
        <v/>
      </c>
      <c r="F845" s="506" t="str">
        <f>IF(I845="","",Main!K417)</f>
        <v/>
      </c>
      <c r="G845" s="506" t="str">
        <f>IF(I845="","",Main!L417)</f>
        <v/>
      </c>
      <c r="H845" s="505" t="str">
        <f>IF(I845="","",Main!M417)</f>
        <v/>
      </c>
      <c r="I845" s="506" t="str">
        <f>IF(Main!N417="","",Main!N417)</f>
        <v/>
      </c>
      <c r="J845" s="501"/>
      <c r="K845" s="502" t="str">
        <f t="shared" si="395"/>
        <v/>
      </c>
      <c r="L845" s="503" t="str">
        <f t="shared" ref="L845" si="425">K845</f>
        <v/>
      </c>
    </row>
    <row r="846" spans="1:12" s="504" customFormat="1" ht="27" hidden="1" customHeight="1">
      <c r="A846" s="608" t="str">
        <f>IF(K847="","",SUM($L$18:L847))</f>
        <v/>
      </c>
      <c r="B846" s="610" t="str">
        <f>IF(I847="","",CONCATENATE(Main!C418,", ",Main!D418,IF(Main!F418&gt;0,CONCATENATE(", ",Main!F418),"")))</f>
        <v/>
      </c>
      <c r="C846" s="611"/>
      <c r="D846" s="612"/>
      <c r="E846" s="499" t="str">
        <f>IF(I846="","",Main!O418)</f>
        <v/>
      </c>
      <c r="F846" s="500" t="str">
        <f>IF(I846="","",Main!P418)</f>
        <v/>
      </c>
      <c r="G846" s="500" t="str">
        <f>IF(I846="","",Main!Q418)</f>
        <v/>
      </c>
      <c r="H846" s="499" t="str">
        <f>IF(I846="","",Main!R418)</f>
        <v/>
      </c>
      <c r="I846" s="500" t="str">
        <f>IF(Main!S418="","",Main!S418)</f>
        <v/>
      </c>
      <c r="J846" s="501"/>
      <c r="K846" s="502" t="str">
        <f t="shared" si="395"/>
        <v/>
      </c>
      <c r="L846" s="503"/>
    </row>
    <row r="847" spans="1:12" s="504" customFormat="1" ht="27" hidden="1" customHeight="1">
      <c r="A847" s="609"/>
      <c r="B847" s="613"/>
      <c r="C847" s="614"/>
      <c r="D847" s="615"/>
      <c r="E847" s="505" t="str">
        <f>IF(I847="","",Main!J418)</f>
        <v/>
      </c>
      <c r="F847" s="506" t="str">
        <f>IF(I847="","",Main!K418)</f>
        <v/>
      </c>
      <c r="G847" s="506" t="str">
        <f>IF(I847="","",Main!L418)</f>
        <v/>
      </c>
      <c r="H847" s="505" t="str">
        <f>IF(I847="","",Main!M418)</f>
        <v/>
      </c>
      <c r="I847" s="506" t="str">
        <f>IF(Main!N418="","",Main!N418)</f>
        <v/>
      </c>
      <c r="J847" s="501"/>
      <c r="K847" s="502" t="str">
        <f t="shared" si="395"/>
        <v/>
      </c>
      <c r="L847" s="503" t="str">
        <f t="shared" ref="L847" si="426">K847</f>
        <v/>
      </c>
    </row>
    <row r="848" spans="1:12" s="504" customFormat="1" ht="27" hidden="1" customHeight="1">
      <c r="A848" s="608" t="str">
        <f>IF(K849="","",SUM($L$18:L849))</f>
        <v/>
      </c>
      <c r="B848" s="610" t="str">
        <f>IF(I849="","",CONCATENATE(Main!C419,", ",Main!D419,IF(Main!F419&gt;0,CONCATENATE(", ",Main!F419),"")))</f>
        <v/>
      </c>
      <c r="C848" s="611"/>
      <c r="D848" s="612"/>
      <c r="E848" s="499" t="str">
        <f>IF(I848="","",Main!O419)</f>
        <v/>
      </c>
      <c r="F848" s="500" t="str">
        <f>IF(I848="","",Main!P419)</f>
        <v/>
      </c>
      <c r="G848" s="500" t="str">
        <f>IF(I848="","",Main!Q419)</f>
        <v/>
      </c>
      <c r="H848" s="499" t="str">
        <f>IF(I848="","",Main!R419)</f>
        <v/>
      </c>
      <c r="I848" s="500" t="str">
        <f>IF(Main!S419="","",Main!S419)</f>
        <v/>
      </c>
      <c r="J848" s="501"/>
      <c r="K848" s="502" t="str">
        <f t="shared" si="395"/>
        <v/>
      </c>
      <c r="L848" s="503"/>
    </row>
    <row r="849" spans="1:12" s="504" customFormat="1" ht="27" hidden="1" customHeight="1">
      <c r="A849" s="609"/>
      <c r="B849" s="613"/>
      <c r="C849" s="614"/>
      <c r="D849" s="615"/>
      <c r="E849" s="505" t="str">
        <f>IF(I849="","",Main!J419)</f>
        <v/>
      </c>
      <c r="F849" s="506" t="str">
        <f>IF(I849="","",Main!K419)</f>
        <v/>
      </c>
      <c r="G849" s="506" t="str">
        <f>IF(I849="","",Main!L419)</f>
        <v/>
      </c>
      <c r="H849" s="505" t="str">
        <f>IF(I849="","",Main!M419)</f>
        <v/>
      </c>
      <c r="I849" s="506" t="str">
        <f>IF(Main!N419="","",Main!N419)</f>
        <v/>
      </c>
      <c r="J849" s="501"/>
      <c r="K849" s="502" t="str">
        <f t="shared" si="395"/>
        <v/>
      </c>
      <c r="L849" s="503" t="str">
        <f t="shared" ref="L849" si="427">K849</f>
        <v/>
      </c>
    </row>
    <row r="850" spans="1:12" s="504" customFormat="1" ht="27" hidden="1" customHeight="1">
      <c r="A850" s="608" t="str">
        <f>IF(K851="","",SUM($L$18:L851))</f>
        <v/>
      </c>
      <c r="B850" s="610" t="str">
        <f>IF(I851="","",CONCATENATE(Main!C420,", ",Main!D420,IF(Main!F420&gt;0,CONCATENATE(", ",Main!F420),"")))</f>
        <v/>
      </c>
      <c r="C850" s="611"/>
      <c r="D850" s="612"/>
      <c r="E850" s="499" t="str">
        <f>IF(I850="","",Main!O420)</f>
        <v/>
      </c>
      <c r="F850" s="500" t="str">
        <f>IF(I850="","",Main!P420)</f>
        <v/>
      </c>
      <c r="G850" s="500" t="str">
        <f>IF(I850="","",Main!Q420)</f>
        <v/>
      </c>
      <c r="H850" s="499" t="str">
        <f>IF(I850="","",Main!R420)</f>
        <v/>
      </c>
      <c r="I850" s="500" t="str">
        <f>IF(Main!S420="","",Main!S420)</f>
        <v/>
      </c>
      <c r="J850" s="501"/>
      <c r="K850" s="502" t="str">
        <f t="shared" si="395"/>
        <v/>
      </c>
      <c r="L850" s="503"/>
    </row>
    <row r="851" spans="1:12" s="504" customFormat="1" ht="27" hidden="1" customHeight="1">
      <c r="A851" s="609"/>
      <c r="B851" s="613"/>
      <c r="C851" s="614"/>
      <c r="D851" s="615"/>
      <c r="E851" s="505" t="str">
        <f>IF(I851="","",Main!J420)</f>
        <v/>
      </c>
      <c r="F851" s="506" t="str">
        <f>IF(I851="","",Main!K420)</f>
        <v/>
      </c>
      <c r="G851" s="506" t="str">
        <f>IF(I851="","",Main!L420)</f>
        <v/>
      </c>
      <c r="H851" s="505" t="str">
        <f>IF(I851="","",Main!M420)</f>
        <v/>
      </c>
      <c r="I851" s="506" t="str">
        <f>IF(Main!N420="","",Main!N420)</f>
        <v/>
      </c>
      <c r="J851" s="501"/>
      <c r="K851" s="502" t="str">
        <f t="shared" ref="K851:K914" si="428">IF(I851="","",1)</f>
        <v/>
      </c>
      <c r="L851" s="503" t="str">
        <f t="shared" ref="L851" si="429">K851</f>
        <v/>
      </c>
    </row>
    <row r="852" spans="1:12" s="504" customFormat="1" ht="27" hidden="1" customHeight="1">
      <c r="A852" s="608" t="str">
        <f>IF(K853="","",SUM($L$18:L853))</f>
        <v/>
      </c>
      <c r="B852" s="610" t="str">
        <f>IF(I853="","",CONCATENATE(Main!C421,", ",Main!D421,IF(Main!F421&gt;0,CONCATENATE(", ",Main!F421),"")))</f>
        <v/>
      </c>
      <c r="C852" s="611"/>
      <c r="D852" s="612"/>
      <c r="E852" s="499" t="str">
        <f>IF(I852="","",Main!O421)</f>
        <v/>
      </c>
      <c r="F852" s="500" t="str">
        <f>IF(I852="","",Main!P421)</f>
        <v/>
      </c>
      <c r="G852" s="500" t="str">
        <f>IF(I852="","",Main!Q421)</f>
        <v/>
      </c>
      <c r="H852" s="499" t="str">
        <f>IF(I852="","",Main!R421)</f>
        <v/>
      </c>
      <c r="I852" s="500" t="str">
        <f>IF(Main!S421="","",Main!S421)</f>
        <v/>
      </c>
      <c r="J852" s="501"/>
      <c r="K852" s="502" t="str">
        <f t="shared" si="428"/>
        <v/>
      </c>
      <c r="L852" s="503"/>
    </row>
    <row r="853" spans="1:12" s="504" customFormat="1" ht="27" hidden="1" customHeight="1">
      <c r="A853" s="609"/>
      <c r="B853" s="613"/>
      <c r="C853" s="614"/>
      <c r="D853" s="615"/>
      <c r="E853" s="505" t="str">
        <f>IF(I853="","",Main!J421)</f>
        <v/>
      </c>
      <c r="F853" s="506" t="str">
        <f>IF(I853="","",Main!K421)</f>
        <v/>
      </c>
      <c r="G853" s="506" t="str">
        <f>IF(I853="","",Main!L421)</f>
        <v/>
      </c>
      <c r="H853" s="505" t="str">
        <f>IF(I853="","",Main!M421)</f>
        <v/>
      </c>
      <c r="I853" s="506" t="str">
        <f>IF(Main!N421="","",Main!N421)</f>
        <v/>
      </c>
      <c r="J853" s="501"/>
      <c r="K853" s="502" t="str">
        <f t="shared" si="428"/>
        <v/>
      </c>
      <c r="L853" s="503" t="str">
        <f t="shared" ref="L853" si="430">K853</f>
        <v/>
      </c>
    </row>
    <row r="854" spans="1:12" s="504" customFormat="1" ht="27" hidden="1" customHeight="1">
      <c r="A854" s="608" t="str">
        <f>IF(K855="","",SUM($L$18:L855))</f>
        <v/>
      </c>
      <c r="B854" s="610" t="str">
        <f>IF(I855="","",CONCATENATE(Main!C422,", ",Main!D422,IF(Main!F422&gt;0,CONCATENATE(", ",Main!F422),"")))</f>
        <v/>
      </c>
      <c r="C854" s="611"/>
      <c r="D854" s="612"/>
      <c r="E854" s="499" t="str">
        <f>IF(I854="","",Main!O422)</f>
        <v/>
      </c>
      <c r="F854" s="500" t="str">
        <f>IF(I854="","",Main!P422)</f>
        <v/>
      </c>
      <c r="G854" s="500" t="str">
        <f>IF(I854="","",Main!Q422)</f>
        <v/>
      </c>
      <c r="H854" s="499" t="str">
        <f>IF(I854="","",Main!R422)</f>
        <v/>
      </c>
      <c r="I854" s="500" t="str">
        <f>IF(Main!S422="","",Main!S422)</f>
        <v/>
      </c>
      <c r="J854" s="501"/>
      <c r="K854" s="502" t="str">
        <f t="shared" si="428"/>
        <v/>
      </c>
      <c r="L854" s="503"/>
    </row>
    <row r="855" spans="1:12" s="504" customFormat="1" ht="27" hidden="1" customHeight="1">
      <c r="A855" s="609"/>
      <c r="B855" s="613"/>
      <c r="C855" s="614"/>
      <c r="D855" s="615"/>
      <c r="E855" s="505" t="str">
        <f>IF(I855="","",Main!J422)</f>
        <v/>
      </c>
      <c r="F855" s="506" t="str">
        <f>IF(I855="","",Main!K422)</f>
        <v/>
      </c>
      <c r="G855" s="506" t="str">
        <f>IF(I855="","",Main!L422)</f>
        <v/>
      </c>
      <c r="H855" s="505" t="str">
        <f>IF(I855="","",Main!M422)</f>
        <v/>
      </c>
      <c r="I855" s="506" t="str">
        <f>IF(Main!N422="","",Main!N422)</f>
        <v/>
      </c>
      <c r="J855" s="501"/>
      <c r="K855" s="502" t="str">
        <f t="shared" si="428"/>
        <v/>
      </c>
      <c r="L855" s="503" t="str">
        <f t="shared" ref="L855" si="431">K855</f>
        <v/>
      </c>
    </row>
    <row r="856" spans="1:12" s="504" customFormat="1" ht="27" hidden="1" customHeight="1">
      <c r="A856" s="608" t="str">
        <f>IF(K857="","",SUM($L$18:L857))</f>
        <v/>
      </c>
      <c r="B856" s="610" t="str">
        <f>IF(I857="","",CONCATENATE(Main!C423,", ",Main!D423,IF(Main!F423&gt;0,CONCATENATE(", ",Main!F423),"")))</f>
        <v/>
      </c>
      <c r="C856" s="611"/>
      <c r="D856" s="612"/>
      <c r="E856" s="499" t="str">
        <f>IF(I856="","",Main!O423)</f>
        <v/>
      </c>
      <c r="F856" s="500" t="str">
        <f>IF(I856="","",Main!P423)</f>
        <v/>
      </c>
      <c r="G856" s="500" t="str">
        <f>IF(I856="","",Main!Q423)</f>
        <v/>
      </c>
      <c r="H856" s="499" t="str">
        <f>IF(I856="","",Main!R423)</f>
        <v/>
      </c>
      <c r="I856" s="500" t="str">
        <f>IF(Main!S423="","",Main!S423)</f>
        <v/>
      </c>
      <c r="J856" s="501"/>
      <c r="K856" s="502" t="str">
        <f t="shared" si="428"/>
        <v/>
      </c>
      <c r="L856" s="503"/>
    </row>
    <row r="857" spans="1:12" s="504" customFormat="1" ht="27" hidden="1" customHeight="1">
      <c r="A857" s="609"/>
      <c r="B857" s="613"/>
      <c r="C857" s="614"/>
      <c r="D857" s="615"/>
      <c r="E857" s="505" t="str">
        <f>IF(I857="","",Main!J423)</f>
        <v/>
      </c>
      <c r="F857" s="506" t="str">
        <f>IF(I857="","",Main!K423)</f>
        <v/>
      </c>
      <c r="G857" s="506" t="str">
        <f>IF(I857="","",Main!L423)</f>
        <v/>
      </c>
      <c r="H857" s="505" t="str">
        <f>IF(I857="","",Main!M423)</f>
        <v/>
      </c>
      <c r="I857" s="506" t="str">
        <f>IF(Main!N423="","",Main!N423)</f>
        <v/>
      </c>
      <c r="J857" s="501"/>
      <c r="K857" s="502" t="str">
        <f t="shared" si="428"/>
        <v/>
      </c>
      <c r="L857" s="503" t="str">
        <f t="shared" ref="L857" si="432">K857</f>
        <v/>
      </c>
    </row>
    <row r="858" spans="1:12" s="504" customFormat="1" ht="27" hidden="1" customHeight="1">
      <c r="A858" s="608" t="str">
        <f>IF(K859="","",SUM($L$18:L859))</f>
        <v/>
      </c>
      <c r="B858" s="610" t="str">
        <f>IF(I859="","",CONCATENATE(Main!C424,", ",Main!D424,IF(Main!F424&gt;0,CONCATENATE(", ",Main!F424),"")))</f>
        <v/>
      </c>
      <c r="C858" s="611"/>
      <c r="D858" s="612"/>
      <c r="E858" s="499" t="str">
        <f>IF(I858="","",Main!O424)</f>
        <v/>
      </c>
      <c r="F858" s="500" t="str">
        <f>IF(I858="","",Main!P424)</f>
        <v/>
      </c>
      <c r="G858" s="500" t="str">
        <f>IF(I858="","",Main!Q424)</f>
        <v/>
      </c>
      <c r="H858" s="499" t="str">
        <f>IF(I858="","",Main!R424)</f>
        <v/>
      </c>
      <c r="I858" s="500" t="str">
        <f>IF(Main!S424="","",Main!S424)</f>
        <v/>
      </c>
      <c r="J858" s="501"/>
      <c r="K858" s="502" t="str">
        <f t="shared" si="428"/>
        <v/>
      </c>
      <c r="L858" s="503"/>
    </row>
    <row r="859" spans="1:12" s="504" customFormat="1" ht="27" hidden="1" customHeight="1">
      <c r="A859" s="609"/>
      <c r="B859" s="613"/>
      <c r="C859" s="614"/>
      <c r="D859" s="615"/>
      <c r="E859" s="505" t="str">
        <f>IF(I859="","",Main!J424)</f>
        <v/>
      </c>
      <c r="F859" s="506" t="str">
        <f>IF(I859="","",Main!K424)</f>
        <v/>
      </c>
      <c r="G859" s="506" t="str">
        <f>IF(I859="","",Main!L424)</f>
        <v/>
      </c>
      <c r="H859" s="505" t="str">
        <f>IF(I859="","",Main!M424)</f>
        <v/>
      </c>
      <c r="I859" s="506" t="str">
        <f>IF(Main!N424="","",Main!N424)</f>
        <v/>
      </c>
      <c r="J859" s="501"/>
      <c r="K859" s="502" t="str">
        <f t="shared" si="428"/>
        <v/>
      </c>
      <c r="L859" s="503" t="str">
        <f t="shared" ref="L859" si="433">K859</f>
        <v/>
      </c>
    </row>
    <row r="860" spans="1:12" s="504" customFormat="1" ht="27" hidden="1" customHeight="1">
      <c r="A860" s="608" t="str">
        <f>IF(K861="","",SUM($L$18:L861))</f>
        <v/>
      </c>
      <c r="B860" s="610" t="str">
        <f>IF(I861="","",CONCATENATE(Main!C425,", ",Main!D425,IF(Main!F425&gt;0,CONCATENATE(", ",Main!F425),"")))</f>
        <v/>
      </c>
      <c r="C860" s="611"/>
      <c r="D860" s="612"/>
      <c r="E860" s="499" t="str">
        <f>IF(I860="","",Main!O425)</f>
        <v/>
      </c>
      <c r="F860" s="500" t="str">
        <f>IF(I860="","",Main!P425)</f>
        <v/>
      </c>
      <c r="G860" s="500" t="str">
        <f>IF(I860="","",Main!Q425)</f>
        <v/>
      </c>
      <c r="H860" s="499" t="str">
        <f>IF(I860="","",Main!R425)</f>
        <v/>
      </c>
      <c r="I860" s="500" t="str">
        <f>IF(Main!S425="","",Main!S425)</f>
        <v/>
      </c>
      <c r="J860" s="501"/>
      <c r="K860" s="502" t="str">
        <f t="shared" si="428"/>
        <v/>
      </c>
      <c r="L860" s="503"/>
    </row>
    <row r="861" spans="1:12" s="504" customFormat="1" ht="27" hidden="1" customHeight="1">
      <c r="A861" s="609"/>
      <c r="B861" s="613"/>
      <c r="C861" s="614"/>
      <c r="D861" s="615"/>
      <c r="E861" s="505" t="str">
        <f>IF(I861="","",Main!J425)</f>
        <v/>
      </c>
      <c r="F861" s="506" t="str">
        <f>IF(I861="","",Main!K425)</f>
        <v/>
      </c>
      <c r="G861" s="506" t="str">
        <f>IF(I861="","",Main!L425)</f>
        <v/>
      </c>
      <c r="H861" s="505" t="str">
        <f>IF(I861="","",Main!M425)</f>
        <v/>
      </c>
      <c r="I861" s="506" t="str">
        <f>IF(Main!N425="","",Main!N425)</f>
        <v/>
      </c>
      <c r="J861" s="501"/>
      <c r="K861" s="502" t="str">
        <f t="shared" si="428"/>
        <v/>
      </c>
      <c r="L861" s="503" t="str">
        <f t="shared" ref="L861" si="434">K861</f>
        <v/>
      </c>
    </row>
    <row r="862" spans="1:12" s="504" customFormat="1" ht="27" hidden="1" customHeight="1">
      <c r="A862" s="608" t="str">
        <f>IF(K863="","",SUM($L$18:L863))</f>
        <v/>
      </c>
      <c r="B862" s="610" t="str">
        <f>IF(I863="","",CONCATENATE(Main!C426,", ",Main!D426,IF(Main!F426&gt;0,CONCATENATE(", ",Main!F426),"")))</f>
        <v/>
      </c>
      <c r="C862" s="611"/>
      <c r="D862" s="612"/>
      <c r="E862" s="499" t="str">
        <f>IF(I862="","",Main!O426)</f>
        <v/>
      </c>
      <c r="F862" s="500" t="str">
        <f>IF(I862="","",Main!P426)</f>
        <v/>
      </c>
      <c r="G862" s="500" t="str">
        <f>IF(I862="","",Main!Q426)</f>
        <v/>
      </c>
      <c r="H862" s="499" t="str">
        <f>IF(I862="","",Main!R426)</f>
        <v/>
      </c>
      <c r="I862" s="500" t="str">
        <f>IF(Main!S426="","",Main!S426)</f>
        <v/>
      </c>
      <c r="J862" s="501"/>
      <c r="K862" s="502" t="str">
        <f t="shared" si="428"/>
        <v/>
      </c>
      <c r="L862" s="503"/>
    </row>
    <row r="863" spans="1:12" s="504" customFormat="1" ht="27" hidden="1" customHeight="1">
      <c r="A863" s="609"/>
      <c r="B863" s="613"/>
      <c r="C863" s="614"/>
      <c r="D863" s="615"/>
      <c r="E863" s="505" t="str">
        <f>IF(I863="","",Main!J426)</f>
        <v/>
      </c>
      <c r="F863" s="506" t="str">
        <f>IF(I863="","",Main!K426)</f>
        <v/>
      </c>
      <c r="G863" s="506" t="str">
        <f>IF(I863="","",Main!L426)</f>
        <v/>
      </c>
      <c r="H863" s="505" t="str">
        <f>IF(I863="","",Main!M426)</f>
        <v/>
      </c>
      <c r="I863" s="506" t="str">
        <f>IF(Main!N426="","",Main!N426)</f>
        <v/>
      </c>
      <c r="J863" s="501"/>
      <c r="K863" s="502" t="str">
        <f t="shared" si="428"/>
        <v/>
      </c>
      <c r="L863" s="503" t="str">
        <f t="shared" ref="L863" si="435">K863</f>
        <v/>
      </c>
    </row>
    <row r="864" spans="1:12" s="504" customFormat="1" ht="27" hidden="1" customHeight="1">
      <c r="A864" s="608" t="str">
        <f>IF(K865="","",SUM($L$18:L865))</f>
        <v/>
      </c>
      <c r="B864" s="610" t="str">
        <f>IF(I865="","",CONCATENATE(Main!C427,", ",Main!D427,IF(Main!F427&gt;0,CONCATENATE(", ",Main!F427),"")))</f>
        <v/>
      </c>
      <c r="C864" s="611"/>
      <c r="D864" s="612"/>
      <c r="E864" s="499" t="str">
        <f>IF(I864="","",Main!O427)</f>
        <v/>
      </c>
      <c r="F864" s="500" t="str">
        <f>IF(I864="","",Main!P427)</f>
        <v/>
      </c>
      <c r="G864" s="500" t="str">
        <f>IF(I864="","",Main!Q427)</f>
        <v/>
      </c>
      <c r="H864" s="499" t="str">
        <f>IF(I864="","",Main!R427)</f>
        <v/>
      </c>
      <c r="I864" s="500" t="str">
        <f>IF(Main!S427="","",Main!S427)</f>
        <v/>
      </c>
      <c r="J864" s="501"/>
      <c r="K864" s="502" t="str">
        <f t="shared" si="428"/>
        <v/>
      </c>
      <c r="L864" s="503"/>
    </row>
    <row r="865" spans="1:12" s="504" customFormat="1" ht="27" hidden="1" customHeight="1">
      <c r="A865" s="609"/>
      <c r="B865" s="613"/>
      <c r="C865" s="614"/>
      <c r="D865" s="615"/>
      <c r="E865" s="505" t="str">
        <f>IF(I865="","",Main!J427)</f>
        <v/>
      </c>
      <c r="F865" s="506" t="str">
        <f>IF(I865="","",Main!K427)</f>
        <v/>
      </c>
      <c r="G865" s="506" t="str">
        <f>IF(I865="","",Main!L427)</f>
        <v/>
      </c>
      <c r="H865" s="505" t="str">
        <f>IF(I865="","",Main!M427)</f>
        <v/>
      </c>
      <c r="I865" s="506" t="str">
        <f>IF(Main!N427="","",Main!N427)</f>
        <v/>
      </c>
      <c r="J865" s="501"/>
      <c r="K865" s="502" t="str">
        <f t="shared" si="428"/>
        <v/>
      </c>
      <c r="L865" s="503" t="str">
        <f t="shared" ref="L865" si="436">K865</f>
        <v/>
      </c>
    </row>
    <row r="866" spans="1:12" s="504" customFormat="1" ht="27" hidden="1" customHeight="1">
      <c r="A866" s="608" t="str">
        <f>IF(K867="","",SUM($L$18:L867))</f>
        <v/>
      </c>
      <c r="B866" s="610" t="str">
        <f>IF(I867="","",CONCATENATE(Main!C428,", ",Main!D428,IF(Main!F428&gt;0,CONCATENATE(", ",Main!F428),"")))</f>
        <v/>
      </c>
      <c r="C866" s="611"/>
      <c r="D866" s="612"/>
      <c r="E866" s="499" t="str">
        <f>IF(I866="","",Main!O428)</f>
        <v/>
      </c>
      <c r="F866" s="500" t="str">
        <f>IF(I866="","",Main!P428)</f>
        <v/>
      </c>
      <c r="G866" s="500" t="str">
        <f>IF(I866="","",Main!Q428)</f>
        <v/>
      </c>
      <c r="H866" s="499" t="str">
        <f>IF(I866="","",Main!R428)</f>
        <v/>
      </c>
      <c r="I866" s="500" t="str">
        <f>IF(Main!S428="","",Main!S428)</f>
        <v/>
      </c>
      <c r="J866" s="501"/>
      <c r="K866" s="502" t="str">
        <f t="shared" si="428"/>
        <v/>
      </c>
      <c r="L866" s="503"/>
    </row>
    <row r="867" spans="1:12" s="504" customFormat="1" ht="27" hidden="1" customHeight="1">
      <c r="A867" s="609"/>
      <c r="B867" s="613"/>
      <c r="C867" s="614"/>
      <c r="D867" s="615"/>
      <c r="E867" s="505" t="str">
        <f>IF(I867="","",Main!J428)</f>
        <v/>
      </c>
      <c r="F867" s="506" t="str">
        <f>IF(I867="","",Main!K428)</f>
        <v/>
      </c>
      <c r="G867" s="506" t="str">
        <f>IF(I867="","",Main!L428)</f>
        <v/>
      </c>
      <c r="H867" s="505" t="str">
        <f>IF(I867="","",Main!M428)</f>
        <v/>
      </c>
      <c r="I867" s="506" t="str">
        <f>IF(Main!N428="","",Main!N428)</f>
        <v/>
      </c>
      <c r="J867" s="501"/>
      <c r="K867" s="502" t="str">
        <f t="shared" si="428"/>
        <v/>
      </c>
      <c r="L867" s="503" t="str">
        <f t="shared" ref="L867" si="437">K867</f>
        <v/>
      </c>
    </row>
    <row r="868" spans="1:12" s="504" customFormat="1" ht="27" hidden="1" customHeight="1">
      <c r="A868" s="608" t="str">
        <f>IF(K869="","",SUM($L$18:L869))</f>
        <v/>
      </c>
      <c r="B868" s="610" t="str">
        <f>IF(I869="","",CONCATENATE(Main!C429,", ",Main!D429,IF(Main!F429&gt;0,CONCATENATE(", ",Main!F429),"")))</f>
        <v/>
      </c>
      <c r="C868" s="611"/>
      <c r="D868" s="612"/>
      <c r="E868" s="499" t="str">
        <f>IF(I868="","",Main!O429)</f>
        <v/>
      </c>
      <c r="F868" s="500" t="str">
        <f>IF(I868="","",Main!P429)</f>
        <v/>
      </c>
      <c r="G868" s="500" t="str">
        <f>IF(I868="","",Main!Q429)</f>
        <v/>
      </c>
      <c r="H868" s="499" t="str">
        <f>IF(I868="","",Main!R429)</f>
        <v/>
      </c>
      <c r="I868" s="500" t="str">
        <f>IF(Main!S429="","",Main!S429)</f>
        <v/>
      </c>
      <c r="J868" s="501"/>
      <c r="K868" s="502" t="str">
        <f t="shared" si="428"/>
        <v/>
      </c>
      <c r="L868" s="503"/>
    </row>
    <row r="869" spans="1:12" s="504" customFormat="1" ht="27" hidden="1" customHeight="1">
      <c r="A869" s="609"/>
      <c r="B869" s="613"/>
      <c r="C869" s="614"/>
      <c r="D869" s="615"/>
      <c r="E869" s="505" t="str">
        <f>IF(I869="","",Main!J429)</f>
        <v/>
      </c>
      <c r="F869" s="506" t="str">
        <f>IF(I869="","",Main!K429)</f>
        <v/>
      </c>
      <c r="G869" s="506" t="str">
        <f>IF(I869="","",Main!L429)</f>
        <v/>
      </c>
      <c r="H869" s="505" t="str">
        <f>IF(I869="","",Main!M429)</f>
        <v/>
      </c>
      <c r="I869" s="506" t="str">
        <f>IF(Main!N429="","",Main!N429)</f>
        <v/>
      </c>
      <c r="J869" s="501"/>
      <c r="K869" s="502" t="str">
        <f t="shared" si="428"/>
        <v/>
      </c>
      <c r="L869" s="503" t="str">
        <f t="shared" ref="L869" si="438">K869</f>
        <v/>
      </c>
    </row>
    <row r="870" spans="1:12" s="504" customFormat="1" ht="27" hidden="1" customHeight="1">
      <c r="A870" s="608" t="str">
        <f>IF(K871="","",SUM($L$18:L871))</f>
        <v/>
      </c>
      <c r="B870" s="610" t="str">
        <f>IF(I871="","",CONCATENATE(Main!C430,", ",Main!D430,IF(Main!F430&gt;0,CONCATENATE(", ",Main!F430),"")))</f>
        <v/>
      </c>
      <c r="C870" s="611"/>
      <c r="D870" s="612"/>
      <c r="E870" s="499" t="str">
        <f>IF(I870="","",Main!O430)</f>
        <v/>
      </c>
      <c r="F870" s="500" t="str">
        <f>IF(I870="","",Main!P430)</f>
        <v/>
      </c>
      <c r="G870" s="500" t="str">
        <f>IF(I870="","",Main!Q430)</f>
        <v/>
      </c>
      <c r="H870" s="499" t="str">
        <f>IF(I870="","",Main!R430)</f>
        <v/>
      </c>
      <c r="I870" s="500" t="str">
        <f>IF(Main!S430="","",Main!S430)</f>
        <v/>
      </c>
      <c r="J870" s="501"/>
      <c r="K870" s="502" t="str">
        <f t="shared" si="428"/>
        <v/>
      </c>
      <c r="L870" s="503"/>
    </row>
    <row r="871" spans="1:12" s="504" customFormat="1" ht="27" hidden="1" customHeight="1">
      <c r="A871" s="609"/>
      <c r="B871" s="613"/>
      <c r="C871" s="614"/>
      <c r="D871" s="615"/>
      <c r="E871" s="505" t="str">
        <f>IF(I871="","",Main!J430)</f>
        <v/>
      </c>
      <c r="F871" s="506" t="str">
        <f>IF(I871="","",Main!K430)</f>
        <v/>
      </c>
      <c r="G871" s="506" t="str">
        <f>IF(I871="","",Main!L430)</f>
        <v/>
      </c>
      <c r="H871" s="505" t="str">
        <f>IF(I871="","",Main!M430)</f>
        <v/>
      </c>
      <c r="I871" s="506" t="str">
        <f>IF(Main!N430="","",Main!N430)</f>
        <v/>
      </c>
      <c r="J871" s="501"/>
      <c r="K871" s="502" t="str">
        <f t="shared" si="428"/>
        <v/>
      </c>
      <c r="L871" s="503" t="str">
        <f t="shared" ref="L871" si="439">K871</f>
        <v/>
      </c>
    </row>
    <row r="872" spans="1:12" s="504" customFormat="1" ht="27" hidden="1" customHeight="1">
      <c r="A872" s="608" t="str">
        <f>IF(K873="","",SUM($L$18:L873))</f>
        <v/>
      </c>
      <c r="B872" s="610" t="str">
        <f>IF(I873="","",CONCATENATE(Main!C431,", ",Main!D431,IF(Main!F431&gt;0,CONCATENATE(", ",Main!F431),"")))</f>
        <v/>
      </c>
      <c r="C872" s="611"/>
      <c r="D872" s="612"/>
      <c r="E872" s="499" t="str">
        <f>IF(I872="","",Main!O431)</f>
        <v/>
      </c>
      <c r="F872" s="500" t="str">
        <f>IF(I872="","",Main!P431)</f>
        <v/>
      </c>
      <c r="G872" s="500" t="str">
        <f>IF(I872="","",Main!Q431)</f>
        <v/>
      </c>
      <c r="H872" s="499" t="str">
        <f>IF(I872="","",Main!R431)</f>
        <v/>
      </c>
      <c r="I872" s="500" t="str">
        <f>IF(Main!S431="","",Main!S431)</f>
        <v/>
      </c>
      <c r="J872" s="501"/>
      <c r="K872" s="502" t="str">
        <f t="shared" si="428"/>
        <v/>
      </c>
      <c r="L872" s="503"/>
    </row>
    <row r="873" spans="1:12" s="504" customFormat="1" ht="27" hidden="1" customHeight="1">
      <c r="A873" s="609"/>
      <c r="B873" s="613"/>
      <c r="C873" s="614"/>
      <c r="D873" s="615"/>
      <c r="E873" s="505" t="str">
        <f>IF(I873="","",Main!J431)</f>
        <v/>
      </c>
      <c r="F873" s="506" t="str">
        <f>IF(I873="","",Main!K431)</f>
        <v/>
      </c>
      <c r="G873" s="506" t="str">
        <f>IF(I873="","",Main!L431)</f>
        <v/>
      </c>
      <c r="H873" s="505" t="str">
        <f>IF(I873="","",Main!M431)</f>
        <v/>
      </c>
      <c r="I873" s="506" t="str">
        <f>IF(Main!N431="","",Main!N431)</f>
        <v/>
      </c>
      <c r="J873" s="501"/>
      <c r="K873" s="502" t="str">
        <f t="shared" si="428"/>
        <v/>
      </c>
      <c r="L873" s="503" t="str">
        <f t="shared" ref="L873" si="440">K873</f>
        <v/>
      </c>
    </row>
    <row r="874" spans="1:12" s="504" customFormat="1" ht="27" hidden="1" customHeight="1">
      <c r="A874" s="608" t="str">
        <f>IF(K875="","",SUM($L$18:L875))</f>
        <v/>
      </c>
      <c r="B874" s="610" t="str">
        <f>IF(I875="","",CONCATENATE(Main!C432,", ",Main!D432,IF(Main!F432&gt;0,CONCATENATE(", ",Main!F432),"")))</f>
        <v/>
      </c>
      <c r="C874" s="611"/>
      <c r="D874" s="612"/>
      <c r="E874" s="499" t="str">
        <f>IF(I874="","",Main!O432)</f>
        <v/>
      </c>
      <c r="F874" s="500" t="str">
        <f>IF(I874="","",Main!P432)</f>
        <v/>
      </c>
      <c r="G874" s="500" t="str">
        <f>IF(I874="","",Main!Q432)</f>
        <v/>
      </c>
      <c r="H874" s="499" t="str">
        <f>IF(I874="","",Main!R432)</f>
        <v/>
      </c>
      <c r="I874" s="500" t="str">
        <f>IF(Main!S432="","",Main!S432)</f>
        <v/>
      </c>
      <c r="J874" s="501"/>
      <c r="K874" s="502" t="str">
        <f t="shared" si="428"/>
        <v/>
      </c>
      <c r="L874" s="503"/>
    </row>
    <row r="875" spans="1:12" s="504" customFormat="1" ht="27" hidden="1" customHeight="1">
      <c r="A875" s="609"/>
      <c r="B875" s="613"/>
      <c r="C875" s="614"/>
      <c r="D875" s="615"/>
      <c r="E875" s="505" t="str">
        <f>IF(I875="","",Main!J432)</f>
        <v/>
      </c>
      <c r="F875" s="506" t="str">
        <f>IF(I875="","",Main!K432)</f>
        <v/>
      </c>
      <c r="G875" s="506" t="str">
        <f>IF(I875="","",Main!L432)</f>
        <v/>
      </c>
      <c r="H875" s="505" t="str">
        <f>IF(I875="","",Main!M432)</f>
        <v/>
      </c>
      <c r="I875" s="506" t="str">
        <f>IF(Main!N432="","",Main!N432)</f>
        <v/>
      </c>
      <c r="J875" s="501"/>
      <c r="K875" s="502" t="str">
        <f t="shared" si="428"/>
        <v/>
      </c>
      <c r="L875" s="503" t="str">
        <f t="shared" ref="L875" si="441">K875</f>
        <v/>
      </c>
    </row>
    <row r="876" spans="1:12" s="504" customFormat="1" ht="27" hidden="1" customHeight="1">
      <c r="A876" s="608" t="str">
        <f>IF(K877="","",SUM($L$18:L877))</f>
        <v/>
      </c>
      <c r="B876" s="610" t="str">
        <f>IF(I877="","",CONCATENATE(Main!C433,", ",Main!D433,IF(Main!F433&gt;0,CONCATENATE(", ",Main!F433),"")))</f>
        <v/>
      </c>
      <c r="C876" s="611"/>
      <c r="D876" s="612"/>
      <c r="E876" s="499" t="str">
        <f>IF(I876="","",Main!O433)</f>
        <v/>
      </c>
      <c r="F876" s="500" t="str">
        <f>IF(I876="","",Main!P433)</f>
        <v/>
      </c>
      <c r="G876" s="500" t="str">
        <f>IF(I876="","",Main!Q433)</f>
        <v/>
      </c>
      <c r="H876" s="499" t="str">
        <f>IF(I876="","",Main!R433)</f>
        <v/>
      </c>
      <c r="I876" s="500" t="str">
        <f>IF(Main!S433="","",Main!S433)</f>
        <v/>
      </c>
      <c r="J876" s="501"/>
      <c r="K876" s="502" t="str">
        <f t="shared" si="428"/>
        <v/>
      </c>
      <c r="L876" s="503"/>
    </row>
    <row r="877" spans="1:12" s="504" customFormat="1" ht="27" hidden="1" customHeight="1">
      <c r="A877" s="609"/>
      <c r="B877" s="613"/>
      <c r="C877" s="614"/>
      <c r="D877" s="615"/>
      <c r="E877" s="505" t="str">
        <f>IF(I877="","",Main!J433)</f>
        <v/>
      </c>
      <c r="F877" s="506" t="str">
        <f>IF(I877="","",Main!K433)</f>
        <v/>
      </c>
      <c r="G877" s="506" t="str">
        <f>IF(I877="","",Main!L433)</f>
        <v/>
      </c>
      <c r="H877" s="505" t="str">
        <f>IF(I877="","",Main!M433)</f>
        <v/>
      </c>
      <c r="I877" s="506" t="str">
        <f>IF(Main!N433="","",Main!N433)</f>
        <v/>
      </c>
      <c r="J877" s="501"/>
      <c r="K877" s="502" t="str">
        <f t="shared" si="428"/>
        <v/>
      </c>
      <c r="L877" s="503" t="str">
        <f t="shared" ref="L877" si="442">K877</f>
        <v/>
      </c>
    </row>
    <row r="878" spans="1:12" s="504" customFormat="1" ht="27" hidden="1" customHeight="1">
      <c r="A878" s="608" t="str">
        <f>IF(K879="","",SUM($L$18:L879))</f>
        <v/>
      </c>
      <c r="B878" s="610" t="str">
        <f>IF(I879="","",CONCATENATE(Main!C434,", ",Main!D434,IF(Main!F434&gt;0,CONCATENATE(", ",Main!F434),"")))</f>
        <v/>
      </c>
      <c r="C878" s="611"/>
      <c r="D878" s="612"/>
      <c r="E878" s="499" t="str">
        <f>IF(I878="","",Main!O434)</f>
        <v/>
      </c>
      <c r="F878" s="500" t="str">
        <f>IF(I878="","",Main!P434)</f>
        <v/>
      </c>
      <c r="G878" s="500" t="str">
        <f>IF(I878="","",Main!Q434)</f>
        <v/>
      </c>
      <c r="H878" s="499" t="str">
        <f>IF(I878="","",Main!R434)</f>
        <v/>
      </c>
      <c r="I878" s="500" t="str">
        <f>IF(Main!S434="","",Main!S434)</f>
        <v/>
      </c>
      <c r="J878" s="501"/>
      <c r="K878" s="502" t="str">
        <f t="shared" si="428"/>
        <v/>
      </c>
      <c r="L878" s="503"/>
    </row>
    <row r="879" spans="1:12" s="504" customFormat="1" ht="27" hidden="1" customHeight="1">
      <c r="A879" s="609"/>
      <c r="B879" s="613"/>
      <c r="C879" s="614"/>
      <c r="D879" s="615"/>
      <c r="E879" s="505" t="str">
        <f>IF(I879="","",Main!J434)</f>
        <v/>
      </c>
      <c r="F879" s="506" t="str">
        <f>IF(I879="","",Main!K434)</f>
        <v/>
      </c>
      <c r="G879" s="506" t="str">
        <f>IF(I879="","",Main!L434)</f>
        <v/>
      </c>
      <c r="H879" s="505" t="str">
        <f>IF(I879="","",Main!M434)</f>
        <v/>
      </c>
      <c r="I879" s="506" t="str">
        <f>IF(Main!N434="","",Main!N434)</f>
        <v/>
      </c>
      <c r="J879" s="501"/>
      <c r="K879" s="502" t="str">
        <f t="shared" si="428"/>
        <v/>
      </c>
      <c r="L879" s="503" t="str">
        <f t="shared" ref="L879" si="443">K879</f>
        <v/>
      </c>
    </row>
    <row r="880" spans="1:12" s="504" customFormat="1" ht="27" hidden="1" customHeight="1">
      <c r="A880" s="608" t="str">
        <f>IF(K881="","",SUM($L$18:L881))</f>
        <v/>
      </c>
      <c r="B880" s="610" t="str">
        <f>IF(I881="","",CONCATENATE(Main!C435,", ",Main!D435,IF(Main!F435&gt;0,CONCATENATE(", ",Main!F435),"")))</f>
        <v/>
      </c>
      <c r="C880" s="611"/>
      <c r="D880" s="612"/>
      <c r="E880" s="499" t="str">
        <f>IF(I880="","",Main!O435)</f>
        <v/>
      </c>
      <c r="F880" s="500" t="str">
        <f>IF(I880="","",Main!P435)</f>
        <v/>
      </c>
      <c r="G880" s="500" t="str">
        <f>IF(I880="","",Main!Q435)</f>
        <v/>
      </c>
      <c r="H880" s="499" t="str">
        <f>IF(I880="","",Main!R435)</f>
        <v/>
      </c>
      <c r="I880" s="500" t="str">
        <f>IF(Main!S435="","",Main!S435)</f>
        <v/>
      </c>
      <c r="J880" s="501"/>
      <c r="K880" s="502" t="str">
        <f t="shared" si="428"/>
        <v/>
      </c>
      <c r="L880" s="503"/>
    </row>
    <row r="881" spans="1:12" s="504" customFormat="1" ht="27" hidden="1" customHeight="1">
      <c r="A881" s="609"/>
      <c r="B881" s="613"/>
      <c r="C881" s="614"/>
      <c r="D881" s="615"/>
      <c r="E881" s="505" t="str">
        <f>IF(I881="","",Main!J435)</f>
        <v/>
      </c>
      <c r="F881" s="506" t="str">
        <f>IF(I881="","",Main!K435)</f>
        <v/>
      </c>
      <c r="G881" s="506" t="str">
        <f>IF(I881="","",Main!L435)</f>
        <v/>
      </c>
      <c r="H881" s="505" t="str">
        <f>IF(I881="","",Main!M435)</f>
        <v/>
      </c>
      <c r="I881" s="506" t="str">
        <f>IF(Main!N435="","",Main!N435)</f>
        <v/>
      </c>
      <c r="J881" s="501"/>
      <c r="K881" s="502" t="str">
        <f t="shared" si="428"/>
        <v/>
      </c>
      <c r="L881" s="503" t="str">
        <f t="shared" ref="L881" si="444">K881</f>
        <v/>
      </c>
    </row>
    <row r="882" spans="1:12" s="504" customFormat="1" ht="27" hidden="1" customHeight="1">
      <c r="A882" s="608" t="str">
        <f>IF(K883="","",SUM($L$18:L883))</f>
        <v/>
      </c>
      <c r="B882" s="610" t="str">
        <f>IF(I883="","",CONCATENATE(Main!C436,", ",Main!D436,IF(Main!F436&gt;0,CONCATENATE(", ",Main!F436),"")))</f>
        <v/>
      </c>
      <c r="C882" s="611"/>
      <c r="D882" s="612"/>
      <c r="E882" s="499" t="str">
        <f>IF(I882="","",Main!O436)</f>
        <v/>
      </c>
      <c r="F882" s="500" t="str">
        <f>IF(I882="","",Main!P436)</f>
        <v/>
      </c>
      <c r="G882" s="500" t="str">
        <f>IF(I882="","",Main!Q436)</f>
        <v/>
      </c>
      <c r="H882" s="499" t="str">
        <f>IF(I882="","",Main!R436)</f>
        <v/>
      </c>
      <c r="I882" s="500" t="str">
        <f>IF(Main!S436="","",Main!S436)</f>
        <v/>
      </c>
      <c r="J882" s="501"/>
      <c r="K882" s="502" t="str">
        <f t="shared" si="428"/>
        <v/>
      </c>
      <c r="L882" s="503"/>
    </row>
    <row r="883" spans="1:12" s="504" customFormat="1" ht="27" hidden="1" customHeight="1">
      <c r="A883" s="609"/>
      <c r="B883" s="613"/>
      <c r="C883" s="614"/>
      <c r="D883" s="615"/>
      <c r="E883" s="505" t="str">
        <f>IF(I883="","",Main!J436)</f>
        <v/>
      </c>
      <c r="F883" s="506" t="str">
        <f>IF(I883="","",Main!K436)</f>
        <v/>
      </c>
      <c r="G883" s="506" t="str">
        <f>IF(I883="","",Main!L436)</f>
        <v/>
      </c>
      <c r="H883" s="505" t="str">
        <f>IF(I883="","",Main!M436)</f>
        <v/>
      </c>
      <c r="I883" s="506" t="str">
        <f>IF(Main!N436="","",Main!N436)</f>
        <v/>
      </c>
      <c r="J883" s="501"/>
      <c r="K883" s="502" t="str">
        <f t="shared" si="428"/>
        <v/>
      </c>
      <c r="L883" s="503" t="str">
        <f t="shared" ref="L883" si="445">K883</f>
        <v/>
      </c>
    </row>
    <row r="884" spans="1:12" s="504" customFormat="1" ht="27" hidden="1" customHeight="1">
      <c r="A884" s="608" t="str">
        <f>IF(K885="","",SUM($L$18:L885))</f>
        <v/>
      </c>
      <c r="B884" s="610" t="str">
        <f>IF(I885="","",CONCATENATE(Main!C437,", ",Main!D437,IF(Main!F437&gt;0,CONCATENATE(", ",Main!F437),"")))</f>
        <v/>
      </c>
      <c r="C884" s="611"/>
      <c r="D884" s="612"/>
      <c r="E884" s="499" t="str">
        <f>IF(I884="","",Main!O437)</f>
        <v/>
      </c>
      <c r="F884" s="500" t="str">
        <f>IF(I884="","",Main!P437)</f>
        <v/>
      </c>
      <c r="G884" s="500" t="str">
        <f>IF(I884="","",Main!Q437)</f>
        <v/>
      </c>
      <c r="H884" s="499" t="str">
        <f>IF(I884="","",Main!R437)</f>
        <v/>
      </c>
      <c r="I884" s="500" t="str">
        <f>IF(Main!S437="","",Main!S437)</f>
        <v/>
      </c>
      <c r="J884" s="501"/>
      <c r="K884" s="502" t="str">
        <f t="shared" si="428"/>
        <v/>
      </c>
      <c r="L884" s="503"/>
    </row>
    <row r="885" spans="1:12" s="504" customFormat="1" ht="27" hidden="1" customHeight="1">
      <c r="A885" s="609"/>
      <c r="B885" s="613"/>
      <c r="C885" s="614"/>
      <c r="D885" s="615"/>
      <c r="E885" s="505" t="str">
        <f>IF(I885="","",Main!J437)</f>
        <v/>
      </c>
      <c r="F885" s="506" t="str">
        <f>IF(I885="","",Main!K437)</f>
        <v/>
      </c>
      <c r="G885" s="506" t="str">
        <f>IF(I885="","",Main!L437)</f>
        <v/>
      </c>
      <c r="H885" s="505" t="str">
        <f>IF(I885="","",Main!M437)</f>
        <v/>
      </c>
      <c r="I885" s="506" t="str">
        <f>IF(Main!N437="","",Main!N437)</f>
        <v/>
      </c>
      <c r="J885" s="501"/>
      <c r="K885" s="502" t="str">
        <f t="shared" si="428"/>
        <v/>
      </c>
      <c r="L885" s="503" t="str">
        <f t="shared" ref="L885" si="446">K885</f>
        <v/>
      </c>
    </row>
    <row r="886" spans="1:12" s="504" customFormat="1" ht="27" hidden="1" customHeight="1">
      <c r="A886" s="608" t="str">
        <f>IF(K887="","",SUM($L$18:L887))</f>
        <v/>
      </c>
      <c r="B886" s="610" t="str">
        <f>IF(I887="","",CONCATENATE(Main!C438,", ",Main!D438,IF(Main!F438&gt;0,CONCATENATE(", ",Main!F438),"")))</f>
        <v/>
      </c>
      <c r="C886" s="611"/>
      <c r="D886" s="612"/>
      <c r="E886" s="499" t="str">
        <f>IF(I886="","",Main!O438)</f>
        <v/>
      </c>
      <c r="F886" s="500" t="str">
        <f>IF(I886="","",Main!P438)</f>
        <v/>
      </c>
      <c r="G886" s="500" t="str">
        <f>IF(I886="","",Main!Q438)</f>
        <v/>
      </c>
      <c r="H886" s="499" t="str">
        <f>IF(I886="","",Main!R438)</f>
        <v/>
      </c>
      <c r="I886" s="500" t="str">
        <f>IF(Main!S438="","",Main!S438)</f>
        <v/>
      </c>
      <c r="J886" s="501"/>
      <c r="K886" s="502" t="str">
        <f t="shared" si="428"/>
        <v/>
      </c>
      <c r="L886" s="503"/>
    </row>
    <row r="887" spans="1:12" s="504" customFormat="1" ht="27" hidden="1" customHeight="1">
      <c r="A887" s="609"/>
      <c r="B887" s="613"/>
      <c r="C887" s="614"/>
      <c r="D887" s="615"/>
      <c r="E887" s="505" t="str">
        <f>IF(I887="","",Main!J438)</f>
        <v/>
      </c>
      <c r="F887" s="506" t="str">
        <f>IF(I887="","",Main!K438)</f>
        <v/>
      </c>
      <c r="G887" s="506" t="str">
        <f>IF(I887="","",Main!L438)</f>
        <v/>
      </c>
      <c r="H887" s="505" t="str">
        <f>IF(I887="","",Main!M438)</f>
        <v/>
      </c>
      <c r="I887" s="506" t="str">
        <f>IF(Main!N438="","",Main!N438)</f>
        <v/>
      </c>
      <c r="J887" s="501"/>
      <c r="K887" s="502" t="str">
        <f t="shared" si="428"/>
        <v/>
      </c>
      <c r="L887" s="503" t="str">
        <f t="shared" ref="L887" si="447">K887</f>
        <v/>
      </c>
    </row>
    <row r="888" spans="1:12" s="504" customFormat="1" ht="27" hidden="1" customHeight="1">
      <c r="A888" s="608" t="str">
        <f>IF(K889="","",SUM($L$18:L889))</f>
        <v/>
      </c>
      <c r="B888" s="610" t="str">
        <f>IF(I889="","",CONCATENATE(Main!C439,", ",Main!D439,IF(Main!F439&gt;0,CONCATENATE(", ",Main!F439),"")))</f>
        <v/>
      </c>
      <c r="C888" s="611"/>
      <c r="D888" s="612"/>
      <c r="E888" s="499" t="str">
        <f>IF(I888="","",Main!O439)</f>
        <v/>
      </c>
      <c r="F888" s="500" t="str">
        <f>IF(I888="","",Main!P439)</f>
        <v/>
      </c>
      <c r="G888" s="500" t="str">
        <f>IF(I888="","",Main!Q439)</f>
        <v/>
      </c>
      <c r="H888" s="499" t="str">
        <f>IF(I888="","",Main!R439)</f>
        <v/>
      </c>
      <c r="I888" s="500" t="str">
        <f>IF(Main!S439="","",Main!S439)</f>
        <v/>
      </c>
      <c r="J888" s="501"/>
      <c r="K888" s="502" t="str">
        <f t="shared" si="428"/>
        <v/>
      </c>
      <c r="L888" s="503"/>
    </row>
    <row r="889" spans="1:12" s="504" customFormat="1" ht="27" hidden="1" customHeight="1">
      <c r="A889" s="609"/>
      <c r="B889" s="613"/>
      <c r="C889" s="614"/>
      <c r="D889" s="615"/>
      <c r="E889" s="505" t="str">
        <f>IF(I889="","",Main!J439)</f>
        <v/>
      </c>
      <c r="F889" s="506" t="str">
        <f>IF(I889="","",Main!K439)</f>
        <v/>
      </c>
      <c r="G889" s="506" t="str">
        <f>IF(I889="","",Main!L439)</f>
        <v/>
      </c>
      <c r="H889" s="505" t="str">
        <f>IF(I889="","",Main!M439)</f>
        <v/>
      </c>
      <c r="I889" s="506" t="str">
        <f>IF(Main!N439="","",Main!N439)</f>
        <v/>
      </c>
      <c r="J889" s="501"/>
      <c r="K889" s="502" t="str">
        <f t="shared" si="428"/>
        <v/>
      </c>
      <c r="L889" s="503" t="str">
        <f t="shared" ref="L889" si="448">K889</f>
        <v/>
      </c>
    </row>
    <row r="890" spans="1:12" s="504" customFormat="1" ht="27" hidden="1" customHeight="1">
      <c r="A890" s="608" t="str">
        <f>IF(K891="","",SUM($L$18:L891))</f>
        <v/>
      </c>
      <c r="B890" s="610" t="str">
        <f>IF(I891="","",CONCATENATE(Main!C440,", ",Main!D440,IF(Main!F440&gt;0,CONCATENATE(", ",Main!F440),"")))</f>
        <v/>
      </c>
      <c r="C890" s="611"/>
      <c r="D890" s="612"/>
      <c r="E890" s="499" t="str">
        <f>IF(I890="","",Main!O440)</f>
        <v/>
      </c>
      <c r="F890" s="500" t="str">
        <f>IF(I890="","",Main!P440)</f>
        <v/>
      </c>
      <c r="G890" s="500" t="str">
        <f>IF(I890="","",Main!Q440)</f>
        <v/>
      </c>
      <c r="H890" s="499" t="str">
        <f>IF(I890="","",Main!R440)</f>
        <v/>
      </c>
      <c r="I890" s="500" t="str">
        <f>IF(Main!S440="","",Main!S440)</f>
        <v/>
      </c>
      <c r="J890" s="501"/>
      <c r="K890" s="502" t="str">
        <f t="shared" si="428"/>
        <v/>
      </c>
      <c r="L890" s="503"/>
    </row>
    <row r="891" spans="1:12" s="504" customFormat="1" ht="27" hidden="1" customHeight="1">
      <c r="A891" s="609"/>
      <c r="B891" s="613"/>
      <c r="C891" s="614"/>
      <c r="D891" s="615"/>
      <c r="E891" s="505" t="str">
        <f>IF(I891="","",Main!J440)</f>
        <v/>
      </c>
      <c r="F891" s="506" t="str">
        <f>IF(I891="","",Main!K440)</f>
        <v/>
      </c>
      <c r="G891" s="506" t="str">
        <f>IF(I891="","",Main!L440)</f>
        <v/>
      </c>
      <c r="H891" s="505" t="str">
        <f>IF(I891="","",Main!M440)</f>
        <v/>
      </c>
      <c r="I891" s="506" t="str">
        <f>IF(Main!N440="","",Main!N440)</f>
        <v/>
      </c>
      <c r="J891" s="501"/>
      <c r="K891" s="502" t="str">
        <f t="shared" si="428"/>
        <v/>
      </c>
      <c r="L891" s="503" t="str">
        <f t="shared" ref="L891" si="449">K891</f>
        <v/>
      </c>
    </row>
    <row r="892" spans="1:12" s="504" customFormat="1" ht="27" hidden="1" customHeight="1">
      <c r="A892" s="608" t="str">
        <f>IF(K893="","",SUM($L$18:L893))</f>
        <v/>
      </c>
      <c r="B892" s="610" t="str">
        <f>IF(I893="","",CONCATENATE(Main!C441,", ",Main!D441,IF(Main!F441&gt;0,CONCATENATE(", ",Main!F441),"")))</f>
        <v/>
      </c>
      <c r="C892" s="611"/>
      <c r="D892" s="612"/>
      <c r="E892" s="499" t="str">
        <f>IF(I892="","",Main!O441)</f>
        <v/>
      </c>
      <c r="F892" s="500" t="str">
        <f>IF(I892="","",Main!P441)</f>
        <v/>
      </c>
      <c r="G892" s="500" t="str">
        <f>IF(I892="","",Main!Q441)</f>
        <v/>
      </c>
      <c r="H892" s="499" t="str">
        <f>IF(I892="","",Main!R441)</f>
        <v/>
      </c>
      <c r="I892" s="500" t="str">
        <f>IF(Main!S441="","",Main!S441)</f>
        <v/>
      </c>
      <c r="J892" s="501"/>
      <c r="K892" s="502" t="str">
        <f t="shared" si="428"/>
        <v/>
      </c>
      <c r="L892" s="503"/>
    </row>
    <row r="893" spans="1:12" s="504" customFormat="1" ht="27" hidden="1" customHeight="1">
      <c r="A893" s="609"/>
      <c r="B893" s="613"/>
      <c r="C893" s="614"/>
      <c r="D893" s="615"/>
      <c r="E893" s="505" t="str">
        <f>IF(I893="","",Main!J441)</f>
        <v/>
      </c>
      <c r="F893" s="506" t="str">
        <f>IF(I893="","",Main!K441)</f>
        <v/>
      </c>
      <c r="G893" s="506" t="str">
        <f>IF(I893="","",Main!L441)</f>
        <v/>
      </c>
      <c r="H893" s="505" t="str">
        <f>IF(I893="","",Main!M441)</f>
        <v/>
      </c>
      <c r="I893" s="506" t="str">
        <f>IF(Main!N441="","",Main!N441)</f>
        <v/>
      </c>
      <c r="J893" s="501"/>
      <c r="K893" s="502" t="str">
        <f t="shared" si="428"/>
        <v/>
      </c>
      <c r="L893" s="503" t="str">
        <f t="shared" ref="L893" si="450">K893</f>
        <v/>
      </c>
    </row>
    <row r="894" spans="1:12" s="504" customFormat="1" ht="27" hidden="1" customHeight="1">
      <c r="A894" s="608" t="str">
        <f>IF(K895="","",SUM($L$18:L895))</f>
        <v/>
      </c>
      <c r="B894" s="610" t="str">
        <f>IF(I895="","",CONCATENATE(Main!C442,", ",Main!D442,IF(Main!F442&gt;0,CONCATENATE(", ",Main!F442),"")))</f>
        <v/>
      </c>
      <c r="C894" s="611"/>
      <c r="D894" s="612"/>
      <c r="E894" s="499" t="str">
        <f>IF(I894="","",Main!O442)</f>
        <v/>
      </c>
      <c r="F894" s="500" t="str">
        <f>IF(I894="","",Main!P442)</f>
        <v/>
      </c>
      <c r="G894" s="500" t="str">
        <f>IF(I894="","",Main!Q442)</f>
        <v/>
      </c>
      <c r="H894" s="499" t="str">
        <f>IF(I894="","",Main!R442)</f>
        <v/>
      </c>
      <c r="I894" s="500" t="str">
        <f>IF(Main!S442="","",Main!S442)</f>
        <v/>
      </c>
      <c r="J894" s="501"/>
      <c r="K894" s="502" t="str">
        <f t="shared" si="428"/>
        <v/>
      </c>
      <c r="L894" s="503"/>
    </row>
    <row r="895" spans="1:12" s="504" customFormat="1" ht="27" hidden="1" customHeight="1">
      <c r="A895" s="609"/>
      <c r="B895" s="613"/>
      <c r="C895" s="614"/>
      <c r="D895" s="615"/>
      <c r="E895" s="505" t="str">
        <f>IF(I895="","",Main!J442)</f>
        <v/>
      </c>
      <c r="F895" s="506" t="str">
        <f>IF(I895="","",Main!K442)</f>
        <v/>
      </c>
      <c r="G895" s="506" t="str">
        <f>IF(I895="","",Main!L442)</f>
        <v/>
      </c>
      <c r="H895" s="505" t="str">
        <f>IF(I895="","",Main!M442)</f>
        <v/>
      </c>
      <c r="I895" s="506" t="str">
        <f>IF(Main!N442="","",Main!N442)</f>
        <v/>
      </c>
      <c r="J895" s="501"/>
      <c r="K895" s="502" t="str">
        <f t="shared" si="428"/>
        <v/>
      </c>
      <c r="L895" s="503" t="str">
        <f t="shared" ref="L895" si="451">K895</f>
        <v/>
      </c>
    </row>
    <row r="896" spans="1:12" s="504" customFormat="1" ht="27" hidden="1" customHeight="1">
      <c r="A896" s="608" t="str">
        <f>IF(K897="","",SUM($L$18:L897))</f>
        <v/>
      </c>
      <c r="B896" s="610" t="str">
        <f>IF(I897="","",CONCATENATE(Main!C443,", ",Main!D443,IF(Main!F443&gt;0,CONCATENATE(", ",Main!F443),"")))</f>
        <v/>
      </c>
      <c r="C896" s="611"/>
      <c r="D896" s="612"/>
      <c r="E896" s="499" t="str">
        <f>IF(I896="","",Main!O443)</f>
        <v/>
      </c>
      <c r="F896" s="500" t="str">
        <f>IF(I896="","",Main!P443)</f>
        <v/>
      </c>
      <c r="G896" s="500" t="str">
        <f>IF(I896="","",Main!Q443)</f>
        <v/>
      </c>
      <c r="H896" s="499" t="str">
        <f>IF(I896="","",Main!R443)</f>
        <v/>
      </c>
      <c r="I896" s="500" t="str">
        <f>IF(Main!S443="","",Main!S443)</f>
        <v/>
      </c>
      <c r="J896" s="501"/>
      <c r="K896" s="502" t="str">
        <f t="shared" si="428"/>
        <v/>
      </c>
      <c r="L896" s="503"/>
    </row>
    <row r="897" spans="1:12" s="504" customFormat="1" ht="27" hidden="1" customHeight="1">
      <c r="A897" s="609"/>
      <c r="B897" s="613"/>
      <c r="C897" s="614"/>
      <c r="D897" s="615"/>
      <c r="E897" s="505" t="str">
        <f>IF(I897="","",Main!J443)</f>
        <v/>
      </c>
      <c r="F897" s="506" t="str">
        <f>IF(I897="","",Main!K443)</f>
        <v/>
      </c>
      <c r="G897" s="506" t="str">
        <f>IF(I897="","",Main!L443)</f>
        <v/>
      </c>
      <c r="H897" s="505" t="str">
        <f>IF(I897="","",Main!M443)</f>
        <v/>
      </c>
      <c r="I897" s="506" t="str">
        <f>IF(Main!N443="","",Main!N443)</f>
        <v/>
      </c>
      <c r="J897" s="501"/>
      <c r="K897" s="502" t="str">
        <f t="shared" si="428"/>
        <v/>
      </c>
      <c r="L897" s="503" t="str">
        <f t="shared" ref="L897" si="452">K897</f>
        <v/>
      </c>
    </row>
    <row r="898" spans="1:12" s="504" customFormat="1" ht="27" hidden="1" customHeight="1">
      <c r="A898" s="608" t="str">
        <f>IF(K899="","",SUM($L$18:L899))</f>
        <v/>
      </c>
      <c r="B898" s="610" t="str">
        <f>IF(I899="","",CONCATENATE(Main!C444,", ",Main!D444,IF(Main!F444&gt;0,CONCATENATE(", ",Main!F444),"")))</f>
        <v/>
      </c>
      <c r="C898" s="611"/>
      <c r="D898" s="612"/>
      <c r="E898" s="499" t="str">
        <f>IF(I898="","",Main!O444)</f>
        <v/>
      </c>
      <c r="F898" s="500" t="str">
        <f>IF(I898="","",Main!P444)</f>
        <v/>
      </c>
      <c r="G898" s="500" t="str">
        <f>IF(I898="","",Main!Q444)</f>
        <v/>
      </c>
      <c r="H898" s="499" t="str">
        <f>IF(I898="","",Main!R444)</f>
        <v/>
      </c>
      <c r="I898" s="500" t="str">
        <f>IF(Main!S444="","",Main!S444)</f>
        <v/>
      </c>
      <c r="J898" s="501"/>
      <c r="K898" s="502" t="str">
        <f t="shared" si="428"/>
        <v/>
      </c>
      <c r="L898" s="503"/>
    </row>
    <row r="899" spans="1:12" s="504" customFormat="1" ht="27" hidden="1" customHeight="1">
      <c r="A899" s="609"/>
      <c r="B899" s="613"/>
      <c r="C899" s="614"/>
      <c r="D899" s="615"/>
      <c r="E899" s="505" t="str">
        <f>IF(I899="","",Main!J444)</f>
        <v/>
      </c>
      <c r="F899" s="506" t="str">
        <f>IF(I899="","",Main!K444)</f>
        <v/>
      </c>
      <c r="G899" s="506" t="str">
        <f>IF(I899="","",Main!L444)</f>
        <v/>
      </c>
      <c r="H899" s="505" t="str">
        <f>IF(I899="","",Main!M444)</f>
        <v/>
      </c>
      <c r="I899" s="506" t="str">
        <f>IF(Main!N444="","",Main!N444)</f>
        <v/>
      </c>
      <c r="J899" s="501"/>
      <c r="K899" s="502" t="str">
        <f t="shared" si="428"/>
        <v/>
      </c>
      <c r="L899" s="503" t="str">
        <f t="shared" ref="L899" si="453">K899</f>
        <v/>
      </c>
    </row>
    <row r="900" spans="1:12" s="504" customFormat="1" ht="27" hidden="1" customHeight="1">
      <c r="A900" s="608" t="str">
        <f>IF(K901="","",SUM($L$18:L901))</f>
        <v/>
      </c>
      <c r="B900" s="610" t="str">
        <f>IF(I901="","",CONCATENATE(Main!C445,", ",Main!D445,IF(Main!F445&gt;0,CONCATENATE(", ",Main!F445),"")))</f>
        <v/>
      </c>
      <c r="C900" s="611"/>
      <c r="D900" s="612"/>
      <c r="E900" s="499" t="str">
        <f>IF(I900="","",Main!O445)</f>
        <v/>
      </c>
      <c r="F900" s="500" t="str">
        <f>IF(I900="","",Main!P445)</f>
        <v/>
      </c>
      <c r="G900" s="500" t="str">
        <f>IF(I900="","",Main!Q445)</f>
        <v/>
      </c>
      <c r="H900" s="499" t="str">
        <f>IF(I900="","",Main!R445)</f>
        <v/>
      </c>
      <c r="I900" s="500" t="str">
        <f>IF(Main!S445="","",Main!S445)</f>
        <v/>
      </c>
      <c r="J900" s="501"/>
      <c r="K900" s="502" t="str">
        <f t="shared" si="428"/>
        <v/>
      </c>
      <c r="L900" s="503"/>
    </row>
    <row r="901" spans="1:12" s="504" customFormat="1" ht="27" hidden="1" customHeight="1">
      <c r="A901" s="609"/>
      <c r="B901" s="613"/>
      <c r="C901" s="614"/>
      <c r="D901" s="615"/>
      <c r="E901" s="505" t="str">
        <f>IF(I901="","",Main!J445)</f>
        <v/>
      </c>
      <c r="F901" s="506" t="str">
        <f>IF(I901="","",Main!K445)</f>
        <v/>
      </c>
      <c r="G901" s="506" t="str">
        <f>IF(I901="","",Main!L445)</f>
        <v/>
      </c>
      <c r="H901" s="505" t="str">
        <f>IF(I901="","",Main!M445)</f>
        <v/>
      </c>
      <c r="I901" s="506" t="str">
        <f>IF(Main!N445="","",Main!N445)</f>
        <v/>
      </c>
      <c r="J901" s="501"/>
      <c r="K901" s="502" t="str">
        <f t="shared" si="428"/>
        <v/>
      </c>
      <c r="L901" s="503" t="str">
        <f t="shared" ref="L901" si="454">K901</f>
        <v/>
      </c>
    </row>
    <row r="902" spans="1:12" s="504" customFormat="1" ht="27" hidden="1" customHeight="1">
      <c r="A902" s="608" t="str">
        <f>IF(K903="","",SUM($L$18:L903))</f>
        <v/>
      </c>
      <c r="B902" s="610" t="str">
        <f>IF(I903="","",CONCATENATE(Main!C446,", ",Main!D446,IF(Main!F446&gt;0,CONCATENATE(", ",Main!F446),"")))</f>
        <v/>
      </c>
      <c r="C902" s="611"/>
      <c r="D902" s="612"/>
      <c r="E902" s="499" t="str">
        <f>IF(I902="","",Main!O446)</f>
        <v/>
      </c>
      <c r="F902" s="500" t="str">
        <f>IF(I902="","",Main!P446)</f>
        <v/>
      </c>
      <c r="G902" s="500" t="str">
        <f>IF(I902="","",Main!Q446)</f>
        <v/>
      </c>
      <c r="H902" s="499" t="str">
        <f>IF(I902="","",Main!R446)</f>
        <v/>
      </c>
      <c r="I902" s="500" t="str">
        <f>IF(Main!S446="","",Main!S446)</f>
        <v/>
      </c>
      <c r="J902" s="501"/>
      <c r="K902" s="502" t="str">
        <f t="shared" si="428"/>
        <v/>
      </c>
      <c r="L902" s="503"/>
    </row>
    <row r="903" spans="1:12" s="504" customFormat="1" ht="27" hidden="1" customHeight="1">
      <c r="A903" s="609"/>
      <c r="B903" s="613"/>
      <c r="C903" s="614"/>
      <c r="D903" s="615"/>
      <c r="E903" s="505" t="str">
        <f>IF(I903="","",Main!J446)</f>
        <v/>
      </c>
      <c r="F903" s="506" t="str">
        <f>IF(I903="","",Main!K446)</f>
        <v/>
      </c>
      <c r="G903" s="506" t="str">
        <f>IF(I903="","",Main!L446)</f>
        <v/>
      </c>
      <c r="H903" s="505" t="str">
        <f>IF(I903="","",Main!M446)</f>
        <v/>
      </c>
      <c r="I903" s="506" t="str">
        <f>IF(Main!N446="","",Main!N446)</f>
        <v/>
      </c>
      <c r="J903" s="501"/>
      <c r="K903" s="502" t="str">
        <f t="shared" si="428"/>
        <v/>
      </c>
      <c r="L903" s="503" t="str">
        <f t="shared" ref="L903" si="455">K903</f>
        <v/>
      </c>
    </row>
    <row r="904" spans="1:12" s="504" customFormat="1" ht="27" hidden="1" customHeight="1">
      <c r="A904" s="608" t="str">
        <f>IF(K905="","",SUM($L$18:L905))</f>
        <v/>
      </c>
      <c r="B904" s="610" t="str">
        <f>IF(I905="","",CONCATENATE(Main!C447,", ",Main!D447,IF(Main!F447&gt;0,CONCATENATE(", ",Main!F447),"")))</f>
        <v/>
      </c>
      <c r="C904" s="611"/>
      <c r="D904" s="612"/>
      <c r="E904" s="499" t="str">
        <f>IF(I904="","",Main!O447)</f>
        <v/>
      </c>
      <c r="F904" s="500" t="str">
        <f>IF(I904="","",Main!P447)</f>
        <v/>
      </c>
      <c r="G904" s="500" t="str">
        <f>IF(I904="","",Main!Q447)</f>
        <v/>
      </c>
      <c r="H904" s="499" t="str">
        <f>IF(I904="","",Main!R447)</f>
        <v/>
      </c>
      <c r="I904" s="500" t="str">
        <f>IF(Main!S447="","",Main!S447)</f>
        <v/>
      </c>
      <c r="J904" s="501"/>
      <c r="K904" s="502" t="str">
        <f t="shared" si="428"/>
        <v/>
      </c>
      <c r="L904" s="503"/>
    </row>
    <row r="905" spans="1:12" s="504" customFormat="1" ht="27" hidden="1" customHeight="1">
      <c r="A905" s="609"/>
      <c r="B905" s="613"/>
      <c r="C905" s="614"/>
      <c r="D905" s="615"/>
      <c r="E905" s="505" t="str">
        <f>IF(I905="","",Main!J447)</f>
        <v/>
      </c>
      <c r="F905" s="506" t="str">
        <f>IF(I905="","",Main!K447)</f>
        <v/>
      </c>
      <c r="G905" s="506" t="str">
        <f>IF(I905="","",Main!L447)</f>
        <v/>
      </c>
      <c r="H905" s="505" t="str">
        <f>IF(I905="","",Main!M447)</f>
        <v/>
      </c>
      <c r="I905" s="506" t="str">
        <f>IF(Main!N447="","",Main!N447)</f>
        <v/>
      </c>
      <c r="J905" s="501"/>
      <c r="K905" s="502" t="str">
        <f t="shared" si="428"/>
        <v/>
      </c>
      <c r="L905" s="503" t="str">
        <f t="shared" ref="L905" si="456">K905</f>
        <v/>
      </c>
    </row>
    <row r="906" spans="1:12" s="504" customFormat="1" ht="27" hidden="1" customHeight="1">
      <c r="A906" s="608" t="str">
        <f>IF(K907="","",SUM($L$18:L907))</f>
        <v/>
      </c>
      <c r="B906" s="610" t="str">
        <f>IF(I907="","",CONCATENATE(Main!C448,", ",Main!D448,IF(Main!F448&gt;0,CONCATENATE(", ",Main!F448),"")))</f>
        <v/>
      </c>
      <c r="C906" s="611"/>
      <c r="D906" s="612"/>
      <c r="E906" s="499" t="str">
        <f>IF(I906="","",Main!O448)</f>
        <v/>
      </c>
      <c r="F906" s="500" t="str">
        <f>IF(I906="","",Main!P448)</f>
        <v/>
      </c>
      <c r="G906" s="500" t="str">
        <f>IF(I906="","",Main!Q448)</f>
        <v/>
      </c>
      <c r="H906" s="499" t="str">
        <f>IF(I906="","",Main!R448)</f>
        <v/>
      </c>
      <c r="I906" s="500" t="str">
        <f>IF(Main!S448="","",Main!S448)</f>
        <v/>
      </c>
      <c r="J906" s="501"/>
      <c r="K906" s="502" t="str">
        <f t="shared" si="428"/>
        <v/>
      </c>
      <c r="L906" s="503"/>
    </row>
    <row r="907" spans="1:12" s="504" customFormat="1" ht="27" hidden="1" customHeight="1">
      <c r="A907" s="609"/>
      <c r="B907" s="613"/>
      <c r="C907" s="614"/>
      <c r="D907" s="615"/>
      <c r="E907" s="505" t="str">
        <f>IF(I907="","",Main!J448)</f>
        <v/>
      </c>
      <c r="F907" s="506" t="str">
        <f>IF(I907="","",Main!K448)</f>
        <v/>
      </c>
      <c r="G907" s="506" t="str">
        <f>IF(I907="","",Main!L448)</f>
        <v/>
      </c>
      <c r="H907" s="505" t="str">
        <f>IF(I907="","",Main!M448)</f>
        <v/>
      </c>
      <c r="I907" s="506" t="str">
        <f>IF(Main!N448="","",Main!N448)</f>
        <v/>
      </c>
      <c r="J907" s="501"/>
      <c r="K907" s="502" t="str">
        <f t="shared" si="428"/>
        <v/>
      </c>
      <c r="L907" s="503" t="str">
        <f t="shared" ref="L907" si="457">K907</f>
        <v/>
      </c>
    </row>
    <row r="908" spans="1:12" s="504" customFormat="1" ht="27" hidden="1" customHeight="1">
      <c r="A908" s="608" t="str">
        <f>IF(K909="","",SUM($L$18:L909))</f>
        <v/>
      </c>
      <c r="B908" s="610" t="str">
        <f>IF(I909="","",CONCATENATE(Main!C449,", ",Main!D449,IF(Main!F449&gt;0,CONCATENATE(", ",Main!F449),"")))</f>
        <v/>
      </c>
      <c r="C908" s="611"/>
      <c r="D908" s="612"/>
      <c r="E908" s="499" t="str">
        <f>IF(I908="","",Main!O449)</f>
        <v/>
      </c>
      <c r="F908" s="500" t="str">
        <f>IF(I908="","",Main!P449)</f>
        <v/>
      </c>
      <c r="G908" s="500" t="str">
        <f>IF(I908="","",Main!Q449)</f>
        <v/>
      </c>
      <c r="H908" s="499" t="str">
        <f>IF(I908="","",Main!R449)</f>
        <v/>
      </c>
      <c r="I908" s="500" t="str">
        <f>IF(Main!S449="","",Main!S449)</f>
        <v/>
      </c>
      <c r="J908" s="501"/>
      <c r="K908" s="502" t="str">
        <f t="shared" si="428"/>
        <v/>
      </c>
      <c r="L908" s="503"/>
    </row>
    <row r="909" spans="1:12" s="504" customFormat="1" ht="27" hidden="1" customHeight="1">
      <c r="A909" s="609"/>
      <c r="B909" s="613"/>
      <c r="C909" s="614"/>
      <c r="D909" s="615"/>
      <c r="E909" s="505" t="str">
        <f>IF(I909="","",Main!J449)</f>
        <v/>
      </c>
      <c r="F909" s="506" t="str">
        <f>IF(I909="","",Main!K449)</f>
        <v/>
      </c>
      <c r="G909" s="506" t="str">
        <f>IF(I909="","",Main!L449)</f>
        <v/>
      </c>
      <c r="H909" s="505" t="str">
        <f>IF(I909="","",Main!M449)</f>
        <v/>
      </c>
      <c r="I909" s="506" t="str">
        <f>IF(Main!N449="","",Main!N449)</f>
        <v/>
      </c>
      <c r="J909" s="501"/>
      <c r="K909" s="502" t="str">
        <f t="shared" si="428"/>
        <v/>
      </c>
      <c r="L909" s="503" t="str">
        <f t="shared" ref="L909" si="458">K909</f>
        <v/>
      </c>
    </row>
    <row r="910" spans="1:12" s="504" customFormat="1" ht="27" hidden="1" customHeight="1">
      <c r="A910" s="608" t="str">
        <f>IF(K911="","",SUM($L$18:L911))</f>
        <v/>
      </c>
      <c r="B910" s="610" t="str">
        <f>IF(I911="","",CONCATENATE(Main!C450,", ",Main!D450,IF(Main!F450&gt;0,CONCATENATE(", ",Main!F450),"")))</f>
        <v/>
      </c>
      <c r="C910" s="611"/>
      <c r="D910" s="612"/>
      <c r="E910" s="499" t="str">
        <f>IF(I910="","",Main!O450)</f>
        <v/>
      </c>
      <c r="F910" s="500" t="str">
        <f>IF(I910="","",Main!P450)</f>
        <v/>
      </c>
      <c r="G910" s="500" t="str">
        <f>IF(I910="","",Main!Q450)</f>
        <v/>
      </c>
      <c r="H910" s="499" t="str">
        <f>IF(I910="","",Main!R450)</f>
        <v/>
      </c>
      <c r="I910" s="500" t="str">
        <f>IF(Main!S450="","",Main!S450)</f>
        <v/>
      </c>
      <c r="J910" s="501"/>
      <c r="K910" s="502" t="str">
        <f t="shared" si="428"/>
        <v/>
      </c>
      <c r="L910" s="503"/>
    </row>
    <row r="911" spans="1:12" s="504" customFormat="1" ht="27" hidden="1" customHeight="1">
      <c r="A911" s="609"/>
      <c r="B911" s="613"/>
      <c r="C911" s="614"/>
      <c r="D911" s="615"/>
      <c r="E911" s="505" t="str">
        <f>IF(I911="","",Main!J450)</f>
        <v/>
      </c>
      <c r="F911" s="506" t="str">
        <f>IF(I911="","",Main!K450)</f>
        <v/>
      </c>
      <c r="G911" s="506" t="str">
        <f>IF(I911="","",Main!L450)</f>
        <v/>
      </c>
      <c r="H911" s="505" t="str">
        <f>IF(I911="","",Main!M450)</f>
        <v/>
      </c>
      <c r="I911" s="506" t="str">
        <f>IF(Main!N450="","",Main!N450)</f>
        <v/>
      </c>
      <c r="J911" s="501"/>
      <c r="K911" s="502" t="str">
        <f t="shared" si="428"/>
        <v/>
      </c>
      <c r="L911" s="503" t="str">
        <f t="shared" ref="L911" si="459">K911</f>
        <v/>
      </c>
    </row>
    <row r="912" spans="1:12" s="504" customFormat="1" ht="27" hidden="1" customHeight="1">
      <c r="A912" s="608" t="str">
        <f>IF(K913="","",SUM($L$18:L913))</f>
        <v/>
      </c>
      <c r="B912" s="610" t="str">
        <f>IF(I913="","",CONCATENATE(Main!C451,", ",Main!D451,IF(Main!F451&gt;0,CONCATENATE(", ",Main!F451),"")))</f>
        <v/>
      </c>
      <c r="C912" s="611"/>
      <c r="D912" s="612"/>
      <c r="E912" s="499" t="str">
        <f>IF(I912="","",Main!O451)</f>
        <v/>
      </c>
      <c r="F912" s="500" t="str">
        <f>IF(I912="","",Main!P451)</f>
        <v/>
      </c>
      <c r="G912" s="500" t="str">
        <f>IF(I912="","",Main!Q451)</f>
        <v/>
      </c>
      <c r="H912" s="499" t="str">
        <f>IF(I912="","",Main!R451)</f>
        <v/>
      </c>
      <c r="I912" s="500" t="str">
        <f>IF(Main!S451="","",Main!S451)</f>
        <v/>
      </c>
      <c r="J912" s="501"/>
      <c r="K912" s="502" t="str">
        <f t="shared" si="428"/>
        <v/>
      </c>
      <c r="L912" s="503"/>
    </row>
    <row r="913" spans="1:12" s="504" customFormat="1" ht="27" hidden="1" customHeight="1">
      <c r="A913" s="609"/>
      <c r="B913" s="613"/>
      <c r="C913" s="614"/>
      <c r="D913" s="615"/>
      <c r="E913" s="505" t="str">
        <f>IF(I913="","",Main!J451)</f>
        <v/>
      </c>
      <c r="F913" s="506" t="str">
        <f>IF(I913="","",Main!K451)</f>
        <v/>
      </c>
      <c r="G913" s="506" t="str">
        <f>IF(I913="","",Main!L451)</f>
        <v/>
      </c>
      <c r="H913" s="505" t="str">
        <f>IF(I913="","",Main!M451)</f>
        <v/>
      </c>
      <c r="I913" s="506" t="str">
        <f>IF(Main!N451="","",Main!N451)</f>
        <v/>
      </c>
      <c r="J913" s="501"/>
      <c r="K913" s="502" t="str">
        <f t="shared" si="428"/>
        <v/>
      </c>
      <c r="L913" s="503" t="str">
        <f t="shared" ref="L913" si="460">K913</f>
        <v/>
      </c>
    </row>
    <row r="914" spans="1:12" s="504" customFormat="1" ht="27" hidden="1" customHeight="1">
      <c r="A914" s="608" t="str">
        <f>IF(K915="","",SUM($L$18:L915))</f>
        <v/>
      </c>
      <c r="B914" s="610" t="str">
        <f>IF(I915="","",CONCATENATE(Main!C452,", ",Main!D452,IF(Main!F452&gt;0,CONCATENATE(", ",Main!F452),"")))</f>
        <v/>
      </c>
      <c r="C914" s="611"/>
      <c r="D914" s="612"/>
      <c r="E914" s="499" t="str">
        <f>IF(I914="","",Main!O452)</f>
        <v/>
      </c>
      <c r="F914" s="500" t="str">
        <f>IF(I914="","",Main!P452)</f>
        <v/>
      </c>
      <c r="G914" s="500" t="str">
        <f>IF(I914="","",Main!Q452)</f>
        <v/>
      </c>
      <c r="H914" s="499" t="str">
        <f>IF(I914="","",Main!R452)</f>
        <v/>
      </c>
      <c r="I914" s="500" t="str">
        <f>IF(Main!S452="","",Main!S452)</f>
        <v/>
      </c>
      <c r="J914" s="501"/>
      <c r="K914" s="502" t="str">
        <f t="shared" si="428"/>
        <v/>
      </c>
      <c r="L914" s="503"/>
    </row>
    <row r="915" spans="1:12" s="504" customFormat="1" ht="27" hidden="1" customHeight="1">
      <c r="A915" s="609"/>
      <c r="B915" s="613"/>
      <c r="C915" s="614"/>
      <c r="D915" s="615"/>
      <c r="E915" s="505" t="str">
        <f>IF(I915="","",Main!J452)</f>
        <v/>
      </c>
      <c r="F915" s="506" t="str">
        <f>IF(I915="","",Main!K452)</f>
        <v/>
      </c>
      <c r="G915" s="506" t="str">
        <f>IF(I915="","",Main!L452)</f>
        <v/>
      </c>
      <c r="H915" s="505" t="str">
        <f>IF(I915="","",Main!M452)</f>
        <v/>
      </c>
      <c r="I915" s="506" t="str">
        <f>IF(Main!N452="","",Main!N452)</f>
        <v/>
      </c>
      <c r="J915" s="501"/>
      <c r="K915" s="502" t="str">
        <f t="shared" ref="K915:K978" si="461">IF(I915="","",1)</f>
        <v/>
      </c>
      <c r="L915" s="503" t="str">
        <f t="shared" ref="L915" si="462">K915</f>
        <v/>
      </c>
    </row>
    <row r="916" spans="1:12" s="504" customFormat="1" ht="27" hidden="1" customHeight="1">
      <c r="A916" s="608" t="str">
        <f>IF(K917="","",SUM($L$18:L917))</f>
        <v/>
      </c>
      <c r="B916" s="610" t="str">
        <f>IF(I917="","",CONCATENATE(Main!C453,", ",Main!D453,IF(Main!F453&gt;0,CONCATENATE(", ",Main!F453),"")))</f>
        <v/>
      </c>
      <c r="C916" s="611"/>
      <c r="D916" s="612"/>
      <c r="E916" s="499" t="str">
        <f>IF(I916="","",Main!O453)</f>
        <v/>
      </c>
      <c r="F916" s="500" t="str">
        <f>IF(I916="","",Main!P453)</f>
        <v/>
      </c>
      <c r="G916" s="500" t="str">
        <f>IF(I916="","",Main!Q453)</f>
        <v/>
      </c>
      <c r="H916" s="499" t="str">
        <f>IF(I916="","",Main!R453)</f>
        <v/>
      </c>
      <c r="I916" s="500" t="str">
        <f>IF(Main!S453="","",Main!S453)</f>
        <v/>
      </c>
      <c r="J916" s="501"/>
      <c r="K916" s="502" t="str">
        <f t="shared" si="461"/>
        <v/>
      </c>
      <c r="L916" s="503"/>
    </row>
    <row r="917" spans="1:12" s="504" customFormat="1" ht="27" hidden="1" customHeight="1">
      <c r="A917" s="609"/>
      <c r="B917" s="613"/>
      <c r="C917" s="614"/>
      <c r="D917" s="615"/>
      <c r="E917" s="505" t="str">
        <f>IF(I917="","",Main!J453)</f>
        <v/>
      </c>
      <c r="F917" s="506" t="str">
        <f>IF(I917="","",Main!K453)</f>
        <v/>
      </c>
      <c r="G917" s="506" t="str">
        <f>IF(I917="","",Main!L453)</f>
        <v/>
      </c>
      <c r="H917" s="505" t="str">
        <f>IF(I917="","",Main!M453)</f>
        <v/>
      </c>
      <c r="I917" s="506" t="str">
        <f>IF(Main!N453="","",Main!N453)</f>
        <v/>
      </c>
      <c r="J917" s="501"/>
      <c r="K917" s="502" t="str">
        <f t="shared" si="461"/>
        <v/>
      </c>
      <c r="L917" s="503" t="str">
        <f t="shared" ref="L917" si="463">K917</f>
        <v/>
      </c>
    </row>
    <row r="918" spans="1:12" s="504" customFormat="1" ht="27" hidden="1" customHeight="1">
      <c r="A918" s="608" t="str">
        <f>IF(K919="","",SUM($L$18:L919))</f>
        <v/>
      </c>
      <c r="B918" s="610" t="str">
        <f>IF(I919="","",CONCATENATE(Main!C454,", ",Main!D454,IF(Main!F454&gt;0,CONCATENATE(", ",Main!F454),"")))</f>
        <v/>
      </c>
      <c r="C918" s="611"/>
      <c r="D918" s="612"/>
      <c r="E918" s="499" t="str">
        <f>IF(I918="","",Main!O454)</f>
        <v/>
      </c>
      <c r="F918" s="500" t="str">
        <f>IF(I918="","",Main!P454)</f>
        <v/>
      </c>
      <c r="G918" s="500" t="str">
        <f>IF(I918="","",Main!Q454)</f>
        <v/>
      </c>
      <c r="H918" s="499" t="str">
        <f>IF(I918="","",Main!R454)</f>
        <v/>
      </c>
      <c r="I918" s="500" t="str">
        <f>IF(Main!S454="","",Main!S454)</f>
        <v/>
      </c>
      <c r="J918" s="501"/>
      <c r="K918" s="502" t="str">
        <f t="shared" si="461"/>
        <v/>
      </c>
      <c r="L918" s="503"/>
    </row>
    <row r="919" spans="1:12" s="504" customFormat="1" ht="27" hidden="1" customHeight="1">
      <c r="A919" s="609"/>
      <c r="B919" s="613"/>
      <c r="C919" s="614"/>
      <c r="D919" s="615"/>
      <c r="E919" s="505" t="str">
        <f>IF(I919="","",Main!J454)</f>
        <v/>
      </c>
      <c r="F919" s="506" t="str">
        <f>IF(I919="","",Main!K454)</f>
        <v/>
      </c>
      <c r="G919" s="506" t="str">
        <f>IF(I919="","",Main!L454)</f>
        <v/>
      </c>
      <c r="H919" s="505" t="str">
        <f>IF(I919="","",Main!M454)</f>
        <v/>
      </c>
      <c r="I919" s="506" t="str">
        <f>IF(Main!N454="","",Main!N454)</f>
        <v/>
      </c>
      <c r="J919" s="501"/>
      <c r="K919" s="502" t="str">
        <f t="shared" si="461"/>
        <v/>
      </c>
      <c r="L919" s="503" t="str">
        <f t="shared" ref="L919" si="464">K919</f>
        <v/>
      </c>
    </row>
    <row r="920" spans="1:12" s="504" customFormat="1" ht="27" hidden="1" customHeight="1">
      <c r="A920" s="608" t="str">
        <f>IF(K921="","",SUM($L$18:L921))</f>
        <v/>
      </c>
      <c r="B920" s="610" t="str">
        <f>IF(I921="","",CONCATENATE(Main!C455,", ",Main!D455,IF(Main!F455&gt;0,CONCATENATE(", ",Main!F455),"")))</f>
        <v/>
      </c>
      <c r="C920" s="611"/>
      <c r="D920" s="612"/>
      <c r="E920" s="499" t="str">
        <f>IF(I920="","",Main!O455)</f>
        <v/>
      </c>
      <c r="F920" s="500" t="str">
        <f>IF(I920="","",Main!P455)</f>
        <v/>
      </c>
      <c r="G920" s="500" t="str">
        <f>IF(I920="","",Main!Q455)</f>
        <v/>
      </c>
      <c r="H920" s="499" t="str">
        <f>IF(I920="","",Main!R455)</f>
        <v/>
      </c>
      <c r="I920" s="500" t="str">
        <f>IF(Main!S455="","",Main!S455)</f>
        <v/>
      </c>
      <c r="J920" s="501"/>
      <c r="K920" s="502" t="str">
        <f t="shared" si="461"/>
        <v/>
      </c>
      <c r="L920" s="503"/>
    </row>
    <row r="921" spans="1:12" s="504" customFormat="1" ht="27" hidden="1" customHeight="1">
      <c r="A921" s="609"/>
      <c r="B921" s="613"/>
      <c r="C921" s="614"/>
      <c r="D921" s="615"/>
      <c r="E921" s="505" t="str">
        <f>IF(I921="","",Main!J455)</f>
        <v/>
      </c>
      <c r="F921" s="506" t="str">
        <f>IF(I921="","",Main!K455)</f>
        <v/>
      </c>
      <c r="G921" s="506" t="str">
        <f>IF(I921="","",Main!L455)</f>
        <v/>
      </c>
      <c r="H921" s="505" t="str">
        <f>IF(I921="","",Main!M455)</f>
        <v/>
      </c>
      <c r="I921" s="506" t="str">
        <f>IF(Main!N455="","",Main!N455)</f>
        <v/>
      </c>
      <c r="J921" s="501"/>
      <c r="K921" s="502" t="str">
        <f t="shared" si="461"/>
        <v/>
      </c>
      <c r="L921" s="503" t="str">
        <f t="shared" ref="L921" si="465">K921</f>
        <v/>
      </c>
    </row>
    <row r="922" spans="1:12" s="504" customFormat="1" ht="27" hidden="1" customHeight="1">
      <c r="A922" s="608" t="str">
        <f>IF(K923="","",SUM($L$18:L923))</f>
        <v/>
      </c>
      <c r="B922" s="610" t="str">
        <f>IF(I923="","",CONCATENATE(Main!C456,", ",Main!D456,IF(Main!F456&gt;0,CONCATENATE(", ",Main!F456),"")))</f>
        <v/>
      </c>
      <c r="C922" s="611"/>
      <c r="D922" s="612"/>
      <c r="E922" s="499" t="str">
        <f>IF(I922="","",Main!O456)</f>
        <v/>
      </c>
      <c r="F922" s="500" t="str">
        <f>IF(I922="","",Main!P456)</f>
        <v/>
      </c>
      <c r="G922" s="500" t="str">
        <f>IF(I922="","",Main!Q456)</f>
        <v/>
      </c>
      <c r="H922" s="499" t="str">
        <f>IF(I922="","",Main!R456)</f>
        <v/>
      </c>
      <c r="I922" s="500" t="str">
        <f>IF(Main!S456="","",Main!S456)</f>
        <v/>
      </c>
      <c r="J922" s="501"/>
      <c r="K922" s="502" t="str">
        <f t="shared" si="461"/>
        <v/>
      </c>
      <c r="L922" s="503"/>
    </row>
    <row r="923" spans="1:12" s="504" customFormat="1" ht="27" hidden="1" customHeight="1">
      <c r="A923" s="609"/>
      <c r="B923" s="613"/>
      <c r="C923" s="614"/>
      <c r="D923" s="615"/>
      <c r="E923" s="505" t="str">
        <f>IF(I923="","",Main!J456)</f>
        <v/>
      </c>
      <c r="F923" s="506" t="str">
        <f>IF(I923="","",Main!K456)</f>
        <v/>
      </c>
      <c r="G923" s="506" t="str">
        <f>IF(I923="","",Main!L456)</f>
        <v/>
      </c>
      <c r="H923" s="505" t="str">
        <f>IF(I923="","",Main!M456)</f>
        <v/>
      </c>
      <c r="I923" s="506" t="str">
        <f>IF(Main!N456="","",Main!N456)</f>
        <v/>
      </c>
      <c r="J923" s="501"/>
      <c r="K923" s="502" t="str">
        <f t="shared" si="461"/>
        <v/>
      </c>
      <c r="L923" s="503" t="str">
        <f t="shared" ref="L923" si="466">K923</f>
        <v/>
      </c>
    </row>
    <row r="924" spans="1:12" s="504" customFormat="1" ht="27" hidden="1" customHeight="1">
      <c r="A924" s="608" t="str">
        <f>IF(K925="","",SUM($L$18:L925))</f>
        <v/>
      </c>
      <c r="B924" s="610" t="str">
        <f>IF(I925="","",CONCATENATE(Main!C457,", ",Main!D457,IF(Main!F457&gt;0,CONCATENATE(", ",Main!F457),"")))</f>
        <v/>
      </c>
      <c r="C924" s="611"/>
      <c r="D924" s="612"/>
      <c r="E924" s="499" t="str">
        <f>IF(I924="","",Main!O457)</f>
        <v/>
      </c>
      <c r="F924" s="500" t="str">
        <f>IF(I924="","",Main!P457)</f>
        <v/>
      </c>
      <c r="G924" s="500" t="str">
        <f>IF(I924="","",Main!Q457)</f>
        <v/>
      </c>
      <c r="H924" s="499" t="str">
        <f>IF(I924="","",Main!R457)</f>
        <v/>
      </c>
      <c r="I924" s="500" t="str">
        <f>IF(Main!S457="","",Main!S457)</f>
        <v/>
      </c>
      <c r="J924" s="501"/>
      <c r="K924" s="502" t="str">
        <f t="shared" si="461"/>
        <v/>
      </c>
      <c r="L924" s="503"/>
    </row>
    <row r="925" spans="1:12" s="504" customFormat="1" ht="27" hidden="1" customHeight="1">
      <c r="A925" s="609"/>
      <c r="B925" s="613"/>
      <c r="C925" s="614"/>
      <c r="D925" s="615"/>
      <c r="E925" s="505" t="str">
        <f>IF(I925="","",Main!J457)</f>
        <v/>
      </c>
      <c r="F925" s="506" t="str">
        <f>IF(I925="","",Main!K457)</f>
        <v/>
      </c>
      <c r="G925" s="506" t="str">
        <f>IF(I925="","",Main!L457)</f>
        <v/>
      </c>
      <c r="H925" s="505" t="str">
        <f>IF(I925="","",Main!M457)</f>
        <v/>
      </c>
      <c r="I925" s="506" t="str">
        <f>IF(Main!N457="","",Main!N457)</f>
        <v/>
      </c>
      <c r="J925" s="501"/>
      <c r="K925" s="502" t="str">
        <f t="shared" si="461"/>
        <v/>
      </c>
      <c r="L925" s="503" t="str">
        <f t="shared" ref="L925" si="467">K925</f>
        <v/>
      </c>
    </row>
    <row r="926" spans="1:12" s="504" customFormat="1" ht="27" hidden="1" customHeight="1">
      <c r="A926" s="608" t="str">
        <f>IF(K927="","",SUM($L$18:L927))</f>
        <v/>
      </c>
      <c r="B926" s="610" t="str">
        <f>IF(I927="","",CONCATENATE(Main!C458,", ",Main!D458,IF(Main!F458&gt;0,CONCATENATE(", ",Main!F458),"")))</f>
        <v/>
      </c>
      <c r="C926" s="611"/>
      <c r="D926" s="612"/>
      <c r="E926" s="499" t="str">
        <f>IF(I926="","",Main!O458)</f>
        <v/>
      </c>
      <c r="F926" s="500" t="str">
        <f>IF(I926="","",Main!P458)</f>
        <v/>
      </c>
      <c r="G926" s="500" t="str">
        <f>IF(I926="","",Main!Q458)</f>
        <v/>
      </c>
      <c r="H926" s="499" t="str">
        <f>IF(I926="","",Main!R458)</f>
        <v/>
      </c>
      <c r="I926" s="500" t="str">
        <f>IF(Main!S458="","",Main!S458)</f>
        <v/>
      </c>
      <c r="J926" s="501"/>
      <c r="K926" s="502" t="str">
        <f t="shared" si="461"/>
        <v/>
      </c>
      <c r="L926" s="503"/>
    </row>
    <row r="927" spans="1:12" s="504" customFormat="1" ht="27" hidden="1" customHeight="1">
      <c r="A927" s="609"/>
      <c r="B927" s="613"/>
      <c r="C927" s="614"/>
      <c r="D927" s="615"/>
      <c r="E927" s="505" t="str">
        <f>IF(I927="","",Main!J458)</f>
        <v/>
      </c>
      <c r="F927" s="506" t="str">
        <f>IF(I927="","",Main!K458)</f>
        <v/>
      </c>
      <c r="G927" s="506" t="str">
        <f>IF(I927="","",Main!L458)</f>
        <v/>
      </c>
      <c r="H927" s="505" t="str">
        <f>IF(I927="","",Main!M458)</f>
        <v/>
      </c>
      <c r="I927" s="506" t="str">
        <f>IF(Main!N458="","",Main!N458)</f>
        <v/>
      </c>
      <c r="J927" s="501"/>
      <c r="K927" s="502" t="str">
        <f t="shared" si="461"/>
        <v/>
      </c>
      <c r="L927" s="503" t="str">
        <f t="shared" ref="L927" si="468">K927</f>
        <v/>
      </c>
    </row>
    <row r="928" spans="1:12" s="504" customFormat="1" ht="27" hidden="1" customHeight="1">
      <c r="A928" s="608" t="str">
        <f>IF(K929="","",SUM($L$18:L929))</f>
        <v/>
      </c>
      <c r="B928" s="610" t="str">
        <f>IF(I929="","",CONCATENATE(Main!C459,", ",Main!D459,IF(Main!F459&gt;0,CONCATENATE(", ",Main!F459),"")))</f>
        <v/>
      </c>
      <c r="C928" s="611"/>
      <c r="D928" s="612"/>
      <c r="E928" s="499" t="str">
        <f>IF(I928="","",Main!O459)</f>
        <v/>
      </c>
      <c r="F928" s="500" t="str">
        <f>IF(I928="","",Main!P459)</f>
        <v/>
      </c>
      <c r="G928" s="500" t="str">
        <f>IF(I928="","",Main!Q459)</f>
        <v/>
      </c>
      <c r="H928" s="499" t="str">
        <f>IF(I928="","",Main!R459)</f>
        <v/>
      </c>
      <c r="I928" s="500" t="str">
        <f>IF(Main!S459="","",Main!S459)</f>
        <v/>
      </c>
      <c r="J928" s="501"/>
      <c r="K928" s="502" t="str">
        <f t="shared" si="461"/>
        <v/>
      </c>
      <c r="L928" s="503"/>
    </row>
    <row r="929" spans="1:12" s="504" customFormat="1" ht="27" hidden="1" customHeight="1">
      <c r="A929" s="609"/>
      <c r="B929" s="613"/>
      <c r="C929" s="614"/>
      <c r="D929" s="615"/>
      <c r="E929" s="505" t="str">
        <f>IF(I929="","",Main!J459)</f>
        <v/>
      </c>
      <c r="F929" s="506" t="str">
        <f>IF(I929="","",Main!K459)</f>
        <v/>
      </c>
      <c r="G929" s="506" t="str">
        <f>IF(I929="","",Main!L459)</f>
        <v/>
      </c>
      <c r="H929" s="505" t="str">
        <f>IF(I929="","",Main!M459)</f>
        <v/>
      </c>
      <c r="I929" s="506" t="str">
        <f>IF(Main!N459="","",Main!N459)</f>
        <v/>
      </c>
      <c r="J929" s="501"/>
      <c r="K929" s="502" t="str">
        <f t="shared" si="461"/>
        <v/>
      </c>
      <c r="L929" s="503" t="str">
        <f t="shared" ref="L929" si="469">K929</f>
        <v/>
      </c>
    </row>
    <row r="930" spans="1:12" s="504" customFormat="1" ht="27" hidden="1" customHeight="1">
      <c r="A930" s="608" t="str">
        <f>IF(K931="","",SUM($L$18:L931))</f>
        <v/>
      </c>
      <c r="B930" s="610" t="str">
        <f>IF(I931="","",CONCATENATE(Main!C460,", ",Main!D460,IF(Main!F460&gt;0,CONCATENATE(", ",Main!F460),"")))</f>
        <v/>
      </c>
      <c r="C930" s="611"/>
      <c r="D930" s="612"/>
      <c r="E930" s="499" t="str">
        <f>IF(I930="","",Main!O460)</f>
        <v/>
      </c>
      <c r="F930" s="500" t="str">
        <f>IF(I930="","",Main!P460)</f>
        <v/>
      </c>
      <c r="G930" s="500" t="str">
        <f>IF(I930="","",Main!Q460)</f>
        <v/>
      </c>
      <c r="H930" s="499" t="str">
        <f>IF(I930="","",Main!R460)</f>
        <v/>
      </c>
      <c r="I930" s="500" t="str">
        <f>IF(Main!S460="","",Main!S460)</f>
        <v/>
      </c>
      <c r="J930" s="501"/>
      <c r="K930" s="502" t="str">
        <f t="shared" si="461"/>
        <v/>
      </c>
      <c r="L930" s="503"/>
    </row>
    <row r="931" spans="1:12" s="504" customFormat="1" ht="27" hidden="1" customHeight="1">
      <c r="A931" s="609"/>
      <c r="B931" s="613"/>
      <c r="C931" s="614"/>
      <c r="D931" s="615"/>
      <c r="E931" s="505" t="str">
        <f>IF(I931="","",Main!J460)</f>
        <v/>
      </c>
      <c r="F931" s="506" t="str">
        <f>IF(I931="","",Main!K460)</f>
        <v/>
      </c>
      <c r="G931" s="506" t="str">
        <f>IF(I931="","",Main!L460)</f>
        <v/>
      </c>
      <c r="H931" s="505" t="str">
        <f>IF(I931="","",Main!M460)</f>
        <v/>
      </c>
      <c r="I931" s="506" t="str">
        <f>IF(Main!N460="","",Main!N460)</f>
        <v/>
      </c>
      <c r="J931" s="501"/>
      <c r="K931" s="502" t="str">
        <f t="shared" si="461"/>
        <v/>
      </c>
      <c r="L931" s="503" t="str">
        <f t="shared" ref="L931" si="470">K931</f>
        <v/>
      </c>
    </row>
    <row r="932" spans="1:12" s="504" customFormat="1" ht="27" hidden="1" customHeight="1">
      <c r="A932" s="608" t="str">
        <f>IF(K933="","",SUM($L$18:L933))</f>
        <v/>
      </c>
      <c r="B932" s="610" t="str">
        <f>IF(I933="","",CONCATENATE(Main!C461,", ",Main!D461,IF(Main!F461&gt;0,CONCATENATE(", ",Main!F461),"")))</f>
        <v/>
      </c>
      <c r="C932" s="611"/>
      <c r="D932" s="612"/>
      <c r="E932" s="499" t="str">
        <f>IF(I932="","",Main!O461)</f>
        <v/>
      </c>
      <c r="F932" s="500" t="str">
        <f>IF(I932="","",Main!P461)</f>
        <v/>
      </c>
      <c r="G932" s="500" t="str">
        <f>IF(I932="","",Main!Q461)</f>
        <v/>
      </c>
      <c r="H932" s="499" t="str">
        <f>IF(I932="","",Main!R461)</f>
        <v/>
      </c>
      <c r="I932" s="500" t="str">
        <f>IF(Main!S461="","",Main!S461)</f>
        <v/>
      </c>
      <c r="J932" s="501"/>
      <c r="K932" s="502" t="str">
        <f t="shared" si="461"/>
        <v/>
      </c>
      <c r="L932" s="503"/>
    </row>
    <row r="933" spans="1:12" s="504" customFormat="1" ht="27" hidden="1" customHeight="1">
      <c r="A933" s="609"/>
      <c r="B933" s="613"/>
      <c r="C933" s="614"/>
      <c r="D933" s="615"/>
      <c r="E933" s="505" t="str">
        <f>IF(I933="","",Main!J461)</f>
        <v/>
      </c>
      <c r="F933" s="506" t="str">
        <f>IF(I933="","",Main!K461)</f>
        <v/>
      </c>
      <c r="G933" s="506" t="str">
        <f>IF(I933="","",Main!L461)</f>
        <v/>
      </c>
      <c r="H933" s="505" t="str">
        <f>IF(I933="","",Main!M461)</f>
        <v/>
      </c>
      <c r="I933" s="506" t="str">
        <f>IF(Main!N461="","",Main!N461)</f>
        <v/>
      </c>
      <c r="J933" s="501"/>
      <c r="K933" s="502" t="str">
        <f t="shared" si="461"/>
        <v/>
      </c>
      <c r="L933" s="503" t="str">
        <f t="shared" ref="L933" si="471">K933</f>
        <v/>
      </c>
    </row>
    <row r="934" spans="1:12" s="504" customFormat="1" ht="27" hidden="1" customHeight="1">
      <c r="A934" s="608" t="str">
        <f>IF(K935="","",SUM($L$18:L935))</f>
        <v/>
      </c>
      <c r="B934" s="610" t="str">
        <f>IF(I935="","",CONCATENATE(Main!C462,", ",Main!D462,IF(Main!F462&gt;0,CONCATENATE(", ",Main!F462),"")))</f>
        <v/>
      </c>
      <c r="C934" s="611"/>
      <c r="D934" s="612"/>
      <c r="E934" s="499" t="str">
        <f>IF(I934="","",Main!O462)</f>
        <v/>
      </c>
      <c r="F934" s="500" t="str">
        <f>IF(I934="","",Main!P462)</f>
        <v/>
      </c>
      <c r="G934" s="500" t="str">
        <f>IF(I934="","",Main!Q462)</f>
        <v/>
      </c>
      <c r="H934" s="499" t="str">
        <f>IF(I934="","",Main!R462)</f>
        <v/>
      </c>
      <c r="I934" s="500" t="str">
        <f>IF(Main!S462="","",Main!S462)</f>
        <v/>
      </c>
      <c r="J934" s="501"/>
      <c r="K934" s="502" t="str">
        <f t="shared" si="461"/>
        <v/>
      </c>
      <c r="L934" s="503"/>
    </row>
    <row r="935" spans="1:12" s="504" customFormat="1" ht="27" hidden="1" customHeight="1">
      <c r="A935" s="609"/>
      <c r="B935" s="613"/>
      <c r="C935" s="614"/>
      <c r="D935" s="615"/>
      <c r="E935" s="505" t="str">
        <f>IF(I935="","",Main!J462)</f>
        <v/>
      </c>
      <c r="F935" s="506" t="str">
        <f>IF(I935="","",Main!K462)</f>
        <v/>
      </c>
      <c r="G935" s="506" t="str">
        <f>IF(I935="","",Main!L462)</f>
        <v/>
      </c>
      <c r="H935" s="505" t="str">
        <f>IF(I935="","",Main!M462)</f>
        <v/>
      </c>
      <c r="I935" s="506" t="str">
        <f>IF(Main!N462="","",Main!N462)</f>
        <v/>
      </c>
      <c r="J935" s="501"/>
      <c r="K935" s="502" t="str">
        <f t="shared" si="461"/>
        <v/>
      </c>
      <c r="L935" s="503" t="str">
        <f t="shared" ref="L935" si="472">K935</f>
        <v/>
      </c>
    </row>
    <row r="936" spans="1:12" s="504" customFormat="1" ht="27" hidden="1" customHeight="1">
      <c r="A936" s="608" t="str">
        <f>IF(K937="","",SUM($L$18:L937))</f>
        <v/>
      </c>
      <c r="B936" s="610" t="str">
        <f>IF(I937="","",CONCATENATE(Main!C463,", ",Main!D463,IF(Main!F463&gt;0,CONCATENATE(", ",Main!F463),"")))</f>
        <v/>
      </c>
      <c r="C936" s="611"/>
      <c r="D936" s="612"/>
      <c r="E936" s="499" t="str">
        <f>IF(I936="","",Main!O463)</f>
        <v/>
      </c>
      <c r="F936" s="500" t="str">
        <f>IF(I936="","",Main!P463)</f>
        <v/>
      </c>
      <c r="G936" s="500" t="str">
        <f>IF(I936="","",Main!Q463)</f>
        <v/>
      </c>
      <c r="H936" s="499" t="str">
        <f>IF(I936="","",Main!R463)</f>
        <v/>
      </c>
      <c r="I936" s="500" t="str">
        <f>IF(Main!S463="","",Main!S463)</f>
        <v/>
      </c>
      <c r="J936" s="501"/>
      <c r="K936" s="502" t="str">
        <f t="shared" si="461"/>
        <v/>
      </c>
      <c r="L936" s="503"/>
    </row>
    <row r="937" spans="1:12" s="504" customFormat="1" ht="27" hidden="1" customHeight="1">
      <c r="A937" s="609"/>
      <c r="B937" s="613"/>
      <c r="C937" s="614"/>
      <c r="D937" s="615"/>
      <c r="E937" s="505" t="str">
        <f>IF(I937="","",Main!J463)</f>
        <v/>
      </c>
      <c r="F937" s="506" t="str">
        <f>IF(I937="","",Main!K463)</f>
        <v/>
      </c>
      <c r="G937" s="506" t="str">
        <f>IF(I937="","",Main!L463)</f>
        <v/>
      </c>
      <c r="H937" s="505" t="str">
        <f>IF(I937="","",Main!M463)</f>
        <v/>
      </c>
      <c r="I937" s="506" t="str">
        <f>IF(Main!N463="","",Main!N463)</f>
        <v/>
      </c>
      <c r="J937" s="501"/>
      <c r="K937" s="502" t="str">
        <f t="shared" si="461"/>
        <v/>
      </c>
      <c r="L937" s="503" t="str">
        <f t="shared" ref="L937" si="473">K937</f>
        <v/>
      </c>
    </row>
    <row r="938" spans="1:12" s="504" customFormat="1" ht="27" hidden="1" customHeight="1">
      <c r="A938" s="608" t="str">
        <f>IF(K939="","",SUM($L$18:L939))</f>
        <v/>
      </c>
      <c r="B938" s="610" t="str">
        <f>IF(I939="","",CONCATENATE(Main!C464,", ",Main!D464,IF(Main!F464&gt;0,CONCATENATE(", ",Main!F464),"")))</f>
        <v/>
      </c>
      <c r="C938" s="611"/>
      <c r="D938" s="612"/>
      <c r="E938" s="499" t="str">
        <f>IF(I938="","",Main!O464)</f>
        <v/>
      </c>
      <c r="F938" s="500" t="str">
        <f>IF(I938="","",Main!P464)</f>
        <v/>
      </c>
      <c r="G938" s="500" t="str">
        <f>IF(I938="","",Main!Q464)</f>
        <v/>
      </c>
      <c r="H938" s="499" t="str">
        <f>IF(I938="","",Main!R464)</f>
        <v/>
      </c>
      <c r="I938" s="500" t="str">
        <f>IF(Main!S464="","",Main!S464)</f>
        <v/>
      </c>
      <c r="J938" s="501"/>
      <c r="K938" s="502" t="str">
        <f t="shared" si="461"/>
        <v/>
      </c>
      <c r="L938" s="503"/>
    </row>
    <row r="939" spans="1:12" s="504" customFormat="1" ht="27" hidden="1" customHeight="1">
      <c r="A939" s="609"/>
      <c r="B939" s="613"/>
      <c r="C939" s="614"/>
      <c r="D939" s="615"/>
      <c r="E939" s="505" t="str">
        <f>IF(I939="","",Main!J464)</f>
        <v/>
      </c>
      <c r="F939" s="506" t="str">
        <f>IF(I939="","",Main!K464)</f>
        <v/>
      </c>
      <c r="G939" s="506" t="str">
        <f>IF(I939="","",Main!L464)</f>
        <v/>
      </c>
      <c r="H939" s="505" t="str">
        <f>IF(I939="","",Main!M464)</f>
        <v/>
      </c>
      <c r="I939" s="506" t="str">
        <f>IF(Main!N464="","",Main!N464)</f>
        <v/>
      </c>
      <c r="J939" s="501"/>
      <c r="K939" s="502" t="str">
        <f t="shared" si="461"/>
        <v/>
      </c>
      <c r="L939" s="503" t="str">
        <f t="shared" ref="L939" si="474">K939</f>
        <v/>
      </c>
    </row>
    <row r="940" spans="1:12" s="504" customFormat="1" ht="27" hidden="1" customHeight="1">
      <c r="A940" s="608" t="str">
        <f>IF(K941="","",SUM($L$18:L941))</f>
        <v/>
      </c>
      <c r="B940" s="610" t="str">
        <f>IF(I941="","",CONCATENATE(Main!C465,", ",Main!D465,IF(Main!F465&gt;0,CONCATENATE(", ",Main!F465),"")))</f>
        <v/>
      </c>
      <c r="C940" s="611"/>
      <c r="D940" s="612"/>
      <c r="E940" s="499" t="str">
        <f>IF(I940="","",Main!O465)</f>
        <v/>
      </c>
      <c r="F940" s="500" t="str">
        <f>IF(I940="","",Main!P465)</f>
        <v/>
      </c>
      <c r="G940" s="500" t="str">
        <f>IF(I940="","",Main!Q465)</f>
        <v/>
      </c>
      <c r="H940" s="499" t="str">
        <f>IF(I940="","",Main!R465)</f>
        <v/>
      </c>
      <c r="I940" s="500" t="str">
        <f>IF(Main!S465="","",Main!S465)</f>
        <v/>
      </c>
      <c r="J940" s="501"/>
      <c r="K940" s="502" t="str">
        <f t="shared" si="461"/>
        <v/>
      </c>
      <c r="L940" s="503"/>
    </row>
    <row r="941" spans="1:12" s="504" customFormat="1" ht="27" hidden="1" customHeight="1">
      <c r="A941" s="609"/>
      <c r="B941" s="613"/>
      <c r="C941" s="614"/>
      <c r="D941" s="615"/>
      <c r="E941" s="505" t="str">
        <f>IF(I941="","",Main!J465)</f>
        <v/>
      </c>
      <c r="F941" s="506" t="str">
        <f>IF(I941="","",Main!K465)</f>
        <v/>
      </c>
      <c r="G941" s="506" t="str">
        <f>IF(I941="","",Main!L465)</f>
        <v/>
      </c>
      <c r="H941" s="505" t="str">
        <f>IF(I941="","",Main!M465)</f>
        <v/>
      </c>
      <c r="I941" s="506" t="str">
        <f>IF(Main!N465="","",Main!N465)</f>
        <v/>
      </c>
      <c r="J941" s="501"/>
      <c r="K941" s="502" t="str">
        <f t="shared" si="461"/>
        <v/>
      </c>
      <c r="L941" s="503" t="str">
        <f t="shared" ref="L941" si="475">K941</f>
        <v/>
      </c>
    </row>
    <row r="942" spans="1:12" s="504" customFormat="1" ht="27" hidden="1" customHeight="1">
      <c r="A942" s="608" t="str">
        <f>IF(K943="","",SUM($L$18:L943))</f>
        <v/>
      </c>
      <c r="B942" s="610" t="str">
        <f>IF(I943="","",CONCATENATE(Main!C466,", ",Main!D466,IF(Main!F466&gt;0,CONCATENATE(", ",Main!F466),"")))</f>
        <v/>
      </c>
      <c r="C942" s="611"/>
      <c r="D942" s="612"/>
      <c r="E942" s="499" t="str">
        <f>IF(I942="","",Main!O466)</f>
        <v/>
      </c>
      <c r="F942" s="500" t="str">
        <f>IF(I942="","",Main!P466)</f>
        <v/>
      </c>
      <c r="G942" s="500" t="str">
        <f>IF(I942="","",Main!Q466)</f>
        <v/>
      </c>
      <c r="H942" s="499" t="str">
        <f>IF(I942="","",Main!R466)</f>
        <v/>
      </c>
      <c r="I942" s="500" t="str">
        <f>IF(Main!S466="","",Main!S466)</f>
        <v/>
      </c>
      <c r="J942" s="501"/>
      <c r="K942" s="502" t="str">
        <f t="shared" si="461"/>
        <v/>
      </c>
      <c r="L942" s="503"/>
    </row>
    <row r="943" spans="1:12" s="504" customFormat="1" ht="27" hidden="1" customHeight="1">
      <c r="A943" s="609"/>
      <c r="B943" s="613"/>
      <c r="C943" s="614"/>
      <c r="D943" s="615"/>
      <c r="E943" s="505" t="str">
        <f>IF(I943="","",Main!J466)</f>
        <v/>
      </c>
      <c r="F943" s="506" t="str">
        <f>IF(I943="","",Main!K466)</f>
        <v/>
      </c>
      <c r="G943" s="506" t="str">
        <f>IF(I943="","",Main!L466)</f>
        <v/>
      </c>
      <c r="H943" s="505" t="str">
        <f>IF(I943="","",Main!M466)</f>
        <v/>
      </c>
      <c r="I943" s="506" t="str">
        <f>IF(Main!N466="","",Main!N466)</f>
        <v/>
      </c>
      <c r="J943" s="501"/>
      <c r="K943" s="502" t="str">
        <f t="shared" si="461"/>
        <v/>
      </c>
      <c r="L943" s="503" t="str">
        <f t="shared" ref="L943" si="476">K943</f>
        <v/>
      </c>
    </row>
    <row r="944" spans="1:12" s="504" customFormat="1" ht="27" hidden="1" customHeight="1">
      <c r="A944" s="608" t="str">
        <f>IF(K945="","",SUM($L$18:L945))</f>
        <v/>
      </c>
      <c r="B944" s="610" t="str">
        <f>IF(I945="","",CONCATENATE(Main!C467,", ",Main!D467,IF(Main!F467&gt;0,CONCATENATE(", ",Main!F467),"")))</f>
        <v/>
      </c>
      <c r="C944" s="611"/>
      <c r="D944" s="612"/>
      <c r="E944" s="499" t="str">
        <f>IF(I944="","",Main!O467)</f>
        <v/>
      </c>
      <c r="F944" s="500" t="str">
        <f>IF(I944="","",Main!P467)</f>
        <v/>
      </c>
      <c r="G944" s="500" t="str">
        <f>IF(I944="","",Main!Q467)</f>
        <v/>
      </c>
      <c r="H944" s="499" t="str">
        <f>IF(I944="","",Main!R467)</f>
        <v/>
      </c>
      <c r="I944" s="500" t="str">
        <f>IF(Main!S467="","",Main!S467)</f>
        <v/>
      </c>
      <c r="J944" s="501"/>
      <c r="K944" s="502" t="str">
        <f t="shared" si="461"/>
        <v/>
      </c>
      <c r="L944" s="503"/>
    </row>
    <row r="945" spans="1:12" s="504" customFormat="1" ht="27" hidden="1" customHeight="1">
      <c r="A945" s="609"/>
      <c r="B945" s="613"/>
      <c r="C945" s="614"/>
      <c r="D945" s="615"/>
      <c r="E945" s="505" t="str">
        <f>IF(I945="","",Main!J467)</f>
        <v/>
      </c>
      <c r="F945" s="506" t="str">
        <f>IF(I945="","",Main!K467)</f>
        <v/>
      </c>
      <c r="G945" s="506" t="str">
        <f>IF(I945="","",Main!L467)</f>
        <v/>
      </c>
      <c r="H945" s="505" t="str">
        <f>IF(I945="","",Main!M467)</f>
        <v/>
      </c>
      <c r="I945" s="506" t="str">
        <f>IF(Main!N467="","",Main!N467)</f>
        <v/>
      </c>
      <c r="J945" s="501"/>
      <c r="K945" s="502" t="str">
        <f t="shared" si="461"/>
        <v/>
      </c>
      <c r="L945" s="503" t="str">
        <f t="shared" ref="L945" si="477">K945</f>
        <v/>
      </c>
    </row>
    <row r="946" spans="1:12" s="504" customFormat="1" ht="27" hidden="1" customHeight="1">
      <c r="A946" s="608" t="str">
        <f>IF(K947="","",SUM($L$18:L947))</f>
        <v/>
      </c>
      <c r="B946" s="610" t="str">
        <f>IF(I947="","",CONCATENATE(Main!C468,", ",Main!D468,IF(Main!F468&gt;0,CONCATENATE(", ",Main!F468),"")))</f>
        <v/>
      </c>
      <c r="C946" s="611"/>
      <c r="D946" s="612"/>
      <c r="E946" s="499" t="str">
        <f>IF(I946="","",Main!O468)</f>
        <v/>
      </c>
      <c r="F946" s="500" t="str">
        <f>IF(I946="","",Main!P468)</f>
        <v/>
      </c>
      <c r="G946" s="500" t="str">
        <f>IF(I946="","",Main!Q468)</f>
        <v/>
      </c>
      <c r="H946" s="499" t="str">
        <f>IF(I946="","",Main!R468)</f>
        <v/>
      </c>
      <c r="I946" s="500" t="str">
        <f>IF(Main!S468="","",Main!S468)</f>
        <v/>
      </c>
      <c r="J946" s="501"/>
      <c r="K946" s="502" t="str">
        <f t="shared" si="461"/>
        <v/>
      </c>
      <c r="L946" s="503"/>
    </row>
    <row r="947" spans="1:12" s="504" customFormat="1" ht="27" hidden="1" customHeight="1">
      <c r="A947" s="609"/>
      <c r="B947" s="613"/>
      <c r="C947" s="614"/>
      <c r="D947" s="615"/>
      <c r="E947" s="505" t="str">
        <f>IF(I947="","",Main!J468)</f>
        <v/>
      </c>
      <c r="F947" s="506" t="str">
        <f>IF(I947="","",Main!K468)</f>
        <v/>
      </c>
      <c r="G947" s="506" t="str">
        <f>IF(I947="","",Main!L468)</f>
        <v/>
      </c>
      <c r="H947" s="505" t="str">
        <f>IF(I947="","",Main!M468)</f>
        <v/>
      </c>
      <c r="I947" s="506" t="str">
        <f>IF(Main!N468="","",Main!N468)</f>
        <v/>
      </c>
      <c r="J947" s="501"/>
      <c r="K947" s="502" t="str">
        <f t="shared" si="461"/>
        <v/>
      </c>
      <c r="L947" s="503" t="str">
        <f t="shared" ref="L947" si="478">K947</f>
        <v/>
      </c>
    </row>
    <row r="948" spans="1:12" s="504" customFormat="1" ht="27" hidden="1" customHeight="1">
      <c r="A948" s="608" t="str">
        <f>IF(K949="","",SUM($L$18:L949))</f>
        <v/>
      </c>
      <c r="B948" s="610" t="str">
        <f>IF(I949="","",CONCATENATE(Main!C469,", ",Main!D469,IF(Main!F469&gt;0,CONCATENATE(", ",Main!F469),"")))</f>
        <v/>
      </c>
      <c r="C948" s="611"/>
      <c r="D948" s="612"/>
      <c r="E948" s="499" t="str">
        <f>IF(I948="","",Main!O469)</f>
        <v/>
      </c>
      <c r="F948" s="500" t="str">
        <f>IF(I948="","",Main!P469)</f>
        <v/>
      </c>
      <c r="G948" s="500" t="str">
        <f>IF(I948="","",Main!Q469)</f>
        <v/>
      </c>
      <c r="H948" s="499" t="str">
        <f>IF(I948="","",Main!R469)</f>
        <v/>
      </c>
      <c r="I948" s="500" t="str">
        <f>IF(Main!S469="","",Main!S469)</f>
        <v/>
      </c>
      <c r="J948" s="501"/>
      <c r="K948" s="502" t="str">
        <f t="shared" si="461"/>
        <v/>
      </c>
      <c r="L948" s="503"/>
    </row>
    <row r="949" spans="1:12" s="504" customFormat="1" ht="27" hidden="1" customHeight="1">
      <c r="A949" s="609"/>
      <c r="B949" s="613"/>
      <c r="C949" s="614"/>
      <c r="D949" s="615"/>
      <c r="E949" s="505" t="str">
        <f>IF(I949="","",Main!J469)</f>
        <v/>
      </c>
      <c r="F949" s="506" t="str">
        <f>IF(I949="","",Main!K469)</f>
        <v/>
      </c>
      <c r="G949" s="506" t="str">
        <f>IF(I949="","",Main!L469)</f>
        <v/>
      </c>
      <c r="H949" s="505" t="str">
        <f>IF(I949="","",Main!M469)</f>
        <v/>
      </c>
      <c r="I949" s="506" t="str">
        <f>IF(Main!N469="","",Main!N469)</f>
        <v/>
      </c>
      <c r="J949" s="501"/>
      <c r="K949" s="502" t="str">
        <f t="shared" si="461"/>
        <v/>
      </c>
      <c r="L949" s="503" t="str">
        <f t="shared" ref="L949" si="479">K949</f>
        <v/>
      </c>
    </row>
    <row r="950" spans="1:12" s="504" customFormat="1" ht="27" hidden="1" customHeight="1">
      <c r="A950" s="608" t="str">
        <f>IF(K951="","",SUM($L$18:L951))</f>
        <v/>
      </c>
      <c r="B950" s="610" t="str">
        <f>IF(I951="","",CONCATENATE(Main!C470,", ",Main!D470,IF(Main!F470&gt;0,CONCATENATE(", ",Main!F470),"")))</f>
        <v/>
      </c>
      <c r="C950" s="611"/>
      <c r="D950" s="612"/>
      <c r="E950" s="499" t="str">
        <f>IF(I950="","",Main!O470)</f>
        <v/>
      </c>
      <c r="F950" s="500" t="str">
        <f>IF(I950="","",Main!P470)</f>
        <v/>
      </c>
      <c r="G950" s="500" t="str">
        <f>IF(I950="","",Main!Q470)</f>
        <v/>
      </c>
      <c r="H950" s="499" t="str">
        <f>IF(I950="","",Main!R470)</f>
        <v/>
      </c>
      <c r="I950" s="500" t="str">
        <f>IF(Main!S470="","",Main!S470)</f>
        <v/>
      </c>
      <c r="J950" s="501"/>
      <c r="K950" s="502" t="str">
        <f t="shared" si="461"/>
        <v/>
      </c>
      <c r="L950" s="503"/>
    </row>
    <row r="951" spans="1:12" s="504" customFormat="1" ht="27" hidden="1" customHeight="1">
      <c r="A951" s="609"/>
      <c r="B951" s="613"/>
      <c r="C951" s="614"/>
      <c r="D951" s="615"/>
      <c r="E951" s="505" t="str">
        <f>IF(I951="","",Main!J470)</f>
        <v/>
      </c>
      <c r="F951" s="506" t="str">
        <f>IF(I951="","",Main!K470)</f>
        <v/>
      </c>
      <c r="G951" s="506" t="str">
        <f>IF(I951="","",Main!L470)</f>
        <v/>
      </c>
      <c r="H951" s="505" t="str">
        <f>IF(I951="","",Main!M470)</f>
        <v/>
      </c>
      <c r="I951" s="506" t="str">
        <f>IF(Main!N470="","",Main!N470)</f>
        <v/>
      </c>
      <c r="J951" s="501"/>
      <c r="K951" s="502" t="str">
        <f t="shared" si="461"/>
        <v/>
      </c>
      <c r="L951" s="503" t="str">
        <f t="shared" ref="L951" si="480">K951</f>
        <v/>
      </c>
    </row>
    <row r="952" spans="1:12" s="504" customFormat="1" ht="27" hidden="1" customHeight="1">
      <c r="A952" s="608" t="str">
        <f>IF(K953="","",SUM($L$18:L953))</f>
        <v/>
      </c>
      <c r="B952" s="610" t="str">
        <f>IF(I953="","",CONCATENATE(Main!C471,", ",Main!D471,IF(Main!F471&gt;0,CONCATENATE(", ",Main!F471),"")))</f>
        <v/>
      </c>
      <c r="C952" s="611"/>
      <c r="D952" s="612"/>
      <c r="E952" s="499" t="str">
        <f>IF(I952="","",Main!O471)</f>
        <v/>
      </c>
      <c r="F952" s="500" t="str">
        <f>IF(I952="","",Main!P471)</f>
        <v/>
      </c>
      <c r="G952" s="500" t="str">
        <f>IF(I952="","",Main!Q471)</f>
        <v/>
      </c>
      <c r="H952" s="499" t="str">
        <f>IF(I952="","",Main!R471)</f>
        <v/>
      </c>
      <c r="I952" s="500" t="str">
        <f>IF(Main!S471="","",Main!S471)</f>
        <v/>
      </c>
      <c r="J952" s="501"/>
      <c r="K952" s="502" t="str">
        <f t="shared" si="461"/>
        <v/>
      </c>
      <c r="L952" s="503"/>
    </row>
    <row r="953" spans="1:12" s="504" customFormat="1" ht="27" hidden="1" customHeight="1">
      <c r="A953" s="609"/>
      <c r="B953" s="613"/>
      <c r="C953" s="614"/>
      <c r="D953" s="615"/>
      <c r="E953" s="505" t="str">
        <f>IF(I953="","",Main!J471)</f>
        <v/>
      </c>
      <c r="F953" s="506" t="str">
        <f>IF(I953="","",Main!K471)</f>
        <v/>
      </c>
      <c r="G953" s="506" t="str">
        <f>IF(I953="","",Main!L471)</f>
        <v/>
      </c>
      <c r="H953" s="505" t="str">
        <f>IF(I953="","",Main!M471)</f>
        <v/>
      </c>
      <c r="I953" s="506" t="str">
        <f>IF(Main!N471="","",Main!N471)</f>
        <v/>
      </c>
      <c r="J953" s="501"/>
      <c r="K953" s="502" t="str">
        <f t="shared" si="461"/>
        <v/>
      </c>
      <c r="L953" s="503" t="str">
        <f t="shared" ref="L953" si="481">K953</f>
        <v/>
      </c>
    </row>
    <row r="954" spans="1:12" s="504" customFormat="1" ht="27" hidden="1" customHeight="1">
      <c r="A954" s="608" t="str">
        <f>IF(K955="","",SUM($L$18:L955))</f>
        <v/>
      </c>
      <c r="B954" s="610" t="str">
        <f>IF(I955="","",CONCATENATE(Main!C472,", ",Main!D472,IF(Main!F472&gt;0,CONCATENATE(", ",Main!F472),"")))</f>
        <v/>
      </c>
      <c r="C954" s="611"/>
      <c r="D954" s="612"/>
      <c r="E954" s="499" t="str">
        <f>IF(I954="","",Main!O472)</f>
        <v/>
      </c>
      <c r="F954" s="500" t="str">
        <f>IF(I954="","",Main!P472)</f>
        <v/>
      </c>
      <c r="G954" s="500" t="str">
        <f>IF(I954="","",Main!Q472)</f>
        <v/>
      </c>
      <c r="H954" s="499" t="str">
        <f>IF(I954="","",Main!R472)</f>
        <v/>
      </c>
      <c r="I954" s="500" t="str">
        <f>IF(Main!S472="","",Main!S472)</f>
        <v/>
      </c>
      <c r="J954" s="501"/>
      <c r="K954" s="502" t="str">
        <f t="shared" si="461"/>
        <v/>
      </c>
      <c r="L954" s="503"/>
    </row>
    <row r="955" spans="1:12" s="504" customFormat="1" ht="27" hidden="1" customHeight="1">
      <c r="A955" s="609"/>
      <c r="B955" s="613"/>
      <c r="C955" s="614"/>
      <c r="D955" s="615"/>
      <c r="E955" s="505" t="str">
        <f>IF(I955="","",Main!J472)</f>
        <v/>
      </c>
      <c r="F955" s="506" t="str">
        <f>IF(I955="","",Main!K472)</f>
        <v/>
      </c>
      <c r="G955" s="506" t="str">
        <f>IF(I955="","",Main!L472)</f>
        <v/>
      </c>
      <c r="H955" s="505" t="str">
        <f>IF(I955="","",Main!M472)</f>
        <v/>
      </c>
      <c r="I955" s="506" t="str">
        <f>IF(Main!N472="","",Main!N472)</f>
        <v/>
      </c>
      <c r="J955" s="501"/>
      <c r="K955" s="502" t="str">
        <f t="shared" si="461"/>
        <v/>
      </c>
      <c r="L955" s="503" t="str">
        <f t="shared" ref="L955" si="482">K955</f>
        <v/>
      </c>
    </row>
    <row r="956" spans="1:12" s="504" customFormat="1" ht="27" hidden="1" customHeight="1">
      <c r="A956" s="608" t="str">
        <f>IF(K957="","",SUM($L$18:L957))</f>
        <v/>
      </c>
      <c r="B956" s="610" t="str">
        <f>IF(I957="","",CONCATENATE(Main!C473,", ",Main!D473,IF(Main!F473&gt;0,CONCATENATE(", ",Main!F473),"")))</f>
        <v/>
      </c>
      <c r="C956" s="611"/>
      <c r="D956" s="612"/>
      <c r="E956" s="499" t="str">
        <f>IF(I956="","",Main!O473)</f>
        <v/>
      </c>
      <c r="F956" s="500" t="str">
        <f>IF(I956="","",Main!P473)</f>
        <v/>
      </c>
      <c r="G956" s="500" t="str">
        <f>IF(I956="","",Main!Q473)</f>
        <v/>
      </c>
      <c r="H956" s="499" t="str">
        <f>IF(I956="","",Main!R473)</f>
        <v/>
      </c>
      <c r="I956" s="500" t="str">
        <f>IF(Main!S473="","",Main!S473)</f>
        <v/>
      </c>
      <c r="J956" s="501"/>
      <c r="K956" s="502" t="str">
        <f t="shared" si="461"/>
        <v/>
      </c>
      <c r="L956" s="503"/>
    </row>
    <row r="957" spans="1:12" s="504" customFormat="1" ht="27" hidden="1" customHeight="1">
      <c r="A957" s="609"/>
      <c r="B957" s="613"/>
      <c r="C957" s="614"/>
      <c r="D957" s="615"/>
      <c r="E957" s="505" t="str">
        <f>IF(I957="","",Main!J473)</f>
        <v/>
      </c>
      <c r="F957" s="506" t="str">
        <f>IF(I957="","",Main!K473)</f>
        <v/>
      </c>
      <c r="G957" s="506" t="str">
        <f>IF(I957="","",Main!L473)</f>
        <v/>
      </c>
      <c r="H957" s="505" t="str">
        <f>IF(I957="","",Main!M473)</f>
        <v/>
      </c>
      <c r="I957" s="506" t="str">
        <f>IF(Main!N473="","",Main!N473)</f>
        <v/>
      </c>
      <c r="J957" s="501"/>
      <c r="K957" s="502" t="str">
        <f t="shared" si="461"/>
        <v/>
      </c>
      <c r="L957" s="503" t="str">
        <f t="shared" ref="L957" si="483">K957</f>
        <v/>
      </c>
    </row>
    <row r="958" spans="1:12" s="504" customFormat="1" ht="27" hidden="1" customHeight="1">
      <c r="A958" s="608" t="str">
        <f>IF(K959="","",SUM($L$18:L959))</f>
        <v/>
      </c>
      <c r="B958" s="610" t="str">
        <f>IF(I959="","",CONCATENATE(Main!C474,", ",Main!D474,IF(Main!F474&gt;0,CONCATENATE(", ",Main!F474),"")))</f>
        <v/>
      </c>
      <c r="C958" s="611"/>
      <c r="D958" s="612"/>
      <c r="E958" s="499" t="str">
        <f>IF(I958="","",Main!O474)</f>
        <v/>
      </c>
      <c r="F958" s="500" t="str">
        <f>IF(I958="","",Main!P474)</f>
        <v/>
      </c>
      <c r="G958" s="500" t="str">
        <f>IF(I958="","",Main!Q474)</f>
        <v/>
      </c>
      <c r="H958" s="499" t="str">
        <f>IF(I958="","",Main!R474)</f>
        <v/>
      </c>
      <c r="I958" s="500" t="str">
        <f>IF(Main!S474="","",Main!S474)</f>
        <v/>
      </c>
      <c r="J958" s="501"/>
      <c r="K958" s="502" t="str">
        <f t="shared" si="461"/>
        <v/>
      </c>
      <c r="L958" s="503"/>
    </row>
    <row r="959" spans="1:12" s="504" customFormat="1" ht="27" hidden="1" customHeight="1">
      <c r="A959" s="609"/>
      <c r="B959" s="613"/>
      <c r="C959" s="614"/>
      <c r="D959" s="615"/>
      <c r="E959" s="505" t="str">
        <f>IF(I959="","",Main!J474)</f>
        <v/>
      </c>
      <c r="F959" s="506" t="str">
        <f>IF(I959="","",Main!K474)</f>
        <v/>
      </c>
      <c r="G959" s="506" t="str">
        <f>IF(I959="","",Main!L474)</f>
        <v/>
      </c>
      <c r="H959" s="505" t="str">
        <f>IF(I959="","",Main!M474)</f>
        <v/>
      </c>
      <c r="I959" s="506" t="str">
        <f>IF(Main!N474="","",Main!N474)</f>
        <v/>
      </c>
      <c r="J959" s="501"/>
      <c r="K959" s="502" t="str">
        <f t="shared" si="461"/>
        <v/>
      </c>
      <c r="L959" s="503" t="str">
        <f t="shared" ref="L959" si="484">K959</f>
        <v/>
      </c>
    </row>
    <row r="960" spans="1:12" s="504" customFormat="1" ht="27" hidden="1" customHeight="1">
      <c r="A960" s="608" t="str">
        <f>IF(K961="","",SUM($L$18:L961))</f>
        <v/>
      </c>
      <c r="B960" s="610" t="str">
        <f>IF(I961="","",CONCATENATE(Main!C475,", ",Main!D475,IF(Main!F475&gt;0,CONCATENATE(", ",Main!F475),"")))</f>
        <v/>
      </c>
      <c r="C960" s="611"/>
      <c r="D960" s="612"/>
      <c r="E960" s="499" t="str">
        <f>IF(I960="","",Main!O475)</f>
        <v/>
      </c>
      <c r="F960" s="500" t="str">
        <f>IF(I960="","",Main!P475)</f>
        <v/>
      </c>
      <c r="G960" s="500" t="str">
        <f>IF(I960="","",Main!Q475)</f>
        <v/>
      </c>
      <c r="H960" s="499" t="str">
        <f>IF(I960="","",Main!R475)</f>
        <v/>
      </c>
      <c r="I960" s="500" t="str">
        <f>IF(Main!S475="","",Main!S475)</f>
        <v/>
      </c>
      <c r="J960" s="501"/>
      <c r="K960" s="502" t="str">
        <f t="shared" si="461"/>
        <v/>
      </c>
      <c r="L960" s="503"/>
    </row>
    <row r="961" spans="1:12" s="504" customFormat="1" ht="27" hidden="1" customHeight="1">
      <c r="A961" s="609"/>
      <c r="B961" s="613"/>
      <c r="C961" s="614"/>
      <c r="D961" s="615"/>
      <c r="E961" s="505" t="str">
        <f>IF(I961="","",Main!J475)</f>
        <v/>
      </c>
      <c r="F961" s="506" t="str">
        <f>IF(I961="","",Main!K475)</f>
        <v/>
      </c>
      <c r="G961" s="506" t="str">
        <f>IF(I961="","",Main!L475)</f>
        <v/>
      </c>
      <c r="H961" s="505" t="str">
        <f>IF(I961="","",Main!M475)</f>
        <v/>
      </c>
      <c r="I961" s="506" t="str">
        <f>IF(Main!N475="","",Main!N475)</f>
        <v/>
      </c>
      <c r="J961" s="501"/>
      <c r="K961" s="502" t="str">
        <f t="shared" si="461"/>
        <v/>
      </c>
      <c r="L961" s="503" t="str">
        <f t="shared" ref="L961" si="485">K961</f>
        <v/>
      </c>
    </row>
    <row r="962" spans="1:12" s="504" customFormat="1" ht="27" hidden="1" customHeight="1">
      <c r="A962" s="608" t="str">
        <f>IF(K963="","",SUM($L$18:L963))</f>
        <v/>
      </c>
      <c r="B962" s="610" t="str">
        <f>IF(I963="","",CONCATENATE(Main!C476,", ",Main!D476,IF(Main!F476&gt;0,CONCATENATE(", ",Main!F476),"")))</f>
        <v/>
      </c>
      <c r="C962" s="611"/>
      <c r="D962" s="612"/>
      <c r="E962" s="499" t="str">
        <f>IF(I962="","",Main!O476)</f>
        <v/>
      </c>
      <c r="F962" s="500" t="str">
        <f>IF(I962="","",Main!P476)</f>
        <v/>
      </c>
      <c r="G962" s="500" t="str">
        <f>IF(I962="","",Main!Q476)</f>
        <v/>
      </c>
      <c r="H962" s="499" t="str">
        <f>IF(I962="","",Main!R476)</f>
        <v/>
      </c>
      <c r="I962" s="500" t="str">
        <f>IF(Main!S476="","",Main!S476)</f>
        <v/>
      </c>
      <c r="J962" s="501"/>
      <c r="K962" s="502" t="str">
        <f t="shared" si="461"/>
        <v/>
      </c>
      <c r="L962" s="503"/>
    </row>
    <row r="963" spans="1:12" s="504" customFormat="1" ht="27" hidden="1" customHeight="1">
      <c r="A963" s="609"/>
      <c r="B963" s="613"/>
      <c r="C963" s="614"/>
      <c r="D963" s="615"/>
      <c r="E963" s="505" t="str">
        <f>IF(I963="","",Main!J476)</f>
        <v/>
      </c>
      <c r="F963" s="506" t="str">
        <f>IF(I963="","",Main!K476)</f>
        <v/>
      </c>
      <c r="G963" s="506" t="str">
        <f>IF(I963="","",Main!L476)</f>
        <v/>
      </c>
      <c r="H963" s="505" t="str">
        <f>IF(I963="","",Main!M476)</f>
        <v/>
      </c>
      <c r="I963" s="506" t="str">
        <f>IF(Main!N476="","",Main!N476)</f>
        <v/>
      </c>
      <c r="J963" s="501"/>
      <c r="K963" s="502" t="str">
        <f t="shared" si="461"/>
        <v/>
      </c>
      <c r="L963" s="503" t="str">
        <f t="shared" ref="L963" si="486">K963</f>
        <v/>
      </c>
    </row>
    <row r="964" spans="1:12" s="504" customFormat="1" ht="27" hidden="1" customHeight="1">
      <c r="A964" s="608" t="str">
        <f>IF(K965="","",SUM($L$18:L965))</f>
        <v/>
      </c>
      <c r="B964" s="610" t="str">
        <f>IF(I965="","",CONCATENATE(Main!C477,", ",Main!D477,IF(Main!F477&gt;0,CONCATENATE(", ",Main!F477),"")))</f>
        <v/>
      </c>
      <c r="C964" s="611"/>
      <c r="D964" s="612"/>
      <c r="E964" s="499" t="str">
        <f>IF(I964="","",Main!O477)</f>
        <v/>
      </c>
      <c r="F964" s="500" t="str">
        <f>IF(I964="","",Main!P477)</f>
        <v/>
      </c>
      <c r="G964" s="500" t="str">
        <f>IF(I964="","",Main!Q477)</f>
        <v/>
      </c>
      <c r="H964" s="499" t="str">
        <f>IF(I964="","",Main!R477)</f>
        <v/>
      </c>
      <c r="I964" s="500" t="str">
        <f>IF(Main!S477="","",Main!S477)</f>
        <v/>
      </c>
      <c r="J964" s="501"/>
      <c r="K964" s="502" t="str">
        <f t="shared" si="461"/>
        <v/>
      </c>
      <c r="L964" s="503"/>
    </row>
    <row r="965" spans="1:12" s="504" customFormat="1" ht="27" hidden="1" customHeight="1">
      <c r="A965" s="609"/>
      <c r="B965" s="613"/>
      <c r="C965" s="614"/>
      <c r="D965" s="615"/>
      <c r="E965" s="505" t="str">
        <f>IF(I965="","",Main!J477)</f>
        <v/>
      </c>
      <c r="F965" s="506" t="str">
        <f>IF(I965="","",Main!K477)</f>
        <v/>
      </c>
      <c r="G965" s="506" t="str">
        <f>IF(I965="","",Main!L477)</f>
        <v/>
      </c>
      <c r="H965" s="505" t="str">
        <f>IF(I965="","",Main!M477)</f>
        <v/>
      </c>
      <c r="I965" s="506" t="str">
        <f>IF(Main!N477="","",Main!N477)</f>
        <v/>
      </c>
      <c r="J965" s="501"/>
      <c r="K965" s="502" t="str">
        <f t="shared" si="461"/>
        <v/>
      </c>
      <c r="L965" s="503" t="str">
        <f t="shared" ref="L965" si="487">K965</f>
        <v/>
      </c>
    </row>
    <row r="966" spans="1:12" s="504" customFormat="1" ht="27" hidden="1" customHeight="1">
      <c r="A966" s="608" t="str">
        <f>IF(K967="","",SUM($L$18:L967))</f>
        <v/>
      </c>
      <c r="B966" s="610" t="str">
        <f>IF(I967="","",CONCATENATE(Main!C478,", ",Main!D478,IF(Main!F478&gt;0,CONCATENATE(", ",Main!F478),"")))</f>
        <v/>
      </c>
      <c r="C966" s="611"/>
      <c r="D966" s="612"/>
      <c r="E966" s="499" t="str">
        <f>IF(I966="","",Main!O478)</f>
        <v/>
      </c>
      <c r="F966" s="500" t="str">
        <f>IF(I966="","",Main!P478)</f>
        <v/>
      </c>
      <c r="G966" s="500" t="str">
        <f>IF(I966="","",Main!Q478)</f>
        <v/>
      </c>
      <c r="H966" s="499" t="str">
        <f>IF(I966="","",Main!R478)</f>
        <v/>
      </c>
      <c r="I966" s="500" t="str">
        <f>IF(Main!S478="","",Main!S478)</f>
        <v/>
      </c>
      <c r="J966" s="501"/>
      <c r="K966" s="502" t="str">
        <f t="shared" si="461"/>
        <v/>
      </c>
      <c r="L966" s="503"/>
    </row>
    <row r="967" spans="1:12" s="504" customFormat="1" ht="27" hidden="1" customHeight="1">
      <c r="A967" s="609"/>
      <c r="B967" s="613"/>
      <c r="C967" s="614"/>
      <c r="D967" s="615"/>
      <c r="E967" s="505" t="str">
        <f>IF(I967="","",Main!J478)</f>
        <v/>
      </c>
      <c r="F967" s="506" t="str">
        <f>IF(I967="","",Main!K478)</f>
        <v/>
      </c>
      <c r="G967" s="506" t="str">
        <f>IF(I967="","",Main!L478)</f>
        <v/>
      </c>
      <c r="H967" s="505" t="str">
        <f>IF(I967="","",Main!M478)</f>
        <v/>
      </c>
      <c r="I967" s="506" t="str">
        <f>IF(Main!N478="","",Main!N478)</f>
        <v/>
      </c>
      <c r="J967" s="501"/>
      <c r="K967" s="502" t="str">
        <f t="shared" si="461"/>
        <v/>
      </c>
      <c r="L967" s="503" t="str">
        <f t="shared" ref="L967" si="488">K967</f>
        <v/>
      </c>
    </row>
    <row r="968" spans="1:12" s="504" customFormat="1" ht="27" hidden="1" customHeight="1">
      <c r="A968" s="608" t="str">
        <f>IF(K969="","",SUM($L$18:L969))</f>
        <v/>
      </c>
      <c r="B968" s="610" t="str">
        <f>IF(I969="","",CONCATENATE(Main!C479,", ",Main!D479,IF(Main!F479&gt;0,CONCATENATE(", ",Main!F479),"")))</f>
        <v/>
      </c>
      <c r="C968" s="611"/>
      <c r="D968" s="612"/>
      <c r="E968" s="499" t="str">
        <f>IF(I968="","",Main!O479)</f>
        <v/>
      </c>
      <c r="F968" s="500" t="str">
        <f>IF(I968="","",Main!P479)</f>
        <v/>
      </c>
      <c r="G968" s="500" t="str">
        <f>IF(I968="","",Main!Q479)</f>
        <v/>
      </c>
      <c r="H968" s="499" t="str">
        <f>IF(I968="","",Main!R479)</f>
        <v/>
      </c>
      <c r="I968" s="500" t="str">
        <f>IF(Main!S479="","",Main!S479)</f>
        <v/>
      </c>
      <c r="J968" s="501"/>
      <c r="K968" s="502" t="str">
        <f t="shared" si="461"/>
        <v/>
      </c>
      <c r="L968" s="503"/>
    </row>
    <row r="969" spans="1:12" s="504" customFormat="1" ht="27" hidden="1" customHeight="1">
      <c r="A969" s="609"/>
      <c r="B969" s="613"/>
      <c r="C969" s="614"/>
      <c r="D969" s="615"/>
      <c r="E969" s="505" t="str">
        <f>IF(I969="","",Main!J479)</f>
        <v/>
      </c>
      <c r="F969" s="506" t="str">
        <f>IF(I969="","",Main!K479)</f>
        <v/>
      </c>
      <c r="G969" s="506" t="str">
        <f>IF(I969="","",Main!L479)</f>
        <v/>
      </c>
      <c r="H969" s="505" t="str">
        <f>IF(I969="","",Main!M479)</f>
        <v/>
      </c>
      <c r="I969" s="506" t="str">
        <f>IF(Main!N479="","",Main!N479)</f>
        <v/>
      </c>
      <c r="J969" s="501"/>
      <c r="K969" s="502" t="str">
        <f t="shared" si="461"/>
        <v/>
      </c>
      <c r="L969" s="503" t="str">
        <f t="shared" ref="L969" si="489">K969</f>
        <v/>
      </c>
    </row>
    <row r="970" spans="1:12" s="504" customFormat="1" ht="27" hidden="1" customHeight="1">
      <c r="A970" s="608" t="str">
        <f>IF(K971="","",SUM($L$18:L971))</f>
        <v/>
      </c>
      <c r="B970" s="610" t="str">
        <f>IF(I971="","",CONCATENATE(Main!C480,", ",Main!D480,IF(Main!F480&gt;0,CONCATENATE(", ",Main!F480),"")))</f>
        <v/>
      </c>
      <c r="C970" s="611"/>
      <c r="D970" s="612"/>
      <c r="E970" s="499" t="str">
        <f>IF(I970="","",Main!O480)</f>
        <v/>
      </c>
      <c r="F970" s="500" t="str">
        <f>IF(I970="","",Main!P480)</f>
        <v/>
      </c>
      <c r="G970" s="500" t="str">
        <f>IF(I970="","",Main!Q480)</f>
        <v/>
      </c>
      <c r="H970" s="499" t="str">
        <f>IF(I970="","",Main!R480)</f>
        <v/>
      </c>
      <c r="I970" s="500" t="str">
        <f>IF(Main!S480="","",Main!S480)</f>
        <v/>
      </c>
      <c r="J970" s="501"/>
      <c r="K970" s="502" t="str">
        <f t="shared" si="461"/>
        <v/>
      </c>
      <c r="L970" s="503"/>
    </row>
    <row r="971" spans="1:12" s="504" customFormat="1" ht="27" hidden="1" customHeight="1">
      <c r="A971" s="609"/>
      <c r="B971" s="613"/>
      <c r="C971" s="614"/>
      <c r="D971" s="615"/>
      <c r="E971" s="505" t="str">
        <f>IF(I971="","",Main!J480)</f>
        <v/>
      </c>
      <c r="F971" s="506" t="str">
        <f>IF(I971="","",Main!K480)</f>
        <v/>
      </c>
      <c r="G971" s="506" t="str">
        <f>IF(I971="","",Main!L480)</f>
        <v/>
      </c>
      <c r="H971" s="505" t="str">
        <f>IF(I971="","",Main!M480)</f>
        <v/>
      </c>
      <c r="I971" s="506" t="str">
        <f>IF(Main!N480="","",Main!N480)</f>
        <v/>
      </c>
      <c r="J971" s="501"/>
      <c r="K971" s="502" t="str">
        <f t="shared" si="461"/>
        <v/>
      </c>
      <c r="L971" s="503" t="str">
        <f t="shared" ref="L971" si="490">K971</f>
        <v/>
      </c>
    </row>
    <row r="972" spans="1:12" s="504" customFormat="1" ht="27" hidden="1" customHeight="1">
      <c r="A972" s="608" t="str">
        <f>IF(K973="","",SUM($L$18:L973))</f>
        <v/>
      </c>
      <c r="B972" s="610" t="str">
        <f>IF(I973="","",CONCATENATE(Main!C481,", ",Main!D481,IF(Main!F481&gt;0,CONCATENATE(", ",Main!F481),"")))</f>
        <v/>
      </c>
      <c r="C972" s="611"/>
      <c r="D972" s="612"/>
      <c r="E972" s="499" t="str">
        <f>IF(I972="","",Main!O481)</f>
        <v/>
      </c>
      <c r="F972" s="500" t="str">
        <f>IF(I972="","",Main!P481)</f>
        <v/>
      </c>
      <c r="G972" s="500" t="str">
        <f>IF(I972="","",Main!Q481)</f>
        <v/>
      </c>
      <c r="H972" s="499" t="str">
        <f>IF(I972="","",Main!R481)</f>
        <v/>
      </c>
      <c r="I972" s="500" t="str">
        <f>IF(Main!S481="","",Main!S481)</f>
        <v/>
      </c>
      <c r="J972" s="501"/>
      <c r="K972" s="502" t="str">
        <f t="shared" si="461"/>
        <v/>
      </c>
      <c r="L972" s="503"/>
    </row>
    <row r="973" spans="1:12" s="504" customFormat="1" ht="27" hidden="1" customHeight="1">
      <c r="A973" s="609"/>
      <c r="B973" s="613"/>
      <c r="C973" s="614"/>
      <c r="D973" s="615"/>
      <c r="E973" s="505" t="str">
        <f>IF(I973="","",Main!J481)</f>
        <v/>
      </c>
      <c r="F973" s="506" t="str">
        <f>IF(I973="","",Main!K481)</f>
        <v/>
      </c>
      <c r="G973" s="506" t="str">
        <f>IF(I973="","",Main!L481)</f>
        <v/>
      </c>
      <c r="H973" s="505" t="str">
        <f>IF(I973="","",Main!M481)</f>
        <v/>
      </c>
      <c r="I973" s="506" t="str">
        <f>IF(Main!N481="","",Main!N481)</f>
        <v/>
      </c>
      <c r="J973" s="501"/>
      <c r="K973" s="502" t="str">
        <f t="shared" si="461"/>
        <v/>
      </c>
      <c r="L973" s="503" t="str">
        <f t="shared" ref="L973" si="491">K973</f>
        <v/>
      </c>
    </row>
    <row r="974" spans="1:12" s="504" customFormat="1" ht="27" hidden="1" customHeight="1">
      <c r="A974" s="608" t="str">
        <f>IF(K975="","",SUM($L$18:L975))</f>
        <v/>
      </c>
      <c r="B974" s="610" t="str">
        <f>IF(I975="","",CONCATENATE(Main!C482,", ",Main!D482,IF(Main!F482&gt;0,CONCATENATE(", ",Main!F482),"")))</f>
        <v/>
      </c>
      <c r="C974" s="611"/>
      <c r="D974" s="612"/>
      <c r="E974" s="499" t="str">
        <f>IF(I974="","",Main!O482)</f>
        <v/>
      </c>
      <c r="F974" s="500" t="str">
        <f>IF(I974="","",Main!P482)</f>
        <v/>
      </c>
      <c r="G974" s="500" t="str">
        <f>IF(I974="","",Main!Q482)</f>
        <v/>
      </c>
      <c r="H974" s="499" t="str">
        <f>IF(I974="","",Main!R482)</f>
        <v/>
      </c>
      <c r="I974" s="500" t="str">
        <f>IF(Main!S482="","",Main!S482)</f>
        <v/>
      </c>
      <c r="J974" s="501"/>
      <c r="K974" s="502" t="str">
        <f t="shared" si="461"/>
        <v/>
      </c>
      <c r="L974" s="503"/>
    </row>
    <row r="975" spans="1:12" s="504" customFormat="1" ht="27" hidden="1" customHeight="1">
      <c r="A975" s="609"/>
      <c r="B975" s="613"/>
      <c r="C975" s="614"/>
      <c r="D975" s="615"/>
      <c r="E975" s="505" t="str">
        <f>IF(I975="","",Main!J482)</f>
        <v/>
      </c>
      <c r="F975" s="506" t="str">
        <f>IF(I975="","",Main!K482)</f>
        <v/>
      </c>
      <c r="G975" s="506" t="str">
        <f>IF(I975="","",Main!L482)</f>
        <v/>
      </c>
      <c r="H975" s="505" t="str">
        <f>IF(I975="","",Main!M482)</f>
        <v/>
      </c>
      <c r="I975" s="506" t="str">
        <f>IF(Main!N482="","",Main!N482)</f>
        <v/>
      </c>
      <c r="J975" s="501"/>
      <c r="K975" s="502" t="str">
        <f t="shared" si="461"/>
        <v/>
      </c>
      <c r="L975" s="503" t="str">
        <f t="shared" ref="L975" si="492">K975</f>
        <v/>
      </c>
    </row>
    <row r="976" spans="1:12" s="504" customFormat="1" ht="27" hidden="1" customHeight="1">
      <c r="A976" s="608" t="str">
        <f>IF(K977="","",SUM($L$18:L977))</f>
        <v/>
      </c>
      <c r="B976" s="610" t="str">
        <f>IF(I977="","",CONCATENATE(Main!C483,", ",Main!D483,IF(Main!F483&gt;0,CONCATENATE(", ",Main!F483),"")))</f>
        <v/>
      </c>
      <c r="C976" s="611"/>
      <c r="D976" s="612"/>
      <c r="E976" s="499" t="str">
        <f>IF(I976="","",Main!O483)</f>
        <v/>
      </c>
      <c r="F976" s="500" t="str">
        <f>IF(I976="","",Main!P483)</f>
        <v/>
      </c>
      <c r="G976" s="500" t="str">
        <f>IF(I976="","",Main!Q483)</f>
        <v/>
      </c>
      <c r="H976" s="499" t="str">
        <f>IF(I976="","",Main!R483)</f>
        <v/>
      </c>
      <c r="I976" s="500" t="str">
        <f>IF(Main!S483="","",Main!S483)</f>
        <v/>
      </c>
      <c r="J976" s="501"/>
      <c r="K976" s="502" t="str">
        <f t="shared" si="461"/>
        <v/>
      </c>
      <c r="L976" s="503"/>
    </row>
    <row r="977" spans="1:12" s="504" customFormat="1" ht="27" hidden="1" customHeight="1">
      <c r="A977" s="609"/>
      <c r="B977" s="613"/>
      <c r="C977" s="614"/>
      <c r="D977" s="615"/>
      <c r="E977" s="505" t="str">
        <f>IF(I977="","",Main!J483)</f>
        <v/>
      </c>
      <c r="F977" s="506" t="str">
        <f>IF(I977="","",Main!K483)</f>
        <v/>
      </c>
      <c r="G977" s="506" t="str">
        <f>IF(I977="","",Main!L483)</f>
        <v/>
      </c>
      <c r="H977" s="505" t="str">
        <f>IF(I977="","",Main!M483)</f>
        <v/>
      </c>
      <c r="I977" s="506" t="str">
        <f>IF(Main!N483="","",Main!N483)</f>
        <v/>
      </c>
      <c r="J977" s="501"/>
      <c r="K977" s="502" t="str">
        <f t="shared" si="461"/>
        <v/>
      </c>
      <c r="L977" s="503" t="str">
        <f t="shared" ref="L977" si="493">K977</f>
        <v/>
      </c>
    </row>
    <row r="978" spans="1:12" s="504" customFormat="1" ht="27" hidden="1" customHeight="1">
      <c r="A978" s="608" t="str">
        <f>IF(K979="","",SUM($L$18:L979))</f>
        <v/>
      </c>
      <c r="B978" s="610" t="str">
        <f>IF(I979="","",CONCATENATE(Main!C484,", ",Main!D484,IF(Main!F484&gt;0,CONCATENATE(", ",Main!F484),"")))</f>
        <v/>
      </c>
      <c r="C978" s="611"/>
      <c r="D978" s="612"/>
      <c r="E978" s="499" t="str">
        <f>IF(I978="","",Main!O484)</f>
        <v/>
      </c>
      <c r="F978" s="500" t="str">
        <f>IF(I978="","",Main!P484)</f>
        <v/>
      </c>
      <c r="G978" s="500" t="str">
        <f>IF(I978="","",Main!Q484)</f>
        <v/>
      </c>
      <c r="H978" s="499" t="str">
        <f>IF(I978="","",Main!R484)</f>
        <v/>
      </c>
      <c r="I978" s="500" t="str">
        <f>IF(Main!S484="","",Main!S484)</f>
        <v/>
      </c>
      <c r="J978" s="501"/>
      <c r="K978" s="502" t="str">
        <f t="shared" si="461"/>
        <v/>
      </c>
      <c r="L978" s="503"/>
    </row>
    <row r="979" spans="1:12" s="504" customFormat="1" ht="27" hidden="1" customHeight="1">
      <c r="A979" s="609"/>
      <c r="B979" s="613"/>
      <c r="C979" s="614"/>
      <c r="D979" s="615"/>
      <c r="E979" s="505" t="str">
        <f>IF(I979="","",Main!J484)</f>
        <v/>
      </c>
      <c r="F979" s="506" t="str">
        <f>IF(I979="","",Main!K484)</f>
        <v/>
      </c>
      <c r="G979" s="506" t="str">
        <f>IF(I979="","",Main!L484)</f>
        <v/>
      </c>
      <c r="H979" s="505" t="str">
        <f>IF(I979="","",Main!M484)</f>
        <v/>
      </c>
      <c r="I979" s="506" t="str">
        <f>IF(Main!N484="","",Main!N484)</f>
        <v/>
      </c>
      <c r="J979" s="501"/>
      <c r="K979" s="502" t="str">
        <f t="shared" ref="K979:K1017" si="494">IF(I979="","",1)</f>
        <v/>
      </c>
      <c r="L979" s="503" t="str">
        <f t="shared" ref="L979" si="495">K979</f>
        <v/>
      </c>
    </row>
    <row r="980" spans="1:12" s="504" customFormat="1" ht="27" hidden="1" customHeight="1">
      <c r="A980" s="608" t="str">
        <f>IF(K981="","",SUM($L$18:L981))</f>
        <v/>
      </c>
      <c r="B980" s="610" t="str">
        <f>IF(I981="","",CONCATENATE(Main!C485,", ",Main!D485,IF(Main!F485&gt;0,CONCATENATE(", ",Main!F485),"")))</f>
        <v/>
      </c>
      <c r="C980" s="611"/>
      <c r="D980" s="612"/>
      <c r="E980" s="499" t="str">
        <f>IF(I980="","",Main!O485)</f>
        <v/>
      </c>
      <c r="F980" s="500" t="str">
        <f>IF(I980="","",Main!P485)</f>
        <v/>
      </c>
      <c r="G980" s="500" t="str">
        <f>IF(I980="","",Main!Q485)</f>
        <v/>
      </c>
      <c r="H980" s="499" t="str">
        <f>IF(I980="","",Main!R485)</f>
        <v/>
      </c>
      <c r="I980" s="500" t="str">
        <f>IF(Main!S485="","",Main!S485)</f>
        <v/>
      </c>
      <c r="J980" s="501"/>
      <c r="K980" s="502" t="str">
        <f t="shared" si="494"/>
        <v/>
      </c>
      <c r="L980" s="503"/>
    </row>
    <row r="981" spans="1:12" s="504" customFormat="1" ht="27" hidden="1" customHeight="1">
      <c r="A981" s="609"/>
      <c r="B981" s="613"/>
      <c r="C981" s="614"/>
      <c r="D981" s="615"/>
      <c r="E981" s="505" t="str">
        <f>IF(I981="","",Main!J485)</f>
        <v/>
      </c>
      <c r="F981" s="506" t="str">
        <f>IF(I981="","",Main!K485)</f>
        <v/>
      </c>
      <c r="G981" s="506" t="str">
        <f>IF(I981="","",Main!L485)</f>
        <v/>
      </c>
      <c r="H981" s="505" t="str">
        <f>IF(I981="","",Main!M485)</f>
        <v/>
      </c>
      <c r="I981" s="506" t="str">
        <f>IF(Main!N485="","",Main!N485)</f>
        <v/>
      </c>
      <c r="J981" s="501"/>
      <c r="K981" s="502" t="str">
        <f t="shared" si="494"/>
        <v/>
      </c>
      <c r="L981" s="503" t="str">
        <f t="shared" ref="L981" si="496">K981</f>
        <v/>
      </c>
    </row>
    <row r="982" spans="1:12" s="504" customFormat="1" ht="27" hidden="1" customHeight="1">
      <c r="A982" s="608" t="str">
        <f>IF(K983="","",SUM($L$18:L983))</f>
        <v/>
      </c>
      <c r="B982" s="610" t="str">
        <f>IF(I983="","",CONCATENATE(Main!C486,", ",Main!D486,IF(Main!F486&gt;0,CONCATENATE(", ",Main!F486),"")))</f>
        <v/>
      </c>
      <c r="C982" s="611"/>
      <c r="D982" s="612"/>
      <c r="E982" s="499" t="str">
        <f>IF(I982="","",Main!O486)</f>
        <v/>
      </c>
      <c r="F982" s="500" t="str">
        <f>IF(I982="","",Main!P486)</f>
        <v/>
      </c>
      <c r="G982" s="500" t="str">
        <f>IF(I982="","",Main!Q486)</f>
        <v/>
      </c>
      <c r="H982" s="499" t="str">
        <f>IF(I982="","",Main!R486)</f>
        <v/>
      </c>
      <c r="I982" s="500" t="str">
        <f>IF(Main!S486="","",Main!S486)</f>
        <v/>
      </c>
      <c r="J982" s="501"/>
      <c r="K982" s="502" t="str">
        <f t="shared" si="494"/>
        <v/>
      </c>
      <c r="L982" s="503"/>
    </row>
    <row r="983" spans="1:12" s="504" customFormat="1" ht="27" hidden="1" customHeight="1">
      <c r="A983" s="609"/>
      <c r="B983" s="613"/>
      <c r="C983" s="614"/>
      <c r="D983" s="615"/>
      <c r="E983" s="505" t="str">
        <f>IF(I983="","",Main!J486)</f>
        <v/>
      </c>
      <c r="F983" s="506" t="str">
        <f>IF(I983="","",Main!K486)</f>
        <v/>
      </c>
      <c r="G983" s="506" t="str">
        <f>IF(I983="","",Main!L486)</f>
        <v/>
      </c>
      <c r="H983" s="505" t="str">
        <f>IF(I983="","",Main!M486)</f>
        <v/>
      </c>
      <c r="I983" s="506" t="str">
        <f>IF(Main!N486="","",Main!N486)</f>
        <v/>
      </c>
      <c r="J983" s="501"/>
      <c r="K983" s="502" t="str">
        <f t="shared" si="494"/>
        <v/>
      </c>
      <c r="L983" s="503" t="str">
        <f t="shared" ref="L983" si="497">K983</f>
        <v/>
      </c>
    </row>
    <row r="984" spans="1:12" s="504" customFormat="1" ht="27" hidden="1" customHeight="1">
      <c r="A984" s="608" t="str">
        <f>IF(K985="","",SUM($L$18:L985))</f>
        <v/>
      </c>
      <c r="B984" s="610" t="str">
        <f>IF(I985="","",CONCATENATE(Main!C487,", ",Main!D487,IF(Main!F487&gt;0,CONCATENATE(", ",Main!F487),"")))</f>
        <v/>
      </c>
      <c r="C984" s="611"/>
      <c r="D984" s="612"/>
      <c r="E984" s="499" t="str">
        <f>IF(I984="","",Main!O487)</f>
        <v/>
      </c>
      <c r="F984" s="500" t="str">
        <f>IF(I984="","",Main!P487)</f>
        <v/>
      </c>
      <c r="G984" s="500" t="str">
        <f>IF(I984="","",Main!Q487)</f>
        <v/>
      </c>
      <c r="H984" s="499" t="str">
        <f>IF(I984="","",Main!R487)</f>
        <v/>
      </c>
      <c r="I984" s="500" t="str">
        <f>IF(Main!S487="","",Main!S487)</f>
        <v/>
      </c>
      <c r="J984" s="501"/>
      <c r="K984" s="502" t="str">
        <f t="shared" si="494"/>
        <v/>
      </c>
      <c r="L984" s="503"/>
    </row>
    <row r="985" spans="1:12" s="504" customFormat="1" ht="27" hidden="1" customHeight="1">
      <c r="A985" s="609"/>
      <c r="B985" s="613"/>
      <c r="C985" s="614"/>
      <c r="D985" s="615"/>
      <c r="E985" s="505" t="str">
        <f>IF(I985="","",Main!J487)</f>
        <v/>
      </c>
      <c r="F985" s="506" t="str">
        <f>IF(I985="","",Main!K487)</f>
        <v/>
      </c>
      <c r="G985" s="506" t="str">
        <f>IF(I985="","",Main!L487)</f>
        <v/>
      </c>
      <c r="H985" s="505" t="str">
        <f>IF(I985="","",Main!M487)</f>
        <v/>
      </c>
      <c r="I985" s="506" t="str">
        <f>IF(Main!N487="","",Main!N487)</f>
        <v/>
      </c>
      <c r="J985" s="501"/>
      <c r="K985" s="502" t="str">
        <f t="shared" si="494"/>
        <v/>
      </c>
      <c r="L985" s="503" t="str">
        <f t="shared" ref="L985" si="498">K985</f>
        <v/>
      </c>
    </row>
    <row r="986" spans="1:12" s="504" customFormat="1" ht="27" hidden="1" customHeight="1">
      <c r="A986" s="608" t="str">
        <f>IF(K987="","",SUM($L$18:L987))</f>
        <v/>
      </c>
      <c r="B986" s="610" t="str">
        <f>IF(I987="","",CONCATENATE(Main!C488,", ",Main!D488,IF(Main!F488&gt;0,CONCATENATE(", ",Main!F488),"")))</f>
        <v/>
      </c>
      <c r="C986" s="611"/>
      <c r="D986" s="612"/>
      <c r="E986" s="499" t="str">
        <f>IF(I986="","",Main!O488)</f>
        <v/>
      </c>
      <c r="F986" s="500" t="str">
        <f>IF(I986="","",Main!P488)</f>
        <v/>
      </c>
      <c r="G986" s="500" t="str">
        <f>IF(I986="","",Main!Q488)</f>
        <v/>
      </c>
      <c r="H986" s="499" t="str">
        <f>IF(I986="","",Main!R488)</f>
        <v/>
      </c>
      <c r="I986" s="500" t="str">
        <f>IF(Main!S488="","",Main!S488)</f>
        <v/>
      </c>
      <c r="J986" s="501"/>
      <c r="K986" s="502" t="str">
        <f t="shared" si="494"/>
        <v/>
      </c>
      <c r="L986" s="503"/>
    </row>
    <row r="987" spans="1:12" s="504" customFormat="1" ht="27" hidden="1" customHeight="1">
      <c r="A987" s="609"/>
      <c r="B987" s="613"/>
      <c r="C987" s="614"/>
      <c r="D987" s="615"/>
      <c r="E987" s="505" t="str">
        <f>IF(I987="","",Main!J488)</f>
        <v/>
      </c>
      <c r="F987" s="506" t="str">
        <f>IF(I987="","",Main!K488)</f>
        <v/>
      </c>
      <c r="G987" s="506" t="str">
        <f>IF(I987="","",Main!L488)</f>
        <v/>
      </c>
      <c r="H987" s="505" t="str">
        <f>IF(I987="","",Main!M488)</f>
        <v/>
      </c>
      <c r="I987" s="506" t="str">
        <f>IF(Main!N488="","",Main!N488)</f>
        <v/>
      </c>
      <c r="J987" s="501"/>
      <c r="K987" s="502" t="str">
        <f t="shared" si="494"/>
        <v/>
      </c>
      <c r="L987" s="503" t="str">
        <f t="shared" ref="L987" si="499">K987</f>
        <v/>
      </c>
    </row>
    <row r="988" spans="1:12" s="504" customFormat="1" ht="27" hidden="1" customHeight="1">
      <c r="A988" s="608" t="str">
        <f>IF(K989="","",SUM($L$18:L989))</f>
        <v/>
      </c>
      <c r="B988" s="610" t="str">
        <f>IF(I989="","",CONCATENATE(Main!C489,", ",Main!D489,IF(Main!F489&gt;0,CONCATENATE(", ",Main!F489),"")))</f>
        <v/>
      </c>
      <c r="C988" s="611"/>
      <c r="D988" s="612"/>
      <c r="E988" s="499" t="str">
        <f>IF(I988="","",Main!O489)</f>
        <v/>
      </c>
      <c r="F988" s="500" t="str">
        <f>IF(I988="","",Main!P489)</f>
        <v/>
      </c>
      <c r="G988" s="500" t="str">
        <f>IF(I988="","",Main!Q489)</f>
        <v/>
      </c>
      <c r="H988" s="499" t="str">
        <f>IF(I988="","",Main!R489)</f>
        <v/>
      </c>
      <c r="I988" s="500" t="str">
        <f>IF(Main!S489="","",Main!S489)</f>
        <v/>
      </c>
      <c r="J988" s="501"/>
      <c r="K988" s="502" t="str">
        <f t="shared" si="494"/>
        <v/>
      </c>
      <c r="L988" s="503"/>
    </row>
    <row r="989" spans="1:12" s="504" customFormat="1" ht="27" hidden="1" customHeight="1">
      <c r="A989" s="609"/>
      <c r="B989" s="613"/>
      <c r="C989" s="614"/>
      <c r="D989" s="615"/>
      <c r="E989" s="505" t="str">
        <f>IF(I989="","",Main!J489)</f>
        <v/>
      </c>
      <c r="F989" s="506" t="str">
        <f>IF(I989="","",Main!K489)</f>
        <v/>
      </c>
      <c r="G989" s="506" t="str">
        <f>IF(I989="","",Main!L489)</f>
        <v/>
      </c>
      <c r="H989" s="505" t="str">
        <f>IF(I989="","",Main!M489)</f>
        <v/>
      </c>
      <c r="I989" s="506" t="str">
        <f>IF(Main!N489="","",Main!N489)</f>
        <v/>
      </c>
      <c r="J989" s="501"/>
      <c r="K989" s="502" t="str">
        <f t="shared" si="494"/>
        <v/>
      </c>
      <c r="L989" s="503" t="str">
        <f t="shared" ref="L989" si="500">K989</f>
        <v/>
      </c>
    </row>
    <row r="990" spans="1:12" s="504" customFormat="1" ht="27" hidden="1" customHeight="1">
      <c r="A990" s="608" t="str">
        <f>IF(K991="","",SUM($L$18:L991))</f>
        <v/>
      </c>
      <c r="B990" s="610" t="str">
        <f>IF(I991="","",CONCATENATE(Main!C490,", ",Main!D490,IF(Main!F490&gt;0,CONCATENATE(", ",Main!F490),"")))</f>
        <v/>
      </c>
      <c r="C990" s="611"/>
      <c r="D990" s="612"/>
      <c r="E990" s="499" t="str">
        <f>IF(I990="","",Main!O490)</f>
        <v/>
      </c>
      <c r="F990" s="500" t="str">
        <f>IF(I990="","",Main!P490)</f>
        <v/>
      </c>
      <c r="G990" s="500" t="str">
        <f>IF(I990="","",Main!Q490)</f>
        <v/>
      </c>
      <c r="H990" s="499" t="str">
        <f>IF(I990="","",Main!R490)</f>
        <v/>
      </c>
      <c r="I990" s="500" t="str">
        <f>IF(Main!S490="","",Main!S490)</f>
        <v/>
      </c>
      <c r="J990" s="501"/>
      <c r="K990" s="502" t="str">
        <f t="shared" si="494"/>
        <v/>
      </c>
      <c r="L990" s="503"/>
    </row>
    <row r="991" spans="1:12" s="504" customFormat="1" ht="27" hidden="1" customHeight="1">
      <c r="A991" s="609"/>
      <c r="B991" s="613"/>
      <c r="C991" s="614"/>
      <c r="D991" s="615"/>
      <c r="E991" s="505" t="str">
        <f>IF(I991="","",Main!J490)</f>
        <v/>
      </c>
      <c r="F991" s="506" t="str">
        <f>IF(I991="","",Main!K490)</f>
        <v/>
      </c>
      <c r="G991" s="506" t="str">
        <f>IF(I991="","",Main!L490)</f>
        <v/>
      </c>
      <c r="H991" s="505" t="str">
        <f>IF(I991="","",Main!M490)</f>
        <v/>
      </c>
      <c r="I991" s="506" t="str">
        <f>IF(Main!N490="","",Main!N490)</f>
        <v/>
      </c>
      <c r="J991" s="501"/>
      <c r="K991" s="502" t="str">
        <f t="shared" si="494"/>
        <v/>
      </c>
      <c r="L991" s="503" t="str">
        <f t="shared" ref="L991" si="501">K991</f>
        <v/>
      </c>
    </row>
    <row r="992" spans="1:12" s="504" customFormat="1" ht="27" hidden="1" customHeight="1">
      <c r="A992" s="608" t="str">
        <f>IF(K993="","",SUM($L$18:L993))</f>
        <v/>
      </c>
      <c r="B992" s="610" t="str">
        <f>IF(I993="","",CONCATENATE(Main!C491,", ",Main!D491,IF(Main!F491&gt;0,CONCATENATE(", ",Main!F491),"")))</f>
        <v/>
      </c>
      <c r="C992" s="611"/>
      <c r="D992" s="612"/>
      <c r="E992" s="499" t="str">
        <f>IF(I992="","",Main!O491)</f>
        <v/>
      </c>
      <c r="F992" s="500" t="str">
        <f>IF(I992="","",Main!P491)</f>
        <v/>
      </c>
      <c r="G992" s="500" t="str">
        <f>IF(I992="","",Main!Q491)</f>
        <v/>
      </c>
      <c r="H992" s="499" t="str">
        <f>IF(I992="","",Main!R491)</f>
        <v/>
      </c>
      <c r="I992" s="500" t="str">
        <f>IF(Main!S491="","",Main!S491)</f>
        <v/>
      </c>
      <c r="J992" s="501"/>
      <c r="K992" s="502" t="str">
        <f t="shared" si="494"/>
        <v/>
      </c>
      <c r="L992" s="503"/>
    </row>
    <row r="993" spans="1:12" s="504" customFormat="1" ht="27" hidden="1" customHeight="1">
      <c r="A993" s="609"/>
      <c r="B993" s="613"/>
      <c r="C993" s="614"/>
      <c r="D993" s="615"/>
      <c r="E993" s="505" t="str">
        <f>IF(I993="","",Main!J491)</f>
        <v/>
      </c>
      <c r="F993" s="506" t="str">
        <f>IF(I993="","",Main!K491)</f>
        <v/>
      </c>
      <c r="G993" s="506" t="str">
        <f>IF(I993="","",Main!L491)</f>
        <v/>
      </c>
      <c r="H993" s="505" t="str">
        <f>IF(I993="","",Main!M491)</f>
        <v/>
      </c>
      <c r="I993" s="506" t="str">
        <f>IF(Main!N491="","",Main!N491)</f>
        <v/>
      </c>
      <c r="J993" s="501"/>
      <c r="K993" s="502" t="str">
        <f t="shared" si="494"/>
        <v/>
      </c>
      <c r="L993" s="503" t="str">
        <f t="shared" ref="L993" si="502">K993</f>
        <v/>
      </c>
    </row>
    <row r="994" spans="1:12" s="504" customFormat="1" ht="27" hidden="1" customHeight="1">
      <c r="A994" s="608" t="str">
        <f>IF(K995="","",SUM($L$18:L995))</f>
        <v/>
      </c>
      <c r="B994" s="610" t="str">
        <f>IF(I995="","",CONCATENATE(Main!C492,", ",Main!D492,IF(Main!F492&gt;0,CONCATENATE(", ",Main!F492),"")))</f>
        <v/>
      </c>
      <c r="C994" s="611"/>
      <c r="D994" s="612"/>
      <c r="E994" s="499" t="str">
        <f>IF(I994="","",Main!O492)</f>
        <v/>
      </c>
      <c r="F994" s="500" t="str">
        <f>IF(I994="","",Main!P492)</f>
        <v/>
      </c>
      <c r="G994" s="500" t="str">
        <f>IF(I994="","",Main!Q492)</f>
        <v/>
      </c>
      <c r="H994" s="499" t="str">
        <f>IF(I994="","",Main!R492)</f>
        <v/>
      </c>
      <c r="I994" s="500" t="str">
        <f>IF(Main!S492="","",Main!S492)</f>
        <v/>
      </c>
      <c r="J994" s="501"/>
      <c r="K994" s="502" t="str">
        <f t="shared" si="494"/>
        <v/>
      </c>
      <c r="L994" s="503"/>
    </row>
    <row r="995" spans="1:12" s="504" customFormat="1" ht="27" hidden="1" customHeight="1">
      <c r="A995" s="609"/>
      <c r="B995" s="613"/>
      <c r="C995" s="614"/>
      <c r="D995" s="615"/>
      <c r="E995" s="505" t="str">
        <f>IF(I995="","",Main!J492)</f>
        <v/>
      </c>
      <c r="F995" s="506" t="str">
        <f>IF(I995="","",Main!K492)</f>
        <v/>
      </c>
      <c r="G995" s="506" t="str">
        <f>IF(I995="","",Main!L492)</f>
        <v/>
      </c>
      <c r="H995" s="505" t="str">
        <f>IF(I995="","",Main!M492)</f>
        <v/>
      </c>
      <c r="I995" s="506" t="str">
        <f>IF(Main!N492="","",Main!N492)</f>
        <v/>
      </c>
      <c r="J995" s="501"/>
      <c r="K995" s="502" t="str">
        <f t="shared" si="494"/>
        <v/>
      </c>
      <c r="L995" s="503" t="str">
        <f t="shared" ref="L995" si="503">K995</f>
        <v/>
      </c>
    </row>
    <row r="996" spans="1:12" s="504" customFormat="1" ht="27" hidden="1" customHeight="1">
      <c r="A996" s="608" t="str">
        <f>IF(K997="","",SUM($L$18:L997))</f>
        <v/>
      </c>
      <c r="B996" s="610" t="str">
        <f>IF(I997="","",CONCATENATE(Main!C493,", ",Main!D493,IF(Main!F493&gt;0,CONCATENATE(", ",Main!F493),"")))</f>
        <v/>
      </c>
      <c r="C996" s="611"/>
      <c r="D996" s="612"/>
      <c r="E996" s="499" t="str">
        <f>IF(I996="","",Main!O493)</f>
        <v/>
      </c>
      <c r="F996" s="500" t="str">
        <f>IF(I996="","",Main!P493)</f>
        <v/>
      </c>
      <c r="G996" s="500" t="str">
        <f>IF(I996="","",Main!Q493)</f>
        <v/>
      </c>
      <c r="H996" s="499" t="str">
        <f>IF(I996="","",Main!R493)</f>
        <v/>
      </c>
      <c r="I996" s="500" t="str">
        <f>IF(Main!S493="","",Main!S493)</f>
        <v/>
      </c>
      <c r="J996" s="501"/>
      <c r="K996" s="502" t="str">
        <f t="shared" si="494"/>
        <v/>
      </c>
      <c r="L996" s="503"/>
    </row>
    <row r="997" spans="1:12" s="504" customFormat="1" ht="27" hidden="1" customHeight="1">
      <c r="A997" s="609"/>
      <c r="B997" s="613"/>
      <c r="C997" s="614"/>
      <c r="D997" s="615"/>
      <c r="E997" s="505" t="str">
        <f>IF(I997="","",Main!J493)</f>
        <v/>
      </c>
      <c r="F997" s="506" t="str">
        <f>IF(I997="","",Main!K493)</f>
        <v/>
      </c>
      <c r="G997" s="506" t="str">
        <f>IF(I997="","",Main!L493)</f>
        <v/>
      </c>
      <c r="H997" s="505" t="str">
        <f>IF(I997="","",Main!M493)</f>
        <v/>
      </c>
      <c r="I997" s="506" t="str">
        <f>IF(Main!N493="","",Main!N493)</f>
        <v/>
      </c>
      <c r="J997" s="501"/>
      <c r="K997" s="502" t="str">
        <f t="shared" si="494"/>
        <v/>
      </c>
      <c r="L997" s="503" t="str">
        <f t="shared" ref="L997" si="504">K997</f>
        <v/>
      </c>
    </row>
    <row r="998" spans="1:12" s="504" customFormat="1" ht="27" hidden="1" customHeight="1">
      <c r="A998" s="608" t="str">
        <f>IF(K999="","",SUM($L$18:L999))</f>
        <v/>
      </c>
      <c r="B998" s="610" t="str">
        <f>IF(I999="","",CONCATENATE(Main!C494,", ",Main!D494,IF(Main!F494&gt;0,CONCATENATE(", ",Main!F494),"")))</f>
        <v/>
      </c>
      <c r="C998" s="611"/>
      <c r="D998" s="612"/>
      <c r="E998" s="499" t="str">
        <f>IF(I998="","",Main!O494)</f>
        <v/>
      </c>
      <c r="F998" s="500" t="str">
        <f>IF(I998="","",Main!P494)</f>
        <v/>
      </c>
      <c r="G998" s="500" t="str">
        <f>IF(I998="","",Main!Q494)</f>
        <v/>
      </c>
      <c r="H998" s="499" t="str">
        <f>IF(I998="","",Main!R494)</f>
        <v/>
      </c>
      <c r="I998" s="500" t="str">
        <f>IF(Main!S494="","",Main!S494)</f>
        <v/>
      </c>
      <c r="J998" s="501"/>
      <c r="K998" s="502" t="str">
        <f t="shared" si="494"/>
        <v/>
      </c>
      <c r="L998" s="503"/>
    </row>
    <row r="999" spans="1:12" s="504" customFormat="1" ht="27" hidden="1" customHeight="1">
      <c r="A999" s="609"/>
      <c r="B999" s="613"/>
      <c r="C999" s="614"/>
      <c r="D999" s="615"/>
      <c r="E999" s="505" t="str">
        <f>IF(I999="","",Main!J494)</f>
        <v/>
      </c>
      <c r="F999" s="506" t="str">
        <f>IF(I999="","",Main!K494)</f>
        <v/>
      </c>
      <c r="G999" s="506" t="str">
        <f>IF(I999="","",Main!L494)</f>
        <v/>
      </c>
      <c r="H999" s="505" t="str">
        <f>IF(I999="","",Main!M494)</f>
        <v/>
      </c>
      <c r="I999" s="506" t="str">
        <f>IF(Main!N494="","",Main!N494)</f>
        <v/>
      </c>
      <c r="J999" s="501"/>
      <c r="K999" s="502" t="str">
        <f t="shared" si="494"/>
        <v/>
      </c>
      <c r="L999" s="503" t="str">
        <f t="shared" ref="L999" si="505">K999</f>
        <v/>
      </c>
    </row>
    <row r="1000" spans="1:12" s="504" customFormat="1" ht="27" hidden="1" customHeight="1">
      <c r="A1000" s="608" t="str">
        <f>IF(K1001="","",SUM($L$18:L1001))</f>
        <v/>
      </c>
      <c r="B1000" s="610" t="str">
        <f>IF(I1001="","",CONCATENATE(Main!C495,", ",Main!D495,IF(Main!F495&gt;0,CONCATENATE(", ",Main!F495),"")))</f>
        <v/>
      </c>
      <c r="C1000" s="611"/>
      <c r="D1000" s="612"/>
      <c r="E1000" s="499" t="str">
        <f>IF(I1000="","",Main!O495)</f>
        <v/>
      </c>
      <c r="F1000" s="500" t="str">
        <f>IF(I1000="","",Main!P495)</f>
        <v/>
      </c>
      <c r="G1000" s="500" t="str">
        <f>IF(I1000="","",Main!Q495)</f>
        <v/>
      </c>
      <c r="H1000" s="499" t="str">
        <f>IF(I1000="","",Main!R495)</f>
        <v/>
      </c>
      <c r="I1000" s="500" t="str">
        <f>IF(Main!S495="","",Main!S495)</f>
        <v/>
      </c>
      <c r="J1000" s="501"/>
      <c r="K1000" s="502" t="str">
        <f t="shared" si="494"/>
        <v/>
      </c>
      <c r="L1000" s="503"/>
    </row>
    <row r="1001" spans="1:12" s="504" customFormat="1" ht="27" hidden="1" customHeight="1">
      <c r="A1001" s="609"/>
      <c r="B1001" s="613"/>
      <c r="C1001" s="614"/>
      <c r="D1001" s="615"/>
      <c r="E1001" s="505" t="str">
        <f>IF(I1001="","",Main!J495)</f>
        <v/>
      </c>
      <c r="F1001" s="506" t="str">
        <f>IF(I1001="","",Main!K495)</f>
        <v/>
      </c>
      <c r="G1001" s="506" t="str">
        <f>IF(I1001="","",Main!L495)</f>
        <v/>
      </c>
      <c r="H1001" s="505" t="str">
        <f>IF(I1001="","",Main!M495)</f>
        <v/>
      </c>
      <c r="I1001" s="506" t="str">
        <f>IF(Main!N495="","",Main!N495)</f>
        <v/>
      </c>
      <c r="J1001" s="501"/>
      <c r="K1001" s="502" t="str">
        <f t="shared" si="494"/>
        <v/>
      </c>
      <c r="L1001" s="503" t="str">
        <f t="shared" ref="L1001" si="506">K1001</f>
        <v/>
      </c>
    </row>
    <row r="1002" spans="1:12" s="504" customFormat="1" ht="27" hidden="1" customHeight="1">
      <c r="A1002" s="608" t="str">
        <f>IF(K1003="","",SUM($L$18:L1003))</f>
        <v/>
      </c>
      <c r="B1002" s="610" t="str">
        <f>IF(I1003="","",CONCATENATE(Main!C496,", ",Main!D496,IF(Main!F496&gt;0,CONCATENATE(", ",Main!F496),"")))</f>
        <v/>
      </c>
      <c r="C1002" s="611"/>
      <c r="D1002" s="612"/>
      <c r="E1002" s="499" t="str">
        <f>IF(I1002="","",Main!O496)</f>
        <v/>
      </c>
      <c r="F1002" s="500" t="str">
        <f>IF(I1002="","",Main!P496)</f>
        <v/>
      </c>
      <c r="G1002" s="500" t="str">
        <f>IF(I1002="","",Main!Q496)</f>
        <v/>
      </c>
      <c r="H1002" s="499" t="str">
        <f>IF(I1002="","",Main!R496)</f>
        <v/>
      </c>
      <c r="I1002" s="500" t="str">
        <f>IF(Main!S496="","",Main!S496)</f>
        <v/>
      </c>
      <c r="J1002" s="501"/>
      <c r="K1002" s="502" t="str">
        <f t="shared" si="494"/>
        <v/>
      </c>
      <c r="L1002" s="503"/>
    </row>
    <row r="1003" spans="1:12" s="504" customFormat="1" ht="27" hidden="1" customHeight="1">
      <c r="A1003" s="609"/>
      <c r="B1003" s="613"/>
      <c r="C1003" s="614"/>
      <c r="D1003" s="615"/>
      <c r="E1003" s="505" t="str">
        <f>IF(I1003="","",Main!J496)</f>
        <v/>
      </c>
      <c r="F1003" s="506" t="str">
        <f>IF(I1003="","",Main!K496)</f>
        <v/>
      </c>
      <c r="G1003" s="506" t="str">
        <f>IF(I1003="","",Main!L496)</f>
        <v/>
      </c>
      <c r="H1003" s="505" t="str">
        <f>IF(I1003="","",Main!M496)</f>
        <v/>
      </c>
      <c r="I1003" s="506" t="str">
        <f>IF(Main!N496="","",Main!N496)</f>
        <v/>
      </c>
      <c r="J1003" s="501"/>
      <c r="K1003" s="502" t="str">
        <f t="shared" si="494"/>
        <v/>
      </c>
      <c r="L1003" s="503" t="str">
        <f t="shared" ref="L1003" si="507">K1003</f>
        <v/>
      </c>
    </row>
    <row r="1004" spans="1:12" s="504" customFormat="1" ht="27" hidden="1" customHeight="1">
      <c r="A1004" s="608" t="str">
        <f>IF(K1005="","",SUM($L$18:L1005))</f>
        <v/>
      </c>
      <c r="B1004" s="610" t="str">
        <f>IF(I1005="","",CONCATENATE(Main!C497,", ",Main!D497,IF(Main!F497&gt;0,CONCATENATE(", ",Main!F497),"")))</f>
        <v/>
      </c>
      <c r="C1004" s="611"/>
      <c r="D1004" s="612"/>
      <c r="E1004" s="499" t="str">
        <f>IF(I1004="","",Main!O497)</f>
        <v/>
      </c>
      <c r="F1004" s="500" t="str">
        <f>IF(I1004="","",Main!P497)</f>
        <v/>
      </c>
      <c r="G1004" s="500" t="str">
        <f>IF(I1004="","",Main!Q497)</f>
        <v/>
      </c>
      <c r="H1004" s="499" t="str">
        <f>IF(I1004="","",Main!R497)</f>
        <v/>
      </c>
      <c r="I1004" s="500" t="str">
        <f>IF(Main!S497="","",Main!S497)</f>
        <v/>
      </c>
      <c r="J1004" s="501"/>
      <c r="K1004" s="502" t="str">
        <f t="shared" si="494"/>
        <v/>
      </c>
      <c r="L1004" s="503"/>
    </row>
    <row r="1005" spans="1:12" s="504" customFormat="1" ht="27" hidden="1" customHeight="1">
      <c r="A1005" s="609"/>
      <c r="B1005" s="613"/>
      <c r="C1005" s="614"/>
      <c r="D1005" s="615"/>
      <c r="E1005" s="505" t="str">
        <f>IF(I1005="","",Main!J497)</f>
        <v/>
      </c>
      <c r="F1005" s="506" t="str">
        <f>IF(I1005="","",Main!K497)</f>
        <v/>
      </c>
      <c r="G1005" s="506" t="str">
        <f>IF(I1005="","",Main!L497)</f>
        <v/>
      </c>
      <c r="H1005" s="505" t="str">
        <f>IF(I1005="","",Main!M497)</f>
        <v/>
      </c>
      <c r="I1005" s="506" t="str">
        <f>IF(Main!N497="","",Main!N497)</f>
        <v/>
      </c>
      <c r="J1005" s="501"/>
      <c r="K1005" s="502" t="str">
        <f t="shared" si="494"/>
        <v/>
      </c>
      <c r="L1005" s="503" t="str">
        <f t="shared" ref="L1005" si="508">K1005</f>
        <v/>
      </c>
    </row>
    <row r="1006" spans="1:12" s="504" customFormat="1" ht="27" hidden="1" customHeight="1">
      <c r="A1006" s="608" t="str">
        <f>IF(K1007="","",SUM($L$18:L1007))</f>
        <v/>
      </c>
      <c r="B1006" s="610" t="str">
        <f>IF(I1007="","",CONCATENATE(Main!C498,", ",Main!D498,IF(Main!F498&gt;0,CONCATENATE(", ",Main!F498),"")))</f>
        <v/>
      </c>
      <c r="C1006" s="611"/>
      <c r="D1006" s="612"/>
      <c r="E1006" s="499" t="str">
        <f>IF(I1006="","",Main!O498)</f>
        <v/>
      </c>
      <c r="F1006" s="500" t="str">
        <f>IF(I1006="","",Main!P498)</f>
        <v/>
      </c>
      <c r="G1006" s="500" t="str">
        <f>IF(I1006="","",Main!Q498)</f>
        <v/>
      </c>
      <c r="H1006" s="499" t="str">
        <f>IF(I1006="","",Main!R498)</f>
        <v/>
      </c>
      <c r="I1006" s="500" t="str">
        <f>IF(Main!S498="","",Main!S498)</f>
        <v/>
      </c>
      <c r="J1006" s="501"/>
      <c r="K1006" s="502" t="str">
        <f t="shared" si="494"/>
        <v/>
      </c>
      <c r="L1006" s="503"/>
    </row>
    <row r="1007" spans="1:12" s="504" customFormat="1" ht="27" hidden="1" customHeight="1">
      <c r="A1007" s="609"/>
      <c r="B1007" s="613"/>
      <c r="C1007" s="614"/>
      <c r="D1007" s="615"/>
      <c r="E1007" s="505" t="str">
        <f>IF(I1007="","",Main!J498)</f>
        <v/>
      </c>
      <c r="F1007" s="506" t="str">
        <f>IF(I1007="","",Main!K498)</f>
        <v/>
      </c>
      <c r="G1007" s="506" t="str">
        <f>IF(I1007="","",Main!L498)</f>
        <v/>
      </c>
      <c r="H1007" s="505" t="str">
        <f>IF(I1007="","",Main!M498)</f>
        <v/>
      </c>
      <c r="I1007" s="506" t="str">
        <f>IF(Main!N498="","",Main!N498)</f>
        <v/>
      </c>
      <c r="J1007" s="501"/>
      <c r="K1007" s="502" t="str">
        <f t="shared" si="494"/>
        <v/>
      </c>
      <c r="L1007" s="503" t="str">
        <f t="shared" ref="L1007" si="509">K1007</f>
        <v/>
      </c>
    </row>
    <row r="1008" spans="1:12" s="504" customFormat="1" ht="27" hidden="1" customHeight="1">
      <c r="A1008" s="608" t="str">
        <f>IF(K1009="","",SUM($L$18:L1009))</f>
        <v/>
      </c>
      <c r="B1008" s="610" t="str">
        <f>IF(I1009="","",CONCATENATE(Main!C499,", ",Main!D499,IF(Main!F499&gt;0,CONCATENATE(", ",Main!F499),"")))</f>
        <v/>
      </c>
      <c r="C1008" s="611"/>
      <c r="D1008" s="612"/>
      <c r="E1008" s="499" t="str">
        <f>IF(I1008="","",Main!O499)</f>
        <v/>
      </c>
      <c r="F1008" s="500" t="str">
        <f>IF(I1008="","",Main!P499)</f>
        <v/>
      </c>
      <c r="G1008" s="500" t="str">
        <f>IF(I1008="","",Main!Q499)</f>
        <v/>
      </c>
      <c r="H1008" s="499" t="str">
        <f>IF(I1008="","",Main!R499)</f>
        <v/>
      </c>
      <c r="I1008" s="500" t="str">
        <f>IF(Main!S499="","",Main!S499)</f>
        <v/>
      </c>
      <c r="J1008" s="501"/>
      <c r="K1008" s="502" t="str">
        <f t="shared" si="494"/>
        <v/>
      </c>
      <c r="L1008" s="503"/>
    </row>
    <row r="1009" spans="1:12" s="504" customFormat="1" ht="27" hidden="1" customHeight="1">
      <c r="A1009" s="609"/>
      <c r="B1009" s="613"/>
      <c r="C1009" s="614"/>
      <c r="D1009" s="615"/>
      <c r="E1009" s="505" t="str">
        <f>IF(I1009="","",Main!J499)</f>
        <v/>
      </c>
      <c r="F1009" s="506" t="str">
        <f>IF(I1009="","",Main!K499)</f>
        <v/>
      </c>
      <c r="G1009" s="506" t="str">
        <f>IF(I1009="","",Main!L499)</f>
        <v/>
      </c>
      <c r="H1009" s="505" t="str">
        <f>IF(I1009="","",Main!M499)</f>
        <v/>
      </c>
      <c r="I1009" s="506" t="str">
        <f>IF(Main!N499="","",Main!N499)</f>
        <v/>
      </c>
      <c r="J1009" s="501"/>
      <c r="K1009" s="502" t="str">
        <f t="shared" si="494"/>
        <v/>
      </c>
      <c r="L1009" s="503" t="str">
        <f t="shared" ref="L1009" si="510">K1009</f>
        <v/>
      </c>
    </row>
    <row r="1010" spans="1:12" s="504" customFormat="1" ht="27" hidden="1" customHeight="1">
      <c r="A1010" s="608" t="str">
        <f>IF(K1011="","",SUM($L$18:L1011))</f>
        <v/>
      </c>
      <c r="B1010" s="610" t="str">
        <f>IF(I1011="","",CONCATENATE(Main!C500,", ",Main!D500,IF(Main!F500&gt;0,CONCATENATE(", ",Main!F500),"")))</f>
        <v/>
      </c>
      <c r="C1010" s="611"/>
      <c r="D1010" s="612"/>
      <c r="E1010" s="499" t="str">
        <f>IF(I1010="","",Main!O500)</f>
        <v/>
      </c>
      <c r="F1010" s="500" t="str">
        <f>IF(I1010="","",Main!P500)</f>
        <v/>
      </c>
      <c r="G1010" s="500" t="str">
        <f>IF(I1010="","",Main!Q500)</f>
        <v/>
      </c>
      <c r="H1010" s="499" t="str">
        <f>IF(I1010="","",Main!R500)</f>
        <v/>
      </c>
      <c r="I1010" s="500" t="str">
        <f>IF(Main!S500="","",Main!S500)</f>
        <v/>
      </c>
      <c r="J1010" s="501"/>
      <c r="K1010" s="502" t="str">
        <f t="shared" si="494"/>
        <v/>
      </c>
      <c r="L1010" s="503"/>
    </row>
    <row r="1011" spans="1:12" s="504" customFormat="1" ht="27" hidden="1" customHeight="1">
      <c r="A1011" s="609"/>
      <c r="B1011" s="613"/>
      <c r="C1011" s="614"/>
      <c r="D1011" s="615"/>
      <c r="E1011" s="505" t="str">
        <f>IF(I1011="","",Main!J500)</f>
        <v/>
      </c>
      <c r="F1011" s="506" t="str">
        <f>IF(I1011="","",Main!K500)</f>
        <v/>
      </c>
      <c r="G1011" s="506" t="str">
        <f>IF(I1011="","",Main!L500)</f>
        <v/>
      </c>
      <c r="H1011" s="505" t="str">
        <f>IF(I1011="","",Main!M500)</f>
        <v/>
      </c>
      <c r="I1011" s="506" t="str">
        <f>IF(Main!N500="","",Main!N500)</f>
        <v/>
      </c>
      <c r="J1011" s="501"/>
      <c r="K1011" s="502" t="str">
        <f t="shared" si="494"/>
        <v/>
      </c>
      <c r="L1011" s="503" t="str">
        <f t="shared" ref="L1011" si="511">K1011</f>
        <v/>
      </c>
    </row>
    <row r="1012" spans="1:12" s="504" customFormat="1" ht="27" hidden="1" customHeight="1">
      <c r="A1012" s="608" t="str">
        <f>IF(K1013="","",SUM($L$18:L1013))</f>
        <v/>
      </c>
      <c r="B1012" s="610" t="str">
        <f>IF(I1013="","",CONCATENATE(Main!C501,", ",Main!D501,IF(Main!F501&gt;0,CONCATENATE(", ",Main!F501),"")))</f>
        <v/>
      </c>
      <c r="C1012" s="611"/>
      <c r="D1012" s="612"/>
      <c r="E1012" s="499" t="str">
        <f>IF(I1012="","",Main!O501)</f>
        <v/>
      </c>
      <c r="F1012" s="500" t="str">
        <f>IF(I1012="","",Main!P501)</f>
        <v/>
      </c>
      <c r="G1012" s="500" t="str">
        <f>IF(I1012="","",Main!Q501)</f>
        <v/>
      </c>
      <c r="H1012" s="499" t="str">
        <f>IF(I1012="","",Main!R501)</f>
        <v/>
      </c>
      <c r="I1012" s="500" t="str">
        <f>IF(Main!S501="","",Main!S501)</f>
        <v/>
      </c>
      <c r="J1012" s="501"/>
      <c r="K1012" s="502" t="str">
        <f t="shared" si="494"/>
        <v/>
      </c>
      <c r="L1012" s="503"/>
    </row>
    <row r="1013" spans="1:12" s="504" customFormat="1" ht="27" hidden="1" customHeight="1">
      <c r="A1013" s="609"/>
      <c r="B1013" s="613"/>
      <c r="C1013" s="614"/>
      <c r="D1013" s="615"/>
      <c r="E1013" s="505" t="str">
        <f>IF(I1013="","",Main!J501)</f>
        <v/>
      </c>
      <c r="F1013" s="506" t="str">
        <f>IF(I1013="","",Main!K501)</f>
        <v/>
      </c>
      <c r="G1013" s="506" t="str">
        <f>IF(I1013="","",Main!L501)</f>
        <v/>
      </c>
      <c r="H1013" s="505" t="str">
        <f>IF(I1013="","",Main!M501)</f>
        <v/>
      </c>
      <c r="I1013" s="506" t="str">
        <f>IF(Main!N501="","",Main!N501)</f>
        <v/>
      </c>
      <c r="J1013" s="501"/>
      <c r="K1013" s="502" t="str">
        <f t="shared" si="494"/>
        <v/>
      </c>
      <c r="L1013" s="503" t="str">
        <f t="shared" ref="L1013" si="512">K1013</f>
        <v/>
      </c>
    </row>
    <row r="1014" spans="1:12" s="504" customFormat="1" ht="27" hidden="1" customHeight="1">
      <c r="A1014" s="608" t="str">
        <f>IF(K1015="","",SUM($L$18:L1015))</f>
        <v/>
      </c>
      <c r="B1014" s="610" t="str">
        <f>IF(I1015="","",CONCATENATE(Main!C502,", ",Main!D502,IF(Main!F502&gt;0,CONCATENATE(", ",Main!F502),"")))</f>
        <v/>
      </c>
      <c r="C1014" s="611"/>
      <c r="D1014" s="612"/>
      <c r="E1014" s="499" t="str">
        <f>IF(I1014="","",Main!O502)</f>
        <v/>
      </c>
      <c r="F1014" s="500" t="str">
        <f>IF(I1014="","",Main!P502)</f>
        <v/>
      </c>
      <c r="G1014" s="500" t="str">
        <f>IF(I1014="","",Main!Q502)</f>
        <v/>
      </c>
      <c r="H1014" s="499" t="str">
        <f>IF(I1014="","",Main!R502)</f>
        <v/>
      </c>
      <c r="I1014" s="500" t="str">
        <f>IF(Main!S502="","",Main!S502)</f>
        <v/>
      </c>
      <c r="J1014" s="501"/>
      <c r="K1014" s="502" t="str">
        <f t="shared" si="494"/>
        <v/>
      </c>
      <c r="L1014" s="503"/>
    </row>
    <row r="1015" spans="1:12" s="504" customFormat="1" ht="27" hidden="1" customHeight="1">
      <c r="A1015" s="609"/>
      <c r="B1015" s="613"/>
      <c r="C1015" s="614"/>
      <c r="D1015" s="615"/>
      <c r="E1015" s="505" t="str">
        <f>IF(I1015="","",Main!J502)</f>
        <v/>
      </c>
      <c r="F1015" s="506" t="str">
        <f>IF(I1015="","",Main!K502)</f>
        <v/>
      </c>
      <c r="G1015" s="506" t="str">
        <f>IF(I1015="","",Main!L502)</f>
        <v/>
      </c>
      <c r="H1015" s="505" t="str">
        <f>IF(I1015="","",Main!M502)</f>
        <v/>
      </c>
      <c r="I1015" s="506" t="str">
        <f>IF(Main!N502="","",Main!N502)</f>
        <v/>
      </c>
      <c r="J1015" s="501"/>
      <c r="K1015" s="502" t="str">
        <f t="shared" si="494"/>
        <v/>
      </c>
      <c r="L1015" s="503" t="str">
        <f t="shared" ref="L1015" si="513">K1015</f>
        <v/>
      </c>
    </row>
    <row r="1016" spans="1:12" s="504" customFormat="1" ht="27" hidden="1" customHeight="1">
      <c r="A1016" s="608" t="str">
        <f>IF(K1017="","",SUM($L$18:L1017))</f>
        <v/>
      </c>
      <c r="B1016" s="610" t="str">
        <f>IF(I1017="","",CONCATENATE(Main!C503,", ",Main!D503,IF(Main!F503&gt;0,CONCATENATE(", ",Main!F503),"")))</f>
        <v/>
      </c>
      <c r="C1016" s="611"/>
      <c r="D1016" s="612"/>
      <c r="E1016" s="499" t="str">
        <f>IF(I1016="","",Main!O503)</f>
        <v/>
      </c>
      <c r="F1016" s="500" t="str">
        <f>IF(I1016="","",Main!P503)</f>
        <v/>
      </c>
      <c r="G1016" s="500" t="str">
        <f>IF(I1016="","",Main!Q503)</f>
        <v/>
      </c>
      <c r="H1016" s="499" t="str">
        <f>IF(I1016="","",Main!R503)</f>
        <v/>
      </c>
      <c r="I1016" s="500" t="str">
        <f>IF(Main!S503="","",Main!S503)</f>
        <v/>
      </c>
      <c r="J1016" s="501"/>
      <c r="K1016" s="502" t="str">
        <f t="shared" si="494"/>
        <v/>
      </c>
      <c r="L1016" s="503"/>
    </row>
    <row r="1017" spans="1:12" s="504" customFormat="1" ht="27" hidden="1" customHeight="1">
      <c r="A1017" s="609"/>
      <c r="B1017" s="613"/>
      <c r="C1017" s="614"/>
      <c r="D1017" s="615"/>
      <c r="E1017" s="505" t="str">
        <f>IF(I1017="","",Main!J503)</f>
        <v/>
      </c>
      <c r="F1017" s="506" t="str">
        <f>IF(I1017="","",Main!K503)</f>
        <v/>
      </c>
      <c r="G1017" s="506" t="str">
        <f>IF(I1017="","",Main!L503)</f>
        <v/>
      </c>
      <c r="H1017" s="505" t="str">
        <f>IF(I1017="","",Main!M503)</f>
        <v/>
      </c>
      <c r="I1017" s="506" t="str">
        <f>IF(Main!N503="","",Main!N503)</f>
        <v/>
      </c>
      <c r="J1017" s="501"/>
      <c r="K1017" s="502" t="str">
        <f t="shared" si="494"/>
        <v/>
      </c>
      <c r="L1017" s="503" t="str">
        <f t="shared" ref="L1017" si="514">K1017</f>
        <v/>
      </c>
    </row>
    <row r="1018" spans="1:12" ht="23.25" customHeight="1">
      <c r="A1018" s="632" t="str">
        <f>CONCATENATE(" Total Amount Rs : ",I1018," /- ( Rupees: ",Info!W66," Only )")</f>
        <v xml:space="preserve"> Total Amount Rs : 371000 /- ( Rupees: THREE  LAKHS  AND SEVENTY ONE THOUSAND   Only )</v>
      </c>
      <c r="B1018" s="633"/>
      <c r="C1018" s="633"/>
      <c r="D1018" s="633"/>
      <c r="E1018" s="633"/>
      <c r="F1018" s="633"/>
      <c r="G1018" s="633"/>
      <c r="H1018" s="634"/>
      <c r="I1018" s="329">
        <f>SUBTOTAL(109,I18:I1017)</f>
        <v>371000</v>
      </c>
      <c r="J1018" s="410"/>
      <c r="K1018" s="130">
        <v>1</v>
      </c>
    </row>
    <row r="1019" spans="1:12">
      <c r="K1019" s="130">
        <v>1</v>
      </c>
    </row>
    <row r="1020" spans="1:12" ht="46.5" customHeight="1">
      <c r="A1020" s="635" t="str">
        <f>CONCATENATE("                    Sanctioned  This Total Reimbursement of tuition fee  Amount Rs : ",I1018," / -  (Rupees : ",UPPER(Info!W66), "ONLY )  are debiting the exependiture Under the salary head of account ",Info!F25,"- ",Info!E30,"-  014 Othe Allowances.")</f>
        <v xml:space="preserve">                    Sanctioned  This Total Reimbursement of tuition fee  Amount Rs : 371000 / -  (Rupees : THREE  LAKHS  AND SEVENTY ONE THOUSAND  ONLY )  are debiting the exependiture Under the salary head of account 2202-01-103-00-05- 010-  014 Othe Allowances.</v>
      </c>
      <c r="B1020" s="635"/>
      <c r="C1020" s="635"/>
      <c r="D1020" s="635"/>
      <c r="E1020" s="635"/>
      <c r="F1020" s="635"/>
      <c r="G1020" s="635"/>
      <c r="H1020" s="635"/>
      <c r="I1020" s="635"/>
      <c r="J1020" s="360"/>
      <c r="K1020" s="130">
        <v>1</v>
      </c>
    </row>
    <row r="1021" spans="1:12" ht="6" customHeight="1">
      <c r="A1021" s="360"/>
      <c r="B1021" s="360"/>
      <c r="C1021" s="360"/>
      <c r="D1021" s="360"/>
      <c r="E1021" s="360"/>
      <c r="F1021" s="360"/>
      <c r="G1021" s="360"/>
      <c r="H1021" s="360"/>
      <c r="I1021" s="360"/>
      <c r="J1021" s="360"/>
      <c r="K1021" s="130">
        <v>1</v>
      </c>
    </row>
    <row r="1022" spans="1:12" ht="36" customHeight="1">
      <c r="A1022" s="638" t="s">
        <v>4175</v>
      </c>
      <c r="B1022" s="635"/>
      <c r="C1022" s="635"/>
      <c r="D1022" s="635"/>
      <c r="E1022" s="635"/>
      <c r="F1022" s="635"/>
      <c r="G1022" s="635"/>
      <c r="H1022" s="635"/>
      <c r="I1022" s="635"/>
      <c r="J1022" s="360"/>
      <c r="K1022" s="130">
        <v>1</v>
      </c>
      <c r="L1022" s="413"/>
    </row>
    <row r="1023" spans="1:12" ht="6.75" customHeight="1">
      <c r="A1023" s="362"/>
      <c r="B1023" s="360"/>
      <c r="C1023" s="360"/>
      <c r="D1023" s="360"/>
      <c r="E1023" s="360"/>
      <c r="F1023" s="360"/>
      <c r="G1023" s="360"/>
      <c r="H1023" s="360"/>
      <c r="I1023" s="360"/>
      <c r="J1023" s="360"/>
      <c r="K1023" s="130">
        <v>1</v>
      </c>
      <c r="L1023" s="413"/>
    </row>
    <row r="1024" spans="1:12" ht="32.25" customHeight="1">
      <c r="A1024" s="637" t="s">
        <v>4176</v>
      </c>
      <c r="B1024" s="635"/>
      <c r="C1024" s="635"/>
      <c r="D1024" s="635"/>
      <c r="E1024" s="635"/>
      <c r="F1024" s="635"/>
      <c r="G1024" s="635"/>
      <c r="H1024" s="635"/>
      <c r="I1024" s="635"/>
      <c r="J1024" s="360"/>
      <c r="K1024" s="130">
        <v>1</v>
      </c>
    </row>
    <row r="1025" spans="1:11" ht="4.5" customHeight="1">
      <c r="A1025" s="362"/>
      <c r="B1025" s="360"/>
      <c r="C1025" s="360"/>
      <c r="D1025" s="360"/>
      <c r="E1025" s="360"/>
      <c r="F1025" s="360"/>
      <c r="G1025" s="360"/>
      <c r="H1025" s="360"/>
      <c r="I1025" s="360"/>
      <c r="J1025" s="360"/>
      <c r="K1025" s="130">
        <v>1</v>
      </c>
    </row>
    <row r="1026" spans="1:11" ht="27.75" customHeight="1">
      <c r="A1026" s="637" t="s">
        <v>4177</v>
      </c>
      <c r="B1026" s="635"/>
      <c r="C1026" s="635"/>
      <c r="D1026" s="635"/>
      <c r="E1026" s="635"/>
      <c r="F1026" s="635"/>
      <c r="G1026" s="635"/>
      <c r="H1026" s="635"/>
      <c r="I1026" s="635"/>
      <c r="J1026" s="360"/>
      <c r="K1026" s="130">
        <v>1</v>
      </c>
    </row>
    <row r="1027" spans="1:11" ht="16.5" customHeight="1">
      <c r="A1027" s="126"/>
      <c r="K1027" s="130">
        <v>1</v>
      </c>
    </row>
    <row r="1028" spans="1:11" ht="18.75" customHeight="1">
      <c r="A1028" s="126"/>
      <c r="H1028" s="639" t="str">
        <f>Info!E3</f>
        <v>Mandal Educational Officer</v>
      </c>
      <c r="I1028" s="639"/>
      <c r="J1028" s="363"/>
      <c r="K1028" s="130">
        <v>1</v>
      </c>
    </row>
    <row r="1029" spans="1:11" ht="22.5" customHeight="1">
      <c r="A1029" s="126"/>
      <c r="H1029" s="640" t="str">
        <f>Info!E4</f>
        <v>Mandal Parishad Udayagiri</v>
      </c>
      <c r="I1029" s="640"/>
      <c r="J1029" s="364"/>
      <c r="K1029" s="130">
        <v>1</v>
      </c>
    </row>
    <row r="1030" spans="1:11" ht="6.75" customHeight="1">
      <c r="A1030" s="126">
        <v>1</v>
      </c>
      <c r="K1030" s="130">
        <v>1</v>
      </c>
    </row>
    <row r="1031" spans="1:11">
      <c r="A1031" s="296" t="s">
        <v>136</v>
      </c>
      <c r="K1031" s="130">
        <v>1</v>
      </c>
    </row>
    <row r="1032" spans="1:11">
      <c r="A1032" s="643" t="s">
        <v>206</v>
      </c>
      <c r="B1032" s="643"/>
      <c r="C1032" s="643"/>
      <c r="D1032" s="643"/>
      <c r="E1032" s="643"/>
      <c r="F1032" s="643"/>
      <c r="G1032" s="643"/>
      <c r="H1032" s="643"/>
      <c r="K1032" s="130">
        <v>1</v>
      </c>
    </row>
    <row r="1033" spans="1:11">
      <c r="A1033" s="643" t="s">
        <v>207</v>
      </c>
      <c r="B1033" s="643"/>
      <c r="C1033" s="643"/>
      <c r="D1033" s="643"/>
      <c r="E1033" s="643"/>
      <c r="F1033" s="643"/>
      <c r="G1033" s="643"/>
      <c r="H1033" s="643"/>
      <c r="K1033" s="130">
        <v>1</v>
      </c>
    </row>
    <row r="1034" spans="1:11" ht="12" customHeight="1">
      <c r="A1034" s="641" t="str">
        <f>IF(MID(Info!E17,1,1)="d",CONCATENATE("Copy to the Deputy Director , O/O ",Info!E17," ",Info!CM1," for Information."),CONCATENATE("Copy to the ",Info!E17," Officer  O/O ",Info!E17," ",Info!CM1," for Information."))</f>
        <v>Copy to the Sub- Treasury Officer  O/O Sub- Treasury Udayagiri for Information.</v>
      </c>
      <c r="B1034" s="641"/>
      <c r="C1034" s="641"/>
      <c r="D1034" s="641"/>
      <c r="E1034" s="641"/>
      <c r="F1034" s="641"/>
      <c r="G1034" s="641"/>
      <c r="H1034" s="641"/>
      <c r="K1034" s="130">
        <v>1</v>
      </c>
    </row>
    <row r="1035" spans="1:11" ht="27" hidden="1" customHeight="1">
      <c r="A1035" s="642" t="str">
        <f>IF(Info!E3=Info!E10,"",CONCATENATE("Copy to the ",Info!E10,", ",Info!E11," for taking necessary action."))</f>
        <v/>
      </c>
      <c r="B1035" s="642"/>
      <c r="C1035" s="642"/>
      <c r="D1035" s="642"/>
      <c r="E1035" s="642"/>
      <c r="F1035" s="642"/>
      <c r="G1035" s="642"/>
      <c r="H1035" s="642"/>
      <c r="K1035" s="130" t="str">
        <f>IF(A1035="","",1)</f>
        <v/>
      </c>
    </row>
    <row r="1036" spans="1:11" hidden="1"/>
    <row r="1037" spans="1:11" hidden="1"/>
    <row r="1038" spans="1:11" hidden="1"/>
    <row r="1039" spans="1:11" hidden="1"/>
    <row r="1040" spans="1:11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</sheetData>
  <sheetProtection password="CC00" sheet="1" objects="1" scenarios="1" formatCells="0" formatColumns="0" formatRows="0" insertColumns="0" insertRows="0" autoFilter="0"/>
  <autoFilter ref="K9:K1055">
    <filterColumn colId="0">
      <customFilters>
        <customFilter operator="notEqual" val=" "/>
      </customFilters>
    </filterColumn>
  </autoFilter>
  <customSheetViews>
    <customSheetView guid="{F77B74DC-DE20-4605-B804-D27752F8345D}" showGridLines="0" showRowCol="0" filter="1" showAutoFilter="1">
      <selection activeCell="M7" sqref="M7"/>
      <pageMargins left="0.31496062992125984" right="0.31496062992125984" top="0.55118110236220474" bottom="0.15748031496062992" header="0.31496062992125984" footer="0.31496062992125984"/>
      <printOptions horizontalCentered="1"/>
      <pageSetup paperSize="5" scale="80" orientation="portrait" r:id="rId1"/>
      <autoFilter ref="M22:N42">
        <filterColumn colId="0">
          <customFilters>
            <customFilter operator="notEqual" val=" "/>
          </customFilters>
        </filterColumn>
      </autoFilter>
    </customSheetView>
    <customSheetView guid="{F196A750-E29F-4D1A-A097-16DE0AA15269}" showGridLines="0" showRowCol="0">
      <selection activeCell="M7" sqref="M7"/>
      <pageMargins left="0.31496062992125984" right="0.31496062992125984" top="0.55118110236220474" bottom="0.15748031496062992" header="0.31496062992125984" footer="0.31496062992125984"/>
      <printOptions horizontalCentered="1"/>
      <pageSetup paperSize="5" scale="80" orientation="portrait" r:id="rId2"/>
    </customSheetView>
  </customSheetViews>
  <mergeCells count="1025">
    <mergeCell ref="A1018:H1018"/>
    <mergeCell ref="A1020:I1020"/>
    <mergeCell ref="K6:L6"/>
    <mergeCell ref="A1026:I1026"/>
    <mergeCell ref="A1022:I1022"/>
    <mergeCell ref="H1028:I1028"/>
    <mergeCell ref="H1029:I1029"/>
    <mergeCell ref="A1024:I1024"/>
    <mergeCell ref="A1034:H1034"/>
    <mergeCell ref="A1035:H1035"/>
    <mergeCell ref="A1033:H1033"/>
    <mergeCell ref="A1032:H1032"/>
    <mergeCell ref="A1016:A1017"/>
    <mergeCell ref="B1016:D1017"/>
    <mergeCell ref="A1010:A1011"/>
    <mergeCell ref="B1010:D1011"/>
    <mergeCell ref="A1012:A1013"/>
    <mergeCell ref="B1012:D1013"/>
    <mergeCell ref="A1014:A1015"/>
    <mergeCell ref="B1014:D1015"/>
    <mergeCell ref="A1004:A1005"/>
    <mergeCell ref="B1004:D1005"/>
    <mergeCell ref="A1006:A1007"/>
    <mergeCell ref="B1006:D1007"/>
    <mergeCell ref="A1008:A1009"/>
    <mergeCell ref="B1008:D1009"/>
    <mergeCell ref="A998:A999"/>
    <mergeCell ref="B998:D999"/>
    <mergeCell ref="A1000:A1001"/>
    <mergeCell ref="B1000:D1001"/>
    <mergeCell ref="A1002:A1003"/>
    <mergeCell ref="B1002:D1003"/>
    <mergeCell ref="A992:A993"/>
    <mergeCell ref="B992:D993"/>
    <mergeCell ref="A994:A995"/>
    <mergeCell ref="B994:D995"/>
    <mergeCell ref="A996:A997"/>
    <mergeCell ref="B996:D997"/>
    <mergeCell ref="A986:A987"/>
    <mergeCell ref="B986:D987"/>
    <mergeCell ref="A988:A989"/>
    <mergeCell ref="B988:D989"/>
    <mergeCell ref="A990:A991"/>
    <mergeCell ref="B990:D991"/>
    <mergeCell ref="A980:A981"/>
    <mergeCell ref="B980:D981"/>
    <mergeCell ref="A982:A983"/>
    <mergeCell ref="B982:D983"/>
    <mergeCell ref="A984:A985"/>
    <mergeCell ref="B984:D985"/>
    <mergeCell ref="A974:A975"/>
    <mergeCell ref="B974:D975"/>
    <mergeCell ref="A976:A977"/>
    <mergeCell ref="B976:D977"/>
    <mergeCell ref="A978:A979"/>
    <mergeCell ref="B978:D979"/>
    <mergeCell ref="A968:A969"/>
    <mergeCell ref="B968:D969"/>
    <mergeCell ref="A970:A971"/>
    <mergeCell ref="B970:D971"/>
    <mergeCell ref="A972:A973"/>
    <mergeCell ref="B972:D973"/>
    <mergeCell ref="A962:A963"/>
    <mergeCell ref="B962:D963"/>
    <mergeCell ref="A964:A965"/>
    <mergeCell ref="B964:D965"/>
    <mergeCell ref="A966:A967"/>
    <mergeCell ref="B966:D967"/>
    <mergeCell ref="A956:A957"/>
    <mergeCell ref="B956:D957"/>
    <mergeCell ref="A958:A959"/>
    <mergeCell ref="B958:D959"/>
    <mergeCell ref="A960:A961"/>
    <mergeCell ref="B960:D961"/>
    <mergeCell ref="A950:A951"/>
    <mergeCell ref="B950:D951"/>
    <mergeCell ref="A952:A953"/>
    <mergeCell ref="B952:D953"/>
    <mergeCell ref="A954:A955"/>
    <mergeCell ref="B954:D955"/>
    <mergeCell ref="A944:A945"/>
    <mergeCell ref="B944:D945"/>
    <mergeCell ref="A946:A947"/>
    <mergeCell ref="B946:D947"/>
    <mergeCell ref="A948:A949"/>
    <mergeCell ref="B948:D949"/>
    <mergeCell ref="A938:A939"/>
    <mergeCell ref="B938:D939"/>
    <mergeCell ref="A940:A941"/>
    <mergeCell ref="B940:D941"/>
    <mergeCell ref="A942:A943"/>
    <mergeCell ref="B942:D943"/>
    <mergeCell ref="A932:A933"/>
    <mergeCell ref="B932:D933"/>
    <mergeCell ref="A934:A935"/>
    <mergeCell ref="B934:D935"/>
    <mergeCell ref="A936:A937"/>
    <mergeCell ref="B936:D937"/>
    <mergeCell ref="A926:A927"/>
    <mergeCell ref="B926:D927"/>
    <mergeCell ref="A928:A929"/>
    <mergeCell ref="B928:D929"/>
    <mergeCell ref="A930:A931"/>
    <mergeCell ref="B930:D931"/>
    <mergeCell ref="A920:A921"/>
    <mergeCell ref="B920:D921"/>
    <mergeCell ref="A922:A923"/>
    <mergeCell ref="B922:D923"/>
    <mergeCell ref="A924:A925"/>
    <mergeCell ref="B924:D925"/>
    <mergeCell ref="A914:A915"/>
    <mergeCell ref="B914:D915"/>
    <mergeCell ref="A916:A917"/>
    <mergeCell ref="B916:D917"/>
    <mergeCell ref="A918:A919"/>
    <mergeCell ref="B918:D919"/>
    <mergeCell ref="A908:A909"/>
    <mergeCell ref="B908:D909"/>
    <mergeCell ref="A910:A911"/>
    <mergeCell ref="B910:D911"/>
    <mergeCell ref="A912:A913"/>
    <mergeCell ref="B912:D913"/>
    <mergeCell ref="A902:A903"/>
    <mergeCell ref="B902:D903"/>
    <mergeCell ref="A904:A905"/>
    <mergeCell ref="B904:D905"/>
    <mergeCell ref="A906:A907"/>
    <mergeCell ref="B906:D907"/>
    <mergeCell ref="A896:A897"/>
    <mergeCell ref="B896:D897"/>
    <mergeCell ref="A898:A899"/>
    <mergeCell ref="B898:D899"/>
    <mergeCell ref="A900:A901"/>
    <mergeCell ref="B900:D901"/>
    <mergeCell ref="A890:A891"/>
    <mergeCell ref="B890:D891"/>
    <mergeCell ref="A892:A893"/>
    <mergeCell ref="B892:D893"/>
    <mergeCell ref="A894:A895"/>
    <mergeCell ref="B894:D895"/>
    <mergeCell ref="A884:A885"/>
    <mergeCell ref="B884:D885"/>
    <mergeCell ref="A886:A887"/>
    <mergeCell ref="B886:D887"/>
    <mergeCell ref="A888:A889"/>
    <mergeCell ref="B888:D889"/>
    <mergeCell ref="A878:A879"/>
    <mergeCell ref="B878:D879"/>
    <mergeCell ref="A880:A881"/>
    <mergeCell ref="B880:D881"/>
    <mergeCell ref="A882:A883"/>
    <mergeCell ref="B882:D883"/>
    <mergeCell ref="A872:A873"/>
    <mergeCell ref="B872:D873"/>
    <mergeCell ref="A874:A875"/>
    <mergeCell ref="B874:D875"/>
    <mergeCell ref="A876:A877"/>
    <mergeCell ref="B876:D877"/>
    <mergeCell ref="A866:A867"/>
    <mergeCell ref="B866:D867"/>
    <mergeCell ref="A868:A869"/>
    <mergeCell ref="B868:D869"/>
    <mergeCell ref="A870:A871"/>
    <mergeCell ref="B870:D871"/>
    <mergeCell ref="A860:A861"/>
    <mergeCell ref="B860:D861"/>
    <mergeCell ref="A862:A863"/>
    <mergeCell ref="B862:D863"/>
    <mergeCell ref="A864:A865"/>
    <mergeCell ref="B864:D865"/>
    <mergeCell ref="A854:A855"/>
    <mergeCell ref="B854:D855"/>
    <mergeCell ref="A856:A857"/>
    <mergeCell ref="B856:D857"/>
    <mergeCell ref="A858:A859"/>
    <mergeCell ref="B858:D859"/>
    <mergeCell ref="A848:A849"/>
    <mergeCell ref="B848:D849"/>
    <mergeCell ref="A850:A851"/>
    <mergeCell ref="B850:D851"/>
    <mergeCell ref="A852:A853"/>
    <mergeCell ref="B852:D853"/>
    <mergeCell ref="A842:A843"/>
    <mergeCell ref="B842:D843"/>
    <mergeCell ref="A844:A845"/>
    <mergeCell ref="B844:D845"/>
    <mergeCell ref="A846:A847"/>
    <mergeCell ref="B846:D847"/>
    <mergeCell ref="A836:A837"/>
    <mergeCell ref="B836:D837"/>
    <mergeCell ref="A838:A839"/>
    <mergeCell ref="B838:D839"/>
    <mergeCell ref="A840:A841"/>
    <mergeCell ref="B840:D841"/>
    <mergeCell ref="A830:A831"/>
    <mergeCell ref="B830:D831"/>
    <mergeCell ref="A832:A833"/>
    <mergeCell ref="B832:D833"/>
    <mergeCell ref="A834:A835"/>
    <mergeCell ref="B834:D835"/>
    <mergeCell ref="A824:A825"/>
    <mergeCell ref="B824:D825"/>
    <mergeCell ref="A826:A827"/>
    <mergeCell ref="B826:D827"/>
    <mergeCell ref="A828:A829"/>
    <mergeCell ref="B828:D829"/>
    <mergeCell ref="A818:A819"/>
    <mergeCell ref="B818:D819"/>
    <mergeCell ref="A820:A821"/>
    <mergeCell ref="B820:D821"/>
    <mergeCell ref="A822:A823"/>
    <mergeCell ref="B822:D823"/>
    <mergeCell ref="A812:A813"/>
    <mergeCell ref="B812:D813"/>
    <mergeCell ref="A814:A815"/>
    <mergeCell ref="B814:D815"/>
    <mergeCell ref="A816:A817"/>
    <mergeCell ref="B816:D817"/>
    <mergeCell ref="A806:A807"/>
    <mergeCell ref="B806:D807"/>
    <mergeCell ref="A808:A809"/>
    <mergeCell ref="B808:D809"/>
    <mergeCell ref="A810:A811"/>
    <mergeCell ref="B810:D811"/>
    <mergeCell ref="A800:A801"/>
    <mergeCell ref="B800:D801"/>
    <mergeCell ref="A802:A803"/>
    <mergeCell ref="B802:D803"/>
    <mergeCell ref="A804:A805"/>
    <mergeCell ref="B804:D805"/>
    <mergeCell ref="A794:A795"/>
    <mergeCell ref="B794:D795"/>
    <mergeCell ref="A796:A797"/>
    <mergeCell ref="B796:D797"/>
    <mergeCell ref="A798:A799"/>
    <mergeCell ref="B798:D799"/>
    <mergeCell ref="A788:A789"/>
    <mergeCell ref="B788:D789"/>
    <mergeCell ref="A790:A791"/>
    <mergeCell ref="B790:D791"/>
    <mergeCell ref="A792:A793"/>
    <mergeCell ref="B792:D793"/>
    <mergeCell ref="A782:A783"/>
    <mergeCell ref="B782:D783"/>
    <mergeCell ref="A784:A785"/>
    <mergeCell ref="B784:D785"/>
    <mergeCell ref="A786:A787"/>
    <mergeCell ref="B786:D787"/>
    <mergeCell ref="A776:A777"/>
    <mergeCell ref="B776:D777"/>
    <mergeCell ref="A778:A779"/>
    <mergeCell ref="B778:D779"/>
    <mergeCell ref="A780:A781"/>
    <mergeCell ref="B780:D781"/>
    <mergeCell ref="A770:A771"/>
    <mergeCell ref="B770:D771"/>
    <mergeCell ref="A772:A773"/>
    <mergeCell ref="B772:D773"/>
    <mergeCell ref="A774:A775"/>
    <mergeCell ref="B774:D775"/>
    <mergeCell ref="A764:A765"/>
    <mergeCell ref="B764:D765"/>
    <mergeCell ref="A766:A767"/>
    <mergeCell ref="B766:D767"/>
    <mergeCell ref="A768:A769"/>
    <mergeCell ref="B768:D769"/>
    <mergeCell ref="A758:A759"/>
    <mergeCell ref="B758:D759"/>
    <mergeCell ref="A760:A761"/>
    <mergeCell ref="B760:D761"/>
    <mergeCell ref="A762:A763"/>
    <mergeCell ref="B762:D763"/>
    <mergeCell ref="A752:A753"/>
    <mergeCell ref="B752:D753"/>
    <mergeCell ref="A754:A755"/>
    <mergeCell ref="B754:D755"/>
    <mergeCell ref="A756:A757"/>
    <mergeCell ref="B756:D757"/>
    <mergeCell ref="A746:A747"/>
    <mergeCell ref="B746:D747"/>
    <mergeCell ref="A748:A749"/>
    <mergeCell ref="B748:D749"/>
    <mergeCell ref="A750:A751"/>
    <mergeCell ref="B750:D751"/>
    <mergeCell ref="A740:A741"/>
    <mergeCell ref="B740:D741"/>
    <mergeCell ref="A742:A743"/>
    <mergeCell ref="B742:D743"/>
    <mergeCell ref="A744:A745"/>
    <mergeCell ref="B744:D745"/>
    <mergeCell ref="A734:A735"/>
    <mergeCell ref="B734:D735"/>
    <mergeCell ref="A736:A737"/>
    <mergeCell ref="B736:D737"/>
    <mergeCell ref="A738:A739"/>
    <mergeCell ref="B738:D739"/>
    <mergeCell ref="A728:A729"/>
    <mergeCell ref="B728:D729"/>
    <mergeCell ref="A730:A731"/>
    <mergeCell ref="B730:D731"/>
    <mergeCell ref="A732:A733"/>
    <mergeCell ref="B732:D733"/>
    <mergeCell ref="A722:A723"/>
    <mergeCell ref="B722:D723"/>
    <mergeCell ref="A724:A725"/>
    <mergeCell ref="B724:D725"/>
    <mergeCell ref="A726:A727"/>
    <mergeCell ref="B726:D727"/>
    <mergeCell ref="A716:A717"/>
    <mergeCell ref="B716:D717"/>
    <mergeCell ref="A718:A719"/>
    <mergeCell ref="B718:D719"/>
    <mergeCell ref="A720:A721"/>
    <mergeCell ref="B720:D721"/>
    <mergeCell ref="A710:A711"/>
    <mergeCell ref="B710:D711"/>
    <mergeCell ref="A712:A713"/>
    <mergeCell ref="B712:D713"/>
    <mergeCell ref="A714:A715"/>
    <mergeCell ref="B714:D715"/>
    <mergeCell ref="A704:A705"/>
    <mergeCell ref="B704:D705"/>
    <mergeCell ref="A706:A707"/>
    <mergeCell ref="B706:D707"/>
    <mergeCell ref="A708:A709"/>
    <mergeCell ref="B708:D709"/>
    <mergeCell ref="A698:A699"/>
    <mergeCell ref="B698:D699"/>
    <mergeCell ref="A700:A701"/>
    <mergeCell ref="B700:D701"/>
    <mergeCell ref="A702:A703"/>
    <mergeCell ref="B702:D703"/>
    <mergeCell ref="A692:A693"/>
    <mergeCell ref="B692:D693"/>
    <mergeCell ref="A694:A695"/>
    <mergeCell ref="B694:D695"/>
    <mergeCell ref="A696:A697"/>
    <mergeCell ref="B696:D697"/>
    <mergeCell ref="A686:A687"/>
    <mergeCell ref="B686:D687"/>
    <mergeCell ref="A688:A689"/>
    <mergeCell ref="B688:D689"/>
    <mergeCell ref="A690:A691"/>
    <mergeCell ref="B690:D691"/>
    <mergeCell ref="A680:A681"/>
    <mergeCell ref="B680:D681"/>
    <mergeCell ref="A682:A683"/>
    <mergeCell ref="B682:D683"/>
    <mergeCell ref="A684:A685"/>
    <mergeCell ref="B684:D685"/>
    <mergeCell ref="A674:A675"/>
    <mergeCell ref="B674:D675"/>
    <mergeCell ref="A676:A677"/>
    <mergeCell ref="B676:D677"/>
    <mergeCell ref="A678:A679"/>
    <mergeCell ref="B678:D679"/>
    <mergeCell ref="A668:A669"/>
    <mergeCell ref="B668:D669"/>
    <mergeCell ref="A670:A671"/>
    <mergeCell ref="B670:D671"/>
    <mergeCell ref="A672:A673"/>
    <mergeCell ref="B672:D673"/>
    <mergeCell ref="A662:A663"/>
    <mergeCell ref="B662:D663"/>
    <mergeCell ref="A664:A665"/>
    <mergeCell ref="B664:D665"/>
    <mergeCell ref="A666:A667"/>
    <mergeCell ref="B666:D667"/>
    <mergeCell ref="A656:A657"/>
    <mergeCell ref="B656:D657"/>
    <mergeCell ref="A658:A659"/>
    <mergeCell ref="B658:D659"/>
    <mergeCell ref="A660:A661"/>
    <mergeCell ref="B660:D661"/>
    <mergeCell ref="A650:A651"/>
    <mergeCell ref="B650:D651"/>
    <mergeCell ref="A652:A653"/>
    <mergeCell ref="B652:D653"/>
    <mergeCell ref="A654:A655"/>
    <mergeCell ref="B654:D655"/>
    <mergeCell ref="A644:A645"/>
    <mergeCell ref="B644:D645"/>
    <mergeCell ref="A646:A647"/>
    <mergeCell ref="B646:D647"/>
    <mergeCell ref="A648:A649"/>
    <mergeCell ref="B648:D649"/>
    <mergeCell ref="A638:A639"/>
    <mergeCell ref="B638:D639"/>
    <mergeCell ref="A640:A641"/>
    <mergeCell ref="B640:D641"/>
    <mergeCell ref="A642:A643"/>
    <mergeCell ref="B642:D643"/>
    <mergeCell ref="A632:A633"/>
    <mergeCell ref="B632:D633"/>
    <mergeCell ref="A634:A635"/>
    <mergeCell ref="B634:D635"/>
    <mergeCell ref="A636:A637"/>
    <mergeCell ref="B636:D637"/>
    <mergeCell ref="A626:A627"/>
    <mergeCell ref="B626:D627"/>
    <mergeCell ref="A628:A629"/>
    <mergeCell ref="B628:D629"/>
    <mergeCell ref="A630:A631"/>
    <mergeCell ref="B630:D631"/>
    <mergeCell ref="A620:A621"/>
    <mergeCell ref="B620:D621"/>
    <mergeCell ref="A622:A623"/>
    <mergeCell ref="B622:D623"/>
    <mergeCell ref="A624:A625"/>
    <mergeCell ref="B624:D625"/>
    <mergeCell ref="A614:A615"/>
    <mergeCell ref="B614:D615"/>
    <mergeCell ref="A616:A617"/>
    <mergeCell ref="B616:D617"/>
    <mergeCell ref="A618:A619"/>
    <mergeCell ref="B618:D619"/>
    <mergeCell ref="A608:A609"/>
    <mergeCell ref="B608:D609"/>
    <mergeCell ref="A610:A611"/>
    <mergeCell ref="B610:D611"/>
    <mergeCell ref="A612:A613"/>
    <mergeCell ref="B612:D613"/>
    <mergeCell ref="A602:A603"/>
    <mergeCell ref="B602:D603"/>
    <mergeCell ref="A604:A605"/>
    <mergeCell ref="B604:D605"/>
    <mergeCell ref="A606:A607"/>
    <mergeCell ref="B606:D607"/>
    <mergeCell ref="A596:A597"/>
    <mergeCell ref="B596:D597"/>
    <mergeCell ref="A598:A599"/>
    <mergeCell ref="B598:D599"/>
    <mergeCell ref="A600:A601"/>
    <mergeCell ref="B600:D601"/>
    <mergeCell ref="A590:A591"/>
    <mergeCell ref="B590:D591"/>
    <mergeCell ref="A592:A593"/>
    <mergeCell ref="B592:D593"/>
    <mergeCell ref="A594:A595"/>
    <mergeCell ref="B594:D595"/>
    <mergeCell ref="A584:A585"/>
    <mergeCell ref="B584:D585"/>
    <mergeCell ref="A586:A587"/>
    <mergeCell ref="B586:D587"/>
    <mergeCell ref="A588:A589"/>
    <mergeCell ref="B588:D589"/>
    <mergeCell ref="A578:A579"/>
    <mergeCell ref="B578:D579"/>
    <mergeCell ref="A580:A581"/>
    <mergeCell ref="B580:D581"/>
    <mergeCell ref="A582:A583"/>
    <mergeCell ref="B582:D583"/>
    <mergeCell ref="A572:A573"/>
    <mergeCell ref="B572:D573"/>
    <mergeCell ref="A574:A575"/>
    <mergeCell ref="B574:D575"/>
    <mergeCell ref="A576:A577"/>
    <mergeCell ref="B576:D577"/>
    <mergeCell ref="A566:A567"/>
    <mergeCell ref="B566:D567"/>
    <mergeCell ref="A568:A569"/>
    <mergeCell ref="B568:D569"/>
    <mergeCell ref="A570:A571"/>
    <mergeCell ref="B570:D571"/>
    <mergeCell ref="A560:A561"/>
    <mergeCell ref="B560:D561"/>
    <mergeCell ref="A562:A563"/>
    <mergeCell ref="B562:D563"/>
    <mergeCell ref="A564:A565"/>
    <mergeCell ref="B564:D565"/>
    <mergeCell ref="A554:A555"/>
    <mergeCell ref="B554:D555"/>
    <mergeCell ref="A556:A557"/>
    <mergeCell ref="B556:D557"/>
    <mergeCell ref="A558:A559"/>
    <mergeCell ref="B558:D559"/>
    <mergeCell ref="A548:A549"/>
    <mergeCell ref="B548:D549"/>
    <mergeCell ref="A550:A551"/>
    <mergeCell ref="B550:D551"/>
    <mergeCell ref="A552:A553"/>
    <mergeCell ref="B552:D553"/>
    <mergeCell ref="A542:A543"/>
    <mergeCell ref="B542:D543"/>
    <mergeCell ref="A544:A545"/>
    <mergeCell ref="B544:D545"/>
    <mergeCell ref="A546:A547"/>
    <mergeCell ref="B546:D547"/>
    <mergeCell ref="A536:A537"/>
    <mergeCell ref="B536:D537"/>
    <mergeCell ref="A538:A539"/>
    <mergeCell ref="B538:D539"/>
    <mergeCell ref="A540:A541"/>
    <mergeCell ref="B540:D541"/>
    <mergeCell ref="A530:A531"/>
    <mergeCell ref="B530:D531"/>
    <mergeCell ref="A532:A533"/>
    <mergeCell ref="B532:D533"/>
    <mergeCell ref="A534:A535"/>
    <mergeCell ref="B534:D535"/>
    <mergeCell ref="A524:A525"/>
    <mergeCell ref="B524:D525"/>
    <mergeCell ref="A526:A527"/>
    <mergeCell ref="B526:D527"/>
    <mergeCell ref="A528:A529"/>
    <mergeCell ref="B528:D529"/>
    <mergeCell ref="A518:A519"/>
    <mergeCell ref="B518:D519"/>
    <mergeCell ref="A520:A521"/>
    <mergeCell ref="B520:D521"/>
    <mergeCell ref="A522:A523"/>
    <mergeCell ref="B522:D523"/>
    <mergeCell ref="A512:A513"/>
    <mergeCell ref="B512:D513"/>
    <mergeCell ref="A514:A515"/>
    <mergeCell ref="B514:D515"/>
    <mergeCell ref="A516:A517"/>
    <mergeCell ref="B516:D517"/>
    <mergeCell ref="A506:A507"/>
    <mergeCell ref="B506:D507"/>
    <mergeCell ref="A508:A509"/>
    <mergeCell ref="B508:D509"/>
    <mergeCell ref="A510:A511"/>
    <mergeCell ref="B510:D511"/>
    <mergeCell ref="A500:A501"/>
    <mergeCell ref="B500:D501"/>
    <mergeCell ref="A502:A503"/>
    <mergeCell ref="B502:D503"/>
    <mergeCell ref="A504:A505"/>
    <mergeCell ref="B504:D505"/>
    <mergeCell ref="A494:A495"/>
    <mergeCell ref="B494:D495"/>
    <mergeCell ref="A496:A497"/>
    <mergeCell ref="B496:D497"/>
    <mergeCell ref="A498:A499"/>
    <mergeCell ref="B498:D499"/>
    <mergeCell ref="A488:A489"/>
    <mergeCell ref="B488:D489"/>
    <mergeCell ref="A490:A491"/>
    <mergeCell ref="B490:D491"/>
    <mergeCell ref="A492:A493"/>
    <mergeCell ref="B492:D493"/>
    <mergeCell ref="A482:A483"/>
    <mergeCell ref="B482:D483"/>
    <mergeCell ref="A484:A485"/>
    <mergeCell ref="B484:D485"/>
    <mergeCell ref="A486:A487"/>
    <mergeCell ref="B486:D487"/>
    <mergeCell ref="A476:A477"/>
    <mergeCell ref="B476:D477"/>
    <mergeCell ref="A478:A479"/>
    <mergeCell ref="B478:D479"/>
    <mergeCell ref="A480:A481"/>
    <mergeCell ref="B480:D481"/>
    <mergeCell ref="A470:A471"/>
    <mergeCell ref="B470:D471"/>
    <mergeCell ref="A472:A473"/>
    <mergeCell ref="B472:D473"/>
    <mergeCell ref="A474:A475"/>
    <mergeCell ref="B474:D475"/>
    <mergeCell ref="A464:A465"/>
    <mergeCell ref="B464:D465"/>
    <mergeCell ref="A466:A467"/>
    <mergeCell ref="B466:D467"/>
    <mergeCell ref="A468:A469"/>
    <mergeCell ref="B468:D469"/>
    <mergeCell ref="A458:A459"/>
    <mergeCell ref="B458:D459"/>
    <mergeCell ref="A460:A461"/>
    <mergeCell ref="B460:D461"/>
    <mergeCell ref="A462:A463"/>
    <mergeCell ref="B462:D463"/>
    <mergeCell ref="A452:A453"/>
    <mergeCell ref="B452:D453"/>
    <mergeCell ref="A454:A455"/>
    <mergeCell ref="B454:D455"/>
    <mergeCell ref="A456:A457"/>
    <mergeCell ref="B456:D457"/>
    <mergeCell ref="A446:A447"/>
    <mergeCell ref="B446:D447"/>
    <mergeCell ref="A448:A449"/>
    <mergeCell ref="B448:D449"/>
    <mergeCell ref="A450:A451"/>
    <mergeCell ref="B450:D451"/>
    <mergeCell ref="A440:A441"/>
    <mergeCell ref="B440:D441"/>
    <mergeCell ref="A442:A443"/>
    <mergeCell ref="B442:D443"/>
    <mergeCell ref="A444:A445"/>
    <mergeCell ref="B444:D445"/>
    <mergeCell ref="A434:A435"/>
    <mergeCell ref="B434:D435"/>
    <mergeCell ref="A436:A437"/>
    <mergeCell ref="B436:D437"/>
    <mergeCell ref="A438:A439"/>
    <mergeCell ref="B438:D439"/>
    <mergeCell ref="A428:A429"/>
    <mergeCell ref="B428:D429"/>
    <mergeCell ref="A430:A431"/>
    <mergeCell ref="B430:D431"/>
    <mergeCell ref="A432:A433"/>
    <mergeCell ref="B432:D433"/>
    <mergeCell ref="A422:A423"/>
    <mergeCell ref="B422:D423"/>
    <mergeCell ref="A424:A425"/>
    <mergeCell ref="B424:D425"/>
    <mergeCell ref="A426:A427"/>
    <mergeCell ref="B426:D427"/>
    <mergeCell ref="A416:A417"/>
    <mergeCell ref="B416:D417"/>
    <mergeCell ref="A418:A419"/>
    <mergeCell ref="B418:D419"/>
    <mergeCell ref="A420:A421"/>
    <mergeCell ref="B420:D421"/>
    <mergeCell ref="A410:A411"/>
    <mergeCell ref="B410:D411"/>
    <mergeCell ref="A412:A413"/>
    <mergeCell ref="B412:D413"/>
    <mergeCell ref="A414:A415"/>
    <mergeCell ref="B414:D415"/>
    <mergeCell ref="A404:A405"/>
    <mergeCell ref="B404:D405"/>
    <mergeCell ref="A406:A407"/>
    <mergeCell ref="B406:D407"/>
    <mergeCell ref="A408:A409"/>
    <mergeCell ref="B408:D409"/>
    <mergeCell ref="A398:A399"/>
    <mergeCell ref="B398:D399"/>
    <mergeCell ref="A400:A401"/>
    <mergeCell ref="B400:D401"/>
    <mergeCell ref="A402:A403"/>
    <mergeCell ref="B402:D403"/>
    <mergeCell ref="A392:A393"/>
    <mergeCell ref="B392:D393"/>
    <mergeCell ref="A394:A395"/>
    <mergeCell ref="B394:D395"/>
    <mergeCell ref="A396:A397"/>
    <mergeCell ref="B396:D397"/>
    <mergeCell ref="A386:A387"/>
    <mergeCell ref="B386:D387"/>
    <mergeCell ref="A388:A389"/>
    <mergeCell ref="B388:D389"/>
    <mergeCell ref="A390:A391"/>
    <mergeCell ref="B390:D391"/>
    <mergeCell ref="A380:A381"/>
    <mergeCell ref="B380:D381"/>
    <mergeCell ref="A382:A383"/>
    <mergeCell ref="B382:D383"/>
    <mergeCell ref="A384:A385"/>
    <mergeCell ref="B384:D385"/>
    <mergeCell ref="A374:A375"/>
    <mergeCell ref="B374:D375"/>
    <mergeCell ref="A376:A377"/>
    <mergeCell ref="B376:D377"/>
    <mergeCell ref="A378:A379"/>
    <mergeCell ref="B378:D379"/>
    <mergeCell ref="A368:A369"/>
    <mergeCell ref="B368:D369"/>
    <mergeCell ref="A370:A371"/>
    <mergeCell ref="B370:D371"/>
    <mergeCell ref="A372:A373"/>
    <mergeCell ref="B372:D373"/>
    <mergeCell ref="A362:A363"/>
    <mergeCell ref="B362:D363"/>
    <mergeCell ref="A364:A365"/>
    <mergeCell ref="B364:D365"/>
    <mergeCell ref="A366:A367"/>
    <mergeCell ref="B366:D367"/>
    <mergeCell ref="A356:A357"/>
    <mergeCell ref="B356:D357"/>
    <mergeCell ref="A358:A359"/>
    <mergeCell ref="B358:D359"/>
    <mergeCell ref="A360:A361"/>
    <mergeCell ref="B360:D361"/>
    <mergeCell ref="A350:A351"/>
    <mergeCell ref="B350:D351"/>
    <mergeCell ref="A352:A353"/>
    <mergeCell ref="B352:D353"/>
    <mergeCell ref="A354:A355"/>
    <mergeCell ref="B354:D355"/>
    <mergeCell ref="A344:A345"/>
    <mergeCell ref="B344:D345"/>
    <mergeCell ref="A346:A347"/>
    <mergeCell ref="B346:D347"/>
    <mergeCell ref="A348:A349"/>
    <mergeCell ref="B348:D349"/>
    <mergeCell ref="A338:A339"/>
    <mergeCell ref="B338:D339"/>
    <mergeCell ref="A340:A341"/>
    <mergeCell ref="B340:D341"/>
    <mergeCell ref="A342:A343"/>
    <mergeCell ref="B342:D343"/>
    <mergeCell ref="A332:A333"/>
    <mergeCell ref="B332:D333"/>
    <mergeCell ref="A334:A335"/>
    <mergeCell ref="B334:D335"/>
    <mergeCell ref="A336:A337"/>
    <mergeCell ref="B336:D337"/>
    <mergeCell ref="A326:A327"/>
    <mergeCell ref="B326:D327"/>
    <mergeCell ref="A328:A329"/>
    <mergeCell ref="B328:D329"/>
    <mergeCell ref="A330:A331"/>
    <mergeCell ref="B330:D331"/>
    <mergeCell ref="A320:A321"/>
    <mergeCell ref="B320:D321"/>
    <mergeCell ref="A322:A323"/>
    <mergeCell ref="B322:D323"/>
    <mergeCell ref="A324:A325"/>
    <mergeCell ref="B324:D325"/>
    <mergeCell ref="A314:A315"/>
    <mergeCell ref="B314:D315"/>
    <mergeCell ref="A316:A317"/>
    <mergeCell ref="B316:D317"/>
    <mergeCell ref="A318:A319"/>
    <mergeCell ref="B318:D319"/>
    <mergeCell ref="A308:A309"/>
    <mergeCell ref="B308:D309"/>
    <mergeCell ref="A310:A311"/>
    <mergeCell ref="B310:D311"/>
    <mergeCell ref="A312:A313"/>
    <mergeCell ref="B312:D313"/>
    <mergeCell ref="A302:A303"/>
    <mergeCell ref="B302:D303"/>
    <mergeCell ref="A304:A305"/>
    <mergeCell ref="B304:D305"/>
    <mergeCell ref="A306:A307"/>
    <mergeCell ref="B306:D307"/>
    <mergeCell ref="A296:A297"/>
    <mergeCell ref="B296:D297"/>
    <mergeCell ref="A298:A299"/>
    <mergeCell ref="B298:D299"/>
    <mergeCell ref="A300:A301"/>
    <mergeCell ref="B300:D301"/>
    <mergeCell ref="A290:A291"/>
    <mergeCell ref="B290:D291"/>
    <mergeCell ref="A292:A293"/>
    <mergeCell ref="B292:D293"/>
    <mergeCell ref="A294:A295"/>
    <mergeCell ref="B294:D295"/>
    <mergeCell ref="A284:A285"/>
    <mergeCell ref="B284:D285"/>
    <mergeCell ref="A286:A287"/>
    <mergeCell ref="B286:D287"/>
    <mergeCell ref="A288:A289"/>
    <mergeCell ref="B288:D289"/>
    <mergeCell ref="A278:A279"/>
    <mergeCell ref="B278:D279"/>
    <mergeCell ref="A280:A281"/>
    <mergeCell ref="B280:D281"/>
    <mergeCell ref="A282:A283"/>
    <mergeCell ref="B282:D283"/>
    <mergeCell ref="A272:A273"/>
    <mergeCell ref="B272:D273"/>
    <mergeCell ref="A274:A275"/>
    <mergeCell ref="B274:D275"/>
    <mergeCell ref="A276:A277"/>
    <mergeCell ref="B276:D277"/>
    <mergeCell ref="A266:A267"/>
    <mergeCell ref="B266:D267"/>
    <mergeCell ref="A268:A269"/>
    <mergeCell ref="B268:D269"/>
    <mergeCell ref="A270:A271"/>
    <mergeCell ref="B270:D271"/>
    <mergeCell ref="A260:A261"/>
    <mergeCell ref="B260:D261"/>
    <mergeCell ref="A262:A263"/>
    <mergeCell ref="B262:D263"/>
    <mergeCell ref="A264:A265"/>
    <mergeCell ref="B264:D265"/>
    <mergeCell ref="A254:A255"/>
    <mergeCell ref="B254:D255"/>
    <mergeCell ref="A256:A257"/>
    <mergeCell ref="B256:D257"/>
    <mergeCell ref="A258:A259"/>
    <mergeCell ref="B258:D259"/>
    <mergeCell ref="A248:A249"/>
    <mergeCell ref="B248:D249"/>
    <mergeCell ref="A250:A251"/>
    <mergeCell ref="B250:D251"/>
    <mergeCell ref="A252:A253"/>
    <mergeCell ref="B252:D253"/>
    <mergeCell ref="A242:A243"/>
    <mergeCell ref="B242:D243"/>
    <mergeCell ref="A244:A245"/>
    <mergeCell ref="B244:D245"/>
    <mergeCell ref="A246:A247"/>
    <mergeCell ref="B246:D247"/>
    <mergeCell ref="A236:A237"/>
    <mergeCell ref="B236:D237"/>
    <mergeCell ref="A238:A239"/>
    <mergeCell ref="B238:D239"/>
    <mergeCell ref="A240:A241"/>
    <mergeCell ref="B240:D241"/>
    <mergeCell ref="A230:A231"/>
    <mergeCell ref="B230:D231"/>
    <mergeCell ref="A232:A233"/>
    <mergeCell ref="B232:D233"/>
    <mergeCell ref="A234:A235"/>
    <mergeCell ref="B234:D235"/>
    <mergeCell ref="A224:A225"/>
    <mergeCell ref="B224:D225"/>
    <mergeCell ref="A226:A227"/>
    <mergeCell ref="B226:D227"/>
    <mergeCell ref="A228:A229"/>
    <mergeCell ref="B228:D229"/>
    <mergeCell ref="A218:A219"/>
    <mergeCell ref="B218:D219"/>
    <mergeCell ref="A220:A221"/>
    <mergeCell ref="B220:D221"/>
    <mergeCell ref="A222:A223"/>
    <mergeCell ref="B222:D223"/>
    <mergeCell ref="A212:A213"/>
    <mergeCell ref="B212:D213"/>
    <mergeCell ref="A214:A215"/>
    <mergeCell ref="B214:D215"/>
    <mergeCell ref="A216:A217"/>
    <mergeCell ref="B216:D217"/>
    <mergeCell ref="A206:A207"/>
    <mergeCell ref="B206:D207"/>
    <mergeCell ref="A208:A209"/>
    <mergeCell ref="B208:D209"/>
    <mergeCell ref="A210:A211"/>
    <mergeCell ref="B210:D211"/>
    <mergeCell ref="A200:A201"/>
    <mergeCell ref="B200:D201"/>
    <mergeCell ref="A202:A203"/>
    <mergeCell ref="B202:D203"/>
    <mergeCell ref="A204:A205"/>
    <mergeCell ref="B204:D205"/>
    <mergeCell ref="A194:A195"/>
    <mergeCell ref="B194:D195"/>
    <mergeCell ref="A196:A197"/>
    <mergeCell ref="B196:D197"/>
    <mergeCell ref="A198:A199"/>
    <mergeCell ref="B198:D199"/>
    <mergeCell ref="A188:A189"/>
    <mergeCell ref="B188:D189"/>
    <mergeCell ref="A190:A191"/>
    <mergeCell ref="B190:D191"/>
    <mergeCell ref="A192:A193"/>
    <mergeCell ref="B192:D193"/>
    <mergeCell ref="A182:A183"/>
    <mergeCell ref="B182:D183"/>
    <mergeCell ref="A184:A185"/>
    <mergeCell ref="B184:D185"/>
    <mergeCell ref="A186:A187"/>
    <mergeCell ref="B186:D187"/>
    <mergeCell ref="A176:A177"/>
    <mergeCell ref="B176:D177"/>
    <mergeCell ref="A178:A179"/>
    <mergeCell ref="B178:D179"/>
    <mergeCell ref="A180:A181"/>
    <mergeCell ref="B180:D181"/>
    <mergeCell ref="A170:A171"/>
    <mergeCell ref="B170:D171"/>
    <mergeCell ref="A172:A173"/>
    <mergeCell ref="B172:D173"/>
    <mergeCell ref="A174:A175"/>
    <mergeCell ref="B174:D175"/>
    <mergeCell ref="A164:A165"/>
    <mergeCell ref="B164:D165"/>
    <mergeCell ref="A166:A167"/>
    <mergeCell ref="B166:D167"/>
    <mergeCell ref="A168:A169"/>
    <mergeCell ref="B168:D169"/>
    <mergeCell ref="A158:A159"/>
    <mergeCell ref="B158:D159"/>
    <mergeCell ref="A160:A161"/>
    <mergeCell ref="B160:D161"/>
    <mergeCell ref="A162:A163"/>
    <mergeCell ref="B162:D163"/>
    <mergeCell ref="A152:A153"/>
    <mergeCell ref="B152:D153"/>
    <mergeCell ref="A154:A155"/>
    <mergeCell ref="B154:D155"/>
    <mergeCell ref="A156:A157"/>
    <mergeCell ref="B156:D157"/>
    <mergeCell ref="A146:A147"/>
    <mergeCell ref="B146:D147"/>
    <mergeCell ref="A148:A149"/>
    <mergeCell ref="B148:D149"/>
    <mergeCell ref="A150:A151"/>
    <mergeCell ref="B150:D151"/>
    <mergeCell ref="A140:A141"/>
    <mergeCell ref="B140:D141"/>
    <mergeCell ref="A142:A143"/>
    <mergeCell ref="B142:D143"/>
    <mergeCell ref="A144:A145"/>
    <mergeCell ref="B144:D145"/>
    <mergeCell ref="A134:A135"/>
    <mergeCell ref="B134:D135"/>
    <mergeCell ref="A136:A137"/>
    <mergeCell ref="B136:D137"/>
    <mergeCell ref="A138:A139"/>
    <mergeCell ref="B138:D139"/>
    <mergeCell ref="A128:A129"/>
    <mergeCell ref="B128:D129"/>
    <mergeCell ref="A130:A131"/>
    <mergeCell ref="B130:D131"/>
    <mergeCell ref="A132:A133"/>
    <mergeCell ref="B132:D133"/>
    <mergeCell ref="A122:A123"/>
    <mergeCell ref="B122:D123"/>
    <mergeCell ref="A124:A125"/>
    <mergeCell ref="B124:D125"/>
    <mergeCell ref="A126:A127"/>
    <mergeCell ref="B126:D127"/>
    <mergeCell ref="A116:A117"/>
    <mergeCell ref="B116:D117"/>
    <mergeCell ref="A118:A119"/>
    <mergeCell ref="B118:D119"/>
    <mergeCell ref="A120:A121"/>
    <mergeCell ref="B120:D121"/>
    <mergeCell ref="A110:A111"/>
    <mergeCell ref="B110:D111"/>
    <mergeCell ref="A112:A113"/>
    <mergeCell ref="B112:D113"/>
    <mergeCell ref="A114:A115"/>
    <mergeCell ref="B114:D115"/>
    <mergeCell ref="A104:A105"/>
    <mergeCell ref="B104:D105"/>
    <mergeCell ref="A106:A107"/>
    <mergeCell ref="B106:D107"/>
    <mergeCell ref="A108:A109"/>
    <mergeCell ref="B108:D109"/>
    <mergeCell ref="A98:A99"/>
    <mergeCell ref="B98:D99"/>
    <mergeCell ref="A100:A101"/>
    <mergeCell ref="B100:D101"/>
    <mergeCell ref="A102:A103"/>
    <mergeCell ref="B102:D103"/>
    <mergeCell ref="A92:A93"/>
    <mergeCell ref="B92:D93"/>
    <mergeCell ref="A94:A95"/>
    <mergeCell ref="B94:D95"/>
    <mergeCell ref="A96:A97"/>
    <mergeCell ref="B96:D97"/>
    <mergeCell ref="A86:A87"/>
    <mergeCell ref="B86:D87"/>
    <mergeCell ref="A88:A89"/>
    <mergeCell ref="B88:D89"/>
    <mergeCell ref="A90:A91"/>
    <mergeCell ref="B90:D91"/>
    <mergeCell ref="A80:A81"/>
    <mergeCell ref="B80:D81"/>
    <mergeCell ref="A82:A83"/>
    <mergeCell ref="B82:D83"/>
    <mergeCell ref="A84:A85"/>
    <mergeCell ref="B84:D85"/>
    <mergeCell ref="A74:A75"/>
    <mergeCell ref="B74:D75"/>
    <mergeCell ref="A76:A77"/>
    <mergeCell ref="B76:D77"/>
    <mergeCell ref="A78:A79"/>
    <mergeCell ref="B78:D79"/>
    <mergeCell ref="A68:A69"/>
    <mergeCell ref="B68:D69"/>
    <mergeCell ref="A70:A71"/>
    <mergeCell ref="B70:D71"/>
    <mergeCell ref="A72:A73"/>
    <mergeCell ref="B72:D73"/>
    <mergeCell ref="A62:A63"/>
    <mergeCell ref="B62:D63"/>
    <mergeCell ref="A64:A65"/>
    <mergeCell ref="B64:D65"/>
    <mergeCell ref="A66:A67"/>
    <mergeCell ref="B66:D67"/>
    <mergeCell ref="A56:A57"/>
    <mergeCell ref="B56:D57"/>
    <mergeCell ref="A58:A59"/>
    <mergeCell ref="B58:D59"/>
    <mergeCell ref="A60:A61"/>
    <mergeCell ref="B60:D61"/>
    <mergeCell ref="A50:A51"/>
    <mergeCell ref="B50:D51"/>
    <mergeCell ref="A52:A53"/>
    <mergeCell ref="B52:D53"/>
    <mergeCell ref="A54:A55"/>
    <mergeCell ref="B54:D55"/>
    <mergeCell ref="A44:A45"/>
    <mergeCell ref="B44:D45"/>
    <mergeCell ref="A46:A47"/>
    <mergeCell ref="B46:D47"/>
    <mergeCell ref="A48:A49"/>
    <mergeCell ref="B48:D49"/>
    <mergeCell ref="A38:A39"/>
    <mergeCell ref="B38:D39"/>
    <mergeCell ref="A40:A41"/>
    <mergeCell ref="B40:D41"/>
    <mergeCell ref="A42:A43"/>
    <mergeCell ref="B42:D43"/>
    <mergeCell ref="A32:A33"/>
    <mergeCell ref="B32:D33"/>
    <mergeCell ref="A34:A35"/>
    <mergeCell ref="B34:D35"/>
    <mergeCell ref="A36:A37"/>
    <mergeCell ref="B36:D37"/>
    <mergeCell ref="A26:A27"/>
    <mergeCell ref="B26:D27"/>
    <mergeCell ref="A28:A29"/>
    <mergeCell ref="B28:D29"/>
    <mergeCell ref="A30:A31"/>
    <mergeCell ref="B30:D31"/>
    <mergeCell ref="A20:A21"/>
    <mergeCell ref="B20:D21"/>
    <mergeCell ref="A22:A23"/>
    <mergeCell ref="B22:D23"/>
    <mergeCell ref="A24:A25"/>
    <mergeCell ref="B24:D25"/>
    <mergeCell ref="A1:I1"/>
    <mergeCell ref="A2:I2"/>
    <mergeCell ref="A4:I4"/>
    <mergeCell ref="D8:I8"/>
    <mergeCell ref="D9:I9"/>
    <mergeCell ref="C6:I6"/>
    <mergeCell ref="B17:D17"/>
    <mergeCell ref="A12:B12"/>
    <mergeCell ref="D10:I10"/>
    <mergeCell ref="E15:I15"/>
    <mergeCell ref="B15:D16"/>
    <mergeCell ref="A15:A16"/>
    <mergeCell ref="A13:I13"/>
    <mergeCell ref="B18:D19"/>
    <mergeCell ref="A18:A19"/>
  </mergeCells>
  <printOptions horizontalCentered="1"/>
  <pageMargins left="0.31496062992125984" right="0.31496062992125984" top="0.55118110236220474" bottom="0.35433070866141736" header="0.31496062992125984" footer="0.31496062992125984"/>
  <pageSetup paperSize="5" scale="80" orientation="portrait"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1">
    <outlinePr showOutlineSymbols="0"/>
  </sheetPr>
  <dimension ref="A2:X75"/>
  <sheetViews>
    <sheetView showZeros="0" showOutlineSymbols="0" topLeftCell="A4" zoomScale="110" zoomScaleNormal="110" workbookViewId="0">
      <selection activeCell="C19" sqref="C19"/>
    </sheetView>
  </sheetViews>
  <sheetFormatPr defaultColWidth="9.140625" defaultRowHeight="12" customHeight="1"/>
  <cols>
    <col min="1" max="2" width="1.85546875" style="47" customWidth="1"/>
    <col min="3" max="3" width="6.5703125" style="47" customWidth="1"/>
    <col min="4" max="4" width="5.85546875" style="47" customWidth="1"/>
    <col min="5" max="13" width="3.7109375" style="47" customWidth="1"/>
    <col min="14" max="14" width="3.42578125" style="47" customWidth="1"/>
    <col min="15" max="15" width="4.42578125" style="47" customWidth="1"/>
    <col min="16" max="16" width="3.85546875" style="47" customWidth="1"/>
    <col min="17" max="18" width="3.7109375" style="47" customWidth="1"/>
    <col min="19" max="19" width="4.28515625" style="47" customWidth="1"/>
    <col min="20" max="21" width="3.7109375" style="47" customWidth="1"/>
    <col min="22" max="22" width="4.42578125" style="47" customWidth="1"/>
    <col min="23" max="23" width="5.7109375" style="47" customWidth="1"/>
    <col min="24" max="24" width="16.7109375" style="47" customWidth="1"/>
    <col min="25" max="16384" width="9.140625" style="47"/>
  </cols>
  <sheetData>
    <row r="2" spans="1:24" ht="18" customHeight="1">
      <c r="A2" s="645" t="s">
        <v>106</v>
      </c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646"/>
      <c r="Q2" s="646"/>
      <c r="R2" s="646"/>
      <c r="S2" s="646"/>
      <c r="T2" s="646"/>
      <c r="U2" s="646"/>
      <c r="V2" s="646"/>
      <c r="W2" s="647"/>
    </row>
    <row r="3" spans="1:24" ht="19.899999999999999" customHeight="1">
      <c r="A3" s="71"/>
      <c r="B3" s="72"/>
      <c r="C3" s="72"/>
      <c r="D3" s="72"/>
      <c r="E3" s="72"/>
      <c r="F3" s="72"/>
      <c r="G3" s="72"/>
      <c r="H3" s="72"/>
      <c r="I3" s="72"/>
      <c r="J3" s="72"/>
      <c r="K3" s="72" t="s">
        <v>107</v>
      </c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3"/>
      <c r="X3" s="127"/>
    </row>
    <row r="4" spans="1:24" ht="5.45" customHeight="1">
      <c r="A4" s="74"/>
      <c r="B4" s="75"/>
      <c r="C4" s="75"/>
      <c r="D4" s="75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7"/>
      <c r="Q4" s="77"/>
      <c r="R4" s="77"/>
      <c r="S4" s="77"/>
      <c r="T4" s="77"/>
      <c r="U4" s="77"/>
      <c r="V4" s="77"/>
      <c r="W4" s="78"/>
    </row>
    <row r="5" spans="1:24" ht="12" customHeight="1">
      <c r="A5" s="648" t="s">
        <v>108</v>
      </c>
      <c r="B5" s="649"/>
      <c r="C5" s="649"/>
      <c r="D5" s="650"/>
      <c r="E5" s="5" t="str">
        <f>'APTC-47'!F7</f>
        <v>0</v>
      </c>
      <c r="F5" s="5" t="str">
        <f>'APTC-47'!G7</f>
        <v>8</v>
      </c>
      <c r="G5" s="5" t="str">
        <f>'APTC-47'!H7</f>
        <v>0</v>
      </c>
      <c r="H5" s="5" t="str">
        <f>'APTC-47'!I7</f>
        <v>7</v>
      </c>
      <c r="I5" s="6"/>
      <c r="J5" s="6"/>
      <c r="K5" s="6"/>
      <c r="L5" s="6"/>
      <c r="M5" s="6"/>
      <c r="N5" s="6"/>
      <c r="O5" s="6"/>
      <c r="P5" s="9"/>
      <c r="Q5" s="53"/>
      <c r="R5" s="53"/>
      <c r="S5" s="53"/>
      <c r="T5" s="53"/>
      <c r="U5" s="53"/>
      <c r="V5" s="53"/>
      <c r="W5" s="79"/>
    </row>
    <row r="6" spans="1:24" ht="5.45" customHeight="1">
      <c r="A6" s="80"/>
      <c r="B6" s="81"/>
      <c r="C6" s="81"/>
      <c r="D6" s="81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9"/>
      <c r="Q6" s="53"/>
      <c r="R6" s="53"/>
      <c r="S6" s="53"/>
      <c r="T6" s="53"/>
      <c r="U6" s="53"/>
      <c r="V6" s="53"/>
      <c r="W6" s="79"/>
    </row>
    <row r="7" spans="1:24" ht="12" customHeight="1">
      <c r="A7" s="651" t="s">
        <v>109</v>
      </c>
      <c r="B7" s="652"/>
      <c r="C7" s="652"/>
      <c r="D7" s="652"/>
      <c r="E7" s="653" t="str">
        <f>CONCATENATE(Info!E17," Officer , ",Info!CM1)</f>
        <v>Sub- Treasury Officer , Udayagiri</v>
      </c>
      <c r="F7" s="653"/>
      <c r="G7" s="653"/>
      <c r="H7" s="653"/>
      <c r="I7" s="653"/>
      <c r="J7" s="653"/>
      <c r="K7" s="653"/>
      <c r="L7" s="653"/>
      <c r="M7" s="653"/>
      <c r="N7" s="653"/>
      <c r="O7" s="653"/>
      <c r="P7" s="9"/>
      <c r="Q7" s="53"/>
      <c r="R7" s="53"/>
      <c r="S7" s="53"/>
      <c r="T7" s="53"/>
      <c r="U7" s="53"/>
      <c r="V7" s="53"/>
      <c r="W7" s="79"/>
    </row>
    <row r="8" spans="1:24" ht="12" customHeight="1">
      <c r="A8" s="648" t="s">
        <v>46</v>
      </c>
      <c r="B8" s="649"/>
      <c r="C8" s="649"/>
      <c r="D8" s="650"/>
      <c r="E8" s="5" t="str">
        <f>'APTC-47'!F9</f>
        <v>0</v>
      </c>
      <c r="F8" s="5" t="str">
        <f>'APTC-47'!G9</f>
        <v>8</v>
      </c>
      <c r="G8" s="5" t="str">
        <f>'APTC-47'!H9</f>
        <v>1</v>
      </c>
      <c r="H8" s="5" t="str">
        <f>'APTC-47'!I9</f>
        <v>2</v>
      </c>
      <c r="I8" s="5" t="str">
        <f>'APTC-47'!J9</f>
        <v>0</v>
      </c>
      <c r="J8" s="5" t="str">
        <f>'APTC-47'!K9</f>
        <v>3</v>
      </c>
      <c r="K8" s="5" t="str">
        <f>'APTC-47'!L9</f>
        <v>0</v>
      </c>
      <c r="L8" s="5" t="str">
        <f>'APTC-47'!M9</f>
        <v>8</v>
      </c>
      <c r="M8" s="5" t="str">
        <f>'APTC-47'!N9</f>
        <v>0</v>
      </c>
      <c r="N8" s="5" t="str">
        <f>'APTC-47'!O9</f>
        <v>2</v>
      </c>
      <c r="O8" s="5" t="str">
        <f>'APTC-47'!P9</f>
        <v>8</v>
      </c>
      <c r="P8" s="9"/>
      <c r="Q8" s="53"/>
      <c r="R8" s="53"/>
      <c r="S8" s="53"/>
      <c r="T8" s="53"/>
      <c r="U8" s="53"/>
      <c r="V8" s="53"/>
      <c r="W8" s="79"/>
    </row>
    <row r="9" spans="1:24" ht="8.4499999999999993" customHeight="1">
      <c r="A9" s="82"/>
      <c r="B9" s="53"/>
      <c r="C9" s="53"/>
      <c r="D9" s="53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53"/>
      <c r="R9" s="53"/>
      <c r="S9" s="53"/>
      <c r="T9" s="53"/>
      <c r="U9" s="53"/>
      <c r="V9" s="53"/>
      <c r="W9" s="79"/>
    </row>
    <row r="10" spans="1:24" ht="10.9" customHeight="1">
      <c r="A10" s="82"/>
      <c r="B10" s="53"/>
      <c r="C10" s="53"/>
      <c r="D10" s="53"/>
      <c r="E10" s="5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53"/>
      <c r="R10" s="53"/>
      <c r="S10" s="53"/>
      <c r="T10" s="53"/>
      <c r="U10" s="53"/>
      <c r="V10" s="53"/>
      <c r="W10" s="79"/>
    </row>
    <row r="11" spans="1:24" ht="29.25" customHeight="1">
      <c r="A11" s="94" t="s">
        <v>1554</v>
      </c>
      <c r="B11" s="53"/>
      <c r="C11" s="53"/>
      <c r="D11" s="654" t="str">
        <f>'APTC-47'!F11</f>
        <v>Mandal Educational Officer</v>
      </c>
      <c r="E11" s="654"/>
      <c r="F11" s="654"/>
      <c r="G11" s="654"/>
      <c r="H11" s="654"/>
      <c r="I11" s="654"/>
      <c r="J11" s="654"/>
      <c r="K11" s="9"/>
      <c r="L11" s="9"/>
      <c r="M11" s="84"/>
      <c r="N11" s="84"/>
      <c r="O11" s="85" t="s">
        <v>111</v>
      </c>
      <c r="P11" s="655" t="str">
        <f>'APTC-47'!S16</f>
        <v>Mandal Parishad Udayagiri</v>
      </c>
      <c r="Q11" s="655"/>
      <c r="R11" s="655"/>
      <c r="S11" s="655"/>
      <c r="T11" s="655"/>
      <c r="U11" s="655"/>
      <c r="V11" s="655"/>
      <c r="W11" s="656"/>
    </row>
    <row r="12" spans="1:24" ht="4.9000000000000004" customHeight="1">
      <c r="A12" s="82"/>
      <c r="B12" s="53"/>
      <c r="C12" s="53"/>
      <c r="D12" s="53"/>
      <c r="E12" s="9"/>
      <c r="F12" s="53"/>
      <c r="G12" s="53"/>
      <c r="H12" s="53"/>
      <c r="I12" s="53"/>
      <c r="J12" s="53"/>
      <c r="K12" s="53"/>
      <c r="L12" s="53"/>
      <c r="M12" s="53"/>
      <c r="N12" s="84"/>
      <c r="O12" s="85"/>
      <c r="P12" s="657"/>
      <c r="Q12" s="657"/>
      <c r="R12" s="657"/>
      <c r="S12" s="657"/>
      <c r="T12" s="657"/>
      <c r="U12" s="657"/>
      <c r="V12" s="657"/>
      <c r="W12" s="658"/>
    </row>
    <row r="13" spans="1:24" ht="12" customHeight="1">
      <c r="A13" s="82" t="s">
        <v>48</v>
      </c>
      <c r="B13" s="53"/>
      <c r="C13" s="53"/>
      <c r="D13" s="53"/>
      <c r="E13" s="5" t="str">
        <f>'APTC-47'!F13</f>
        <v>3</v>
      </c>
      <c r="F13" s="5" t="str">
        <f>'APTC-47'!G13</f>
        <v>4</v>
      </c>
      <c r="G13" s="5" t="str">
        <f>'APTC-47'!H13</f>
        <v>7</v>
      </c>
      <c r="H13" s="5" t="str">
        <f>'APTC-47'!I13</f>
        <v>0</v>
      </c>
      <c r="I13" s="10"/>
      <c r="J13" s="86"/>
      <c r="K13" s="53"/>
      <c r="L13" s="53"/>
      <c r="M13" s="53"/>
      <c r="N13" s="84"/>
      <c r="O13" s="85" t="s">
        <v>112</v>
      </c>
      <c r="P13" s="659" t="str">
        <f>'APTC-47'!S17</f>
        <v>Syndicate Bank, Udayagiri</v>
      </c>
      <c r="Q13" s="659"/>
      <c r="R13" s="659"/>
      <c r="S13" s="659"/>
      <c r="T13" s="659"/>
      <c r="U13" s="659"/>
      <c r="V13" s="659"/>
      <c r="W13" s="660"/>
    </row>
    <row r="14" spans="1:24" ht="5.45" customHeight="1">
      <c r="A14" s="82"/>
      <c r="B14" s="53"/>
      <c r="C14" s="53"/>
      <c r="D14" s="53"/>
      <c r="E14" s="6"/>
      <c r="F14" s="6"/>
      <c r="G14" s="6"/>
      <c r="H14" s="6"/>
      <c r="I14" s="32"/>
      <c r="J14" s="32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79"/>
    </row>
    <row r="15" spans="1:24" ht="5.45" customHeight="1">
      <c r="A15" s="82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24"/>
      <c r="R15" s="53"/>
      <c r="S15" s="53"/>
      <c r="T15" s="53"/>
      <c r="U15" s="53"/>
      <c r="V15" s="53"/>
      <c r="W15" s="79"/>
    </row>
    <row r="16" spans="1:24" ht="12" customHeight="1">
      <c r="A16" s="87" t="s">
        <v>113</v>
      </c>
      <c r="B16" s="53"/>
      <c r="C16" s="53"/>
      <c r="D16" s="53"/>
      <c r="E16" s="31" t="str">
        <f>'APTC-47'!E20</f>
        <v>2</v>
      </c>
      <c r="F16" s="31" t="str">
        <f>'APTC-47'!F20</f>
        <v>2</v>
      </c>
      <c r="G16" s="31" t="str">
        <f>'APTC-47'!G20</f>
        <v>0</v>
      </c>
      <c r="H16" s="31" t="str">
        <f>'APTC-47'!H20</f>
        <v>2</v>
      </c>
      <c r="I16" s="32"/>
      <c r="J16" s="31" t="str">
        <f>'APTC-47'!E22</f>
        <v>0</v>
      </c>
      <c r="K16" s="31" t="str">
        <f>'APTC-47'!F22</f>
        <v>1</v>
      </c>
      <c r="L16" s="32"/>
      <c r="M16" s="31" t="str">
        <f>'APTC-47'!E24</f>
        <v>1</v>
      </c>
      <c r="N16" s="31" t="str">
        <f>'APTC-47'!F24</f>
        <v>0</v>
      </c>
      <c r="O16" s="31" t="str">
        <f>'APTC-47'!G24</f>
        <v>3</v>
      </c>
      <c r="P16" s="32"/>
      <c r="Q16" s="88" t="str">
        <f>'APTC-47'!E26</f>
        <v/>
      </c>
      <c r="R16" s="88" t="str">
        <f>'APTC-47'!F26</f>
        <v/>
      </c>
      <c r="S16" s="53"/>
      <c r="T16" s="53"/>
      <c r="U16" s="53"/>
      <c r="V16" s="53"/>
      <c r="W16" s="79"/>
    </row>
    <row r="17" spans="1:23" ht="12" customHeight="1">
      <c r="A17" s="82"/>
      <c r="B17" s="53"/>
      <c r="C17" s="53"/>
      <c r="D17" s="53"/>
      <c r="E17" s="644" t="s">
        <v>114</v>
      </c>
      <c r="F17" s="644"/>
      <c r="G17" s="644"/>
      <c r="H17" s="644"/>
      <c r="I17" s="81"/>
      <c r="J17" s="644" t="s">
        <v>115</v>
      </c>
      <c r="K17" s="644"/>
      <c r="L17" s="81"/>
      <c r="M17" s="644" t="s">
        <v>116</v>
      </c>
      <c r="N17" s="644"/>
      <c r="O17" s="644"/>
      <c r="P17" s="81"/>
      <c r="Q17" s="644" t="s">
        <v>117</v>
      </c>
      <c r="R17" s="644"/>
      <c r="S17" s="53"/>
      <c r="T17" s="53"/>
      <c r="U17" s="53"/>
      <c r="V17" s="53"/>
      <c r="W17" s="79"/>
    </row>
    <row r="18" spans="1:23" ht="12" customHeight="1">
      <c r="A18" s="82"/>
      <c r="B18" s="53"/>
      <c r="C18" s="53"/>
      <c r="D18" s="53"/>
      <c r="E18" s="31" t="str">
        <f>'APTC-47'!E28</f>
        <v>0</v>
      </c>
      <c r="F18" s="31" t="str">
        <f>'APTC-47'!F28</f>
        <v>5</v>
      </c>
      <c r="G18" s="32"/>
      <c r="H18" s="31" t="str">
        <f>'APTC-47'!E30</f>
        <v>0</v>
      </c>
      <c r="I18" s="31" t="str">
        <f>'APTC-47'!F30</f>
        <v>1</v>
      </c>
      <c r="J18" s="31" t="str">
        <f>'APTC-47'!G30</f>
        <v>0</v>
      </c>
      <c r="K18" s="53"/>
      <c r="L18" s="89"/>
      <c r="M18" s="89"/>
      <c r="N18" s="89"/>
      <c r="O18" s="53"/>
      <c r="P18" s="53"/>
      <c r="Q18" s="53"/>
      <c r="R18" s="12"/>
      <c r="S18" s="53"/>
      <c r="T18" s="53"/>
      <c r="U18" s="53"/>
      <c r="V18" s="53"/>
      <c r="W18" s="79"/>
    </row>
    <row r="19" spans="1:23" ht="12" customHeight="1">
      <c r="A19" s="82"/>
      <c r="B19" s="53"/>
      <c r="C19" s="53"/>
      <c r="D19" s="53"/>
      <c r="E19" s="644" t="s">
        <v>118</v>
      </c>
      <c r="F19" s="644"/>
      <c r="G19" s="81"/>
      <c r="H19" s="644" t="s">
        <v>119</v>
      </c>
      <c r="I19" s="644"/>
      <c r="J19" s="644"/>
      <c r="K19" s="81"/>
      <c r="L19" s="644" t="s">
        <v>120</v>
      </c>
      <c r="M19" s="644"/>
      <c r="N19" s="644"/>
      <c r="O19" s="53"/>
      <c r="P19" s="53"/>
      <c r="Q19" s="12"/>
      <c r="R19" s="53"/>
      <c r="S19" s="53"/>
      <c r="T19" s="53"/>
      <c r="U19" s="53"/>
      <c r="V19" s="53"/>
      <c r="W19" s="79"/>
    </row>
    <row r="20" spans="1:23" ht="23.25" customHeight="1">
      <c r="A20" s="87" t="s">
        <v>17</v>
      </c>
      <c r="B20" s="53"/>
      <c r="C20" s="53"/>
      <c r="D20" s="53"/>
      <c r="E20" s="31" t="str">
        <f>'APTC-47'!F33</f>
        <v>N</v>
      </c>
      <c r="F20" s="24" t="s">
        <v>18</v>
      </c>
      <c r="G20" s="53"/>
      <c r="H20" s="53"/>
      <c r="I20" s="53"/>
      <c r="J20" s="31" t="str">
        <f>'APTC-47'!N33</f>
        <v>V</v>
      </c>
      <c r="K20" s="53"/>
      <c r="L20" s="662" t="s">
        <v>19</v>
      </c>
      <c r="M20" s="662"/>
      <c r="N20" s="662"/>
      <c r="O20" s="662"/>
      <c r="P20" s="662"/>
      <c r="Q20" s="53"/>
      <c r="R20" s="90" t="str">
        <f>'APTC-47'!F35</f>
        <v>2</v>
      </c>
      <c r="S20" s="90" t="str">
        <f>'APTC-47'!G35</f>
        <v>2</v>
      </c>
      <c r="T20" s="90" t="str">
        <f>'APTC-47'!H35</f>
        <v>0</v>
      </c>
      <c r="U20" s="90" t="str">
        <f>'APTC-47'!I35</f>
        <v>2</v>
      </c>
      <c r="V20" s="53"/>
      <c r="W20" s="79"/>
    </row>
    <row r="21" spans="1:23" ht="12" customHeight="1">
      <c r="A21" s="8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24"/>
      <c r="M21" s="53"/>
      <c r="N21" s="53"/>
      <c r="O21" s="53"/>
      <c r="P21" s="53"/>
      <c r="Q21" s="12"/>
      <c r="R21" s="53"/>
      <c r="S21" s="53"/>
      <c r="T21" s="53"/>
      <c r="U21" s="53"/>
      <c r="V21" s="53"/>
      <c r="W21" s="79"/>
    </row>
    <row r="22" spans="1:23" ht="20.25" customHeight="1">
      <c r="A22" s="82" t="s">
        <v>121</v>
      </c>
      <c r="B22" s="53"/>
      <c r="C22" s="53"/>
      <c r="D22" s="661">
        <f>'APTC-47'!H51</f>
        <v>371000</v>
      </c>
      <c r="E22" s="661"/>
      <c r="F22" s="661"/>
      <c r="G22" s="661"/>
      <c r="H22" s="91" t="s">
        <v>122</v>
      </c>
      <c r="I22" s="53"/>
      <c r="J22" s="53"/>
      <c r="K22" s="53"/>
      <c r="L22" s="661">
        <f>'APTC-47'!H52</f>
        <v>0</v>
      </c>
      <c r="M22" s="661"/>
      <c r="N22" s="661"/>
      <c r="O22" s="92" t="s">
        <v>123</v>
      </c>
      <c r="P22" s="93"/>
      <c r="Q22" s="661">
        <f>SUM(D22-L22)</f>
        <v>371000</v>
      </c>
      <c r="R22" s="661"/>
      <c r="S22" s="661"/>
      <c r="T22" s="661"/>
      <c r="U22" s="53"/>
      <c r="V22" s="53"/>
      <c r="W22" s="79"/>
    </row>
    <row r="23" spans="1:23" ht="5.45" customHeight="1">
      <c r="A23" s="8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12"/>
      <c r="R23" s="53"/>
      <c r="S23" s="53"/>
      <c r="T23" s="53"/>
      <c r="U23" s="53"/>
      <c r="V23" s="53"/>
      <c r="W23" s="79"/>
    </row>
    <row r="24" spans="1:23" ht="12" customHeight="1">
      <c r="A24" s="94" t="str">
        <f>CONCATENATE(" Net Rupees ( ","  ",'APTC-47'!B55," ",")")</f>
        <v xml:space="preserve"> Net Rupees (   THREE  LAKHS  AND SEVENTY ONE THOUSAND   ONLY  )</v>
      </c>
      <c r="B24" s="53"/>
      <c r="C24" s="53"/>
      <c r="D24" s="53"/>
      <c r="E24" s="24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12"/>
      <c r="R24" s="53"/>
      <c r="S24" s="53"/>
      <c r="T24" s="53"/>
      <c r="U24" s="53"/>
      <c r="V24" s="53"/>
      <c r="W24" s="79"/>
    </row>
    <row r="25" spans="1:23" ht="4.1500000000000004" customHeight="1">
      <c r="A25" s="8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12"/>
      <c r="R25" s="53"/>
      <c r="S25" s="53"/>
      <c r="T25" s="53"/>
      <c r="U25" s="53"/>
      <c r="V25" s="53"/>
      <c r="W25" s="79"/>
    </row>
    <row r="26" spans="1:23" ht="12" customHeight="1">
      <c r="A26" s="666" t="s">
        <v>124</v>
      </c>
      <c r="B26" s="667"/>
      <c r="C26" s="667"/>
      <c r="D26" s="667"/>
      <c r="E26" s="95" t="str">
        <f>Info!E13</f>
        <v>_________________________</v>
      </c>
      <c r="F26" s="96"/>
      <c r="G26" s="96"/>
      <c r="H26" s="83"/>
      <c r="I26" s="83"/>
      <c r="J26" s="83"/>
      <c r="K26" s="83"/>
      <c r="L26" s="83"/>
      <c r="M26" s="83"/>
      <c r="N26" s="53" t="s">
        <v>125</v>
      </c>
      <c r="O26" s="53"/>
      <c r="P26" s="53"/>
      <c r="Q26" s="95" t="str">
        <f>Info!E14</f>
        <v>___________________</v>
      </c>
      <c r="R26" s="83"/>
      <c r="S26" s="83"/>
      <c r="T26" s="83"/>
      <c r="U26" s="83"/>
      <c r="V26" s="83"/>
      <c r="W26" s="79"/>
    </row>
    <row r="27" spans="1:23" ht="14.25" customHeight="1">
      <c r="A27" s="82" t="s">
        <v>126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12"/>
      <c r="R27" s="53"/>
      <c r="S27" s="53"/>
      <c r="T27" s="53"/>
      <c r="U27" s="53"/>
      <c r="V27" s="53"/>
      <c r="W27" s="79"/>
    </row>
    <row r="28" spans="1:23" ht="4.9000000000000004" customHeight="1">
      <c r="A28" s="8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12"/>
      <c r="R28" s="53"/>
      <c r="S28" s="53"/>
      <c r="T28" s="53"/>
      <c r="U28" s="53"/>
      <c r="V28" s="53"/>
      <c r="W28" s="79"/>
    </row>
    <row r="29" spans="1:23" ht="12" customHeight="1">
      <c r="A29" s="82" t="s">
        <v>127</v>
      </c>
      <c r="B29" s="53"/>
      <c r="C29" s="53"/>
      <c r="D29" s="53"/>
      <c r="E29" s="53"/>
      <c r="F29" s="53"/>
      <c r="G29" s="97" t="s">
        <v>128</v>
      </c>
      <c r="H29" s="53"/>
      <c r="I29" s="53"/>
      <c r="J29" s="53"/>
      <c r="K29" s="53"/>
      <c r="L29" s="53"/>
      <c r="M29" s="53"/>
      <c r="N29" s="53"/>
      <c r="O29" s="53"/>
      <c r="P29" s="53"/>
      <c r="Q29" s="12"/>
      <c r="R29" s="53"/>
      <c r="S29" s="53"/>
      <c r="T29" s="53"/>
      <c r="U29" s="53"/>
      <c r="V29" s="53"/>
      <c r="W29" s="79"/>
    </row>
    <row r="30" spans="1:23" ht="12" customHeight="1">
      <c r="A30" s="82" t="s">
        <v>129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12"/>
      <c r="R30" s="53"/>
      <c r="S30" s="53"/>
      <c r="T30" s="53"/>
      <c r="U30" s="53"/>
      <c r="V30" s="53"/>
      <c r="W30" s="79"/>
    </row>
    <row r="31" spans="1:23" ht="12" customHeight="1">
      <c r="A31" s="82"/>
      <c r="B31" s="53"/>
      <c r="C31" s="53"/>
      <c r="D31" s="53"/>
      <c r="E31" s="53"/>
      <c r="F31" s="53"/>
      <c r="G31" s="97" t="s">
        <v>130</v>
      </c>
      <c r="H31" s="53"/>
      <c r="I31" s="53"/>
      <c r="J31" s="53"/>
      <c r="K31" s="53"/>
      <c r="L31" s="53"/>
      <c r="M31" s="53"/>
      <c r="N31" s="53"/>
      <c r="O31" s="53"/>
      <c r="P31" s="53"/>
      <c r="Q31" s="12"/>
      <c r="R31" s="53"/>
      <c r="S31" s="53"/>
      <c r="T31" s="53"/>
      <c r="U31" s="53"/>
      <c r="V31" s="53"/>
      <c r="W31" s="79"/>
    </row>
    <row r="32" spans="1:23" ht="12" customHeight="1">
      <c r="A32" s="82"/>
      <c r="B32" s="53" t="s">
        <v>131</v>
      </c>
      <c r="C32" s="53"/>
      <c r="D32" s="53"/>
      <c r="E32" s="53"/>
      <c r="F32" s="53"/>
      <c r="G32" s="53"/>
      <c r="H32" s="53"/>
      <c r="I32" s="53"/>
      <c r="J32" s="32" t="s">
        <v>132</v>
      </c>
      <c r="K32" s="53"/>
      <c r="L32" s="53"/>
      <c r="M32" s="53"/>
      <c r="N32" s="53"/>
      <c r="O32" s="53"/>
      <c r="P32" s="53" t="s">
        <v>133</v>
      </c>
      <c r="Q32" s="12"/>
      <c r="R32" s="53"/>
      <c r="S32" s="53"/>
      <c r="T32" s="53"/>
      <c r="U32" s="53"/>
      <c r="V32" s="53"/>
      <c r="W32" s="79"/>
    </row>
    <row r="33" spans="1:23" ht="4.9000000000000004" customHeight="1">
      <c r="A33" s="8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12"/>
      <c r="R33" s="53"/>
      <c r="S33" s="53"/>
      <c r="T33" s="53"/>
      <c r="U33" s="53"/>
      <c r="V33" s="53"/>
      <c r="W33" s="79"/>
    </row>
    <row r="34" spans="1:23" ht="7.9" customHeight="1">
      <c r="A34" s="8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2"/>
      <c r="R34" s="53"/>
      <c r="S34" s="53"/>
      <c r="T34" s="53"/>
      <c r="U34" s="53"/>
      <c r="V34" s="53"/>
      <c r="W34" s="79"/>
    </row>
    <row r="35" spans="1:23" ht="7.9" customHeight="1">
      <c r="A35" s="8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2"/>
      <c r="R35" s="53"/>
      <c r="S35" s="53"/>
      <c r="T35" s="53"/>
      <c r="U35" s="53"/>
      <c r="V35" s="53"/>
      <c r="W35" s="79"/>
    </row>
    <row r="36" spans="1:23" ht="22.5" customHeight="1">
      <c r="A36" s="82"/>
      <c r="B36" s="53"/>
      <c r="C36" s="53"/>
      <c r="D36" s="53"/>
      <c r="E36" s="53"/>
      <c r="F36" s="53"/>
      <c r="G36" s="53"/>
      <c r="H36" s="53"/>
      <c r="I36" s="53"/>
      <c r="J36" s="32" t="s">
        <v>131</v>
      </c>
      <c r="K36" s="53"/>
      <c r="L36" s="53"/>
      <c r="M36" s="53"/>
      <c r="N36" s="53"/>
      <c r="O36" s="53"/>
      <c r="P36" s="53"/>
      <c r="Q36" s="12"/>
      <c r="R36" s="53"/>
      <c r="S36" s="53"/>
      <c r="T36" s="53"/>
      <c r="U36" s="53"/>
      <c r="V36" s="53"/>
      <c r="W36" s="79"/>
    </row>
    <row r="37" spans="1:23" ht="28.5" customHeight="1">
      <c r="A37" s="98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99"/>
      <c r="R37" s="36"/>
      <c r="S37" s="36"/>
      <c r="T37" s="36"/>
      <c r="U37" s="36"/>
      <c r="V37" s="36"/>
      <c r="W37" s="100"/>
    </row>
    <row r="38" spans="1:23" ht="12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12"/>
      <c r="R38" s="53"/>
      <c r="S38" s="53"/>
      <c r="T38" s="53"/>
      <c r="U38" s="53"/>
      <c r="V38" s="53"/>
      <c r="W38" s="53"/>
    </row>
    <row r="39" spans="1:23" ht="12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12"/>
      <c r="R39" s="53"/>
      <c r="S39" s="53"/>
      <c r="T39" s="53"/>
      <c r="U39" s="53"/>
      <c r="V39" s="53"/>
      <c r="W39" s="53"/>
    </row>
    <row r="40" spans="1:23" ht="12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12"/>
      <c r="R40" s="53"/>
      <c r="S40" s="53"/>
      <c r="T40" s="53"/>
      <c r="U40" s="53"/>
      <c r="V40" s="53"/>
      <c r="W40" s="53"/>
    </row>
    <row r="41" spans="1:23" ht="12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12"/>
      <c r="R41" s="53"/>
      <c r="S41" s="53"/>
      <c r="T41" s="53"/>
      <c r="U41" s="53"/>
      <c r="V41" s="53"/>
      <c r="W41" s="53"/>
    </row>
    <row r="42" spans="1:23" ht="12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12"/>
      <c r="R42" s="53"/>
      <c r="S42" s="53"/>
      <c r="T42" s="53"/>
      <c r="U42" s="53"/>
      <c r="V42" s="53"/>
      <c r="W42" s="53"/>
    </row>
    <row r="43" spans="1:23" ht="12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12"/>
      <c r="R43" s="53"/>
      <c r="S43" s="53"/>
      <c r="T43" s="53"/>
      <c r="U43" s="53"/>
      <c r="V43" s="53"/>
      <c r="W43" s="53"/>
    </row>
    <row r="44" spans="1:23" ht="12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12"/>
      <c r="R44" s="53"/>
      <c r="S44" s="53"/>
      <c r="T44" s="53"/>
      <c r="U44" s="53"/>
      <c r="V44" s="53"/>
      <c r="W44" s="53"/>
    </row>
    <row r="45" spans="1:23" ht="12" customHeight="1">
      <c r="A45" s="10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45" customHeight="1">
      <c r="A46" s="668" t="s">
        <v>134</v>
      </c>
      <c r="B46" s="669"/>
      <c r="C46" s="669"/>
      <c r="D46" s="669"/>
      <c r="E46" s="669"/>
      <c r="F46" s="669"/>
      <c r="G46" s="669"/>
      <c r="H46" s="669"/>
      <c r="I46" s="669"/>
      <c r="J46" s="669"/>
      <c r="K46" s="669"/>
      <c r="L46" s="669"/>
      <c r="M46" s="669"/>
      <c r="N46" s="669"/>
      <c r="O46" s="669"/>
      <c r="P46" s="669"/>
      <c r="Q46" s="669"/>
      <c r="R46" s="669"/>
      <c r="S46" s="669"/>
      <c r="T46" s="669"/>
      <c r="U46" s="669"/>
      <c r="V46" s="669"/>
      <c r="W46" s="670"/>
    </row>
    <row r="47" spans="1:23" ht="4.9000000000000004" customHeight="1">
      <c r="A47" s="102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8"/>
    </row>
    <row r="48" spans="1:23" ht="12" customHeight="1">
      <c r="A48" s="648" t="s">
        <v>108</v>
      </c>
      <c r="B48" s="649"/>
      <c r="C48" s="649"/>
      <c r="D48" s="650"/>
      <c r="E48" s="5" t="str">
        <f>E5</f>
        <v>0</v>
      </c>
      <c r="F48" s="5" t="str">
        <f>F5</f>
        <v>8</v>
      </c>
      <c r="G48" s="5" t="str">
        <f>G5</f>
        <v>0</v>
      </c>
      <c r="H48" s="5" t="str">
        <f>H5</f>
        <v>7</v>
      </c>
      <c r="I48" s="6"/>
      <c r="J48" s="6"/>
      <c r="K48" s="6"/>
      <c r="L48" s="6"/>
      <c r="M48" s="6"/>
      <c r="N48" s="6"/>
      <c r="O48" s="6"/>
      <c r="P48" s="9"/>
      <c r="Q48" s="53"/>
      <c r="R48" s="53"/>
      <c r="S48" s="53"/>
      <c r="T48" s="53"/>
      <c r="U48" s="53"/>
      <c r="V48" s="53"/>
      <c r="W48" s="79"/>
    </row>
    <row r="49" spans="1:23" ht="3" customHeight="1">
      <c r="A49" s="80"/>
      <c r="B49" s="81"/>
      <c r="C49" s="81"/>
      <c r="D49" s="81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9"/>
      <c r="Q49" s="53"/>
      <c r="R49" s="53"/>
      <c r="S49" s="53"/>
      <c r="T49" s="53"/>
      <c r="U49" s="53"/>
      <c r="V49" s="53"/>
      <c r="W49" s="79"/>
    </row>
    <row r="50" spans="1:23" ht="12" customHeight="1">
      <c r="A50" s="651" t="s">
        <v>109</v>
      </c>
      <c r="B50" s="652"/>
      <c r="C50" s="652"/>
      <c r="D50" s="652"/>
      <c r="E50" s="103" t="str">
        <f>E7</f>
        <v>Sub- Treasury Officer , Udayagiri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12"/>
      <c r="Q50" s="104"/>
      <c r="R50" s="104"/>
      <c r="S50" s="104"/>
      <c r="T50" s="104"/>
      <c r="U50" s="104"/>
      <c r="V50" s="104"/>
      <c r="W50" s="105"/>
    </row>
    <row r="51" spans="1:23" ht="6.6" customHeight="1">
      <c r="A51" s="106"/>
      <c r="B51" s="107"/>
      <c r="C51" s="107"/>
      <c r="D51" s="107"/>
      <c r="E51" s="103"/>
      <c r="F51" s="6"/>
      <c r="G51" s="6"/>
      <c r="H51" s="6"/>
      <c r="I51" s="6"/>
      <c r="J51" s="6"/>
      <c r="K51" s="6"/>
      <c r="L51" s="6"/>
      <c r="M51" s="6"/>
      <c r="N51" s="6"/>
      <c r="O51" s="6"/>
      <c r="P51" s="12"/>
      <c r="Q51" s="104"/>
      <c r="R51" s="104"/>
      <c r="S51" s="104"/>
      <c r="T51" s="104"/>
      <c r="U51" s="104"/>
      <c r="V51" s="104"/>
      <c r="W51" s="105"/>
    </row>
    <row r="52" spans="1:23" ht="12" customHeight="1">
      <c r="A52" s="648" t="s">
        <v>46</v>
      </c>
      <c r="B52" s="649"/>
      <c r="C52" s="649"/>
      <c r="D52" s="650"/>
      <c r="E52" s="5" t="str">
        <f>E8</f>
        <v>0</v>
      </c>
      <c r="F52" s="5" t="str">
        <f t="shared" ref="F52:O52" si="0">F8</f>
        <v>8</v>
      </c>
      <c r="G52" s="5" t="str">
        <f t="shared" si="0"/>
        <v>1</v>
      </c>
      <c r="H52" s="5" t="str">
        <f t="shared" si="0"/>
        <v>2</v>
      </c>
      <c r="I52" s="5" t="str">
        <f t="shared" si="0"/>
        <v>0</v>
      </c>
      <c r="J52" s="5" t="str">
        <f t="shared" si="0"/>
        <v>3</v>
      </c>
      <c r="K52" s="5" t="str">
        <f t="shared" si="0"/>
        <v>0</v>
      </c>
      <c r="L52" s="5" t="str">
        <f t="shared" si="0"/>
        <v>8</v>
      </c>
      <c r="M52" s="5" t="str">
        <f t="shared" si="0"/>
        <v>0</v>
      </c>
      <c r="N52" s="5" t="str">
        <f t="shared" si="0"/>
        <v>2</v>
      </c>
      <c r="O52" s="5" t="str">
        <f t="shared" si="0"/>
        <v>8</v>
      </c>
      <c r="P52" s="53"/>
      <c r="Q52" s="53"/>
      <c r="R52" s="53"/>
      <c r="S52" s="53"/>
      <c r="T52" s="53"/>
      <c r="U52" s="53"/>
      <c r="V52" s="53"/>
      <c r="W52" s="79"/>
    </row>
    <row r="53" spans="1:23" ht="4.1500000000000004" customHeight="1">
      <c r="A53" s="82"/>
      <c r="B53" s="53"/>
      <c r="C53" s="53"/>
      <c r="D53" s="53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53"/>
      <c r="R53" s="53"/>
      <c r="S53" s="53"/>
      <c r="T53" s="53"/>
      <c r="U53" s="53"/>
      <c r="V53" s="53"/>
      <c r="W53" s="79"/>
    </row>
    <row r="54" spans="1:23" ht="4.1500000000000004" customHeight="1">
      <c r="A54" s="82"/>
      <c r="B54" s="53"/>
      <c r="C54" s="53"/>
      <c r="D54" s="53"/>
      <c r="E54" s="5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53"/>
      <c r="R54" s="53"/>
      <c r="S54" s="53"/>
      <c r="T54" s="53"/>
      <c r="U54" s="53"/>
      <c r="V54" s="53"/>
      <c r="W54" s="79"/>
    </row>
    <row r="55" spans="1:23" ht="34.5" customHeight="1">
      <c r="A55" s="94" t="s">
        <v>110</v>
      </c>
      <c r="B55" s="53"/>
      <c r="C55" s="53"/>
      <c r="D55" s="671" t="str">
        <f>D11</f>
        <v>Mandal Educational Officer</v>
      </c>
      <c r="E55" s="671"/>
      <c r="F55" s="671"/>
      <c r="G55" s="671"/>
      <c r="H55" s="671"/>
      <c r="I55" s="671"/>
      <c r="J55" s="671"/>
      <c r="K55" s="9"/>
      <c r="L55" s="9"/>
      <c r="M55" s="53"/>
      <c r="N55" s="9"/>
      <c r="O55" s="85" t="s">
        <v>111</v>
      </c>
      <c r="P55" s="672" t="str">
        <f>P11</f>
        <v>Mandal Parishad Udayagiri</v>
      </c>
      <c r="Q55" s="672"/>
      <c r="R55" s="672"/>
      <c r="S55" s="672"/>
      <c r="T55" s="672"/>
      <c r="U55" s="672"/>
      <c r="V55" s="672"/>
      <c r="W55" s="673"/>
    </row>
    <row r="56" spans="1:23" ht="6.6" customHeight="1">
      <c r="A56" s="82"/>
      <c r="B56" s="53"/>
      <c r="C56" s="53"/>
      <c r="D56" s="53"/>
      <c r="E56" s="9"/>
      <c r="F56" s="53"/>
      <c r="G56" s="53"/>
      <c r="H56" s="53"/>
      <c r="I56" s="53"/>
      <c r="J56" s="53"/>
      <c r="K56" s="53"/>
      <c r="L56" s="53"/>
      <c r="M56" s="53"/>
      <c r="N56" s="53"/>
      <c r="O56" s="85"/>
      <c r="P56" s="657"/>
      <c r="Q56" s="657"/>
      <c r="R56" s="657"/>
      <c r="S56" s="657"/>
      <c r="T56" s="657"/>
      <c r="U56" s="657"/>
      <c r="V56" s="657"/>
      <c r="W56" s="658"/>
    </row>
    <row r="57" spans="1:23" ht="12" customHeight="1">
      <c r="A57" s="82" t="s">
        <v>48</v>
      </c>
      <c r="B57" s="53"/>
      <c r="C57" s="53"/>
      <c r="D57" s="53"/>
      <c r="E57" s="5" t="str">
        <f>E13</f>
        <v>3</v>
      </c>
      <c r="F57" s="5" t="str">
        <f>F13</f>
        <v>4</v>
      </c>
      <c r="G57" s="5" t="str">
        <f>G13</f>
        <v>7</v>
      </c>
      <c r="H57" s="5" t="str">
        <f>H13</f>
        <v>0</v>
      </c>
      <c r="I57" s="10"/>
      <c r="J57" s="86"/>
      <c r="K57" s="53"/>
      <c r="L57" s="53"/>
      <c r="M57" s="53"/>
      <c r="N57" s="53"/>
      <c r="O57" s="85" t="s">
        <v>135</v>
      </c>
      <c r="P57" s="674" t="str">
        <f>P13</f>
        <v>Syndicate Bank, Udayagiri</v>
      </c>
      <c r="Q57" s="674"/>
      <c r="R57" s="674"/>
      <c r="S57" s="674"/>
      <c r="T57" s="674"/>
      <c r="U57" s="674"/>
      <c r="V57" s="674"/>
      <c r="W57" s="675"/>
    </row>
    <row r="58" spans="1:23" ht="3" customHeight="1">
      <c r="A58" s="8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79"/>
    </row>
    <row r="59" spans="1:23" ht="12" customHeight="1">
      <c r="A59" s="82"/>
      <c r="B59" s="53" t="s">
        <v>136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79"/>
    </row>
    <row r="60" spans="1:23" ht="12" customHeight="1">
      <c r="A60" s="82"/>
      <c r="B60" s="53" t="s">
        <v>137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79"/>
    </row>
    <row r="61" spans="1:23" ht="12" customHeight="1">
      <c r="A61" s="82"/>
      <c r="B61" s="108" t="str">
        <f>P57</f>
        <v>Syndicate Bank, Udayagiri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79"/>
    </row>
    <row r="62" spans="1:23" ht="3" customHeight="1">
      <c r="A62" s="82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79"/>
    </row>
    <row r="63" spans="1:23" ht="12" customHeight="1">
      <c r="A63" s="82" t="s">
        <v>138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79"/>
    </row>
    <row r="64" spans="1:23" ht="58.5" customHeight="1">
      <c r="A64" s="109"/>
      <c r="B64" s="663" t="str">
        <f>CONCATENATE("Please  Pay Bill No :",Info!E24,"/",Info!E22,"  Dated:   ",Info!G24," ,Net R.S : ",Q22," /-  ",A24," ","to"," ",E26,",  ",Q26,"  ","for the office of the","  ",P55,"  ","whose specimen signature is attesed here with:")</f>
        <v>Please  Pay Bill No :___________/2012-2013  Dated:   ____________ ,Net R.S : 371000 /-   Net Rupees (   THREE  LAKHS  AND SEVENTY ONE THOUSAND   ONLY  ) to _________________________,  ___________________  for the office of the  Mandal Parishad Udayagiri  whose specimen signature is attesed here with:</v>
      </c>
      <c r="C64" s="663"/>
      <c r="D64" s="663"/>
      <c r="E64" s="663"/>
      <c r="F64" s="663"/>
      <c r="G64" s="663"/>
      <c r="H64" s="663"/>
      <c r="I64" s="663"/>
      <c r="J64" s="663"/>
      <c r="K64" s="663"/>
      <c r="L64" s="663"/>
      <c r="M64" s="663"/>
      <c r="N64" s="663"/>
      <c r="O64" s="663"/>
      <c r="P64" s="663"/>
      <c r="Q64" s="663"/>
      <c r="R64" s="663"/>
      <c r="S64" s="663"/>
      <c r="T64" s="663"/>
      <c r="U64" s="663"/>
      <c r="V64" s="663"/>
      <c r="W64" s="664"/>
    </row>
    <row r="65" spans="1:23" ht="12" customHeight="1">
      <c r="A65" s="110">
        <v>1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 t="s">
        <v>139</v>
      </c>
      <c r="P65" s="53"/>
      <c r="Q65" s="53"/>
      <c r="R65" s="53"/>
      <c r="S65" s="53"/>
      <c r="T65" s="53"/>
      <c r="U65" s="53"/>
      <c r="V65" s="53"/>
      <c r="W65" s="79"/>
    </row>
    <row r="66" spans="1:23" ht="12" customHeight="1">
      <c r="A66" s="109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 t="s">
        <v>140</v>
      </c>
      <c r="P66" s="53"/>
      <c r="Q66" s="53"/>
      <c r="R66" s="53"/>
      <c r="S66" s="53"/>
      <c r="T66" s="53"/>
      <c r="U66" s="53"/>
      <c r="V66" s="53"/>
      <c r="W66" s="79"/>
    </row>
    <row r="67" spans="1:23" ht="3" customHeight="1">
      <c r="A67" s="109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79"/>
    </row>
    <row r="68" spans="1:23" ht="12" customHeight="1">
      <c r="A68" s="111">
        <v>2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79"/>
    </row>
    <row r="69" spans="1:23" ht="16.149999999999999" customHeight="1">
      <c r="A69" s="82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79"/>
    </row>
    <row r="70" spans="1:23" ht="12" customHeight="1">
      <c r="A70" s="82"/>
      <c r="B70" s="53"/>
      <c r="C70" s="53"/>
      <c r="D70" s="53"/>
      <c r="F70" s="49" t="s">
        <v>141</v>
      </c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79"/>
    </row>
    <row r="71" spans="1:23" ht="19.5" customHeight="1">
      <c r="A71" s="82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 t="s">
        <v>142</v>
      </c>
      <c r="P71" s="53"/>
      <c r="Q71" s="53"/>
      <c r="R71" s="53"/>
      <c r="S71" s="53"/>
      <c r="T71" s="53"/>
      <c r="U71" s="53"/>
      <c r="V71" s="53"/>
      <c r="W71" s="79"/>
    </row>
    <row r="72" spans="1:23" ht="12" customHeight="1">
      <c r="A72" s="82"/>
      <c r="B72" s="53"/>
      <c r="C72" s="665" t="str">
        <f>D55</f>
        <v>Mandal Educational Officer</v>
      </c>
      <c r="D72" s="665"/>
      <c r="E72" s="665"/>
      <c r="F72" s="665"/>
      <c r="G72" s="665"/>
      <c r="H72" s="665"/>
      <c r="I72" s="665"/>
      <c r="J72" s="665"/>
      <c r="K72" s="53"/>
      <c r="L72" s="53"/>
      <c r="M72" s="53"/>
      <c r="N72" s="53"/>
      <c r="O72" s="53" t="s">
        <v>143</v>
      </c>
      <c r="P72" s="53"/>
      <c r="Q72" s="53"/>
      <c r="R72" s="53"/>
      <c r="S72" s="53"/>
      <c r="T72" s="53"/>
      <c r="U72" s="53"/>
      <c r="V72" s="53"/>
      <c r="W72" s="79"/>
    </row>
    <row r="73" spans="1:23" ht="30" customHeight="1">
      <c r="A73" s="112"/>
      <c r="B73" s="12"/>
      <c r="C73" s="665" t="str">
        <f>P55</f>
        <v>Mandal Parishad Udayagiri</v>
      </c>
      <c r="D73" s="665"/>
      <c r="E73" s="665"/>
      <c r="F73" s="665"/>
      <c r="G73" s="665"/>
      <c r="H73" s="665"/>
      <c r="I73" s="665"/>
      <c r="J73" s="665"/>
      <c r="K73" s="53"/>
      <c r="L73" s="53"/>
      <c r="M73" s="53"/>
      <c r="N73" s="53"/>
      <c r="O73" s="32"/>
      <c r="P73" s="12"/>
      <c r="Q73" s="53"/>
      <c r="R73" s="53"/>
      <c r="S73" s="53"/>
      <c r="T73" s="53"/>
      <c r="U73" s="53"/>
      <c r="V73" s="53"/>
      <c r="W73" s="79"/>
    </row>
    <row r="74" spans="1:23" ht="12" customHeight="1">
      <c r="A74" s="98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100"/>
    </row>
    <row r="75" spans="1:23" ht="12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</sheetData>
  <sheetProtection password="CC00" sheet="1" objects="1" scenarios="1" formatCells="0" formatColumns="0" formatRows="0"/>
  <customSheetViews>
    <customSheetView guid="{F77B74DC-DE20-4605-B804-D27752F8345D}" scale="110" showGridLines="0" showRowCol="0">
      <pageMargins left="0.39370078740157483" right="0.39370078740157483" top="0.39370078740157483" bottom="0.39370078740157483" header="0.23622047244094491" footer="0.23622047244094491"/>
      <printOptions horizontalCentered="1"/>
      <pageSetup paperSize="5" orientation="portrait" horizontalDpi="200" verticalDpi="200" r:id="rId1"/>
      <headerFooter alignWithMargins="0"/>
    </customSheetView>
    <customSheetView guid="{F196A750-E29F-4D1A-A097-16DE0AA15269}" scale="110" showGridLines="0" showRowCol="0">
      <pageMargins left="0.39370078740157483" right="0.39370078740157483" top="0.39370078740157483" bottom="0.39370078740157483" header="0.23622047244094491" footer="0.23622047244094491"/>
      <printOptions horizontalCentered="1"/>
      <pageSetup paperSize="5" orientation="portrait" horizontalDpi="200" verticalDpi="200" r:id="rId2"/>
      <headerFooter alignWithMargins="0"/>
    </customSheetView>
  </customSheetViews>
  <mergeCells count="32">
    <mergeCell ref="B64:W64"/>
    <mergeCell ref="C72:J72"/>
    <mergeCell ref="C73:J73"/>
    <mergeCell ref="A26:D26"/>
    <mergeCell ref="A46:W46"/>
    <mergeCell ref="A48:D48"/>
    <mergeCell ref="A50:D50"/>
    <mergeCell ref="A52:D52"/>
    <mergeCell ref="D55:J55"/>
    <mergeCell ref="P55:W55"/>
    <mergeCell ref="P56:W56"/>
    <mergeCell ref="P57:W57"/>
    <mergeCell ref="Q22:T22"/>
    <mergeCell ref="E19:F19"/>
    <mergeCell ref="H19:J19"/>
    <mergeCell ref="L19:N19"/>
    <mergeCell ref="L20:P20"/>
    <mergeCell ref="D22:G22"/>
    <mergeCell ref="L22:N22"/>
    <mergeCell ref="E17:H17"/>
    <mergeCell ref="J17:K17"/>
    <mergeCell ref="M17:O17"/>
    <mergeCell ref="Q17:R17"/>
    <mergeCell ref="A2:W2"/>
    <mergeCell ref="A5:D5"/>
    <mergeCell ref="A7:D7"/>
    <mergeCell ref="A8:D8"/>
    <mergeCell ref="E7:O7"/>
    <mergeCell ref="D11:J11"/>
    <mergeCell ref="P11:W11"/>
    <mergeCell ref="P12:W12"/>
    <mergeCell ref="P13:W13"/>
  </mergeCells>
  <printOptions horizontalCentered="1"/>
  <pageMargins left="0.39370078740157483" right="0.39370078740157483" top="0.39370078740157483" bottom="0.39370078740157483" header="0.23622047244094491" footer="0.23622047244094491"/>
  <pageSetup paperSize="5" orientation="portrait" horizontalDpi="200" verticalDpi="200" r:id="rId3"/>
  <headerFooter alignWithMargins="0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B65"/>
  <sheetViews>
    <sheetView workbookViewId="0">
      <selection activeCell="I20" sqref="I20:O20"/>
    </sheetView>
  </sheetViews>
  <sheetFormatPr defaultColWidth="9.140625" defaultRowHeight="12.75"/>
  <cols>
    <col min="1" max="1" width="3.5703125" style="1" customWidth="1"/>
    <col min="2" max="3" width="3.7109375" style="1" customWidth="1"/>
    <col min="4" max="4" width="5" style="1" customWidth="1"/>
    <col min="5" max="12" width="3.28515625" style="1" customWidth="1"/>
    <col min="13" max="13" width="4.5703125" style="1" customWidth="1"/>
    <col min="14" max="16" width="3.28515625" style="1" customWidth="1"/>
    <col min="17" max="17" width="6" style="1" customWidth="1"/>
    <col min="18" max="18" width="1.7109375" style="1" customWidth="1"/>
    <col min="19" max="20" width="3.7109375" style="1" customWidth="1"/>
    <col min="21" max="21" width="5.85546875" style="1" customWidth="1"/>
    <col min="22" max="23" width="3.7109375" style="1" customWidth="1"/>
    <col min="24" max="24" width="11.7109375" style="1" customWidth="1"/>
    <col min="25" max="25" width="17.28515625" style="1" customWidth="1"/>
    <col min="26" max="16384" width="9.140625" style="1"/>
  </cols>
  <sheetData>
    <row r="1" spans="1:26" ht="22.5" customHeight="1">
      <c r="B1" s="645" t="str">
        <f>CONCATENATE("Pay able at  ",Info!E17," Office, ",Info!CM1," . ")</f>
        <v xml:space="preserve">Pay able at  Sub- Treasury Office, Udayagiri . </v>
      </c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  <c r="R1" s="646"/>
      <c r="S1" s="646"/>
      <c r="T1" s="646"/>
      <c r="U1" s="646"/>
      <c r="V1" s="646"/>
      <c r="W1" s="646"/>
      <c r="X1" s="647"/>
    </row>
    <row r="2" spans="1:26" ht="29.25" customHeight="1">
      <c r="B2" s="676" t="str">
        <f>PROPER('Inner '!B1)</f>
        <v>Claim For Reimbursement Of Education Tution Fees To Children Of N.G.O.'S In R.P.S.-2010</v>
      </c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7"/>
      <c r="W2" s="677"/>
      <c r="X2" s="678"/>
      <c r="Y2" s="127"/>
    </row>
    <row r="3" spans="1:26" ht="6.6" customHeight="1">
      <c r="A3" s="679" t="str">
        <f>CONCATENATE(Info!W67," ONLY")</f>
        <v>THREE  LAKHS  SEVENTY ONE THOUSAND AND ONE ONLY</v>
      </c>
      <c r="B3" s="18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2"/>
    </row>
    <row r="4" spans="1:26" ht="15.75">
      <c r="A4" s="679"/>
      <c r="B4" s="680" t="s">
        <v>44</v>
      </c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681"/>
      <c r="N4" s="681"/>
      <c r="O4" s="681"/>
      <c r="P4" s="681"/>
      <c r="Q4" s="681"/>
      <c r="R4" s="681"/>
      <c r="S4" s="681"/>
      <c r="T4" s="681"/>
      <c r="U4" s="681"/>
      <c r="V4" s="681"/>
      <c r="W4" s="681"/>
      <c r="X4" s="682"/>
      <c r="Z4" s="123"/>
    </row>
    <row r="5" spans="1:26">
      <c r="A5" s="679"/>
      <c r="B5" s="683" t="s">
        <v>45</v>
      </c>
      <c r="C5" s="684"/>
      <c r="D5" s="684"/>
      <c r="E5" s="685"/>
      <c r="F5" s="124" t="str">
        <f>MID(CONCATENATE(IF(MONTH(Info!$E$49)&lt;10,CONCATENATE(0,MONTH(Info!$E$49)),MONTH(Info!$E$49)),"/",YEAR(Info!$E$49)),1,1)</f>
        <v>0</v>
      </c>
      <c r="G5" s="124" t="str">
        <f>MID(CONCATENATE(IF(MONTH(Info!$E$49)&lt;10,CONCATENATE(0,MONTH(Info!$E$49)),MONTH(Info!$E$49)),"/",YEAR(Info!$E$49)),2,1)</f>
        <v>4</v>
      </c>
      <c r="H5" s="6"/>
      <c r="I5" s="124" t="str">
        <f>MID(CONCATENATE(IF(MONTH(Info!$E$49)&lt;10,CONCATENATE(0,MONTH(Info!$E$49)),MONTH(Info!$E$49)),"/",YEAR(Info!$E$49)),4,1)</f>
        <v>2</v>
      </c>
      <c r="J5" s="124" t="str">
        <f>MID(CONCATENATE(IF(MONTH(Info!$E$49)&lt;10,CONCATENATE(0,MONTH(Info!$E$49)),MONTH(Info!$E$49)),"/",YEAR(Info!$E$49)),5,1)</f>
        <v>0</v>
      </c>
      <c r="K5" s="124" t="str">
        <f>MID(CONCATENATE(IF(MONTH(Info!$E$49)&lt;10,CONCATENATE(0,MONTH(Info!$E$49)),MONTH(Info!$E$49)),"/",YEAR(Info!$E$49)),6,1)</f>
        <v>1</v>
      </c>
      <c r="L5" s="124" t="str">
        <f>MID(CONCATENATE(IF(MONTH(Info!$E$49)&lt;10,CONCATENATE(0,MONTH(Info!$E$49)),MONTH(Info!$E$49)),"/",YEAR(Info!$E$49)),7,1)</f>
        <v>2</v>
      </c>
      <c r="M5" s="6"/>
      <c r="N5" s="6"/>
      <c r="O5" s="6"/>
      <c r="P5" s="6"/>
      <c r="Q5" s="121"/>
      <c r="R5" s="121"/>
      <c r="S5" s="121"/>
      <c r="T5" s="121"/>
      <c r="U5" s="121"/>
      <c r="V5" s="121"/>
      <c r="W5" s="121"/>
      <c r="X5" s="122"/>
    </row>
    <row r="6" spans="1:26" ht="5.45" customHeight="1">
      <c r="A6" s="679"/>
      <c r="B6" s="7"/>
      <c r="C6" s="8"/>
      <c r="D6" s="8"/>
      <c r="E6" s="8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21"/>
      <c r="R6" s="121"/>
      <c r="S6" s="121"/>
      <c r="T6" s="121"/>
      <c r="U6" s="121"/>
      <c r="V6" s="121"/>
      <c r="W6" s="121"/>
      <c r="X6" s="122"/>
    </row>
    <row r="7" spans="1:26">
      <c r="A7" s="679"/>
      <c r="B7" s="683" t="s">
        <v>16</v>
      </c>
      <c r="C7" s="684"/>
      <c r="D7" s="684"/>
      <c r="E7" s="685"/>
      <c r="F7" s="5" t="str">
        <f>MID(Info!$E$18,1,1)</f>
        <v>0</v>
      </c>
      <c r="G7" s="5" t="str">
        <f>MID(Info!$E$18,2,1)</f>
        <v>8</v>
      </c>
      <c r="H7" s="5" t="str">
        <f>MID(Info!$E$18,3,1)</f>
        <v>0</v>
      </c>
      <c r="I7" s="5" t="str">
        <f>MID(Info!$E$18,4,1)</f>
        <v>7</v>
      </c>
      <c r="J7" s="6"/>
      <c r="K7" s="6"/>
      <c r="L7" s="6"/>
      <c r="M7" s="6"/>
      <c r="N7" s="6"/>
      <c r="O7" s="6"/>
      <c r="P7" s="6"/>
      <c r="Q7" s="9"/>
      <c r="R7" s="121"/>
      <c r="S7" s="121"/>
      <c r="T7" s="121"/>
      <c r="U7" s="121"/>
      <c r="V7" s="121"/>
      <c r="W7" s="121"/>
      <c r="X7" s="122"/>
    </row>
    <row r="8" spans="1:26" ht="3" customHeight="1">
      <c r="A8" s="679"/>
      <c r="B8" s="7"/>
      <c r="C8" s="8"/>
      <c r="D8" s="8"/>
      <c r="E8" s="8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9"/>
      <c r="R8" s="121"/>
      <c r="S8" s="121"/>
      <c r="T8" s="121"/>
      <c r="U8" s="121"/>
      <c r="V8" s="121"/>
      <c r="W8" s="121"/>
      <c r="X8" s="122"/>
    </row>
    <row r="9" spans="1:26">
      <c r="A9" s="679"/>
      <c r="B9" s="683" t="s">
        <v>46</v>
      </c>
      <c r="C9" s="684"/>
      <c r="D9" s="684"/>
      <c r="E9" s="685"/>
      <c r="F9" s="5" t="str">
        <f>MID(Info!$E$16,1,1)</f>
        <v>0</v>
      </c>
      <c r="G9" s="5" t="str">
        <f>MID(Info!$E$16,2,1)</f>
        <v>8</v>
      </c>
      <c r="H9" s="5" t="str">
        <f>MID(Info!$E$16,3,1)</f>
        <v>1</v>
      </c>
      <c r="I9" s="5" t="str">
        <f>MID(Info!$E$16,4,1)</f>
        <v>2</v>
      </c>
      <c r="J9" s="5" t="str">
        <f>MID(Info!$E$16,5,1)</f>
        <v>0</v>
      </c>
      <c r="K9" s="5" t="str">
        <f>MID(Info!$E$16,6,1)</f>
        <v>3</v>
      </c>
      <c r="L9" s="5" t="str">
        <f>MID(Info!$E$16,7,1)</f>
        <v>0</v>
      </c>
      <c r="M9" s="5" t="str">
        <f>MID(Info!$E$16,8,1)</f>
        <v>8</v>
      </c>
      <c r="N9" s="5" t="str">
        <f>MID(Info!$E$16,9,1)</f>
        <v>0</v>
      </c>
      <c r="O9" s="5" t="str">
        <f>MID(Info!$E$16,10,1)</f>
        <v>2</v>
      </c>
      <c r="P9" s="5" t="str">
        <f>MID(Info!$E$16,11,1)</f>
        <v>8</v>
      </c>
      <c r="Q9" s="9"/>
      <c r="R9" s="121"/>
      <c r="S9" s="121"/>
      <c r="T9" s="121"/>
      <c r="U9" s="121"/>
      <c r="V9" s="121"/>
      <c r="W9" s="121"/>
      <c r="X9" s="122"/>
    </row>
    <row r="10" spans="1:26" ht="4.9000000000000004" customHeight="1">
      <c r="A10" s="679"/>
      <c r="B10" s="7"/>
      <c r="C10" s="8"/>
      <c r="D10" s="8"/>
      <c r="E10" s="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1"/>
      <c r="S10" s="121"/>
      <c r="T10" s="121"/>
      <c r="U10" s="121"/>
      <c r="V10" s="121"/>
      <c r="W10" s="121"/>
      <c r="X10" s="122"/>
    </row>
    <row r="11" spans="1:26">
      <c r="A11" s="679"/>
      <c r="B11" s="7" t="s">
        <v>47</v>
      </c>
      <c r="C11" s="8"/>
      <c r="D11" s="8"/>
      <c r="E11" s="8"/>
      <c r="F11" s="9" t="str">
        <f>Info!E10</f>
        <v>Mandal Educational Officer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21"/>
      <c r="V11" s="121"/>
      <c r="W11" s="121"/>
      <c r="X11" s="122"/>
    </row>
    <row r="12" spans="1:26" ht="6.75" customHeight="1">
      <c r="A12" s="679"/>
      <c r="B12" s="7"/>
      <c r="C12" s="8"/>
      <c r="D12" s="8"/>
      <c r="E12" s="8"/>
      <c r="F12" s="9"/>
      <c r="G12" s="9"/>
      <c r="H12" s="9"/>
      <c r="I12" s="9"/>
      <c r="J12" s="9"/>
      <c r="K12" s="9"/>
      <c r="L12" s="9"/>
      <c r="M12" s="9"/>
      <c r="N12" s="9"/>
      <c r="O12" s="9"/>
      <c r="P12" s="121"/>
      <c r="Q12" s="121"/>
      <c r="R12" s="121"/>
      <c r="S12" s="121"/>
      <c r="T12" s="121"/>
      <c r="U12" s="121"/>
      <c r="V12" s="121"/>
      <c r="W12" s="121"/>
      <c r="X12" s="122"/>
    </row>
    <row r="13" spans="1:26" ht="18" customHeight="1">
      <c r="A13" s="679"/>
      <c r="B13" s="7" t="s">
        <v>48</v>
      </c>
      <c r="C13" s="8"/>
      <c r="D13" s="8"/>
      <c r="E13" s="8"/>
      <c r="F13" s="5" t="str">
        <f>MID(Info!$E$20,1,1)</f>
        <v>3</v>
      </c>
      <c r="G13" s="5" t="str">
        <f>MID(Info!$E$20,2,1)</f>
        <v>4</v>
      </c>
      <c r="H13" s="5" t="str">
        <f>MID(Info!$E$20,3,1)</f>
        <v>7</v>
      </c>
      <c r="I13" s="5" t="str">
        <f>MID(Info!$E$20,4,1)</f>
        <v>0</v>
      </c>
      <c r="J13" s="10"/>
      <c r="K13" s="6"/>
      <c r="L13" s="6"/>
      <c r="M13" s="11"/>
      <c r="N13" s="11"/>
      <c r="O13" s="9"/>
      <c r="P13" s="12" t="s">
        <v>49</v>
      </c>
      <c r="Q13" s="121"/>
      <c r="R13" s="9" t="s">
        <v>23</v>
      </c>
      <c r="S13" s="686" t="str">
        <f>Info!E21</f>
        <v>_____________</v>
      </c>
      <c r="T13" s="687"/>
      <c r="U13" s="687"/>
      <c r="V13" s="687"/>
      <c r="W13" s="687"/>
      <c r="X13" s="688"/>
    </row>
    <row r="14" spans="1:26" ht="3.6" customHeight="1">
      <c r="A14" s="679"/>
      <c r="B14" s="7"/>
      <c r="C14" s="8"/>
      <c r="D14" s="8"/>
      <c r="E14" s="8"/>
      <c r="F14" s="6"/>
      <c r="G14" s="6"/>
      <c r="H14" s="6"/>
      <c r="I14" s="6"/>
      <c r="J14" s="6"/>
      <c r="K14" s="6"/>
      <c r="L14" s="6"/>
      <c r="M14" s="11"/>
      <c r="N14" s="11"/>
      <c r="O14" s="9"/>
      <c r="P14" s="121"/>
      <c r="Q14" s="121"/>
      <c r="R14" s="121"/>
      <c r="S14" s="689"/>
      <c r="T14" s="689"/>
      <c r="U14" s="689"/>
      <c r="V14" s="689"/>
      <c r="W14" s="689"/>
      <c r="X14" s="690"/>
    </row>
    <row r="15" spans="1:26">
      <c r="A15" s="679"/>
      <c r="B15" s="7" t="s">
        <v>50</v>
      </c>
      <c r="C15" s="8"/>
      <c r="D15" s="8"/>
      <c r="E15" s="8"/>
      <c r="F15" s="13" t="str">
        <f>MID(Info!$E$24,1,1)</f>
        <v>_</v>
      </c>
      <c r="G15" s="13" t="str">
        <f>MID(Info!$E$24,2,1)</f>
        <v>_</v>
      </c>
      <c r="H15" s="13" t="str">
        <f>MID(Info!$E$24,3,1)</f>
        <v>_</v>
      </c>
      <c r="I15" s="13" t="str">
        <f>MID(Info!$E$24,4,1)</f>
        <v>_</v>
      </c>
      <c r="J15" s="14" t="s">
        <v>148</v>
      </c>
      <c r="K15" s="51" t="str">
        <f>Info!E22</f>
        <v>2012-2013</v>
      </c>
      <c r="L15" s="15"/>
      <c r="M15" s="121"/>
      <c r="N15" s="16" t="s">
        <v>51</v>
      </c>
      <c r="O15" s="9"/>
      <c r="P15" s="121"/>
      <c r="Q15" s="121"/>
      <c r="R15" s="17" t="s">
        <v>23</v>
      </c>
      <c r="S15" s="691" t="str">
        <f>Info!E12</f>
        <v>Sri Pottisreeramulu Nellore</v>
      </c>
      <c r="T15" s="691"/>
      <c r="U15" s="691"/>
      <c r="V15" s="691"/>
      <c r="W15" s="691"/>
      <c r="X15" s="692"/>
    </row>
    <row r="16" spans="1:26" ht="21.75" customHeight="1">
      <c r="A16" s="679"/>
      <c r="B16" s="18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6" t="s">
        <v>52</v>
      </c>
      <c r="O16" s="121"/>
      <c r="P16" s="121"/>
      <c r="Q16" s="121"/>
      <c r="R16" s="17" t="s">
        <v>23</v>
      </c>
      <c r="S16" s="693" t="str">
        <f>Info!E11</f>
        <v>Mandal Parishad Udayagiri</v>
      </c>
      <c r="T16" s="693"/>
      <c r="U16" s="693"/>
      <c r="V16" s="693"/>
      <c r="W16" s="693"/>
      <c r="X16" s="694"/>
    </row>
    <row r="17" spans="1:28">
      <c r="A17" s="679"/>
      <c r="B17" s="18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6" t="s">
        <v>53</v>
      </c>
      <c r="O17" s="121"/>
      <c r="P17" s="121"/>
      <c r="Q17" s="121"/>
      <c r="R17" s="17" t="s">
        <v>23</v>
      </c>
      <c r="S17" s="695" t="str">
        <f>Info!E19</f>
        <v>Syndicate Bank, Udayagiri</v>
      </c>
      <c r="T17" s="696"/>
      <c r="U17" s="696"/>
      <c r="V17" s="696"/>
      <c r="W17" s="696"/>
      <c r="X17" s="697"/>
      <c r="AB17" s="19"/>
    </row>
    <row r="18" spans="1:28">
      <c r="A18" s="679"/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698" t="s">
        <v>54</v>
      </c>
      <c r="T18" s="698"/>
      <c r="U18" s="698"/>
      <c r="V18" s="698"/>
      <c r="W18" s="698"/>
      <c r="X18" s="699"/>
    </row>
    <row r="19" spans="1:28">
      <c r="A19" s="679"/>
      <c r="B19" s="22" t="s">
        <v>55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4"/>
      <c r="P19" s="2" t="s">
        <v>56</v>
      </c>
      <c r="Q19" s="3"/>
      <c r="R19" s="3"/>
      <c r="S19" s="3"/>
      <c r="T19" s="3"/>
      <c r="U19" s="3"/>
      <c r="V19" s="3"/>
      <c r="W19" s="3" t="s">
        <v>43</v>
      </c>
      <c r="X19" s="4"/>
    </row>
    <row r="20" spans="1:28" ht="17.45" customHeight="1">
      <c r="A20" s="679"/>
      <c r="B20" s="18" t="s">
        <v>10</v>
      </c>
      <c r="C20" s="121"/>
      <c r="D20" s="121"/>
      <c r="E20" s="5" t="str">
        <f>MID(Info!$E$25,1,1)</f>
        <v>2</v>
      </c>
      <c r="F20" s="5" t="str">
        <f>MID(Info!$E$25,2,1)</f>
        <v>2</v>
      </c>
      <c r="G20" s="5" t="str">
        <f>MID(Info!$E$25,3,1)</f>
        <v>0</v>
      </c>
      <c r="H20" s="5" t="str">
        <f>MID(Info!$E$25,4,1)</f>
        <v>2</v>
      </c>
      <c r="I20" s="700" t="str">
        <f>Info!G25</f>
        <v>General Education</v>
      </c>
      <c r="J20" s="701"/>
      <c r="K20" s="701"/>
      <c r="L20" s="701"/>
      <c r="M20" s="701"/>
      <c r="N20" s="701"/>
      <c r="O20" s="702"/>
      <c r="P20" s="18">
        <v>1</v>
      </c>
      <c r="Q20" s="121" t="s">
        <v>57</v>
      </c>
      <c r="R20" s="121"/>
      <c r="S20" s="121"/>
      <c r="T20" s="121"/>
      <c r="U20" s="121"/>
      <c r="V20" s="121" t="s">
        <v>58</v>
      </c>
      <c r="W20" s="703" t="str">
        <f>IF(Main!C874=1,Main!G851,"")</f>
        <v/>
      </c>
      <c r="X20" s="704"/>
      <c r="Z20" s="23"/>
      <c r="AA20" s="24"/>
    </row>
    <row r="21" spans="1:28" ht="2.1" customHeight="1">
      <c r="A21" s="679"/>
      <c r="B21" s="18"/>
      <c r="C21" s="121"/>
      <c r="D21" s="121"/>
      <c r="E21" s="9"/>
      <c r="F21" s="9"/>
      <c r="G21" s="9"/>
      <c r="H21" s="9"/>
      <c r="I21" s="701"/>
      <c r="J21" s="701"/>
      <c r="K21" s="701"/>
      <c r="L21" s="701"/>
      <c r="M21" s="701"/>
      <c r="N21" s="701"/>
      <c r="O21" s="702"/>
      <c r="P21" s="18"/>
      <c r="Q21" s="121"/>
      <c r="R21" s="121"/>
      <c r="S21" s="121"/>
      <c r="T21" s="121"/>
      <c r="U21" s="121"/>
      <c r="V21" s="121"/>
      <c r="W21" s="703"/>
      <c r="X21" s="704"/>
    </row>
    <row r="22" spans="1:28" ht="15.75" customHeight="1">
      <c r="A22" s="679"/>
      <c r="B22" s="18" t="s">
        <v>11</v>
      </c>
      <c r="C22" s="121"/>
      <c r="D22" s="121"/>
      <c r="E22" s="5" t="str">
        <f>MID(Info!$E$26,1,1)</f>
        <v>0</v>
      </c>
      <c r="F22" s="5" t="str">
        <f>MID(Info!$E$26,2,1)</f>
        <v>1</v>
      </c>
      <c r="G22" s="9"/>
      <c r="H22" s="25"/>
      <c r="I22" s="705" t="str">
        <f>Info!F26</f>
        <v>Elementary Education</v>
      </c>
      <c r="J22" s="705"/>
      <c r="K22" s="705"/>
      <c r="L22" s="705"/>
      <c r="M22" s="705"/>
      <c r="N22" s="705"/>
      <c r="O22" s="706"/>
      <c r="P22" s="18">
        <v>2</v>
      </c>
      <c r="Q22" s="121" t="s">
        <v>59</v>
      </c>
      <c r="R22" s="121"/>
      <c r="S22" s="121"/>
      <c r="T22" s="121"/>
      <c r="U22" s="121"/>
      <c r="V22" s="121" t="s">
        <v>58</v>
      </c>
      <c r="W22" s="703"/>
      <c r="X22" s="704"/>
    </row>
    <row r="23" spans="1:28" ht="2.1" customHeight="1">
      <c r="A23" s="679"/>
      <c r="B23" s="18"/>
      <c r="C23" s="121"/>
      <c r="D23" s="121"/>
      <c r="E23" s="26"/>
      <c r="F23" s="26"/>
      <c r="G23" s="26"/>
      <c r="H23" s="9"/>
      <c r="I23" s="701"/>
      <c r="J23" s="701"/>
      <c r="K23" s="701"/>
      <c r="L23" s="701"/>
      <c r="M23" s="701"/>
      <c r="N23" s="701"/>
      <c r="O23" s="702"/>
      <c r="P23" s="18"/>
      <c r="Q23" s="121"/>
      <c r="R23" s="121"/>
      <c r="S23" s="121"/>
      <c r="T23" s="121"/>
      <c r="U23" s="121"/>
      <c r="V23" s="121"/>
      <c r="W23" s="703"/>
      <c r="X23" s="704"/>
    </row>
    <row r="24" spans="1:28" ht="21.75" customHeight="1">
      <c r="A24" s="679"/>
      <c r="B24" s="18" t="s">
        <v>12</v>
      </c>
      <c r="C24" s="121"/>
      <c r="D24" s="121"/>
      <c r="E24" s="5" t="str">
        <f>MID(Info!$E$27,1,1)</f>
        <v>1</v>
      </c>
      <c r="F24" s="5" t="str">
        <f>MID(Info!$E$27,2,1)</f>
        <v>0</v>
      </c>
      <c r="G24" s="5" t="str">
        <f>MID(Info!$E$27,3,1)</f>
        <v>3</v>
      </c>
      <c r="H24" s="9"/>
      <c r="I24" s="701" t="str">
        <f>Info!F27</f>
        <v>Assistance to Local Bodies for Primary Education</v>
      </c>
      <c r="J24" s="701"/>
      <c r="K24" s="701"/>
      <c r="L24" s="701"/>
      <c r="M24" s="701"/>
      <c r="N24" s="701"/>
      <c r="O24" s="702"/>
      <c r="P24" s="18">
        <v>3</v>
      </c>
      <c r="Q24" s="9" t="s">
        <v>60</v>
      </c>
      <c r="R24" s="121"/>
      <c r="S24" s="121"/>
      <c r="T24" s="121"/>
      <c r="U24" s="121"/>
      <c r="V24" s="121" t="s">
        <v>58</v>
      </c>
      <c r="W24" s="703"/>
      <c r="X24" s="704"/>
    </row>
    <row r="25" spans="1:28" ht="2.1" customHeight="1">
      <c r="A25" s="679"/>
      <c r="B25" s="18"/>
      <c r="C25" s="121"/>
      <c r="D25" s="121"/>
      <c r="E25" s="5"/>
      <c r="F25" s="5"/>
      <c r="G25" s="26"/>
      <c r="H25" s="27"/>
      <c r="I25" s="701"/>
      <c r="J25" s="701"/>
      <c r="K25" s="701"/>
      <c r="L25" s="701"/>
      <c r="M25" s="701"/>
      <c r="N25" s="701"/>
      <c r="O25" s="702"/>
      <c r="P25" s="18"/>
      <c r="Q25" s="121"/>
      <c r="R25" s="121"/>
      <c r="S25" s="121"/>
      <c r="T25" s="121"/>
      <c r="U25" s="121"/>
      <c r="V25" s="121"/>
      <c r="W25" s="703"/>
      <c r="X25" s="704"/>
    </row>
    <row r="26" spans="1:28" ht="14.25">
      <c r="A26" s="679"/>
      <c r="B26" s="28" t="s">
        <v>13</v>
      </c>
      <c r="C26" s="121"/>
      <c r="D26" s="121"/>
      <c r="E26" s="5" t="str">
        <f>MID(Info!$E$28,1,1)</f>
        <v/>
      </c>
      <c r="F26" s="5" t="str">
        <f>MID(Info!$E$28,2,1)</f>
        <v/>
      </c>
      <c r="G26" s="6"/>
      <c r="H26" s="27"/>
      <c r="I26" s="701" t="str">
        <f>CONCATENATE(Info!F28)</f>
        <v/>
      </c>
      <c r="J26" s="701"/>
      <c r="K26" s="701"/>
      <c r="L26" s="701"/>
      <c r="M26" s="701"/>
      <c r="N26" s="701"/>
      <c r="O26" s="702"/>
      <c r="P26" s="18">
        <v>4</v>
      </c>
      <c r="Q26" s="9" t="s">
        <v>61</v>
      </c>
      <c r="R26" s="121"/>
      <c r="S26" s="121"/>
      <c r="T26" s="121"/>
      <c r="U26" s="121"/>
      <c r="V26" s="121" t="s">
        <v>58</v>
      </c>
      <c r="W26" s="703">
        <f>Main!G853</f>
        <v>0</v>
      </c>
      <c r="X26" s="704"/>
    </row>
    <row r="27" spans="1:28" ht="1.9" customHeight="1">
      <c r="A27" s="679"/>
      <c r="B27" s="18"/>
      <c r="C27" s="121"/>
      <c r="D27" s="121"/>
      <c r="E27" s="6"/>
      <c r="F27" s="6"/>
      <c r="G27" s="6"/>
      <c r="H27" s="27"/>
      <c r="I27" s="701"/>
      <c r="J27" s="701"/>
      <c r="K27" s="701"/>
      <c r="L27" s="701"/>
      <c r="M27" s="701"/>
      <c r="N27" s="701"/>
      <c r="O27" s="702"/>
      <c r="P27" s="18"/>
      <c r="Q27" s="121"/>
      <c r="R27" s="121"/>
      <c r="S27" s="121"/>
      <c r="T27" s="121"/>
      <c r="U27" s="121"/>
      <c r="V27" s="121"/>
      <c r="W27" s="703"/>
      <c r="X27" s="704"/>
    </row>
    <row r="28" spans="1:28" ht="19.5" customHeight="1">
      <c r="A28" s="679"/>
      <c r="B28" s="18" t="s">
        <v>14</v>
      </c>
      <c r="C28" s="121"/>
      <c r="D28" s="121"/>
      <c r="E28" s="5" t="str">
        <f>MID(Info!$E$29,1,1)</f>
        <v>0</v>
      </c>
      <c r="F28" s="5" t="str">
        <f>MID(Info!$E$29,2,1)</f>
        <v>5</v>
      </c>
      <c r="G28" s="9"/>
      <c r="H28" s="29"/>
      <c r="I28" s="701" t="str">
        <f>Info!F29</f>
        <v>Teaching Grants to Mandal Praja Parishads</v>
      </c>
      <c r="J28" s="701"/>
      <c r="K28" s="701"/>
      <c r="L28" s="701"/>
      <c r="M28" s="701"/>
      <c r="N28" s="701"/>
      <c r="O28" s="702"/>
      <c r="P28" s="18">
        <v>5</v>
      </c>
      <c r="Q28" s="121" t="s">
        <v>198</v>
      </c>
      <c r="R28" s="121"/>
      <c r="S28" s="121"/>
      <c r="T28" s="121"/>
      <c r="U28" s="121"/>
      <c r="V28" s="121" t="s">
        <v>58</v>
      </c>
      <c r="W28" s="703"/>
      <c r="X28" s="704"/>
    </row>
    <row r="29" spans="1:28" ht="1.9" customHeight="1">
      <c r="A29" s="679"/>
      <c r="B29" s="18"/>
      <c r="C29" s="121"/>
      <c r="D29" s="121"/>
      <c r="E29" s="6"/>
      <c r="F29" s="6"/>
      <c r="G29" s="6"/>
      <c r="H29" s="27"/>
      <c r="I29" s="701"/>
      <c r="J29" s="701"/>
      <c r="K29" s="701"/>
      <c r="L29" s="701"/>
      <c r="M29" s="701"/>
      <c r="N29" s="701"/>
      <c r="O29" s="702"/>
      <c r="P29" s="18"/>
      <c r="Q29" s="121"/>
      <c r="R29" s="121"/>
      <c r="S29" s="121"/>
      <c r="T29" s="121"/>
      <c r="U29" s="121"/>
      <c r="V29" s="121"/>
      <c r="W29" s="703"/>
      <c r="X29" s="704"/>
    </row>
    <row r="30" spans="1:28" ht="13.15" customHeight="1">
      <c r="A30" s="679"/>
      <c r="B30" s="18" t="s">
        <v>15</v>
      </c>
      <c r="C30" s="121"/>
      <c r="D30" s="121"/>
      <c r="E30" s="5" t="str">
        <f>MID(Info!$E$30,1,1)</f>
        <v>0</v>
      </c>
      <c r="F30" s="5" t="str">
        <f>MID(Info!$E$30,2,1)</f>
        <v>1</v>
      </c>
      <c r="G30" s="5" t="str">
        <f>MID(Info!$E$30,3,1)</f>
        <v>0</v>
      </c>
      <c r="H30" s="9"/>
      <c r="I30" s="701" t="str">
        <f>Info!F30</f>
        <v>Salaries</v>
      </c>
      <c r="J30" s="701"/>
      <c r="K30" s="701"/>
      <c r="L30" s="701"/>
      <c r="M30" s="701"/>
      <c r="N30" s="701"/>
      <c r="O30" s="702"/>
      <c r="P30" s="18">
        <v>6</v>
      </c>
      <c r="Q30" s="24" t="s">
        <v>63</v>
      </c>
      <c r="R30" s="121"/>
      <c r="S30" s="121"/>
      <c r="T30" s="121"/>
      <c r="U30" s="121"/>
      <c r="V30" s="121" t="s">
        <v>58</v>
      </c>
      <c r="W30" s="703"/>
      <c r="X30" s="704"/>
    </row>
    <row r="31" spans="1:28" ht="14.25">
      <c r="A31" s="679"/>
      <c r="B31" s="18"/>
      <c r="C31" s="121"/>
      <c r="D31" s="121"/>
      <c r="E31" s="9"/>
      <c r="F31" s="9"/>
      <c r="G31" s="9"/>
      <c r="H31" s="9"/>
      <c r="I31" s="9"/>
      <c r="J31" s="9"/>
      <c r="K31" s="9"/>
      <c r="L31" s="9"/>
      <c r="M31" s="9"/>
      <c r="N31" s="9"/>
      <c r="O31" s="30"/>
      <c r="P31" s="18">
        <v>7</v>
      </c>
      <c r="Q31" s="121" t="s">
        <v>199</v>
      </c>
      <c r="R31" s="121"/>
      <c r="S31" s="121"/>
      <c r="T31" s="121"/>
      <c r="U31" s="121"/>
      <c r="V31" s="121" t="s">
        <v>58</v>
      </c>
      <c r="W31" s="703"/>
      <c r="X31" s="704"/>
    </row>
    <row r="32" spans="1:28" ht="14.25">
      <c r="A32" s="679"/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4"/>
      <c r="P32" s="18">
        <v>8</v>
      </c>
      <c r="Q32" s="121" t="s">
        <v>200</v>
      </c>
      <c r="R32" s="121"/>
      <c r="S32" s="121"/>
      <c r="T32" s="121"/>
      <c r="U32" s="121"/>
      <c r="V32" s="121" t="s">
        <v>58</v>
      </c>
      <c r="W32" s="703"/>
      <c r="X32" s="704"/>
    </row>
    <row r="33" spans="1:24" ht="14.25">
      <c r="A33" s="679"/>
      <c r="B33" s="28" t="s">
        <v>17</v>
      </c>
      <c r="C33" s="121"/>
      <c r="D33" s="121"/>
      <c r="E33" s="121"/>
      <c r="F33" s="31" t="str">
        <f>MID(Info!$E$31,1,1)</f>
        <v>N</v>
      </c>
      <c r="G33" s="24" t="s">
        <v>18</v>
      </c>
      <c r="H33" s="121"/>
      <c r="I33" s="121"/>
      <c r="J33" s="121"/>
      <c r="K33" s="121"/>
      <c r="L33" s="121"/>
      <c r="M33" s="121"/>
      <c r="N33" s="31" t="str">
        <f>MID(Info!$E$32,1,1)</f>
        <v>V</v>
      </c>
      <c r="O33" s="122"/>
      <c r="P33" s="18">
        <v>9</v>
      </c>
      <c r="Q33" s="121" t="s">
        <v>201</v>
      </c>
      <c r="R33" s="121"/>
      <c r="S33" s="121"/>
      <c r="T33" s="121"/>
      <c r="U33" s="121"/>
      <c r="V33" s="121" t="s">
        <v>58</v>
      </c>
      <c r="W33" s="703"/>
      <c r="X33" s="704"/>
    </row>
    <row r="34" spans="1:24" ht="14.25">
      <c r="A34" s="679"/>
      <c r="B34" s="28" t="s">
        <v>64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2"/>
      <c r="P34" s="18">
        <v>10</v>
      </c>
      <c r="Q34" s="121" t="s">
        <v>65</v>
      </c>
      <c r="R34" s="121"/>
      <c r="S34" s="121"/>
      <c r="T34" s="121"/>
      <c r="U34" s="121"/>
      <c r="V34" s="121" t="s">
        <v>58</v>
      </c>
      <c r="W34" s="703"/>
      <c r="X34" s="704"/>
    </row>
    <row r="35" spans="1:24" ht="14.25">
      <c r="A35" s="679"/>
      <c r="B35" s="28" t="s">
        <v>66</v>
      </c>
      <c r="C35" s="121"/>
      <c r="D35" s="121"/>
      <c r="E35" s="121"/>
      <c r="F35" s="31" t="str">
        <f>MID(Info!$E$33,1,1)</f>
        <v>2</v>
      </c>
      <c r="G35" s="31" t="str">
        <f>MID(Info!$E$33,2,1)</f>
        <v>2</v>
      </c>
      <c r="H35" s="31" t="str">
        <f>MID(Info!$E$33,3,1)</f>
        <v>0</v>
      </c>
      <c r="I35" s="31" t="str">
        <f>MID(Info!$E$33,4,1)</f>
        <v>2</v>
      </c>
      <c r="J35" s="32"/>
      <c r="K35" s="32"/>
      <c r="L35" s="32"/>
      <c r="M35" s="121"/>
      <c r="N35" s="121"/>
      <c r="O35" s="122"/>
      <c r="P35" s="18">
        <v>11</v>
      </c>
      <c r="Q35" s="121" t="s">
        <v>67</v>
      </c>
      <c r="R35" s="121"/>
      <c r="S35" s="121"/>
      <c r="T35" s="121"/>
      <c r="U35" s="121"/>
      <c r="V35" s="121" t="s">
        <v>58</v>
      </c>
      <c r="W35" s="703"/>
      <c r="X35" s="704"/>
    </row>
    <row r="36" spans="1:24" ht="13.5" customHeight="1">
      <c r="A36" s="679"/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33"/>
      <c r="P36" s="18">
        <v>12</v>
      </c>
      <c r="Q36" s="121" t="s">
        <v>68</v>
      </c>
      <c r="R36" s="121"/>
      <c r="S36" s="121"/>
      <c r="T36" s="121"/>
      <c r="U36" s="121"/>
      <c r="V36" s="121" t="s">
        <v>58</v>
      </c>
      <c r="W36" s="703"/>
      <c r="X36" s="704"/>
    </row>
    <row r="37" spans="1:24" ht="14.25">
      <c r="A37" s="679"/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4"/>
      <c r="P37" s="18">
        <v>13</v>
      </c>
      <c r="Q37" s="121" t="s">
        <v>69</v>
      </c>
      <c r="R37" s="121"/>
      <c r="S37" s="121"/>
      <c r="T37" s="121"/>
      <c r="U37" s="121"/>
      <c r="V37" s="121" t="s">
        <v>58</v>
      </c>
      <c r="W37" s="703"/>
      <c r="X37" s="704"/>
    </row>
    <row r="38" spans="1:24" ht="14.25">
      <c r="A38" s="679"/>
      <c r="B38" s="28" t="s">
        <v>70</v>
      </c>
      <c r="C38" s="121"/>
      <c r="D38" s="121"/>
      <c r="E38" s="121"/>
      <c r="F38" s="121"/>
      <c r="G38" s="121" t="s">
        <v>58</v>
      </c>
      <c r="H38" s="703">
        <f>SUM('Inner '!R446)</f>
        <v>0</v>
      </c>
      <c r="I38" s="703"/>
      <c r="J38" s="703"/>
      <c r="K38" s="703"/>
      <c r="L38" s="703"/>
      <c r="M38" s="703"/>
      <c r="N38" s="703"/>
      <c r="O38" s="704"/>
      <c r="P38" s="18">
        <v>14</v>
      </c>
      <c r="Q38" s="121" t="s">
        <v>71</v>
      </c>
      <c r="R38" s="121"/>
      <c r="S38" s="121"/>
      <c r="T38" s="121"/>
      <c r="U38" s="121"/>
      <c r="V38" s="121" t="s">
        <v>58</v>
      </c>
      <c r="W38" s="703"/>
      <c r="X38" s="704"/>
    </row>
    <row r="39" spans="1:24" ht="14.25">
      <c r="A39" s="679"/>
      <c r="B39" s="344" t="s">
        <v>4205</v>
      </c>
      <c r="C39" s="121"/>
      <c r="D39" s="121"/>
      <c r="E39" s="121"/>
      <c r="F39" s="121"/>
      <c r="G39" s="121" t="s">
        <v>58</v>
      </c>
      <c r="H39" s="703">
        <f>SUM('Inner '!S446,'Inner '!T446,'Inner '!U446,'Inner '!V446,'Inner '!Y446)</f>
        <v>0</v>
      </c>
      <c r="I39" s="703"/>
      <c r="J39" s="703"/>
      <c r="K39" s="703"/>
      <c r="L39" s="703"/>
      <c r="M39" s="703"/>
      <c r="N39" s="703"/>
      <c r="O39" s="704"/>
      <c r="P39" s="18">
        <v>15</v>
      </c>
      <c r="Q39" s="121" t="s">
        <v>72</v>
      </c>
      <c r="R39" s="121"/>
      <c r="S39" s="121"/>
      <c r="T39" s="121"/>
      <c r="U39" s="121"/>
      <c r="V39" s="121" t="s">
        <v>58</v>
      </c>
      <c r="W39" s="703"/>
      <c r="X39" s="704"/>
    </row>
    <row r="40" spans="1:24" ht="14.25">
      <c r="A40" s="679"/>
      <c r="B40" s="28" t="s">
        <v>73</v>
      </c>
      <c r="C40" s="121"/>
      <c r="D40" s="121"/>
      <c r="E40" s="121"/>
      <c r="F40" s="121"/>
      <c r="G40" s="121" t="s">
        <v>58</v>
      </c>
      <c r="H40" s="703">
        <f>'Inner '!W446</f>
        <v>0</v>
      </c>
      <c r="I40" s="703"/>
      <c r="J40" s="703"/>
      <c r="K40" s="703"/>
      <c r="L40" s="703"/>
      <c r="M40" s="703"/>
      <c r="N40" s="703"/>
      <c r="O40" s="704"/>
      <c r="P40" s="18">
        <v>16</v>
      </c>
      <c r="Q40" s="121" t="s">
        <v>74</v>
      </c>
      <c r="R40" s="121"/>
      <c r="S40" s="121"/>
      <c r="T40" s="121"/>
      <c r="U40" s="121"/>
      <c r="V40" s="121" t="s">
        <v>58</v>
      </c>
      <c r="W40" s="703"/>
      <c r="X40" s="704"/>
    </row>
    <row r="41" spans="1:24" ht="14.25">
      <c r="A41" s="679"/>
      <c r="B41" s="28" t="s">
        <v>75</v>
      </c>
      <c r="C41" s="121"/>
      <c r="D41" s="121"/>
      <c r="E41" s="121"/>
      <c r="F41" s="121"/>
      <c r="G41" s="121" t="s">
        <v>58</v>
      </c>
      <c r="H41" s="703">
        <f>'Inner '!X446</f>
        <v>0</v>
      </c>
      <c r="I41" s="703"/>
      <c r="J41" s="703"/>
      <c r="K41" s="703"/>
      <c r="L41" s="703"/>
      <c r="M41" s="703"/>
      <c r="N41" s="703"/>
      <c r="O41" s="704"/>
      <c r="P41" s="18">
        <v>17</v>
      </c>
      <c r="Q41" s="121" t="s">
        <v>202</v>
      </c>
      <c r="R41" s="121"/>
      <c r="S41" s="121"/>
      <c r="T41" s="121"/>
      <c r="U41" s="121"/>
      <c r="V41" s="121" t="s">
        <v>58</v>
      </c>
      <c r="W41" s="703"/>
      <c r="X41" s="704"/>
    </row>
    <row r="42" spans="1:24" ht="14.25">
      <c r="A42" s="679"/>
      <c r="B42" s="34" t="s">
        <v>76</v>
      </c>
      <c r="C42" s="121"/>
      <c r="D42" s="121"/>
      <c r="E42" s="121"/>
      <c r="F42" s="121"/>
      <c r="G42" s="121" t="s">
        <v>58</v>
      </c>
      <c r="H42" s="703"/>
      <c r="I42" s="703"/>
      <c r="J42" s="703"/>
      <c r="K42" s="703"/>
      <c r="L42" s="703"/>
      <c r="M42" s="703"/>
      <c r="N42" s="703"/>
      <c r="O42" s="704"/>
      <c r="P42" s="18">
        <v>18</v>
      </c>
      <c r="Q42" s="121" t="s">
        <v>77</v>
      </c>
      <c r="R42" s="121"/>
      <c r="S42" s="121"/>
      <c r="T42" s="121"/>
      <c r="U42" s="121"/>
      <c r="V42" s="121" t="s">
        <v>58</v>
      </c>
      <c r="W42" s="703" t="str">
        <f>IF(Main!C874=3,Main!G851,"")</f>
        <v/>
      </c>
      <c r="X42" s="704"/>
    </row>
    <row r="43" spans="1:24" ht="14.25">
      <c r="A43" s="679"/>
      <c r="B43" s="343" t="s">
        <v>209</v>
      </c>
      <c r="C43" s="121"/>
      <c r="D43" s="121"/>
      <c r="E43" s="121"/>
      <c r="F43" s="121"/>
      <c r="G43" s="121" t="s">
        <v>58</v>
      </c>
      <c r="H43" s="703"/>
      <c r="I43" s="703"/>
      <c r="J43" s="703"/>
      <c r="K43" s="703"/>
      <c r="L43" s="703"/>
      <c r="M43" s="703"/>
      <c r="N43" s="703"/>
      <c r="O43" s="704"/>
      <c r="P43" s="18">
        <v>19</v>
      </c>
      <c r="Q43" s="121" t="s">
        <v>78</v>
      </c>
      <c r="R43" s="121"/>
      <c r="S43" s="121"/>
      <c r="T43" s="121"/>
      <c r="U43" s="121"/>
      <c r="V43" s="121" t="s">
        <v>58</v>
      </c>
      <c r="W43" s="703"/>
      <c r="X43" s="704"/>
    </row>
    <row r="44" spans="1:24" ht="17.25" customHeight="1">
      <c r="A44" s="679"/>
      <c r="B44" s="709" t="s">
        <v>4206</v>
      </c>
      <c r="C44" s="710"/>
      <c r="D44" s="710"/>
      <c r="E44" s="710"/>
      <c r="F44" s="710"/>
      <c r="G44" s="121" t="s">
        <v>58</v>
      </c>
      <c r="H44" s="722">
        <f>'Inner '!M505</f>
        <v>371000</v>
      </c>
      <c r="I44" s="722"/>
      <c r="J44" s="722"/>
      <c r="K44" s="722"/>
      <c r="L44" s="722"/>
      <c r="M44" s="722"/>
      <c r="N44" s="722"/>
      <c r="O44" s="723"/>
      <c r="P44" s="18">
        <v>20</v>
      </c>
      <c r="Q44" s="9" t="s">
        <v>79</v>
      </c>
      <c r="R44" s="121"/>
      <c r="S44" s="121"/>
      <c r="T44" s="121"/>
      <c r="U44" s="121"/>
      <c r="V44" s="121" t="s">
        <v>58</v>
      </c>
      <c r="W44" s="703" t="str">
        <f>IF(Main!C874=2,Main!G851,"")</f>
        <v/>
      </c>
      <c r="X44" s="704"/>
    </row>
    <row r="45" spans="1:24" ht="27" customHeight="1">
      <c r="A45" s="679"/>
      <c r="B45" s="711"/>
      <c r="C45" s="710"/>
      <c r="D45" s="710"/>
      <c r="E45" s="710"/>
      <c r="F45" s="710"/>
      <c r="G45" s="345" t="s">
        <v>58</v>
      </c>
      <c r="H45" s="703"/>
      <c r="I45" s="703"/>
      <c r="J45" s="703"/>
      <c r="K45" s="703"/>
      <c r="L45" s="703"/>
      <c r="M45" s="703"/>
      <c r="N45" s="703"/>
      <c r="O45" s="704"/>
      <c r="P45" s="125">
        <v>21</v>
      </c>
      <c r="Q45" s="708" t="s">
        <v>1585</v>
      </c>
      <c r="R45" s="708"/>
      <c r="S45" s="708"/>
      <c r="T45" s="708"/>
      <c r="U45" s="708"/>
      <c r="V45" s="121" t="s">
        <v>58</v>
      </c>
      <c r="W45" s="703" t="str">
        <f>IF(Main!C874=4,Main!G851,"")</f>
        <v/>
      </c>
      <c r="X45" s="704"/>
    </row>
    <row r="46" spans="1:24" ht="28.5" customHeight="1">
      <c r="A46" s="679"/>
      <c r="B46" s="18"/>
      <c r="C46" s="121"/>
      <c r="D46" s="121"/>
      <c r="E46" s="121"/>
      <c r="F46" s="121"/>
      <c r="G46" s="345" t="s">
        <v>58</v>
      </c>
      <c r="H46" s="703"/>
      <c r="I46" s="703"/>
      <c r="J46" s="703"/>
      <c r="K46" s="703"/>
      <c r="L46" s="703"/>
      <c r="M46" s="703"/>
      <c r="N46" s="703"/>
      <c r="O46" s="704"/>
      <c r="P46" s="18">
        <v>22</v>
      </c>
      <c r="Q46" s="707" t="s">
        <v>210</v>
      </c>
      <c r="R46" s="707"/>
      <c r="S46" s="707"/>
      <c r="T46" s="707"/>
      <c r="U46" s="707"/>
      <c r="V46" s="121" t="s">
        <v>58</v>
      </c>
      <c r="W46" s="703" t="str">
        <f>IF(Main!C874=4,Main!G852,IF(Main!C874=5,Main!G851,""))</f>
        <v/>
      </c>
      <c r="X46" s="704"/>
    </row>
    <row r="47" spans="1:24" ht="12.75" customHeight="1">
      <c r="A47" s="679"/>
      <c r="B47" s="18"/>
      <c r="C47" s="121"/>
      <c r="D47" s="121"/>
      <c r="E47" s="121"/>
      <c r="F47" s="121"/>
      <c r="G47" s="345" t="s">
        <v>58</v>
      </c>
      <c r="H47" s="703"/>
      <c r="I47" s="703"/>
      <c r="J47" s="703"/>
      <c r="K47" s="703"/>
      <c r="L47" s="703"/>
      <c r="M47" s="703"/>
      <c r="N47" s="703"/>
      <c r="O47" s="704"/>
      <c r="P47" s="18"/>
      <c r="Q47" s="24"/>
      <c r="R47" s="121"/>
      <c r="S47" s="121"/>
      <c r="T47" s="121"/>
      <c r="U47" s="121"/>
      <c r="V47" s="121"/>
      <c r="W47" s="703"/>
      <c r="X47" s="704"/>
    </row>
    <row r="48" spans="1:24" ht="9.75" customHeight="1">
      <c r="A48" s="679"/>
      <c r="B48" s="18"/>
      <c r="C48" s="121"/>
      <c r="D48" s="121"/>
      <c r="E48" s="121"/>
      <c r="F48" s="121"/>
      <c r="G48" s="345" t="s">
        <v>58</v>
      </c>
      <c r="H48" s="703"/>
      <c r="I48" s="703"/>
      <c r="J48" s="703"/>
      <c r="K48" s="703"/>
      <c r="L48" s="703"/>
      <c r="M48" s="703"/>
      <c r="N48" s="703"/>
      <c r="O48" s="704"/>
      <c r="P48" s="18"/>
      <c r="Q48" s="121"/>
      <c r="R48" s="121"/>
      <c r="S48" s="121"/>
      <c r="T48" s="121"/>
      <c r="U48" s="121"/>
      <c r="V48" s="121"/>
      <c r="W48" s="703"/>
      <c r="X48" s="704"/>
    </row>
    <row r="49" spans="1:26" ht="8.25" customHeight="1">
      <c r="A49" s="679"/>
      <c r="B49" s="18"/>
      <c r="C49" s="121"/>
      <c r="D49" s="121"/>
      <c r="E49" s="121"/>
      <c r="F49" s="121"/>
      <c r="G49" s="345" t="s">
        <v>58</v>
      </c>
      <c r="H49" s="703"/>
      <c r="I49" s="703"/>
      <c r="J49" s="703"/>
      <c r="K49" s="703"/>
      <c r="L49" s="703"/>
      <c r="M49" s="703"/>
      <c r="N49" s="703"/>
      <c r="O49" s="704"/>
      <c r="P49" s="35"/>
      <c r="Q49" s="36"/>
      <c r="R49" s="36"/>
      <c r="S49" s="36"/>
      <c r="T49" s="36"/>
      <c r="U49" s="36"/>
      <c r="V49" s="36"/>
      <c r="W49" s="720"/>
      <c r="X49" s="721"/>
    </row>
    <row r="50" spans="1:26" ht="14.25">
      <c r="A50" s="679"/>
      <c r="B50" s="18"/>
      <c r="C50" s="121"/>
      <c r="D50" s="121"/>
      <c r="E50" s="121"/>
      <c r="F50" s="121"/>
      <c r="G50" s="345" t="s">
        <v>58</v>
      </c>
      <c r="H50" s="703"/>
      <c r="I50" s="703"/>
      <c r="J50" s="703"/>
      <c r="K50" s="703"/>
      <c r="L50" s="703"/>
      <c r="M50" s="703"/>
      <c r="N50" s="703"/>
      <c r="O50" s="704"/>
      <c r="P50" s="37" t="s">
        <v>80</v>
      </c>
      <c r="Q50" s="38"/>
      <c r="R50" s="38"/>
      <c r="S50" s="38"/>
      <c r="T50" s="38"/>
      <c r="U50" s="38"/>
      <c r="V50" s="38" t="s">
        <v>58</v>
      </c>
      <c r="W50" s="716">
        <f>SUM(W20:W49)</f>
        <v>0</v>
      </c>
      <c r="X50" s="717"/>
    </row>
    <row r="51" spans="1:26" ht="15">
      <c r="A51" s="679"/>
      <c r="B51" s="18" t="s">
        <v>81</v>
      </c>
      <c r="C51" s="121"/>
      <c r="D51" s="121"/>
      <c r="E51" s="121"/>
      <c r="F51" s="121"/>
      <c r="G51" s="121" t="s">
        <v>58</v>
      </c>
      <c r="H51" s="703">
        <f>SUM(H38:H45)</f>
        <v>371000</v>
      </c>
      <c r="I51" s="703"/>
      <c r="J51" s="703"/>
      <c r="K51" s="703"/>
      <c r="L51" s="703"/>
      <c r="M51" s="703"/>
      <c r="N51" s="703"/>
      <c r="O51" s="704"/>
      <c r="P51" s="28" t="s">
        <v>82</v>
      </c>
      <c r="Q51" s="121"/>
      <c r="R51" s="121"/>
      <c r="S51" s="121"/>
      <c r="T51" s="121"/>
      <c r="U51" s="121"/>
      <c r="V51" s="39" t="s">
        <v>58</v>
      </c>
      <c r="W51" s="718" t="str">
        <f>IF(Main!C874=7,'Inner '!AB446,"")</f>
        <v/>
      </c>
      <c r="X51" s="719"/>
    </row>
    <row r="52" spans="1:26" ht="14.25">
      <c r="A52" s="679"/>
      <c r="B52" s="18" t="s">
        <v>83</v>
      </c>
      <c r="C52" s="121"/>
      <c r="D52" s="121"/>
      <c r="E52" s="121"/>
      <c r="F52" s="121"/>
      <c r="G52" s="121" t="s">
        <v>58</v>
      </c>
      <c r="H52" s="703">
        <f>SUM(W50)</f>
        <v>0</v>
      </c>
      <c r="I52" s="703"/>
      <c r="J52" s="703"/>
      <c r="K52" s="703"/>
      <c r="L52" s="703"/>
      <c r="M52" s="703"/>
      <c r="N52" s="703"/>
      <c r="O52" s="704"/>
      <c r="P52" s="18"/>
      <c r="Q52" s="121"/>
      <c r="R52" s="121"/>
      <c r="S52" s="121"/>
      <c r="T52" s="121"/>
      <c r="U52" s="121"/>
      <c r="V52" s="121"/>
      <c r="W52" s="121"/>
      <c r="X52" s="122"/>
    </row>
    <row r="53" spans="1:26" ht="14.25">
      <c r="A53" s="679"/>
      <c r="B53" s="18" t="s">
        <v>84</v>
      </c>
      <c r="C53" s="121"/>
      <c r="D53" s="121"/>
      <c r="E53" s="121"/>
      <c r="F53" s="121"/>
      <c r="G53" s="121" t="s">
        <v>58</v>
      </c>
      <c r="H53" s="703">
        <f>SUM(H51-H52)</f>
        <v>371000</v>
      </c>
      <c r="I53" s="703"/>
      <c r="J53" s="703"/>
      <c r="K53" s="703"/>
      <c r="L53" s="703"/>
      <c r="M53" s="703"/>
      <c r="N53" s="703"/>
      <c r="O53" s="704"/>
      <c r="P53" s="18"/>
      <c r="Q53" s="121"/>
      <c r="R53" s="40"/>
      <c r="S53" s="121"/>
      <c r="T53" s="121"/>
      <c r="U53" s="121"/>
      <c r="V53" s="121"/>
      <c r="W53" s="121"/>
      <c r="X53" s="122"/>
      <c r="Z53" s="41"/>
    </row>
    <row r="54" spans="1:26" ht="17.45" customHeight="1">
      <c r="A54" s="679"/>
      <c r="B54" s="18" t="s">
        <v>85</v>
      </c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42"/>
      <c r="N54" s="121"/>
      <c r="O54" s="122"/>
      <c r="P54" s="18"/>
      <c r="Q54" s="121"/>
      <c r="R54" s="121"/>
      <c r="S54" s="121"/>
      <c r="T54" s="121"/>
      <c r="U54" s="121"/>
      <c r="V54" s="121"/>
      <c r="W54" s="121"/>
      <c r="X54" s="122"/>
    </row>
    <row r="55" spans="1:26" ht="12.6" customHeight="1">
      <c r="A55" s="712" t="s">
        <v>162</v>
      </c>
      <c r="B55" s="713" t="str">
        <f>CONCATENATE(Info!W66," ONLY ")</f>
        <v xml:space="preserve">THREE  LAKHS  AND SEVENTY ONE THOUSAND   ONLY </v>
      </c>
      <c r="C55" s="714"/>
      <c r="D55" s="714"/>
      <c r="E55" s="714"/>
      <c r="F55" s="714"/>
      <c r="G55" s="714"/>
      <c r="H55" s="714"/>
      <c r="I55" s="714"/>
      <c r="J55" s="714"/>
      <c r="K55" s="714"/>
      <c r="L55" s="714"/>
      <c r="M55" s="714"/>
      <c r="N55" s="714"/>
      <c r="O55" s="715"/>
      <c r="P55" s="18"/>
      <c r="Q55" s="121"/>
      <c r="R55" s="121"/>
      <c r="S55" s="121"/>
      <c r="T55" s="121"/>
      <c r="U55" s="121"/>
      <c r="V55" s="121"/>
      <c r="W55" s="121"/>
      <c r="X55" s="122"/>
    </row>
    <row r="56" spans="1:26" ht="15" customHeight="1">
      <c r="A56" s="712"/>
      <c r="B56" s="713"/>
      <c r="C56" s="714"/>
      <c r="D56" s="714"/>
      <c r="E56" s="714"/>
      <c r="F56" s="714"/>
      <c r="G56" s="714"/>
      <c r="H56" s="714"/>
      <c r="I56" s="714"/>
      <c r="J56" s="714"/>
      <c r="K56" s="714"/>
      <c r="L56" s="714"/>
      <c r="M56" s="714"/>
      <c r="N56" s="714"/>
      <c r="O56" s="715"/>
      <c r="P56" s="20"/>
      <c r="Q56" s="21"/>
      <c r="R56" s="21"/>
      <c r="S56" s="21"/>
      <c r="T56" s="21"/>
      <c r="U56" s="21"/>
      <c r="V56" s="21" t="s">
        <v>86</v>
      </c>
      <c r="W56" s="21"/>
      <c r="X56" s="33"/>
    </row>
    <row r="57" spans="1:26" ht="14.25" customHeight="1">
      <c r="A57" s="712"/>
      <c r="B57" s="43" t="s">
        <v>87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5"/>
    </row>
    <row r="58" spans="1:26" ht="25.5" customHeight="1">
      <c r="A58" s="712"/>
      <c r="B58" s="18" t="s">
        <v>24</v>
      </c>
      <c r="C58" s="121" t="s">
        <v>88</v>
      </c>
      <c r="D58" s="121"/>
      <c r="E58" s="121"/>
      <c r="F58" s="121"/>
      <c r="G58" s="121"/>
      <c r="H58" s="121" t="s">
        <v>89</v>
      </c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2"/>
    </row>
    <row r="59" spans="1:26" ht="24" customHeight="1">
      <c r="A59" s="712"/>
      <c r="B59" s="46" t="s">
        <v>90</v>
      </c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2"/>
    </row>
    <row r="60" spans="1:26" ht="30" customHeight="1">
      <c r="A60" s="712"/>
      <c r="B60" s="18" t="s">
        <v>91</v>
      </c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2"/>
    </row>
    <row r="61" spans="1:26" ht="22.5" customHeight="1">
      <c r="A61" s="712"/>
      <c r="B61" s="46" t="s">
        <v>92</v>
      </c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2"/>
    </row>
    <row r="62" spans="1:26" ht="36" customHeight="1">
      <c r="A62" s="712"/>
      <c r="B62" s="18"/>
      <c r="C62" s="121"/>
      <c r="D62" s="121"/>
      <c r="E62" s="24" t="s">
        <v>93</v>
      </c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2"/>
    </row>
    <row r="63" spans="1:26" ht="24" customHeight="1">
      <c r="B63" s="18"/>
      <c r="C63" s="121"/>
      <c r="D63" s="121"/>
      <c r="E63" s="24" t="s">
        <v>94</v>
      </c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2"/>
    </row>
    <row r="64" spans="1:26" ht="21.75" customHeight="1">
      <c r="B64" s="18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52" t="s">
        <v>95</v>
      </c>
      <c r="S64" s="121"/>
      <c r="T64" s="121"/>
      <c r="U64" s="121"/>
      <c r="V64" s="121"/>
      <c r="W64" s="121"/>
      <c r="X64" s="122"/>
    </row>
    <row r="65" spans="2:24" ht="9.75" customHeight="1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33"/>
    </row>
  </sheetData>
  <sheetProtection password="CC00" sheet="1" objects="1" scenarios="1" formatCells="0" formatColumns="0" formatRows="0"/>
  <customSheetViews>
    <customSheetView guid="{F77B74DC-DE20-4605-B804-D27752F8345D}" showGridLines="0" showRowCol="0" hiddenRows="1">
      <selection activeCell="Z13" sqref="Z13"/>
      <pageMargins left="0" right="0.39370078740157483" top="0.39370078740157483" bottom="0.39370078740157483" header="0.19685039370078741" footer="0.19685039370078741"/>
      <printOptions horizontalCentered="1"/>
      <pageSetup paperSize="5" orientation="portrait" horizontalDpi="200" verticalDpi="200" r:id="rId1"/>
      <headerFooter alignWithMargins="0"/>
    </customSheetView>
    <customSheetView guid="{F196A750-E29F-4D1A-A097-16DE0AA15269}" showGridLines="0" showRowCol="0">
      <selection activeCell="Z13" sqref="Z13"/>
      <pageMargins left="0" right="0.39370078740157483" top="0.39370078740157483" bottom="0.39370078740157483" header="0.19685039370078741" footer="0.19685039370078741"/>
      <printOptions horizontalCentered="1"/>
      <pageSetup paperSize="5" orientation="portrait" horizontalDpi="200" verticalDpi="200" r:id="rId2"/>
      <headerFooter alignWithMargins="0"/>
    </customSheetView>
  </customSheetViews>
  <mergeCells count="77">
    <mergeCell ref="B44:F45"/>
    <mergeCell ref="A55:A62"/>
    <mergeCell ref="B55:O56"/>
    <mergeCell ref="H50:O50"/>
    <mergeCell ref="W50:X50"/>
    <mergeCell ref="H51:O51"/>
    <mergeCell ref="W51:X51"/>
    <mergeCell ref="H52:O52"/>
    <mergeCell ref="H53:O53"/>
    <mergeCell ref="H47:O47"/>
    <mergeCell ref="W47:X47"/>
    <mergeCell ref="H48:O48"/>
    <mergeCell ref="W48:X48"/>
    <mergeCell ref="H49:O49"/>
    <mergeCell ref="W49:X49"/>
    <mergeCell ref="H44:O44"/>
    <mergeCell ref="W44:X44"/>
    <mergeCell ref="H45:O45"/>
    <mergeCell ref="W45:X45"/>
    <mergeCell ref="H46:O46"/>
    <mergeCell ref="W46:X46"/>
    <mergeCell ref="Q46:U46"/>
    <mergeCell ref="Q45:U45"/>
    <mergeCell ref="H41:O41"/>
    <mergeCell ref="W41:X41"/>
    <mergeCell ref="H42:O42"/>
    <mergeCell ref="W42:X42"/>
    <mergeCell ref="H43:O43"/>
    <mergeCell ref="W43:X43"/>
    <mergeCell ref="I30:O30"/>
    <mergeCell ref="W30:X30"/>
    <mergeCell ref="H40:O40"/>
    <mergeCell ref="W40:X40"/>
    <mergeCell ref="W31:X31"/>
    <mergeCell ref="W32:X32"/>
    <mergeCell ref="W33:X33"/>
    <mergeCell ref="W34:X34"/>
    <mergeCell ref="W35:X35"/>
    <mergeCell ref="W36:X36"/>
    <mergeCell ref="W37:X37"/>
    <mergeCell ref="H38:O38"/>
    <mergeCell ref="W38:X38"/>
    <mergeCell ref="H39:O39"/>
    <mergeCell ref="W39:X39"/>
    <mergeCell ref="I27:O27"/>
    <mergeCell ref="W27:X27"/>
    <mergeCell ref="I28:O28"/>
    <mergeCell ref="W28:X28"/>
    <mergeCell ref="I29:O29"/>
    <mergeCell ref="W29:X29"/>
    <mergeCell ref="I24:O24"/>
    <mergeCell ref="W24:X24"/>
    <mergeCell ref="I25:O25"/>
    <mergeCell ref="W25:X25"/>
    <mergeCell ref="I26:O26"/>
    <mergeCell ref="W26:X26"/>
    <mergeCell ref="W22:X22"/>
    <mergeCell ref="I23:O23"/>
    <mergeCell ref="W23:X23"/>
    <mergeCell ref="I21:O21"/>
    <mergeCell ref="W21:X21"/>
    <mergeCell ref="B2:X2"/>
    <mergeCell ref="B1:X1"/>
    <mergeCell ref="A3:A54"/>
    <mergeCell ref="B4:X4"/>
    <mergeCell ref="B5:E5"/>
    <mergeCell ref="B7:E7"/>
    <mergeCell ref="B9:E9"/>
    <mergeCell ref="S13:X13"/>
    <mergeCell ref="S14:X14"/>
    <mergeCell ref="S15:X15"/>
    <mergeCell ref="S16:X16"/>
    <mergeCell ref="S17:X17"/>
    <mergeCell ref="S18:X18"/>
    <mergeCell ref="I20:O20"/>
    <mergeCell ref="W20:X20"/>
    <mergeCell ref="I22:O22"/>
  </mergeCells>
  <printOptions horizontalCentered="1"/>
  <pageMargins left="0" right="0.39370078740157483" top="0.39370078740157483" bottom="0.39370078740157483" header="0.19685039370078741" footer="0.19685039370078741"/>
  <pageSetup paperSize="5" orientation="portrait" horizontalDpi="200" verticalDpi="200" r:id="rId3"/>
  <headerFooter alignWithMargins="0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9" filterMode="1"/>
  <dimension ref="A1:AP527"/>
  <sheetViews>
    <sheetView view="pageLayout" topLeftCell="X1" zoomScaleNormal="90" workbookViewId="0">
      <selection activeCell="AK6" sqref="AK6"/>
    </sheetView>
  </sheetViews>
  <sheetFormatPr defaultColWidth="9.140625" defaultRowHeight="15"/>
  <cols>
    <col min="1" max="1" width="4.140625" style="302" customWidth="1"/>
    <col min="2" max="2" width="9.7109375" style="302" customWidth="1"/>
    <col min="3" max="3" width="29" style="348" customWidth="1"/>
    <col min="4" max="4" width="22" style="349" customWidth="1"/>
    <col min="5" max="5" width="13.42578125" style="312" customWidth="1"/>
    <col min="6" max="6" width="3.140625" style="312" customWidth="1"/>
    <col min="7" max="12" width="2.7109375" style="312" customWidth="1"/>
    <col min="13" max="13" width="9.140625" style="353" customWidth="1"/>
    <col min="14" max="14" width="2.7109375" style="312" customWidth="1"/>
    <col min="15" max="15" width="9.28515625" style="302" customWidth="1"/>
    <col min="16" max="31" width="2.7109375" style="302" customWidth="1"/>
    <col min="32" max="32" width="2.7109375" style="303" customWidth="1"/>
    <col min="33" max="33" width="3.28515625" style="303" customWidth="1"/>
    <col min="34" max="34" width="4.7109375" style="303" customWidth="1"/>
    <col min="35" max="35" width="9.5703125" style="303" customWidth="1"/>
    <col min="36" max="36" width="3.5703125" style="303" customWidth="1"/>
    <col min="37" max="37" width="6.85546875" style="303" customWidth="1"/>
    <col min="38" max="38" width="2.7109375" style="303" customWidth="1"/>
    <col min="39" max="39" width="1.7109375" style="303" customWidth="1"/>
    <col min="40" max="40" width="9.42578125" style="354" customWidth="1"/>
    <col min="41" max="42" width="9.140625" style="303"/>
    <col min="43" max="16384" width="9.140625" style="302"/>
  </cols>
  <sheetData>
    <row r="1" spans="1:42" ht="18.75" customHeight="1">
      <c r="B1" s="726" t="str">
        <f>UPPER("CLAIM FOR Reimbursement of education tution fees TO CHILDREN OF N.G.O.'S in R.P.S.-2010")</f>
        <v>CLAIM FOR REIMBURSEMENT OF EDUCATION TUTION FEES TO CHILDREN OF N.G.O.'S IN R.P.S.-2010</v>
      </c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726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G1" s="303" t="str">
        <f>IF(P329=0,"",IF(N332=4,0,IF(Main!C874=4,SUM(ROUND(SUM(D329,I329)*10%,0)-ROUND(SUM(P333,ROUND(P333*J333%,0))*10%,0))*SUM(O329,P329),0)))</f>
        <v/>
      </c>
    </row>
    <row r="2" spans="1:42" s="301" customFormat="1" ht="58.5" customHeight="1">
      <c r="A2" s="313" t="s">
        <v>144</v>
      </c>
      <c r="B2" s="313" t="s">
        <v>4124</v>
      </c>
      <c r="C2" s="314" t="s">
        <v>4171</v>
      </c>
      <c r="D2" s="315" t="s">
        <v>38</v>
      </c>
      <c r="E2" s="315" t="s">
        <v>4126</v>
      </c>
      <c r="F2" s="316" t="s">
        <v>4141</v>
      </c>
      <c r="G2" s="316" t="s">
        <v>4142</v>
      </c>
      <c r="H2" s="316" t="s">
        <v>4143</v>
      </c>
      <c r="I2" s="316" t="s">
        <v>4144</v>
      </c>
      <c r="J2" s="316" t="s">
        <v>4145</v>
      </c>
      <c r="K2" s="316" t="s">
        <v>4146</v>
      </c>
      <c r="L2" s="316" t="s">
        <v>4147</v>
      </c>
      <c r="M2" s="316" t="s">
        <v>4148</v>
      </c>
      <c r="N2" s="316" t="s">
        <v>4149</v>
      </c>
      <c r="O2" s="316" t="s">
        <v>344</v>
      </c>
      <c r="P2" s="317" t="s">
        <v>4150</v>
      </c>
      <c r="Q2" s="317" t="s">
        <v>4151</v>
      </c>
      <c r="R2" s="317" t="s">
        <v>4152</v>
      </c>
      <c r="S2" s="317" t="s">
        <v>4153</v>
      </c>
      <c r="T2" s="317" t="s">
        <v>4154</v>
      </c>
      <c r="U2" s="317" t="s">
        <v>4155</v>
      </c>
      <c r="V2" s="317" t="s">
        <v>4156</v>
      </c>
      <c r="W2" s="317" t="s">
        <v>4157</v>
      </c>
      <c r="X2" s="317" t="s">
        <v>4158</v>
      </c>
      <c r="Y2" s="317" t="s">
        <v>4159</v>
      </c>
      <c r="Z2" s="317" t="s">
        <v>4160</v>
      </c>
      <c r="AA2" s="318" t="s">
        <v>4161</v>
      </c>
      <c r="AB2" s="317" t="s">
        <v>4162</v>
      </c>
      <c r="AC2" s="317" t="s">
        <v>4163</v>
      </c>
      <c r="AD2" s="317" t="s">
        <v>4164</v>
      </c>
      <c r="AE2" s="317" t="s">
        <v>4165</v>
      </c>
      <c r="AF2" s="317" t="s">
        <v>4166</v>
      </c>
      <c r="AG2" s="317" t="s">
        <v>342</v>
      </c>
      <c r="AH2" s="317" t="s">
        <v>4167</v>
      </c>
      <c r="AI2" s="316" t="s">
        <v>4102</v>
      </c>
      <c r="AJ2" s="317" t="s">
        <v>4168</v>
      </c>
      <c r="AK2" s="317" t="s">
        <v>4169</v>
      </c>
      <c r="AL2" s="317" t="s">
        <v>4170</v>
      </c>
      <c r="AM2" s="304"/>
      <c r="AN2" s="340" t="s">
        <v>4203</v>
      </c>
      <c r="AO2" s="341" t="b">
        <f>EXACT(AK505,Pro!I1018)</f>
        <v>1</v>
      </c>
      <c r="AP2" s="304"/>
    </row>
    <row r="3" spans="1:42" s="307" customFormat="1" ht="24" customHeight="1">
      <c r="A3" s="330">
        <v>1</v>
      </c>
      <c r="B3" s="725">
        <v>2</v>
      </c>
      <c r="C3" s="725"/>
      <c r="D3" s="725"/>
      <c r="E3" s="725"/>
      <c r="F3" s="331">
        <v>3</v>
      </c>
      <c r="G3" s="331">
        <v>4</v>
      </c>
      <c r="H3" s="331">
        <v>5</v>
      </c>
      <c r="I3" s="331">
        <v>6</v>
      </c>
      <c r="J3" s="331">
        <v>7</v>
      </c>
      <c r="K3" s="331">
        <v>8</v>
      </c>
      <c r="L3" s="331">
        <v>9</v>
      </c>
      <c r="M3" s="352">
        <v>10</v>
      </c>
      <c r="N3" s="331">
        <v>11</v>
      </c>
      <c r="O3" s="331">
        <v>12</v>
      </c>
      <c r="P3" s="331">
        <v>13</v>
      </c>
      <c r="Q3" s="331">
        <v>14</v>
      </c>
      <c r="R3" s="331">
        <v>15</v>
      </c>
      <c r="S3" s="331">
        <v>16</v>
      </c>
      <c r="T3" s="331">
        <v>17</v>
      </c>
      <c r="U3" s="331">
        <v>18</v>
      </c>
      <c r="V3" s="331">
        <v>19</v>
      </c>
      <c r="W3" s="331">
        <v>20</v>
      </c>
      <c r="X3" s="331">
        <v>21</v>
      </c>
      <c r="Y3" s="331">
        <v>22</v>
      </c>
      <c r="Z3" s="331">
        <v>23</v>
      </c>
      <c r="AA3" s="331">
        <v>24</v>
      </c>
      <c r="AB3" s="331">
        <v>25</v>
      </c>
      <c r="AC3" s="331">
        <v>26</v>
      </c>
      <c r="AD3" s="331">
        <v>27</v>
      </c>
      <c r="AE3" s="331">
        <v>28</v>
      </c>
      <c r="AF3" s="331">
        <v>29</v>
      </c>
      <c r="AG3" s="331">
        <v>30</v>
      </c>
      <c r="AH3" s="331">
        <v>31</v>
      </c>
      <c r="AI3" s="331">
        <v>32</v>
      </c>
      <c r="AJ3" s="331">
        <v>33</v>
      </c>
      <c r="AK3" s="331">
        <v>34</v>
      </c>
      <c r="AL3" s="331">
        <v>35</v>
      </c>
      <c r="AM3" s="300"/>
      <c r="AN3" s="406" t="s">
        <v>4227</v>
      </c>
      <c r="AO3" s="341"/>
      <c r="AP3" s="300"/>
    </row>
    <row r="4" spans="1:42" s="307" customFormat="1" ht="24" customHeight="1">
      <c r="A4" s="332">
        <f>IF(AN4="","",SUM($AN$4:AN4))</f>
        <v>1</v>
      </c>
      <c r="B4" s="332" t="str">
        <f>IF(AN4="","",Main!B4)</f>
        <v>0807541</v>
      </c>
      <c r="C4" s="346" t="str">
        <f>IF(AN4="","",Main!C4)</f>
        <v>K.V.RAVANAMMA</v>
      </c>
      <c r="D4" s="347" t="str">
        <f>IF(AN4="","",Main!D4)</f>
        <v>SA (English)</v>
      </c>
      <c r="E4" s="333" t="str">
        <f>IF(AN4="","",Main!E4)</f>
        <v>15280-40510</v>
      </c>
      <c r="F4" s="333"/>
      <c r="G4" s="333"/>
      <c r="H4" s="333"/>
      <c r="I4" s="333"/>
      <c r="J4" s="333"/>
      <c r="K4" s="333"/>
      <c r="L4" s="333"/>
      <c r="M4" s="339">
        <f>IF(AN4="","",SUM(Main!N4,Main!S4))</f>
        <v>2000</v>
      </c>
      <c r="N4" s="333"/>
      <c r="O4" s="334">
        <f>SUM(F4:N4)</f>
        <v>2000</v>
      </c>
      <c r="P4" s="334"/>
      <c r="Q4" s="335"/>
      <c r="R4" s="336"/>
      <c r="S4" s="337"/>
      <c r="T4" s="337"/>
      <c r="U4" s="337"/>
      <c r="V4" s="337"/>
      <c r="W4" s="336"/>
      <c r="X4" s="336"/>
      <c r="Y4" s="336"/>
      <c r="Z4" s="336"/>
      <c r="AA4" s="336"/>
      <c r="AB4" s="337"/>
      <c r="AC4" s="337"/>
      <c r="AD4" s="337"/>
      <c r="AE4" s="337"/>
      <c r="AF4" s="334"/>
      <c r="AG4" s="334"/>
      <c r="AH4" s="334">
        <f>SUM(P4:AG4)</f>
        <v>0</v>
      </c>
      <c r="AI4" s="334">
        <f>O4-AH4</f>
        <v>2000</v>
      </c>
      <c r="AJ4" s="334"/>
      <c r="AK4" s="334">
        <f>AI4-AJ4</f>
        <v>2000</v>
      </c>
      <c r="AL4" s="338"/>
      <c r="AM4" s="300"/>
      <c r="AN4" s="355">
        <f>IF(SUM(Main!N4,Main!S4)&gt;0,1,"")</f>
        <v>1</v>
      </c>
      <c r="AO4" s="300"/>
      <c r="AP4" s="300"/>
    </row>
    <row r="5" spans="1:42" s="305" customFormat="1" ht="24" customHeight="1">
      <c r="A5" s="332">
        <f>IF(AN5="","",SUM($AN$4:AN5))</f>
        <v>2</v>
      </c>
      <c r="B5" s="332" t="str">
        <f>IF(AN5="","",Main!B5)</f>
        <v>0807541</v>
      </c>
      <c r="C5" s="346" t="str">
        <f>IF(AN5="","",Main!C5)</f>
        <v>K.V.RAVANAMMA</v>
      </c>
      <c r="D5" s="347" t="str">
        <f>IF(AN5="","",Main!D5)</f>
        <v>SA (English)</v>
      </c>
      <c r="E5" s="333" t="str">
        <f>IF(AN5="","",Main!E5)</f>
        <v>15280-40510</v>
      </c>
      <c r="F5" s="333"/>
      <c r="G5" s="333"/>
      <c r="H5" s="333"/>
      <c r="I5" s="333"/>
      <c r="J5" s="333"/>
      <c r="K5" s="333"/>
      <c r="L5" s="333"/>
      <c r="M5" s="339">
        <f>IF(AN5="","",SUM(Main!N5,Main!S5))</f>
        <v>1000</v>
      </c>
      <c r="N5" s="333"/>
      <c r="O5" s="334">
        <f t="shared" ref="O5:O11" si="0">SUM(F5:N5)</f>
        <v>1000</v>
      </c>
      <c r="P5" s="334"/>
      <c r="Q5" s="335"/>
      <c r="R5" s="336"/>
      <c r="S5" s="337"/>
      <c r="T5" s="337"/>
      <c r="U5" s="337"/>
      <c r="V5" s="337"/>
      <c r="W5" s="336"/>
      <c r="X5" s="336"/>
      <c r="Y5" s="336"/>
      <c r="Z5" s="336"/>
      <c r="AA5" s="336"/>
      <c r="AB5" s="337"/>
      <c r="AC5" s="337"/>
      <c r="AD5" s="337"/>
      <c r="AE5" s="337"/>
      <c r="AF5" s="334"/>
      <c r="AG5" s="334"/>
      <c r="AH5" s="334">
        <f t="shared" ref="AH5:AH11" si="1">SUM(P5:AG5)</f>
        <v>0</v>
      </c>
      <c r="AI5" s="334">
        <f t="shared" ref="AI5:AI11" si="2">O5-AH5</f>
        <v>1000</v>
      </c>
      <c r="AJ5" s="334"/>
      <c r="AK5" s="334">
        <f t="shared" ref="AK5:AK11" si="3">AI5-AJ5</f>
        <v>1000</v>
      </c>
      <c r="AL5" s="338"/>
      <c r="AM5" s="306"/>
      <c r="AN5" s="356">
        <f>IF(SUM(Main!N5,Main!S5)&gt;0,1,"")</f>
        <v>1</v>
      </c>
      <c r="AO5" s="306"/>
      <c r="AP5" s="306"/>
    </row>
    <row r="6" spans="1:42" s="301" customFormat="1" ht="24" customHeight="1">
      <c r="A6" s="332">
        <f>IF(AN6="","",SUM($AN$4:AN6))</f>
        <v>3</v>
      </c>
      <c r="B6" s="332" t="str">
        <f>IF(AN6="","",Main!B6)</f>
        <v>0807541</v>
      </c>
      <c r="C6" s="346" t="str">
        <f>IF(AN6="","",Main!C6)</f>
        <v>K.V.RAVANAMMA</v>
      </c>
      <c r="D6" s="347" t="str">
        <f>IF(AN6="","",Main!D6)</f>
        <v>SA (English)</v>
      </c>
      <c r="E6" s="333" t="str">
        <f>IF(AN6="","",Main!E6)</f>
        <v>15280-40510</v>
      </c>
      <c r="F6" s="333"/>
      <c r="G6" s="333"/>
      <c r="H6" s="333"/>
      <c r="I6" s="333"/>
      <c r="J6" s="333"/>
      <c r="K6" s="333"/>
      <c r="L6" s="333"/>
      <c r="M6" s="339">
        <f>IF(AN6="","",SUM(Main!N6,Main!S6))</f>
        <v>1000</v>
      </c>
      <c r="N6" s="333"/>
      <c r="O6" s="334">
        <f t="shared" si="0"/>
        <v>1000</v>
      </c>
      <c r="P6" s="334"/>
      <c r="Q6" s="335"/>
      <c r="R6" s="336"/>
      <c r="S6" s="337"/>
      <c r="T6" s="337"/>
      <c r="U6" s="337"/>
      <c r="V6" s="337"/>
      <c r="W6" s="336"/>
      <c r="X6" s="336"/>
      <c r="Y6" s="336"/>
      <c r="Z6" s="336"/>
      <c r="AA6" s="336"/>
      <c r="AB6" s="337"/>
      <c r="AC6" s="337"/>
      <c r="AD6" s="337"/>
      <c r="AE6" s="337"/>
      <c r="AF6" s="334"/>
      <c r="AG6" s="334"/>
      <c r="AH6" s="334">
        <f t="shared" si="1"/>
        <v>0</v>
      </c>
      <c r="AI6" s="334">
        <f t="shared" si="2"/>
        <v>1000</v>
      </c>
      <c r="AJ6" s="334"/>
      <c r="AK6" s="334">
        <f t="shared" si="3"/>
        <v>1000</v>
      </c>
      <c r="AL6" s="338"/>
      <c r="AM6" s="304"/>
      <c r="AN6" s="356">
        <f>IF(SUM(Main!N6,Main!S6)&gt;0,1,"")</f>
        <v>1</v>
      </c>
      <c r="AO6" s="304"/>
      <c r="AP6" s="304"/>
    </row>
    <row r="7" spans="1:42" s="301" customFormat="1" ht="24" customHeight="1">
      <c r="A7" s="332">
        <f>IF(AN7="","",SUM($AN$4:AN7))</f>
        <v>4</v>
      </c>
      <c r="B7" s="332" t="str">
        <f>IF(AN7="","",Main!B7)</f>
        <v>0807541</v>
      </c>
      <c r="C7" s="346" t="str">
        <f>IF(AN7="","",Main!C7)</f>
        <v>K.V.RAVANAMMA</v>
      </c>
      <c r="D7" s="347" t="str">
        <f>IF(AN7="","",Main!D7)</f>
        <v>SA (English)</v>
      </c>
      <c r="E7" s="333" t="str">
        <f>IF(AN7="","",Main!E7)</f>
        <v>15280-40510</v>
      </c>
      <c r="F7" s="333"/>
      <c r="G7" s="333"/>
      <c r="H7" s="333"/>
      <c r="I7" s="333"/>
      <c r="J7" s="333"/>
      <c r="K7" s="333"/>
      <c r="L7" s="333"/>
      <c r="M7" s="339">
        <f>IF(AN7="","",SUM(Main!N7,Main!S7))</f>
        <v>1000</v>
      </c>
      <c r="N7" s="333"/>
      <c r="O7" s="334">
        <f t="shared" si="0"/>
        <v>1000</v>
      </c>
      <c r="P7" s="334"/>
      <c r="Q7" s="335"/>
      <c r="R7" s="336"/>
      <c r="S7" s="337"/>
      <c r="T7" s="337"/>
      <c r="U7" s="337"/>
      <c r="V7" s="337"/>
      <c r="W7" s="336"/>
      <c r="X7" s="336"/>
      <c r="Y7" s="336"/>
      <c r="Z7" s="336"/>
      <c r="AA7" s="336"/>
      <c r="AB7" s="337"/>
      <c r="AC7" s="337"/>
      <c r="AD7" s="337"/>
      <c r="AE7" s="337"/>
      <c r="AF7" s="334"/>
      <c r="AG7" s="334"/>
      <c r="AH7" s="334">
        <f t="shared" si="1"/>
        <v>0</v>
      </c>
      <c r="AI7" s="334">
        <f t="shared" si="2"/>
        <v>1000</v>
      </c>
      <c r="AJ7" s="334"/>
      <c r="AK7" s="334">
        <f t="shared" si="3"/>
        <v>1000</v>
      </c>
      <c r="AL7" s="338"/>
      <c r="AM7" s="304"/>
      <c r="AN7" s="356">
        <f>IF(SUM(Main!N7,Main!S7)&gt;0,1,"")</f>
        <v>1</v>
      </c>
      <c r="AO7" s="304"/>
      <c r="AP7" s="304"/>
    </row>
    <row r="8" spans="1:42" s="301" customFormat="1" ht="24" customHeight="1">
      <c r="A8" s="332">
        <f>IF(AN8="","",SUM($AN$4:AN8))</f>
        <v>5</v>
      </c>
      <c r="B8" s="332" t="str">
        <f>IF(AN8="","",Main!B8)</f>
        <v>0807541</v>
      </c>
      <c r="C8" s="346" t="str">
        <f>IF(AN8="","",Main!C8)</f>
        <v>K.V.RAVANAMMA</v>
      </c>
      <c r="D8" s="347" t="str">
        <f>IF(AN8="","",Main!D8)</f>
        <v>SA (English)</v>
      </c>
      <c r="E8" s="333" t="str">
        <f>IF(AN8="","",Main!E8)</f>
        <v>15280-40510</v>
      </c>
      <c r="F8" s="333"/>
      <c r="G8" s="333"/>
      <c r="H8" s="333"/>
      <c r="I8" s="333"/>
      <c r="J8" s="333"/>
      <c r="K8" s="333"/>
      <c r="L8" s="333"/>
      <c r="M8" s="339">
        <f>IF(AN8="","",SUM(Main!N8,Main!S8))</f>
        <v>1000</v>
      </c>
      <c r="N8" s="333"/>
      <c r="O8" s="334">
        <f t="shared" si="0"/>
        <v>1000</v>
      </c>
      <c r="P8" s="334"/>
      <c r="Q8" s="335"/>
      <c r="R8" s="336"/>
      <c r="S8" s="337"/>
      <c r="T8" s="337"/>
      <c r="U8" s="337"/>
      <c r="V8" s="337"/>
      <c r="W8" s="336"/>
      <c r="X8" s="336"/>
      <c r="Y8" s="336"/>
      <c r="Z8" s="336"/>
      <c r="AA8" s="336"/>
      <c r="AB8" s="337"/>
      <c r="AC8" s="337"/>
      <c r="AD8" s="337"/>
      <c r="AE8" s="337"/>
      <c r="AF8" s="334"/>
      <c r="AG8" s="334"/>
      <c r="AH8" s="334">
        <f t="shared" si="1"/>
        <v>0</v>
      </c>
      <c r="AI8" s="334">
        <f t="shared" si="2"/>
        <v>1000</v>
      </c>
      <c r="AJ8" s="334"/>
      <c r="AK8" s="334">
        <f t="shared" si="3"/>
        <v>1000</v>
      </c>
      <c r="AL8" s="338"/>
      <c r="AM8" s="304"/>
      <c r="AN8" s="356">
        <f>IF(SUM(Main!N8,Main!S8)&gt;0,1,"")</f>
        <v>1</v>
      </c>
      <c r="AO8" s="304"/>
      <c r="AP8" s="304"/>
    </row>
    <row r="9" spans="1:42" s="301" customFormat="1" ht="24" customHeight="1">
      <c r="A9" s="332">
        <f>IF(AN9="","",SUM($AN$4:AN9))</f>
        <v>6</v>
      </c>
      <c r="B9" s="332" t="str">
        <f>IF(AN9="","",Main!B9)</f>
        <v>0807541</v>
      </c>
      <c r="C9" s="346" t="str">
        <f>IF(AN9="","",Main!C9)</f>
        <v>K.V.RAVANAMMA</v>
      </c>
      <c r="D9" s="347" t="str">
        <f>IF(AN9="","",Main!D9)</f>
        <v>SA (English)</v>
      </c>
      <c r="E9" s="333" t="str">
        <f>IF(AN9="","",Main!E9)</f>
        <v>15280-40510</v>
      </c>
      <c r="F9" s="333"/>
      <c r="G9" s="333"/>
      <c r="H9" s="333"/>
      <c r="I9" s="333"/>
      <c r="J9" s="333"/>
      <c r="K9" s="333"/>
      <c r="L9" s="333"/>
      <c r="M9" s="339">
        <f>IF(AN9="","",SUM(Main!N9,Main!S9))</f>
        <v>1000</v>
      </c>
      <c r="N9" s="333"/>
      <c r="O9" s="334">
        <f t="shared" si="0"/>
        <v>1000</v>
      </c>
      <c r="P9" s="334"/>
      <c r="Q9" s="335"/>
      <c r="R9" s="336"/>
      <c r="S9" s="337"/>
      <c r="T9" s="337"/>
      <c r="U9" s="337"/>
      <c r="V9" s="337"/>
      <c r="W9" s="336"/>
      <c r="X9" s="336"/>
      <c r="Y9" s="336"/>
      <c r="Z9" s="336"/>
      <c r="AA9" s="336"/>
      <c r="AB9" s="337"/>
      <c r="AC9" s="337"/>
      <c r="AD9" s="337"/>
      <c r="AE9" s="337"/>
      <c r="AF9" s="334"/>
      <c r="AG9" s="334"/>
      <c r="AH9" s="334">
        <f t="shared" si="1"/>
        <v>0</v>
      </c>
      <c r="AI9" s="334">
        <f t="shared" si="2"/>
        <v>1000</v>
      </c>
      <c r="AJ9" s="334"/>
      <c r="AK9" s="334">
        <f t="shared" si="3"/>
        <v>1000</v>
      </c>
      <c r="AL9" s="338"/>
      <c r="AM9" s="304"/>
      <c r="AN9" s="356">
        <f>IF(SUM(Main!N9,Main!S9)&gt;0,1,"")</f>
        <v>1</v>
      </c>
      <c r="AO9" s="304"/>
      <c r="AP9" s="304"/>
    </row>
    <row r="10" spans="1:42" s="301" customFormat="1" ht="24" customHeight="1">
      <c r="A10" s="332">
        <f>IF(AN10="","",SUM($AN$4:AN10))</f>
        <v>7</v>
      </c>
      <c r="B10" s="332" t="str">
        <f>IF(AN10="","",Main!B10)</f>
        <v>0807541</v>
      </c>
      <c r="C10" s="346" t="str">
        <f>IF(AN10="","",Main!C10)</f>
        <v>K.V.RAVANAMMA</v>
      </c>
      <c r="D10" s="347" t="str">
        <f>IF(AN10="","",Main!D10)</f>
        <v>SA (English)</v>
      </c>
      <c r="E10" s="333" t="str">
        <f>IF(AN10="","",Main!E10)</f>
        <v>15280-40510</v>
      </c>
      <c r="F10" s="333"/>
      <c r="G10" s="333"/>
      <c r="H10" s="333"/>
      <c r="I10" s="333"/>
      <c r="J10" s="333"/>
      <c r="K10" s="333"/>
      <c r="L10" s="333"/>
      <c r="M10" s="339">
        <f>IF(AN10="","",SUM(Main!N10,Main!S10))</f>
        <v>1000</v>
      </c>
      <c r="N10" s="333"/>
      <c r="O10" s="334">
        <f t="shared" si="0"/>
        <v>1000</v>
      </c>
      <c r="P10" s="334"/>
      <c r="Q10" s="335"/>
      <c r="R10" s="336"/>
      <c r="S10" s="337"/>
      <c r="T10" s="337"/>
      <c r="U10" s="337"/>
      <c r="V10" s="337"/>
      <c r="W10" s="336"/>
      <c r="X10" s="336"/>
      <c r="Y10" s="336"/>
      <c r="Z10" s="336"/>
      <c r="AA10" s="336"/>
      <c r="AB10" s="337"/>
      <c r="AC10" s="337"/>
      <c r="AD10" s="337"/>
      <c r="AE10" s="337"/>
      <c r="AF10" s="334"/>
      <c r="AG10" s="334"/>
      <c r="AH10" s="334">
        <f t="shared" si="1"/>
        <v>0</v>
      </c>
      <c r="AI10" s="334">
        <f t="shared" si="2"/>
        <v>1000</v>
      </c>
      <c r="AJ10" s="334"/>
      <c r="AK10" s="334">
        <f t="shared" si="3"/>
        <v>1000</v>
      </c>
      <c r="AL10" s="338"/>
      <c r="AM10" s="304"/>
      <c r="AN10" s="356">
        <f>IF(SUM(Main!N10,Main!S10)&gt;0,1,"")</f>
        <v>1</v>
      </c>
      <c r="AO10" s="304"/>
      <c r="AP10" s="304"/>
    </row>
    <row r="11" spans="1:42" s="301" customFormat="1" ht="24" customHeight="1">
      <c r="A11" s="332">
        <f>IF(AN11="","",SUM($AN$4:AN11))</f>
        <v>8</v>
      </c>
      <c r="B11" s="332" t="str">
        <f>IF(AN11="","",Main!B11)</f>
        <v>0807541</v>
      </c>
      <c r="C11" s="346" t="str">
        <f>IF(AN11="","",Main!C11)</f>
        <v>K.V.RAVANAMMA</v>
      </c>
      <c r="D11" s="347" t="str">
        <f>IF(AN11="","",Main!D11)</f>
        <v>SA (English)</v>
      </c>
      <c r="E11" s="333" t="str">
        <f>IF(AN11="","",Main!E11)</f>
        <v>15280-40510</v>
      </c>
      <c r="F11" s="333"/>
      <c r="G11" s="333"/>
      <c r="H11" s="333"/>
      <c r="I11" s="333"/>
      <c r="J11" s="333"/>
      <c r="K11" s="333"/>
      <c r="L11" s="333"/>
      <c r="M11" s="339">
        <f>IF(AN11="","",SUM(Main!N11,Main!S11))</f>
        <v>1000</v>
      </c>
      <c r="N11" s="333"/>
      <c r="O11" s="334">
        <f t="shared" si="0"/>
        <v>1000</v>
      </c>
      <c r="P11" s="334"/>
      <c r="Q11" s="335"/>
      <c r="R11" s="336"/>
      <c r="S11" s="337"/>
      <c r="T11" s="337"/>
      <c r="U11" s="337"/>
      <c r="V11" s="337"/>
      <c r="W11" s="336"/>
      <c r="X11" s="336"/>
      <c r="Y11" s="336"/>
      <c r="Z11" s="336"/>
      <c r="AA11" s="336"/>
      <c r="AB11" s="337"/>
      <c r="AC11" s="337"/>
      <c r="AD11" s="337"/>
      <c r="AE11" s="337"/>
      <c r="AF11" s="334"/>
      <c r="AG11" s="334"/>
      <c r="AH11" s="334">
        <f t="shared" si="1"/>
        <v>0</v>
      </c>
      <c r="AI11" s="334">
        <f t="shared" si="2"/>
        <v>1000</v>
      </c>
      <c r="AJ11" s="334"/>
      <c r="AK11" s="334">
        <f t="shared" si="3"/>
        <v>1000</v>
      </c>
      <c r="AL11" s="338"/>
      <c r="AM11" s="304"/>
      <c r="AN11" s="356">
        <f>IF(SUM(Main!N11,Main!S11)&gt;0,1,"")</f>
        <v>1</v>
      </c>
      <c r="AO11" s="304"/>
      <c r="AP11" s="304"/>
    </row>
    <row r="12" spans="1:42" s="301" customFormat="1" ht="24" customHeight="1">
      <c r="A12" s="332">
        <f>IF(AN12="","",SUM($AN$4:AN12))</f>
        <v>9</v>
      </c>
      <c r="B12" s="332" t="str">
        <f>IF(AN12="","",Main!B12)</f>
        <v>0807541</v>
      </c>
      <c r="C12" s="346" t="str">
        <f>IF(AN12="","",Main!C12)</f>
        <v>K.V.RAVANAMMA</v>
      </c>
      <c r="D12" s="347" t="str">
        <f>IF(AN12="","",Main!D12)</f>
        <v>SA (English)</v>
      </c>
      <c r="E12" s="333" t="str">
        <f>IF(AN12="","",Main!E12)</f>
        <v>15280-40510</v>
      </c>
      <c r="F12" s="333"/>
      <c r="G12" s="333"/>
      <c r="H12" s="333"/>
      <c r="I12" s="333"/>
      <c r="J12" s="333"/>
      <c r="K12" s="333"/>
      <c r="L12" s="333"/>
      <c r="M12" s="339">
        <f>IF(AN12="","",SUM(Main!N12,Main!S12))</f>
        <v>1000</v>
      </c>
      <c r="N12" s="333"/>
      <c r="O12" s="334">
        <f t="shared" ref="O12:O75" si="4">SUM(F12:N12)</f>
        <v>1000</v>
      </c>
      <c r="P12" s="334"/>
      <c r="Q12" s="335"/>
      <c r="R12" s="336"/>
      <c r="S12" s="337"/>
      <c r="T12" s="337"/>
      <c r="U12" s="337"/>
      <c r="V12" s="337"/>
      <c r="W12" s="336"/>
      <c r="X12" s="336"/>
      <c r="Y12" s="336"/>
      <c r="Z12" s="336"/>
      <c r="AA12" s="336"/>
      <c r="AB12" s="337"/>
      <c r="AC12" s="337"/>
      <c r="AD12" s="337"/>
      <c r="AE12" s="337"/>
      <c r="AF12" s="334"/>
      <c r="AG12" s="334"/>
      <c r="AH12" s="334">
        <f t="shared" ref="AH12:AH75" si="5">SUM(P12:AG12)</f>
        <v>0</v>
      </c>
      <c r="AI12" s="334">
        <f t="shared" ref="AI12:AI75" si="6">O12-AH12</f>
        <v>1000</v>
      </c>
      <c r="AJ12" s="334"/>
      <c r="AK12" s="334">
        <f t="shared" ref="AK12:AK75" si="7">AI12-AJ12</f>
        <v>1000</v>
      </c>
      <c r="AL12" s="338"/>
      <c r="AM12" s="304"/>
      <c r="AN12" s="356">
        <f>IF(SUM(Main!N12,Main!S12)&gt;0,1,"")</f>
        <v>1</v>
      </c>
      <c r="AO12" s="304"/>
      <c r="AP12" s="304"/>
    </row>
    <row r="13" spans="1:42" s="301" customFormat="1" ht="24" customHeight="1">
      <c r="A13" s="332">
        <f>IF(AN13="","",SUM($AN$4:AN13))</f>
        <v>10</v>
      </c>
      <c r="B13" s="332" t="str">
        <f>IF(AN13="","",Main!B13)</f>
        <v>0807541</v>
      </c>
      <c r="C13" s="346" t="str">
        <f>IF(AN13="","",Main!C13)</f>
        <v>K.V.RAVANAMMA</v>
      </c>
      <c r="D13" s="347" t="str">
        <f>IF(AN13="","",Main!D13)</f>
        <v>SA (English)</v>
      </c>
      <c r="E13" s="333" t="str">
        <f>IF(AN13="","",Main!E13)</f>
        <v>15280-40510</v>
      </c>
      <c r="F13" s="333"/>
      <c r="G13" s="333"/>
      <c r="H13" s="333"/>
      <c r="I13" s="333"/>
      <c r="J13" s="333"/>
      <c r="K13" s="333"/>
      <c r="L13" s="333"/>
      <c r="M13" s="339">
        <f>IF(AN13="","",SUM(Main!N13,Main!S13))</f>
        <v>1000</v>
      </c>
      <c r="N13" s="333"/>
      <c r="O13" s="334">
        <f t="shared" si="4"/>
        <v>1000</v>
      </c>
      <c r="P13" s="334"/>
      <c r="Q13" s="335"/>
      <c r="R13" s="336"/>
      <c r="S13" s="337"/>
      <c r="T13" s="337"/>
      <c r="U13" s="337"/>
      <c r="V13" s="337"/>
      <c r="W13" s="336"/>
      <c r="X13" s="336"/>
      <c r="Y13" s="336"/>
      <c r="Z13" s="336"/>
      <c r="AA13" s="336"/>
      <c r="AB13" s="337"/>
      <c r="AC13" s="337"/>
      <c r="AD13" s="337"/>
      <c r="AE13" s="337"/>
      <c r="AF13" s="334"/>
      <c r="AG13" s="334"/>
      <c r="AH13" s="334">
        <f t="shared" si="5"/>
        <v>0</v>
      </c>
      <c r="AI13" s="334">
        <f t="shared" si="6"/>
        <v>1000</v>
      </c>
      <c r="AJ13" s="334"/>
      <c r="AK13" s="334">
        <f t="shared" si="7"/>
        <v>1000</v>
      </c>
      <c r="AL13" s="338"/>
      <c r="AM13" s="304"/>
      <c r="AN13" s="356">
        <f>IF(SUM(Main!N13,Main!S13)&gt;0,1,"")</f>
        <v>1</v>
      </c>
      <c r="AO13" s="304"/>
      <c r="AP13" s="304"/>
    </row>
    <row r="14" spans="1:42" s="301" customFormat="1" ht="24" customHeight="1">
      <c r="A14" s="332">
        <f>IF(AN14="","",SUM($AN$4:AN14))</f>
        <v>11</v>
      </c>
      <c r="B14" s="332" t="str">
        <f>IF(AN14="","",Main!B14)</f>
        <v>0807541</v>
      </c>
      <c r="C14" s="346" t="str">
        <f>IF(AN14="","",Main!C14)</f>
        <v>K.V.RAVANAMMA</v>
      </c>
      <c r="D14" s="347" t="str">
        <f>IF(AN14="","",Main!D14)</f>
        <v>SA (English)</v>
      </c>
      <c r="E14" s="333" t="str">
        <f>IF(AN14="","",Main!E14)</f>
        <v>15280-40510</v>
      </c>
      <c r="F14" s="333"/>
      <c r="G14" s="333"/>
      <c r="H14" s="333"/>
      <c r="I14" s="333"/>
      <c r="J14" s="333"/>
      <c r="K14" s="333"/>
      <c r="L14" s="333"/>
      <c r="M14" s="339">
        <f>IF(AN14="","",SUM(Main!N14,Main!S14))</f>
        <v>2000</v>
      </c>
      <c r="N14" s="333"/>
      <c r="O14" s="334">
        <f t="shared" si="4"/>
        <v>2000</v>
      </c>
      <c r="P14" s="334"/>
      <c r="Q14" s="335"/>
      <c r="R14" s="336"/>
      <c r="S14" s="337"/>
      <c r="T14" s="337"/>
      <c r="U14" s="337"/>
      <c r="V14" s="337"/>
      <c r="W14" s="336"/>
      <c r="X14" s="336"/>
      <c r="Y14" s="336"/>
      <c r="Z14" s="336"/>
      <c r="AA14" s="336"/>
      <c r="AB14" s="337"/>
      <c r="AC14" s="337"/>
      <c r="AD14" s="337"/>
      <c r="AE14" s="337"/>
      <c r="AF14" s="334"/>
      <c r="AG14" s="334"/>
      <c r="AH14" s="334">
        <f t="shared" si="5"/>
        <v>0</v>
      </c>
      <c r="AI14" s="334">
        <f t="shared" si="6"/>
        <v>2000</v>
      </c>
      <c r="AJ14" s="334"/>
      <c r="AK14" s="334">
        <f t="shared" si="7"/>
        <v>2000</v>
      </c>
      <c r="AL14" s="338"/>
      <c r="AM14" s="304"/>
      <c r="AN14" s="356">
        <f>IF(SUM(Main!N14,Main!S14)&gt;0,1,"")</f>
        <v>1</v>
      </c>
      <c r="AO14" s="304"/>
      <c r="AP14" s="304"/>
    </row>
    <row r="15" spans="1:42" s="301" customFormat="1" ht="24" customHeight="1">
      <c r="A15" s="332">
        <f>IF(AN15="","",SUM($AN$4:AN15))</f>
        <v>12</v>
      </c>
      <c r="B15" s="332" t="str">
        <f>IF(AN15="","",Main!B15)</f>
        <v>0807541</v>
      </c>
      <c r="C15" s="346" t="str">
        <f>IF(AN15="","",Main!C15)</f>
        <v>K.V.RAVANAMMA</v>
      </c>
      <c r="D15" s="347" t="str">
        <f>IF(AN15="","",Main!D15)</f>
        <v>SA (English)</v>
      </c>
      <c r="E15" s="333" t="str">
        <f>IF(AN15="","",Main!E15)</f>
        <v>15280-40510</v>
      </c>
      <c r="F15" s="333"/>
      <c r="G15" s="333"/>
      <c r="H15" s="333"/>
      <c r="I15" s="333"/>
      <c r="J15" s="333"/>
      <c r="K15" s="333"/>
      <c r="L15" s="333"/>
      <c r="M15" s="339">
        <f>IF(AN15="","",SUM(Main!N15,Main!S15))</f>
        <v>2000</v>
      </c>
      <c r="N15" s="333"/>
      <c r="O15" s="334">
        <f t="shared" si="4"/>
        <v>2000</v>
      </c>
      <c r="P15" s="334"/>
      <c r="Q15" s="335"/>
      <c r="R15" s="336"/>
      <c r="S15" s="337"/>
      <c r="T15" s="337"/>
      <c r="U15" s="337"/>
      <c r="V15" s="337"/>
      <c r="W15" s="336"/>
      <c r="X15" s="336"/>
      <c r="Y15" s="336"/>
      <c r="Z15" s="336"/>
      <c r="AA15" s="336"/>
      <c r="AB15" s="337"/>
      <c r="AC15" s="337"/>
      <c r="AD15" s="337"/>
      <c r="AE15" s="337"/>
      <c r="AF15" s="334"/>
      <c r="AG15" s="334"/>
      <c r="AH15" s="334">
        <f t="shared" si="5"/>
        <v>0</v>
      </c>
      <c r="AI15" s="334">
        <f t="shared" si="6"/>
        <v>2000</v>
      </c>
      <c r="AJ15" s="334"/>
      <c r="AK15" s="334">
        <f t="shared" si="7"/>
        <v>2000</v>
      </c>
      <c r="AL15" s="338"/>
      <c r="AM15" s="304"/>
      <c r="AN15" s="356">
        <f>IF(SUM(Main!N15,Main!S15)&gt;0,1,"")</f>
        <v>1</v>
      </c>
      <c r="AO15" s="304"/>
      <c r="AP15" s="304"/>
    </row>
    <row r="16" spans="1:42" s="301" customFormat="1" ht="24" customHeight="1">
      <c r="A16" s="332">
        <f>IF(AN16="","",SUM($AN$4:AN16))</f>
        <v>13</v>
      </c>
      <c r="B16" s="332" t="str">
        <f>IF(AN16="","",Main!B16)</f>
        <v>0807541</v>
      </c>
      <c r="C16" s="346" t="str">
        <f>IF(AN16="","",Main!C16)</f>
        <v>K.V.RAVANAMMA</v>
      </c>
      <c r="D16" s="347" t="str">
        <f>IF(AN16="","",Main!D16)</f>
        <v>SA (English)</v>
      </c>
      <c r="E16" s="333" t="str">
        <f>IF(AN16="","",Main!E16)</f>
        <v>15280-40510</v>
      </c>
      <c r="F16" s="333"/>
      <c r="G16" s="333"/>
      <c r="H16" s="333"/>
      <c r="I16" s="333"/>
      <c r="J16" s="333"/>
      <c r="K16" s="333"/>
      <c r="L16" s="333"/>
      <c r="M16" s="339">
        <f>IF(AN16="","",SUM(Main!N16,Main!S16))</f>
        <v>2000</v>
      </c>
      <c r="N16" s="333"/>
      <c r="O16" s="334">
        <f t="shared" si="4"/>
        <v>2000</v>
      </c>
      <c r="P16" s="334"/>
      <c r="Q16" s="335"/>
      <c r="R16" s="336"/>
      <c r="S16" s="337"/>
      <c r="T16" s="337"/>
      <c r="U16" s="337"/>
      <c r="V16" s="337"/>
      <c r="W16" s="336"/>
      <c r="X16" s="336"/>
      <c r="Y16" s="336"/>
      <c r="Z16" s="336"/>
      <c r="AA16" s="336"/>
      <c r="AB16" s="337"/>
      <c r="AC16" s="337"/>
      <c r="AD16" s="337"/>
      <c r="AE16" s="337"/>
      <c r="AF16" s="334"/>
      <c r="AG16" s="334"/>
      <c r="AH16" s="334">
        <f t="shared" si="5"/>
        <v>0</v>
      </c>
      <c r="AI16" s="334">
        <f t="shared" si="6"/>
        <v>2000</v>
      </c>
      <c r="AJ16" s="334"/>
      <c r="AK16" s="334">
        <f t="shared" si="7"/>
        <v>2000</v>
      </c>
      <c r="AL16" s="338"/>
      <c r="AM16" s="304"/>
      <c r="AN16" s="356">
        <f>IF(SUM(Main!N16,Main!S16)&gt;0,1,"")</f>
        <v>1</v>
      </c>
      <c r="AO16" s="304"/>
      <c r="AP16" s="304"/>
    </row>
    <row r="17" spans="1:42" s="301" customFormat="1" ht="24" customHeight="1">
      <c r="A17" s="332">
        <f>IF(AN17="","",SUM($AN$4:AN17))</f>
        <v>14</v>
      </c>
      <c r="B17" s="332" t="str">
        <f>IF(AN17="","",Main!B17)</f>
        <v>0807541</v>
      </c>
      <c r="C17" s="346" t="str">
        <f>IF(AN17="","",Main!C17)</f>
        <v>K.V.RAVANAMMA</v>
      </c>
      <c r="D17" s="347" t="str">
        <f>IF(AN17="","",Main!D17)</f>
        <v>SA (English)</v>
      </c>
      <c r="E17" s="333" t="str">
        <f>IF(AN17="","",Main!E17)</f>
        <v>15280-40510</v>
      </c>
      <c r="F17" s="333"/>
      <c r="G17" s="333"/>
      <c r="H17" s="333"/>
      <c r="I17" s="333"/>
      <c r="J17" s="333"/>
      <c r="K17" s="333"/>
      <c r="L17" s="333"/>
      <c r="M17" s="339">
        <f>IF(AN17="","",SUM(Main!N17,Main!S17))</f>
        <v>2000</v>
      </c>
      <c r="N17" s="333"/>
      <c r="O17" s="334">
        <f t="shared" si="4"/>
        <v>2000</v>
      </c>
      <c r="P17" s="334"/>
      <c r="Q17" s="335"/>
      <c r="R17" s="336"/>
      <c r="S17" s="337"/>
      <c r="T17" s="337"/>
      <c r="U17" s="337"/>
      <c r="V17" s="337"/>
      <c r="W17" s="336"/>
      <c r="X17" s="336"/>
      <c r="Y17" s="336"/>
      <c r="Z17" s="336"/>
      <c r="AA17" s="336"/>
      <c r="AB17" s="337"/>
      <c r="AC17" s="337"/>
      <c r="AD17" s="337"/>
      <c r="AE17" s="337"/>
      <c r="AF17" s="334"/>
      <c r="AG17" s="334"/>
      <c r="AH17" s="334">
        <f t="shared" si="5"/>
        <v>0</v>
      </c>
      <c r="AI17" s="334">
        <f t="shared" si="6"/>
        <v>2000</v>
      </c>
      <c r="AJ17" s="334"/>
      <c r="AK17" s="334">
        <f t="shared" si="7"/>
        <v>2000</v>
      </c>
      <c r="AL17" s="338"/>
      <c r="AM17" s="304"/>
      <c r="AN17" s="356">
        <f>IF(SUM(Main!N17,Main!S17)&gt;0,1,"")</f>
        <v>1</v>
      </c>
      <c r="AO17" s="304"/>
      <c r="AP17" s="304"/>
    </row>
    <row r="18" spans="1:42" s="301" customFormat="1" ht="24" customHeight="1">
      <c r="A18" s="332">
        <f>IF(AN18="","",SUM($AN$4:AN18))</f>
        <v>15</v>
      </c>
      <c r="B18" s="332" t="str">
        <f>IF(AN18="","",Main!B18)</f>
        <v>0807541</v>
      </c>
      <c r="C18" s="346" t="str">
        <f>IF(AN18="","",Main!C18)</f>
        <v>K.V.RAVANAMMA</v>
      </c>
      <c r="D18" s="347" t="str">
        <f>IF(AN18="","",Main!D18)</f>
        <v>SA (English)</v>
      </c>
      <c r="E18" s="333" t="str">
        <f>IF(AN18="","",Main!E18)</f>
        <v>15280-40510</v>
      </c>
      <c r="F18" s="333"/>
      <c r="G18" s="333"/>
      <c r="H18" s="333"/>
      <c r="I18" s="333"/>
      <c r="J18" s="333"/>
      <c r="K18" s="333"/>
      <c r="L18" s="333"/>
      <c r="M18" s="339">
        <f>IF(AN18="","",SUM(Main!N18,Main!S18))</f>
        <v>2000</v>
      </c>
      <c r="N18" s="333"/>
      <c r="O18" s="334">
        <f t="shared" si="4"/>
        <v>2000</v>
      </c>
      <c r="P18" s="334"/>
      <c r="Q18" s="335"/>
      <c r="R18" s="336"/>
      <c r="S18" s="337"/>
      <c r="T18" s="337"/>
      <c r="U18" s="337"/>
      <c r="V18" s="337"/>
      <c r="W18" s="336"/>
      <c r="X18" s="336"/>
      <c r="Y18" s="336"/>
      <c r="Z18" s="336"/>
      <c r="AA18" s="336"/>
      <c r="AB18" s="337"/>
      <c r="AC18" s="337"/>
      <c r="AD18" s="337"/>
      <c r="AE18" s="337"/>
      <c r="AF18" s="334"/>
      <c r="AG18" s="334"/>
      <c r="AH18" s="334">
        <f t="shared" si="5"/>
        <v>0</v>
      </c>
      <c r="AI18" s="334">
        <f t="shared" si="6"/>
        <v>2000</v>
      </c>
      <c r="AJ18" s="334"/>
      <c r="AK18" s="334">
        <f t="shared" si="7"/>
        <v>2000</v>
      </c>
      <c r="AL18" s="338"/>
      <c r="AM18" s="304"/>
      <c r="AN18" s="356">
        <f>IF(SUM(Main!N18,Main!S18)&gt;0,1,"")</f>
        <v>1</v>
      </c>
      <c r="AO18" s="304"/>
      <c r="AP18" s="304"/>
    </row>
    <row r="19" spans="1:42" s="301" customFormat="1" ht="24" customHeight="1">
      <c r="A19" s="332">
        <f>IF(AN19="","",SUM($AN$4:AN19))</f>
        <v>16</v>
      </c>
      <c r="B19" s="332" t="str">
        <f>IF(AN19="","",Main!B19)</f>
        <v>0807541</v>
      </c>
      <c r="C19" s="346" t="str">
        <f>IF(AN19="","",Main!C19)</f>
        <v>K.V.RAVANAMMA</v>
      </c>
      <c r="D19" s="347" t="str">
        <f>IF(AN19="","",Main!D19)</f>
        <v>SA (English)</v>
      </c>
      <c r="E19" s="333" t="str">
        <f>IF(AN19="","",Main!E19)</f>
        <v>15280-40510</v>
      </c>
      <c r="F19" s="333"/>
      <c r="G19" s="333"/>
      <c r="H19" s="333"/>
      <c r="I19" s="333"/>
      <c r="J19" s="333"/>
      <c r="K19" s="333"/>
      <c r="L19" s="333"/>
      <c r="M19" s="339">
        <f>IF(AN19="","",SUM(Main!N19,Main!S19))</f>
        <v>2000</v>
      </c>
      <c r="N19" s="333"/>
      <c r="O19" s="334">
        <f t="shared" si="4"/>
        <v>2000</v>
      </c>
      <c r="P19" s="334"/>
      <c r="Q19" s="335"/>
      <c r="R19" s="336"/>
      <c r="S19" s="337"/>
      <c r="T19" s="337"/>
      <c r="U19" s="337"/>
      <c r="V19" s="337"/>
      <c r="W19" s="336"/>
      <c r="X19" s="336"/>
      <c r="Y19" s="336"/>
      <c r="Z19" s="336"/>
      <c r="AA19" s="336"/>
      <c r="AB19" s="337"/>
      <c r="AC19" s="337"/>
      <c r="AD19" s="337"/>
      <c r="AE19" s="337"/>
      <c r="AF19" s="334"/>
      <c r="AG19" s="334"/>
      <c r="AH19" s="334">
        <f t="shared" si="5"/>
        <v>0</v>
      </c>
      <c r="AI19" s="334">
        <f t="shared" si="6"/>
        <v>2000</v>
      </c>
      <c r="AJ19" s="334"/>
      <c r="AK19" s="334">
        <f t="shared" si="7"/>
        <v>2000</v>
      </c>
      <c r="AL19" s="338"/>
      <c r="AM19" s="304"/>
      <c r="AN19" s="356">
        <f>IF(SUM(Main!N19,Main!S19)&gt;0,1,"")</f>
        <v>1</v>
      </c>
      <c r="AO19" s="304"/>
      <c r="AP19" s="304"/>
    </row>
    <row r="20" spans="1:42" s="301" customFormat="1" ht="24" customHeight="1">
      <c r="A20" s="332">
        <f>IF(AN20="","",SUM($AN$4:AN20))</f>
        <v>17</v>
      </c>
      <c r="B20" s="332" t="str">
        <f>IF(AN20="","",Main!B20)</f>
        <v>0807541</v>
      </c>
      <c r="C20" s="346" t="str">
        <f>IF(AN20="","",Main!C20)</f>
        <v>K.V.RAVANAMMA</v>
      </c>
      <c r="D20" s="347" t="str">
        <f>IF(AN20="","",Main!D20)</f>
        <v>SA (English)</v>
      </c>
      <c r="E20" s="333" t="str">
        <f>IF(AN20="","",Main!E20)</f>
        <v>15280-40510</v>
      </c>
      <c r="F20" s="333"/>
      <c r="G20" s="333"/>
      <c r="H20" s="333"/>
      <c r="I20" s="333"/>
      <c r="J20" s="333"/>
      <c r="K20" s="333"/>
      <c r="L20" s="333"/>
      <c r="M20" s="339">
        <f>IF(AN20="","",SUM(Main!N20,Main!S20))</f>
        <v>2000</v>
      </c>
      <c r="N20" s="333"/>
      <c r="O20" s="334">
        <f t="shared" si="4"/>
        <v>2000</v>
      </c>
      <c r="P20" s="334"/>
      <c r="Q20" s="335"/>
      <c r="R20" s="336"/>
      <c r="S20" s="337"/>
      <c r="T20" s="337"/>
      <c r="U20" s="337"/>
      <c r="V20" s="337"/>
      <c r="W20" s="336"/>
      <c r="X20" s="336"/>
      <c r="Y20" s="336"/>
      <c r="Z20" s="336"/>
      <c r="AA20" s="336"/>
      <c r="AB20" s="337"/>
      <c r="AC20" s="337"/>
      <c r="AD20" s="337"/>
      <c r="AE20" s="337"/>
      <c r="AF20" s="334"/>
      <c r="AG20" s="334"/>
      <c r="AH20" s="334">
        <f t="shared" si="5"/>
        <v>0</v>
      </c>
      <c r="AI20" s="334">
        <f t="shared" si="6"/>
        <v>2000</v>
      </c>
      <c r="AJ20" s="334"/>
      <c r="AK20" s="334">
        <f t="shared" si="7"/>
        <v>2000</v>
      </c>
      <c r="AL20" s="338"/>
      <c r="AM20" s="304"/>
      <c r="AN20" s="356">
        <f>IF(SUM(Main!N20,Main!S20)&gt;0,1,"")</f>
        <v>1</v>
      </c>
      <c r="AO20" s="304"/>
      <c r="AP20" s="304"/>
    </row>
    <row r="21" spans="1:42" s="301" customFormat="1" ht="24" customHeight="1">
      <c r="A21" s="332">
        <f>IF(AN21="","",SUM($AN$4:AN21))</f>
        <v>18</v>
      </c>
      <c r="B21" s="332" t="str">
        <f>IF(AN21="","",Main!B21)</f>
        <v>0807541</v>
      </c>
      <c r="C21" s="346" t="str">
        <f>IF(AN21="","",Main!C21)</f>
        <v>K.V.RAVANAMMA</v>
      </c>
      <c r="D21" s="347" t="str">
        <f>IF(AN21="","",Main!D21)</f>
        <v>SA (English)</v>
      </c>
      <c r="E21" s="333" t="str">
        <f>IF(AN21="","",Main!E21)</f>
        <v>15280-40510</v>
      </c>
      <c r="F21" s="333"/>
      <c r="G21" s="333"/>
      <c r="H21" s="333"/>
      <c r="I21" s="333"/>
      <c r="J21" s="333"/>
      <c r="K21" s="333"/>
      <c r="L21" s="333"/>
      <c r="M21" s="339">
        <f>IF(AN21="","",SUM(Main!N21,Main!S21))</f>
        <v>2000</v>
      </c>
      <c r="N21" s="333"/>
      <c r="O21" s="334">
        <f t="shared" si="4"/>
        <v>2000</v>
      </c>
      <c r="P21" s="334"/>
      <c r="Q21" s="335"/>
      <c r="R21" s="336"/>
      <c r="S21" s="337"/>
      <c r="T21" s="337"/>
      <c r="U21" s="337"/>
      <c r="V21" s="337"/>
      <c r="W21" s="336"/>
      <c r="X21" s="336"/>
      <c r="Y21" s="336"/>
      <c r="Z21" s="336"/>
      <c r="AA21" s="336"/>
      <c r="AB21" s="337"/>
      <c r="AC21" s="337"/>
      <c r="AD21" s="337"/>
      <c r="AE21" s="337"/>
      <c r="AF21" s="334"/>
      <c r="AG21" s="334"/>
      <c r="AH21" s="334">
        <f t="shared" si="5"/>
        <v>0</v>
      </c>
      <c r="AI21" s="334">
        <f t="shared" si="6"/>
        <v>2000</v>
      </c>
      <c r="AJ21" s="334"/>
      <c r="AK21" s="334">
        <f t="shared" si="7"/>
        <v>2000</v>
      </c>
      <c r="AL21" s="338"/>
      <c r="AM21" s="304"/>
      <c r="AN21" s="356">
        <f>IF(SUM(Main!N21,Main!S21)&gt;0,1,"")</f>
        <v>1</v>
      </c>
      <c r="AO21" s="304"/>
      <c r="AP21" s="304"/>
    </row>
    <row r="22" spans="1:42" s="301" customFormat="1" ht="24" customHeight="1">
      <c r="A22" s="332">
        <f>IF(AN22="","",SUM($AN$4:AN22))</f>
        <v>19</v>
      </c>
      <c r="B22" s="332" t="str">
        <f>IF(AN22="","",Main!B22)</f>
        <v>0807541</v>
      </c>
      <c r="C22" s="346" t="str">
        <f>IF(AN22="","",Main!C22)</f>
        <v>K.V.RAVANAMMA</v>
      </c>
      <c r="D22" s="347" t="str">
        <f>IF(AN22="","",Main!D22)</f>
        <v>SA (English)</v>
      </c>
      <c r="E22" s="333" t="str">
        <f>IF(AN22="","",Main!E22)</f>
        <v>15280-40510</v>
      </c>
      <c r="F22" s="333"/>
      <c r="G22" s="333"/>
      <c r="H22" s="333"/>
      <c r="I22" s="333"/>
      <c r="J22" s="333"/>
      <c r="K22" s="333"/>
      <c r="L22" s="333"/>
      <c r="M22" s="339">
        <f>IF(AN22="","",SUM(Main!N22,Main!S22))</f>
        <v>2000</v>
      </c>
      <c r="N22" s="333"/>
      <c r="O22" s="334">
        <f t="shared" si="4"/>
        <v>2000</v>
      </c>
      <c r="P22" s="334"/>
      <c r="Q22" s="335"/>
      <c r="R22" s="336"/>
      <c r="S22" s="337"/>
      <c r="T22" s="337"/>
      <c r="U22" s="337"/>
      <c r="V22" s="337"/>
      <c r="W22" s="336"/>
      <c r="X22" s="336"/>
      <c r="Y22" s="336"/>
      <c r="Z22" s="336"/>
      <c r="AA22" s="336"/>
      <c r="AB22" s="337"/>
      <c r="AC22" s="337"/>
      <c r="AD22" s="337"/>
      <c r="AE22" s="337"/>
      <c r="AF22" s="334"/>
      <c r="AG22" s="334"/>
      <c r="AH22" s="334">
        <f t="shared" si="5"/>
        <v>0</v>
      </c>
      <c r="AI22" s="334">
        <f t="shared" si="6"/>
        <v>2000</v>
      </c>
      <c r="AJ22" s="334"/>
      <c r="AK22" s="334">
        <f t="shared" si="7"/>
        <v>2000</v>
      </c>
      <c r="AL22" s="338"/>
      <c r="AM22" s="304"/>
      <c r="AN22" s="356">
        <f>IF(SUM(Main!N22,Main!S22)&gt;0,1,"")</f>
        <v>1</v>
      </c>
      <c r="AO22" s="304"/>
      <c r="AP22" s="304"/>
    </row>
    <row r="23" spans="1:42" s="301" customFormat="1" ht="24" customHeight="1">
      <c r="A23" s="332">
        <f>IF(AN23="","",SUM($AN$4:AN23))</f>
        <v>20</v>
      </c>
      <c r="B23" s="332" t="str">
        <f>IF(AN23="","",Main!B23)</f>
        <v>0807541</v>
      </c>
      <c r="C23" s="346" t="str">
        <f>IF(AN23="","",Main!C23)</f>
        <v>K.V.RAVANAMMA</v>
      </c>
      <c r="D23" s="347" t="str">
        <f>IF(AN23="","",Main!D23)</f>
        <v>SA (English)</v>
      </c>
      <c r="E23" s="333" t="str">
        <f>IF(AN23="","",Main!E23)</f>
        <v>15280-40510</v>
      </c>
      <c r="F23" s="333"/>
      <c r="G23" s="333"/>
      <c r="H23" s="333"/>
      <c r="I23" s="333"/>
      <c r="J23" s="333"/>
      <c r="K23" s="333"/>
      <c r="L23" s="333"/>
      <c r="M23" s="339">
        <f>IF(AN23="","",SUM(Main!N23,Main!S23))</f>
        <v>2000</v>
      </c>
      <c r="N23" s="333"/>
      <c r="O23" s="334">
        <f t="shared" si="4"/>
        <v>2000</v>
      </c>
      <c r="P23" s="334"/>
      <c r="Q23" s="335"/>
      <c r="R23" s="336"/>
      <c r="S23" s="337"/>
      <c r="T23" s="337"/>
      <c r="U23" s="337"/>
      <c r="V23" s="337"/>
      <c r="W23" s="336"/>
      <c r="X23" s="336"/>
      <c r="Y23" s="336"/>
      <c r="Z23" s="336"/>
      <c r="AA23" s="336"/>
      <c r="AB23" s="337"/>
      <c r="AC23" s="337"/>
      <c r="AD23" s="337"/>
      <c r="AE23" s="337"/>
      <c r="AF23" s="334"/>
      <c r="AG23" s="334"/>
      <c r="AH23" s="334">
        <f t="shared" si="5"/>
        <v>0</v>
      </c>
      <c r="AI23" s="334">
        <f t="shared" si="6"/>
        <v>2000</v>
      </c>
      <c r="AJ23" s="334"/>
      <c r="AK23" s="334">
        <f t="shared" si="7"/>
        <v>2000</v>
      </c>
      <c r="AL23" s="338"/>
      <c r="AM23" s="304"/>
      <c r="AN23" s="356">
        <f>IF(SUM(Main!N23,Main!S23)&gt;0,1,"")</f>
        <v>1</v>
      </c>
      <c r="AO23" s="304"/>
      <c r="AP23" s="304"/>
    </row>
    <row r="24" spans="1:42" s="301" customFormat="1" ht="24" customHeight="1">
      <c r="A24" s="332">
        <f>IF(AN24="","",SUM($AN$4:AN24))</f>
        <v>21</v>
      </c>
      <c r="B24" s="332" t="str">
        <f>IF(AN24="","",Main!B24)</f>
        <v>0807541</v>
      </c>
      <c r="C24" s="346" t="str">
        <f>IF(AN24="","",Main!C24)</f>
        <v>K.V.RAVANAMMA</v>
      </c>
      <c r="D24" s="347" t="str">
        <f>IF(AN24="","",Main!D24)</f>
        <v>SA (English)</v>
      </c>
      <c r="E24" s="333" t="str">
        <f>IF(AN24="","",Main!E24)</f>
        <v>15280-40510</v>
      </c>
      <c r="F24" s="333"/>
      <c r="G24" s="333"/>
      <c r="H24" s="333"/>
      <c r="I24" s="333"/>
      <c r="J24" s="333"/>
      <c r="K24" s="333"/>
      <c r="L24" s="333"/>
      <c r="M24" s="339">
        <f>IF(AN24="","",SUM(Main!N24,Main!S24))</f>
        <v>2000</v>
      </c>
      <c r="N24" s="333"/>
      <c r="O24" s="334">
        <f t="shared" si="4"/>
        <v>2000</v>
      </c>
      <c r="P24" s="334"/>
      <c r="Q24" s="335"/>
      <c r="R24" s="336"/>
      <c r="S24" s="337"/>
      <c r="T24" s="337"/>
      <c r="U24" s="337"/>
      <c r="V24" s="337"/>
      <c r="W24" s="336"/>
      <c r="X24" s="336"/>
      <c r="Y24" s="336"/>
      <c r="Z24" s="336"/>
      <c r="AA24" s="336"/>
      <c r="AB24" s="337"/>
      <c r="AC24" s="337"/>
      <c r="AD24" s="337"/>
      <c r="AE24" s="337"/>
      <c r="AF24" s="334"/>
      <c r="AG24" s="334"/>
      <c r="AH24" s="334">
        <f t="shared" si="5"/>
        <v>0</v>
      </c>
      <c r="AI24" s="334">
        <f t="shared" si="6"/>
        <v>2000</v>
      </c>
      <c r="AJ24" s="334"/>
      <c r="AK24" s="334">
        <f t="shared" si="7"/>
        <v>2000</v>
      </c>
      <c r="AL24" s="338"/>
      <c r="AM24" s="304"/>
      <c r="AN24" s="356">
        <f>IF(SUM(Main!N24,Main!S24)&gt;0,1,"")</f>
        <v>1</v>
      </c>
      <c r="AO24" s="304"/>
      <c r="AP24" s="304"/>
    </row>
    <row r="25" spans="1:42" s="301" customFormat="1" ht="24" customHeight="1">
      <c r="A25" s="332">
        <f>IF(AN25="","",SUM($AN$4:AN25))</f>
        <v>22</v>
      </c>
      <c r="B25" s="332" t="str">
        <f>IF(AN25="","",Main!B25)</f>
        <v>0807541</v>
      </c>
      <c r="C25" s="346" t="str">
        <f>IF(AN25="","",Main!C25)</f>
        <v>K.V.RAVANAMMA</v>
      </c>
      <c r="D25" s="347" t="str">
        <f>IF(AN25="","",Main!D25)</f>
        <v>SA (English)</v>
      </c>
      <c r="E25" s="333" t="str">
        <f>IF(AN25="","",Main!E25)</f>
        <v>15280-40510</v>
      </c>
      <c r="F25" s="333"/>
      <c r="G25" s="333"/>
      <c r="H25" s="333"/>
      <c r="I25" s="333"/>
      <c r="J25" s="333"/>
      <c r="K25" s="333"/>
      <c r="L25" s="333"/>
      <c r="M25" s="339">
        <f>IF(AN25="","",SUM(Main!N25,Main!S25))</f>
        <v>2000</v>
      </c>
      <c r="N25" s="333"/>
      <c r="O25" s="334">
        <f t="shared" si="4"/>
        <v>2000</v>
      </c>
      <c r="P25" s="334"/>
      <c r="Q25" s="335"/>
      <c r="R25" s="336"/>
      <c r="S25" s="337"/>
      <c r="T25" s="337"/>
      <c r="U25" s="337"/>
      <c r="V25" s="337"/>
      <c r="W25" s="336"/>
      <c r="X25" s="336"/>
      <c r="Y25" s="336"/>
      <c r="Z25" s="336"/>
      <c r="AA25" s="336"/>
      <c r="AB25" s="337"/>
      <c r="AC25" s="337"/>
      <c r="AD25" s="337"/>
      <c r="AE25" s="337"/>
      <c r="AF25" s="334"/>
      <c r="AG25" s="334"/>
      <c r="AH25" s="334">
        <f t="shared" si="5"/>
        <v>0</v>
      </c>
      <c r="AI25" s="334">
        <f t="shared" si="6"/>
        <v>2000</v>
      </c>
      <c r="AJ25" s="334"/>
      <c r="AK25" s="334">
        <f t="shared" si="7"/>
        <v>2000</v>
      </c>
      <c r="AL25" s="338"/>
      <c r="AM25" s="304"/>
      <c r="AN25" s="356">
        <f>IF(SUM(Main!N25,Main!S25)&gt;0,1,"")</f>
        <v>1</v>
      </c>
      <c r="AO25" s="304"/>
      <c r="AP25" s="304"/>
    </row>
    <row r="26" spans="1:42" s="301" customFormat="1" ht="24" customHeight="1">
      <c r="A26" s="332">
        <f>IF(AN26="","",SUM($AN$4:AN26))</f>
        <v>23</v>
      </c>
      <c r="B26" s="332" t="str">
        <f>IF(AN26="","",Main!B26)</f>
        <v>0807541</v>
      </c>
      <c r="C26" s="346" t="str">
        <f>IF(AN26="","",Main!C26)</f>
        <v>K.V.RAVANAMMA</v>
      </c>
      <c r="D26" s="347" t="str">
        <f>IF(AN26="","",Main!D26)</f>
        <v>SA (English)</v>
      </c>
      <c r="E26" s="333" t="str">
        <f>IF(AN26="","",Main!E26)</f>
        <v>15280-40510</v>
      </c>
      <c r="F26" s="333"/>
      <c r="G26" s="333"/>
      <c r="H26" s="333"/>
      <c r="I26" s="333"/>
      <c r="J26" s="333"/>
      <c r="K26" s="333"/>
      <c r="L26" s="333"/>
      <c r="M26" s="339">
        <f>IF(AN26="","",SUM(Main!N26,Main!S26))</f>
        <v>2000</v>
      </c>
      <c r="N26" s="333"/>
      <c r="O26" s="334">
        <f t="shared" si="4"/>
        <v>2000</v>
      </c>
      <c r="P26" s="334"/>
      <c r="Q26" s="335"/>
      <c r="R26" s="336"/>
      <c r="S26" s="337"/>
      <c r="T26" s="337"/>
      <c r="U26" s="337"/>
      <c r="V26" s="337"/>
      <c r="W26" s="336"/>
      <c r="X26" s="336"/>
      <c r="Y26" s="336"/>
      <c r="Z26" s="336"/>
      <c r="AA26" s="336"/>
      <c r="AB26" s="337"/>
      <c r="AC26" s="337"/>
      <c r="AD26" s="337"/>
      <c r="AE26" s="337"/>
      <c r="AF26" s="334"/>
      <c r="AG26" s="334"/>
      <c r="AH26" s="334">
        <f t="shared" si="5"/>
        <v>0</v>
      </c>
      <c r="AI26" s="334">
        <f t="shared" si="6"/>
        <v>2000</v>
      </c>
      <c r="AJ26" s="334"/>
      <c r="AK26" s="334">
        <f t="shared" si="7"/>
        <v>2000</v>
      </c>
      <c r="AL26" s="338"/>
      <c r="AM26" s="304"/>
      <c r="AN26" s="356">
        <f>IF(SUM(Main!N26,Main!S26)&gt;0,1,"")</f>
        <v>1</v>
      </c>
      <c r="AO26" s="304"/>
      <c r="AP26" s="304"/>
    </row>
    <row r="27" spans="1:42" s="301" customFormat="1" ht="24" customHeight="1">
      <c r="A27" s="332">
        <f>IF(AN27="","",SUM($AN$4:AN27))</f>
        <v>24</v>
      </c>
      <c r="B27" s="332" t="str">
        <f>IF(AN27="","",Main!B27)</f>
        <v>0807541</v>
      </c>
      <c r="C27" s="346" t="str">
        <f>IF(AN27="","",Main!C27)</f>
        <v>K.V.RAVANAMMA</v>
      </c>
      <c r="D27" s="347" t="str">
        <f>IF(AN27="","",Main!D27)</f>
        <v>SA (English)</v>
      </c>
      <c r="E27" s="333" t="str">
        <f>IF(AN27="","",Main!E27)</f>
        <v>15280-40510</v>
      </c>
      <c r="F27" s="333"/>
      <c r="G27" s="333"/>
      <c r="H27" s="333"/>
      <c r="I27" s="333"/>
      <c r="J27" s="333"/>
      <c r="K27" s="333"/>
      <c r="L27" s="333"/>
      <c r="M27" s="339">
        <f>IF(AN27="","",SUM(Main!N27,Main!S27))</f>
        <v>2000</v>
      </c>
      <c r="N27" s="333"/>
      <c r="O27" s="334">
        <f t="shared" si="4"/>
        <v>2000</v>
      </c>
      <c r="P27" s="334"/>
      <c r="Q27" s="335"/>
      <c r="R27" s="336"/>
      <c r="S27" s="337"/>
      <c r="T27" s="337"/>
      <c r="U27" s="337"/>
      <c r="V27" s="337"/>
      <c r="W27" s="336"/>
      <c r="X27" s="336"/>
      <c r="Y27" s="336"/>
      <c r="Z27" s="336"/>
      <c r="AA27" s="336"/>
      <c r="AB27" s="337"/>
      <c r="AC27" s="337"/>
      <c r="AD27" s="337"/>
      <c r="AE27" s="337"/>
      <c r="AF27" s="334"/>
      <c r="AG27" s="334"/>
      <c r="AH27" s="334">
        <f t="shared" si="5"/>
        <v>0</v>
      </c>
      <c r="AI27" s="334">
        <f t="shared" si="6"/>
        <v>2000</v>
      </c>
      <c r="AJ27" s="334"/>
      <c r="AK27" s="334">
        <f t="shared" si="7"/>
        <v>2000</v>
      </c>
      <c r="AL27" s="338"/>
      <c r="AM27" s="304"/>
      <c r="AN27" s="356">
        <f>IF(SUM(Main!N27,Main!S27)&gt;0,1,"")</f>
        <v>1</v>
      </c>
      <c r="AO27" s="304"/>
      <c r="AP27" s="304"/>
    </row>
    <row r="28" spans="1:42" s="301" customFormat="1" ht="24" customHeight="1">
      <c r="A28" s="332">
        <f>IF(AN28="","",SUM($AN$4:AN28))</f>
        <v>25</v>
      </c>
      <c r="B28" s="332" t="str">
        <f>IF(AN28="","",Main!B28)</f>
        <v>0807541</v>
      </c>
      <c r="C28" s="346" t="str">
        <f>IF(AN28="","",Main!C28)</f>
        <v>K.V.RAVANAMMA</v>
      </c>
      <c r="D28" s="347" t="str">
        <f>IF(AN28="","",Main!D28)</f>
        <v>SA (English)</v>
      </c>
      <c r="E28" s="333" t="str">
        <f>IF(AN28="","",Main!E28)</f>
        <v>15280-40510</v>
      </c>
      <c r="F28" s="333"/>
      <c r="G28" s="333"/>
      <c r="H28" s="333"/>
      <c r="I28" s="333"/>
      <c r="J28" s="333"/>
      <c r="K28" s="333"/>
      <c r="L28" s="333"/>
      <c r="M28" s="339">
        <f>IF(AN28="","",SUM(Main!N28,Main!S28))</f>
        <v>2000</v>
      </c>
      <c r="N28" s="333"/>
      <c r="O28" s="334">
        <f t="shared" si="4"/>
        <v>2000</v>
      </c>
      <c r="P28" s="334"/>
      <c r="Q28" s="335"/>
      <c r="R28" s="336"/>
      <c r="S28" s="337"/>
      <c r="T28" s="337"/>
      <c r="U28" s="337"/>
      <c r="V28" s="337"/>
      <c r="W28" s="336"/>
      <c r="X28" s="336"/>
      <c r="Y28" s="336"/>
      <c r="Z28" s="336"/>
      <c r="AA28" s="336"/>
      <c r="AB28" s="337"/>
      <c r="AC28" s="337"/>
      <c r="AD28" s="337"/>
      <c r="AE28" s="337"/>
      <c r="AF28" s="334"/>
      <c r="AG28" s="334"/>
      <c r="AH28" s="334">
        <f t="shared" si="5"/>
        <v>0</v>
      </c>
      <c r="AI28" s="334">
        <f t="shared" si="6"/>
        <v>2000</v>
      </c>
      <c r="AJ28" s="334"/>
      <c r="AK28" s="334">
        <f t="shared" si="7"/>
        <v>2000</v>
      </c>
      <c r="AL28" s="338"/>
      <c r="AM28" s="304"/>
      <c r="AN28" s="356">
        <f>IF(SUM(Main!N28,Main!S28)&gt;0,1,"")</f>
        <v>1</v>
      </c>
      <c r="AO28" s="304"/>
      <c r="AP28" s="304"/>
    </row>
    <row r="29" spans="1:42" s="301" customFormat="1" ht="24" customHeight="1">
      <c r="A29" s="332">
        <f>IF(AN29="","",SUM($AN$4:AN29))</f>
        <v>26</v>
      </c>
      <c r="B29" s="332" t="str">
        <f>IF(AN29="","",Main!B29)</f>
        <v>0807541</v>
      </c>
      <c r="C29" s="346" t="str">
        <f>IF(AN29="","",Main!C29)</f>
        <v>K.V.RAVANAMMA</v>
      </c>
      <c r="D29" s="347" t="str">
        <f>IF(AN29="","",Main!D29)</f>
        <v>SA (English)</v>
      </c>
      <c r="E29" s="333" t="str">
        <f>IF(AN29="","",Main!E29)</f>
        <v>15280-40510</v>
      </c>
      <c r="F29" s="333"/>
      <c r="G29" s="333"/>
      <c r="H29" s="333"/>
      <c r="I29" s="333"/>
      <c r="J29" s="333"/>
      <c r="K29" s="333"/>
      <c r="L29" s="333"/>
      <c r="M29" s="339">
        <f>IF(AN29="","",SUM(Main!N29,Main!S29))</f>
        <v>2000</v>
      </c>
      <c r="N29" s="333"/>
      <c r="O29" s="334">
        <f t="shared" si="4"/>
        <v>2000</v>
      </c>
      <c r="P29" s="334"/>
      <c r="Q29" s="335"/>
      <c r="R29" s="336"/>
      <c r="S29" s="337"/>
      <c r="T29" s="337"/>
      <c r="U29" s="337"/>
      <c r="V29" s="337"/>
      <c r="W29" s="336"/>
      <c r="X29" s="336"/>
      <c r="Y29" s="336"/>
      <c r="Z29" s="336"/>
      <c r="AA29" s="336"/>
      <c r="AB29" s="337"/>
      <c r="AC29" s="337"/>
      <c r="AD29" s="337"/>
      <c r="AE29" s="337"/>
      <c r="AF29" s="334"/>
      <c r="AG29" s="334"/>
      <c r="AH29" s="334">
        <f t="shared" si="5"/>
        <v>0</v>
      </c>
      <c r="AI29" s="334">
        <f t="shared" si="6"/>
        <v>2000</v>
      </c>
      <c r="AJ29" s="334"/>
      <c r="AK29" s="334">
        <f t="shared" si="7"/>
        <v>2000</v>
      </c>
      <c r="AL29" s="338"/>
      <c r="AM29" s="304"/>
      <c r="AN29" s="356">
        <f>IF(SUM(Main!N29,Main!S29)&gt;0,1,"")</f>
        <v>1</v>
      </c>
      <c r="AO29" s="304"/>
      <c r="AP29" s="304"/>
    </row>
    <row r="30" spans="1:42" s="301" customFormat="1" ht="24" customHeight="1">
      <c r="A30" s="332">
        <f>IF(AN30="","",SUM($AN$4:AN30))</f>
        <v>27</v>
      </c>
      <c r="B30" s="332" t="str">
        <f>IF(AN30="","",Main!B30)</f>
        <v>0807541</v>
      </c>
      <c r="C30" s="346" t="str">
        <f>IF(AN30="","",Main!C30)</f>
        <v>K.V.RAVANAMMA</v>
      </c>
      <c r="D30" s="347" t="str">
        <f>IF(AN30="","",Main!D30)</f>
        <v>SA (English)</v>
      </c>
      <c r="E30" s="333" t="str">
        <f>IF(AN30="","",Main!E30)</f>
        <v>15280-40510</v>
      </c>
      <c r="F30" s="333"/>
      <c r="G30" s="333"/>
      <c r="H30" s="333"/>
      <c r="I30" s="333"/>
      <c r="J30" s="333"/>
      <c r="K30" s="333"/>
      <c r="L30" s="333"/>
      <c r="M30" s="339">
        <f>IF(AN30="","",SUM(Main!N30,Main!S30))</f>
        <v>2000</v>
      </c>
      <c r="N30" s="333"/>
      <c r="O30" s="334">
        <f t="shared" si="4"/>
        <v>2000</v>
      </c>
      <c r="P30" s="334"/>
      <c r="Q30" s="335"/>
      <c r="R30" s="336"/>
      <c r="S30" s="337"/>
      <c r="T30" s="337"/>
      <c r="U30" s="337"/>
      <c r="V30" s="337"/>
      <c r="W30" s="336"/>
      <c r="X30" s="336"/>
      <c r="Y30" s="336"/>
      <c r="Z30" s="336"/>
      <c r="AA30" s="336"/>
      <c r="AB30" s="337"/>
      <c r="AC30" s="337"/>
      <c r="AD30" s="337"/>
      <c r="AE30" s="337"/>
      <c r="AF30" s="334"/>
      <c r="AG30" s="334"/>
      <c r="AH30" s="334">
        <f t="shared" si="5"/>
        <v>0</v>
      </c>
      <c r="AI30" s="334">
        <f t="shared" si="6"/>
        <v>2000</v>
      </c>
      <c r="AJ30" s="334"/>
      <c r="AK30" s="334">
        <f t="shared" si="7"/>
        <v>2000</v>
      </c>
      <c r="AL30" s="338"/>
      <c r="AM30" s="304"/>
      <c r="AN30" s="356">
        <f>IF(SUM(Main!N30,Main!S30)&gt;0,1,"")</f>
        <v>1</v>
      </c>
      <c r="AO30" s="304"/>
      <c r="AP30" s="304"/>
    </row>
    <row r="31" spans="1:42" s="301" customFormat="1" ht="24" customHeight="1">
      <c r="A31" s="332">
        <f>IF(AN31="","",SUM($AN$4:AN31))</f>
        <v>28</v>
      </c>
      <c r="B31" s="332" t="str">
        <f>IF(AN31="","",Main!B31)</f>
        <v>0807541</v>
      </c>
      <c r="C31" s="346" t="str">
        <f>IF(AN31="","",Main!C31)</f>
        <v>K.V.RAVANAMMA</v>
      </c>
      <c r="D31" s="347" t="str">
        <f>IF(AN31="","",Main!D31)</f>
        <v>SA (English)</v>
      </c>
      <c r="E31" s="333" t="str">
        <f>IF(AN31="","",Main!E31)</f>
        <v>15280-40510</v>
      </c>
      <c r="F31" s="333"/>
      <c r="G31" s="333"/>
      <c r="H31" s="333"/>
      <c r="I31" s="333"/>
      <c r="J31" s="333"/>
      <c r="K31" s="333"/>
      <c r="L31" s="333"/>
      <c r="M31" s="339">
        <f>IF(AN31="","",SUM(Main!N31,Main!S31))</f>
        <v>2000</v>
      </c>
      <c r="N31" s="333"/>
      <c r="O31" s="334">
        <f t="shared" si="4"/>
        <v>2000</v>
      </c>
      <c r="P31" s="334"/>
      <c r="Q31" s="335"/>
      <c r="R31" s="336"/>
      <c r="S31" s="337"/>
      <c r="T31" s="337"/>
      <c r="U31" s="337"/>
      <c r="V31" s="337"/>
      <c r="W31" s="336"/>
      <c r="X31" s="336"/>
      <c r="Y31" s="336"/>
      <c r="Z31" s="336"/>
      <c r="AA31" s="336"/>
      <c r="AB31" s="337"/>
      <c r="AC31" s="337"/>
      <c r="AD31" s="337"/>
      <c r="AE31" s="337"/>
      <c r="AF31" s="334"/>
      <c r="AG31" s="334"/>
      <c r="AH31" s="334">
        <f t="shared" si="5"/>
        <v>0</v>
      </c>
      <c r="AI31" s="334">
        <f t="shared" si="6"/>
        <v>2000</v>
      </c>
      <c r="AJ31" s="334"/>
      <c r="AK31" s="334">
        <f t="shared" si="7"/>
        <v>2000</v>
      </c>
      <c r="AL31" s="338"/>
      <c r="AM31" s="304"/>
      <c r="AN31" s="356">
        <f>IF(SUM(Main!N31,Main!S31)&gt;0,1,"")</f>
        <v>1</v>
      </c>
      <c r="AO31" s="304"/>
      <c r="AP31" s="304"/>
    </row>
    <row r="32" spans="1:42" s="301" customFormat="1" ht="24" customHeight="1">
      <c r="A32" s="332">
        <f>IF(AN32="","",SUM($AN$4:AN32))</f>
        <v>29</v>
      </c>
      <c r="B32" s="332" t="str">
        <f>IF(AN32="","",Main!B32)</f>
        <v>0807541</v>
      </c>
      <c r="C32" s="346" t="str">
        <f>IF(AN32="","",Main!C32)</f>
        <v>K.V.RAVANAMMA</v>
      </c>
      <c r="D32" s="347" t="str">
        <f>IF(AN32="","",Main!D32)</f>
        <v>SA (English)</v>
      </c>
      <c r="E32" s="333" t="str">
        <f>IF(AN32="","",Main!E32)</f>
        <v>15280-40510</v>
      </c>
      <c r="F32" s="333"/>
      <c r="G32" s="333"/>
      <c r="H32" s="333"/>
      <c r="I32" s="333"/>
      <c r="J32" s="333"/>
      <c r="K32" s="333"/>
      <c r="L32" s="333"/>
      <c r="M32" s="339">
        <f>IF(AN32="","",SUM(Main!N32,Main!S32))</f>
        <v>2000</v>
      </c>
      <c r="N32" s="333"/>
      <c r="O32" s="334">
        <f t="shared" si="4"/>
        <v>2000</v>
      </c>
      <c r="P32" s="334"/>
      <c r="Q32" s="335"/>
      <c r="R32" s="336"/>
      <c r="S32" s="337"/>
      <c r="T32" s="337"/>
      <c r="U32" s="337"/>
      <c r="V32" s="337"/>
      <c r="W32" s="336"/>
      <c r="X32" s="336"/>
      <c r="Y32" s="336"/>
      <c r="Z32" s="336"/>
      <c r="AA32" s="336"/>
      <c r="AB32" s="337"/>
      <c r="AC32" s="337"/>
      <c r="AD32" s="337"/>
      <c r="AE32" s="337"/>
      <c r="AF32" s="334"/>
      <c r="AG32" s="334"/>
      <c r="AH32" s="334">
        <f t="shared" si="5"/>
        <v>0</v>
      </c>
      <c r="AI32" s="334">
        <f t="shared" si="6"/>
        <v>2000</v>
      </c>
      <c r="AJ32" s="334"/>
      <c r="AK32" s="334">
        <f t="shared" si="7"/>
        <v>2000</v>
      </c>
      <c r="AL32" s="338"/>
      <c r="AM32" s="304"/>
      <c r="AN32" s="356">
        <f>IF(SUM(Main!N32,Main!S32)&gt;0,1,"")</f>
        <v>1</v>
      </c>
      <c r="AO32" s="304"/>
      <c r="AP32" s="304"/>
    </row>
    <row r="33" spans="1:42" s="301" customFormat="1" ht="24" customHeight="1">
      <c r="A33" s="332">
        <f>IF(AN33="","",SUM($AN$4:AN33))</f>
        <v>30</v>
      </c>
      <c r="B33" s="332" t="str">
        <f>IF(AN33="","",Main!B33)</f>
        <v>0807541</v>
      </c>
      <c r="C33" s="346" t="str">
        <f>IF(AN33="","",Main!C33)</f>
        <v>K.V.RAVANAMMA</v>
      </c>
      <c r="D33" s="347" t="str">
        <f>IF(AN33="","",Main!D33)</f>
        <v>SA (English)</v>
      </c>
      <c r="E33" s="333" t="str">
        <f>IF(AN33="","",Main!E33)</f>
        <v>15280-40510</v>
      </c>
      <c r="F33" s="333"/>
      <c r="G33" s="333"/>
      <c r="H33" s="333"/>
      <c r="I33" s="333"/>
      <c r="J33" s="333"/>
      <c r="K33" s="333"/>
      <c r="L33" s="333"/>
      <c r="M33" s="339">
        <f>IF(AN33="","",SUM(Main!N33,Main!S33))</f>
        <v>2000</v>
      </c>
      <c r="N33" s="333"/>
      <c r="O33" s="334">
        <f t="shared" si="4"/>
        <v>2000</v>
      </c>
      <c r="P33" s="334"/>
      <c r="Q33" s="335"/>
      <c r="R33" s="336"/>
      <c r="S33" s="337"/>
      <c r="T33" s="337"/>
      <c r="U33" s="337"/>
      <c r="V33" s="337"/>
      <c r="W33" s="336"/>
      <c r="X33" s="336"/>
      <c r="Y33" s="336"/>
      <c r="Z33" s="336"/>
      <c r="AA33" s="336"/>
      <c r="AB33" s="337"/>
      <c r="AC33" s="337"/>
      <c r="AD33" s="337"/>
      <c r="AE33" s="337"/>
      <c r="AF33" s="334"/>
      <c r="AG33" s="334"/>
      <c r="AH33" s="334">
        <f t="shared" si="5"/>
        <v>0</v>
      </c>
      <c r="AI33" s="334">
        <f t="shared" si="6"/>
        <v>2000</v>
      </c>
      <c r="AJ33" s="334"/>
      <c r="AK33" s="334">
        <f t="shared" si="7"/>
        <v>2000</v>
      </c>
      <c r="AL33" s="338"/>
      <c r="AM33" s="304"/>
      <c r="AN33" s="356">
        <f>IF(SUM(Main!N33,Main!S33)&gt;0,1,"")</f>
        <v>1</v>
      </c>
      <c r="AO33" s="304"/>
      <c r="AP33" s="304"/>
    </row>
    <row r="34" spans="1:42" s="301" customFormat="1" ht="24" customHeight="1">
      <c r="A34" s="332">
        <f>IF(AN34="","",SUM($AN$4:AN34))</f>
        <v>31</v>
      </c>
      <c r="B34" s="332" t="str">
        <f>IF(AN34="","",Main!B34)</f>
        <v>0807541</v>
      </c>
      <c r="C34" s="346" t="str">
        <f>IF(AN34="","",Main!C34)</f>
        <v>K.V.RAVANAMMA</v>
      </c>
      <c r="D34" s="347" t="str">
        <f>IF(AN34="","",Main!D34)</f>
        <v>SA (English)</v>
      </c>
      <c r="E34" s="333" t="str">
        <f>IF(AN34="","",Main!E34)</f>
        <v>15280-40510</v>
      </c>
      <c r="F34" s="333"/>
      <c r="G34" s="333"/>
      <c r="H34" s="333"/>
      <c r="I34" s="333"/>
      <c r="J34" s="333"/>
      <c r="K34" s="333"/>
      <c r="L34" s="333"/>
      <c r="M34" s="339">
        <f>IF(AN34="","",SUM(Main!N34,Main!S34))</f>
        <v>2000</v>
      </c>
      <c r="N34" s="333"/>
      <c r="O34" s="334">
        <f t="shared" si="4"/>
        <v>2000</v>
      </c>
      <c r="P34" s="334"/>
      <c r="Q34" s="335"/>
      <c r="R34" s="336"/>
      <c r="S34" s="337"/>
      <c r="T34" s="337"/>
      <c r="U34" s="337"/>
      <c r="V34" s="337"/>
      <c r="W34" s="336"/>
      <c r="X34" s="336"/>
      <c r="Y34" s="336"/>
      <c r="Z34" s="336"/>
      <c r="AA34" s="336"/>
      <c r="AB34" s="337"/>
      <c r="AC34" s="337"/>
      <c r="AD34" s="337"/>
      <c r="AE34" s="337"/>
      <c r="AF34" s="334"/>
      <c r="AG34" s="334"/>
      <c r="AH34" s="334">
        <f t="shared" si="5"/>
        <v>0</v>
      </c>
      <c r="AI34" s="334">
        <f t="shared" si="6"/>
        <v>2000</v>
      </c>
      <c r="AJ34" s="334"/>
      <c r="AK34" s="334">
        <f t="shared" si="7"/>
        <v>2000</v>
      </c>
      <c r="AL34" s="338"/>
      <c r="AM34" s="304"/>
      <c r="AN34" s="356">
        <f>IF(SUM(Main!N34,Main!S34)&gt;0,1,"")</f>
        <v>1</v>
      </c>
      <c r="AO34" s="304"/>
      <c r="AP34" s="304"/>
    </row>
    <row r="35" spans="1:42" s="301" customFormat="1" ht="24" customHeight="1">
      <c r="A35" s="332">
        <f>IF(AN35="","",SUM($AN$4:AN35))</f>
        <v>32</v>
      </c>
      <c r="B35" s="332" t="str">
        <f>IF(AN35="","",Main!B35)</f>
        <v>0807541</v>
      </c>
      <c r="C35" s="346" t="str">
        <f>IF(AN35="","",Main!C35)</f>
        <v>K.V.RAVANAMMA</v>
      </c>
      <c r="D35" s="347" t="str">
        <f>IF(AN35="","",Main!D35)</f>
        <v>SA (English)</v>
      </c>
      <c r="E35" s="333" t="str">
        <f>IF(AN35="","",Main!E35)</f>
        <v>15280-40510</v>
      </c>
      <c r="F35" s="333"/>
      <c r="G35" s="333"/>
      <c r="H35" s="333"/>
      <c r="I35" s="333"/>
      <c r="J35" s="333"/>
      <c r="K35" s="333"/>
      <c r="L35" s="333"/>
      <c r="M35" s="339">
        <f>IF(AN35="","",SUM(Main!N35,Main!S35))</f>
        <v>2000</v>
      </c>
      <c r="N35" s="333"/>
      <c r="O35" s="334">
        <f t="shared" si="4"/>
        <v>2000</v>
      </c>
      <c r="P35" s="334"/>
      <c r="Q35" s="335"/>
      <c r="R35" s="336"/>
      <c r="S35" s="337"/>
      <c r="T35" s="337"/>
      <c r="U35" s="337"/>
      <c r="V35" s="337"/>
      <c r="W35" s="336"/>
      <c r="X35" s="336"/>
      <c r="Y35" s="336"/>
      <c r="Z35" s="336"/>
      <c r="AA35" s="336"/>
      <c r="AB35" s="337"/>
      <c r="AC35" s="337"/>
      <c r="AD35" s="337"/>
      <c r="AE35" s="337"/>
      <c r="AF35" s="334"/>
      <c r="AG35" s="334"/>
      <c r="AH35" s="334">
        <f t="shared" si="5"/>
        <v>0</v>
      </c>
      <c r="AI35" s="334">
        <f t="shared" si="6"/>
        <v>2000</v>
      </c>
      <c r="AJ35" s="334"/>
      <c r="AK35" s="334">
        <f t="shared" si="7"/>
        <v>2000</v>
      </c>
      <c r="AL35" s="338"/>
      <c r="AM35" s="304"/>
      <c r="AN35" s="356">
        <f>IF(SUM(Main!N35,Main!S35)&gt;0,1,"")</f>
        <v>1</v>
      </c>
      <c r="AO35" s="304"/>
      <c r="AP35" s="304"/>
    </row>
    <row r="36" spans="1:42" s="301" customFormat="1" ht="24" customHeight="1">
      <c r="A36" s="332">
        <f>IF(AN36="","",SUM($AN$4:AN36))</f>
        <v>33</v>
      </c>
      <c r="B36" s="332" t="str">
        <f>IF(AN36="","",Main!B36)</f>
        <v>0807541</v>
      </c>
      <c r="C36" s="346" t="str">
        <f>IF(AN36="","",Main!C36)</f>
        <v>K.V.RAVANAMMA</v>
      </c>
      <c r="D36" s="347" t="str">
        <f>IF(AN36="","",Main!D36)</f>
        <v>SA (English)</v>
      </c>
      <c r="E36" s="333" t="str">
        <f>IF(AN36="","",Main!E36)</f>
        <v>15280-40510</v>
      </c>
      <c r="F36" s="333"/>
      <c r="G36" s="333"/>
      <c r="H36" s="333"/>
      <c r="I36" s="333"/>
      <c r="J36" s="333"/>
      <c r="K36" s="333"/>
      <c r="L36" s="333"/>
      <c r="M36" s="339">
        <f>IF(AN36="","",SUM(Main!N36,Main!S36))</f>
        <v>2000</v>
      </c>
      <c r="N36" s="333"/>
      <c r="O36" s="334">
        <f t="shared" si="4"/>
        <v>2000</v>
      </c>
      <c r="P36" s="334"/>
      <c r="Q36" s="335"/>
      <c r="R36" s="336"/>
      <c r="S36" s="337"/>
      <c r="T36" s="337"/>
      <c r="U36" s="337"/>
      <c r="V36" s="337"/>
      <c r="W36" s="336"/>
      <c r="X36" s="336"/>
      <c r="Y36" s="336"/>
      <c r="Z36" s="336"/>
      <c r="AA36" s="336"/>
      <c r="AB36" s="337"/>
      <c r="AC36" s="337"/>
      <c r="AD36" s="337"/>
      <c r="AE36" s="337"/>
      <c r="AF36" s="334"/>
      <c r="AG36" s="334"/>
      <c r="AH36" s="334">
        <f t="shared" si="5"/>
        <v>0</v>
      </c>
      <c r="AI36" s="334">
        <f t="shared" si="6"/>
        <v>2000</v>
      </c>
      <c r="AJ36" s="334"/>
      <c r="AK36" s="334">
        <f t="shared" si="7"/>
        <v>2000</v>
      </c>
      <c r="AL36" s="338"/>
      <c r="AM36" s="304"/>
      <c r="AN36" s="356">
        <f>IF(SUM(Main!N36,Main!S36)&gt;0,1,"")</f>
        <v>1</v>
      </c>
      <c r="AO36" s="304"/>
      <c r="AP36" s="304"/>
    </row>
    <row r="37" spans="1:42" s="301" customFormat="1" ht="24" customHeight="1">
      <c r="A37" s="332">
        <f>IF(AN37="","",SUM($AN$4:AN37))</f>
        <v>34</v>
      </c>
      <c r="B37" s="332" t="str">
        <f>IF(AN37="","",Main!B37)</f>
        <v>0807541</v>
      </c>
      <c r="C37" s="346" t="str">
        <f>IF(AN37="","",Main!C37)</f>
        <v>K.V.RAVANAMMA</v>
      </c>
      <c r="D37" s="347" t="str">
        <f>IF(AN37="","",Main!D37)</f>
        <v>SA (English)</v>
      </c>
      <c r="E37" s="333" t="str">
        <f>IF(AN37="","",Main!E37)</f>
        <v>15280-40510</v>
      </c>
      <c r="F37" s="333"/>
      <c r="G37" s="333"/>
      <c r="H37" s="333"/>
      <c r="I37" s="333"/>
      <c r="J37" s="333"/>
      <c r="K37" s="333"/>
      <c r="L37" s="333"/>
      <c r="M37" s="339">
        <f>IF(AN37="","",SUM(Main!N37,Main!S37))</f>
        <v>2000</v>
      </c>
      <c r="N37" s="333"/>
      <c r="O37" s="334">
        <f t="shared" si="4"/>
        <v>2000</v>
      </c>
      <c r="P37" s="334"/>
      <c r="Q37" s="335"/>
      <c r="R37" s="336"/>
      <c r="S37" s="337"/>
      <c r="T37" s="337"/>
      <c r="U37" s="337"/>
      <c r="V37" s="337"/>
      <c r="W37" s="336"/>
      <c r="X37" s="336"/>
      <c r="Y37" s="336"/>
      <c r="Z37" s="336"/>
      <c r="AA37" s="336"/>
      <c r="AB37" s="337"/>
      <c r="AC37" s="337"/>
      <c r="AD37" s="337"/>
      <c r="AE37" s="337"/>
      <c r="AF37" s="334"/>
      <c r="AG37" s="334"/>
      <c r="AH37" s="334">
        <f t="shared" si="5"/>
        <v>0</v>
      </c>
      <c r="AI37" s="334">
        <f t="shared" si="6"/>
        <v>2000</v>
      </c>
      <c r="AJ37" s="334"/>
      <c r="AK37" s="334">
        <f t="shared" si="7"/>
        <v>2000</v>
      </c>
      <c r="AL37" s="338"/>
      <c r="AM37" s="304"/>
      <c r="AN37" s="356">
        <f>IF(SUM(Main!N37,Main!S37)&gt;0,1,"")</f>
        <v>1</v>
      </c>
      <c r="AO37" s="304"/>
      <c r="AP37" s="304"/>
    </row>
    <row r="38" spans="1:42" s="301" customFormat="1" ht="24" customHeight="1">
      <c r="A38" s="332">
        <f>IF(AN38="","",SUM($AN$4:AN38))</f>
        <v>35</v>
      </c>
      <c r="B38" s="332" t="str">
        <f>IF(AN38="","",Main!B38)</f>
        <v>0807541</v>
      </c>
      <c r="C38" s="346" t="str">
        <f>IF(AN38="","",Main!C38)</f>
        <v>K.V.RAVANAMMA</v>
      </c>
      <c r="D38" s="347" t="str">
        <f>IF(AN38="","",Main!D38)</f>
        <v>SA (English)</v>
      </c>
      <c r="E38" s="333" t="str">
        <f>IF(AN38="","",Main!E38)</f>
        <v>15280-40510</v>
      </c>
      <c r="F38" s="333"/>
      <c r="G38" s="333"/>
      <c r="H38" s="333"/>
      <c r="I38" s="333"/>
      <c r="J38" s="333"/>
      <c r="K38" s="333"/>
      <c r="L38" s="333"/>
      <c r="M38" s="339">
        <f>IF(AN38="","",SUM(Main!N38,Main!S38))</f>
        <v>2000</v>
      </c>
      <c r="N38" s="333"/>
      <c r="O38" s="334">
        <f t="shared" si="4"/>
        <v>2000</v>
      </c>
      <c r="P38" s="334"/>
      <c r="Q38" s="335"/>
      <c r="R38" s="336"/>
      <c r="S38" s="337"/>
      <c r="T38" s="337"/>
      <c r="U38" s="337"/>
      <c r="V38" s="337"/>
      <c r="W38" s="336"/>
      <c r="X38" s="336"/>
      <c r="Y38" s="336"/>
      <c r="Z38" s="336"/>
      <c r="AA38" s="336"/>
      <c r="AB38" s="337"/>
      <c r="AC38" s="337"/>
      <c r="AD38" s="337"/>
      <c r="AE38" s="337"/>
      <c r="AF38" s="334"/>
      <c r="AG38" s="334"/>
      <c r="AH38" s="334">
        <f t="shared" si="5"/>
        <v>0</v>
      </c>
      <c r="AI38" s="334">
        <f t="shared" si="6"/>
        <v>2000</v>
      </c>
      <c r="AJ38" s="334"/>
      <c r="AK38" s="334">
        <f t="shared" si="7"/>
        <v>2000</v>
      </c>
      <c r="AL38" s="338"/>
      <c r="AM38" s="304"/>
      <c r="AN38" s="356">
        <f>IF(SUM(Main!N38,Main!S38)&gt;0,1,"")</f>
        <v>1</v>
      </c>
      <c r="AO38" s="304"/>
      <c r="AP38" s="304"/>
    </row>
    <row r="39" spans="1:42" s="301" customFormat="1" ht="24" customHeight="1">
      <c r="A39" s="332">
        <f>IF(AN39="","",SUM($AN$4:AN39))</f>
        <v>36</v>
      </c>
      <c r="B39" s="332" t="str">
        <f>IF(AN39="","",Main!B39)</f>
        <v>0807541</v>
      </c>
      <c r="C39" s="346" t="str">
        <f>IF(AN39="","",Main!C39)</f>
        <v>K.V.RAVANAMMA</v>
      </c>
      <c r="D39" s="347" t="str">
        <f>IF(AN39="","",Main!D39)</f>
        <v>SA (English)</v>
      </c>
      <c r="E39" s="333" t="str">
        <f>IF(AN39="","",Main!E39)</f>
        <v>15280-40510</v>
      </c>
      <c r="F39" s="333"/>
      <c r="G39" s="333"/>
      <c r="H39" s="333"/>
      <c r="I39" s="333"/>
      <c r="J39" s="333"/>
      <c r="K39" s="333"/>
      <c r="L39" s="333"/>
      <c r="M39" s="339">
        <f>IF(AN39="","",SUM(Main!N39,Main!S39))</f>
        <v>2000</v>
      </c>
      <c r="N39" s="333"/>
      <c r="O39" s="334">
        <f t="shared" si="4"/>
        <v>2000</v>
      </c>
      <c r="P39" s="334"/>
      <c r="Q39" s="335"/>
      <c r="R39" s="336"/>
      <c r="S39" s="337"/>
      <c r="T39" s="337"/>
      <c r="U39" s="337"/>
      <c r="V39" s="337"/>
      <c r="W39" s="336"/>
      <c r="X39" s="336"/>
      <c r="Y39" s="336"/>
      <c r="Z39" s="336"/>
      <c r="AA39" s="336"/>
      <c r="AB39" s="337"/>
      <c r="AC39" s="337"/>
      <c r="AD39" s="337"/>
      <c r="AE39" s="337"/>
      <c r="AF39" s="334"/>
      <c r="AG39" s="334"/>
      <c r="AH39" s="334">
        <f t="shared" si="5"/>
        <v>0</v>
      </c>
      <c r="AI39" s="334">
        <f t="shared" si="6"/>
        <v>2000</v>
      </c>
      <c r="AJ39" s="334"/>
      <c r="AK39" s="334">
        <f t="shared" si="7"/>
        <v>2000</v>
      </c>
      <c r="AL39" s="338"/>
      <c r="AM39" s="304"/>
      <c r="AN39" s="356">
        <f>IF(SUM(Main!N39,Main!S39)&gt;0,1,"")</f>
        <v>1</v>
      </c>
      <c r="AO39" s="304"/>
      <c r="AP39" s="304"/>
    </row>
    <row r="40" spans="1:42" s="301" customFormat="1" ht="24" customHeight="1">
      <c r="A40" s="332">
        <f>IF(AN40="","",SUM($AN$4:AN40))</f>
        <v>37</v>
      </c>
      <c r="B40" s="332" t="str">
        <f>IF(AN40="","",Main!B40)</f>
        <v>0807541</v>
      </c>
      <c r="C40" s="346" t="str">
        <f>IF(AN40="","",Main!C40)</f>
        <v>K.V.RAVANAMMA</v>
      </c>
      <c r="D40" s="347" t="str">
        <f>IF(AN40="","",Main!D40)</f>
        <v>SA (English)</v>
      </c>
      <c r="E40" s="333" t="str">
        <f>IF(AN40="","",Main!E40)</f>
        <v>15280-40510</v>
      </c>
      <c r="F40" s="333"/>
      <c r="G40" s="333"/>
      <c r="H40" s="333"/>
      <c r="I40" s="333"/>
      <c r="J40" s="333"/>
      <c r="K40" s="333"/>
      <c r="L40" s="333"/>
      <c r="M40" s="339">
        <f>IF(AN40="","",SUM(Main!N40,Main!S40))</f>
        <v>2000</v>
      </c>
      <c r="N40" s="333"/>
      <c r="O40" s="334">
        <f t="shared" si="4"/>
        <v>2000</v>
      </c>
      <c r="P40" s="334"/>
      <c r="Q40" s="335"/>
      <c r="R40" s="336"/>
      <c r="S40" s="337"/>
      <c r="T40" s="337"/>
      <c r="U40" s="337"/>
      <c r="V40" s="337"/>
      <c r="W40" s="336"/>
      <c r="X40" s="336"/>
      <c r="Y40" s="336"/>
      <c r="Z40" s="336"/>
      <c r="AA40" s="336"/>
      <c r="AB40" s="337"/>
      <c r="AC40" s="337"/>
      <c r="AD40" s="337"/>
      <c r="AE40" s="337"/>
      <c r="AF40" s="334"/>
      <c r="AG40" s="334"/>
      <c r="AH40" s="334">
        <f t="shared" si="5"/>
        <v>0</v>
      </c>
      <c r="AI40" s="334">
        <f t="shared" si="6"/>
        <v>2000</v>
      </c>
      <c r="AJ40" s="334"/>
      <c r="AK40" s="334">
        <f t="shared" si="7"/>
        <v>2000</v>
      </c>
      <c r="AL40" s="338"/>
      <c r="AM40" s="304"/>
      <c r="AN40" s="356">
        <f>IF(SUM(Main!N40,Main!S40)&gt;0,1,"")</f>
        <v>1</v>
      </c>
      <c r="AO40" s="304"/>
      <c r="AP40" s="304"/>
    </row>
    <row r="41" spans="1:42" s="301" customFormat="1" ht="24" customHeight="1">
      <c r="A41" s="332">
        <f>IF(AN41="","",SUM($AN$4:AN41))</f>
        <v>38</v>
      </c>
      <c r="B41" s="332" t="str">
        <f>IF(AN41="","",Main!B41)</f>
        <v>0807541</v>
      </c>
      <c r="C41" s="346" t="str">
        <f>IF(AN41="","",Main!C41)</f>
        <v>K.V.RAVANAMMA</v>
      </c>
      <c r="D41" s="347" t="str">
        <f>IF(AN41="","",Main!D41)</f>
        <v>SA (English)</v>
      </c>
      <c r="E41" s="333" t="str">
        <f>IF(AN41="","",Main!E41)</f>
        <v>15280-40510</v>
      </c>
      <c r="F41" s="333"/>
      <c r="G41" s="333"/>
      <c r="H41" s="333"/>
      <c r="I41" s="333"/>
      <c r="J41" s="333"/>
      <c r="K41" s="333"/>
      <c r="L41" s="333"/>
      <c r="M41" s="339">
        <f>IF(AN41="","",SUM(Main!N41,Main!S41))</f>
        <v>2000</v>
      </c>
      <c r="N41" s="333"/>
      <c r="O41" s="334">
        <f t="shared" si="4"/>
        <v>2000</v>
      </c>
      <c r="P41" s="334"/>
      <c r="Q41" s="335"/>
      <c r="R41" s="336"/>
      <c r="S41" s="337"/>
      <c r="T41" s="337"/>
      <c r="U41" s="337"/>
      <c r="V41" s="337"/>
      <c r="W41" s="336"/>
      <c r="X41" s="336"/>
      <c r="Y41" s="336"/>
      <c r="Z41" s="336"/>
      <c r="AA41" s="336"/>
      <c r="AB41" s="337"/>
      <c r="AC41" s="337"/>
      <c r="AD41" s="337"/>
      <c r="AE41" s="337"/>
      <c r="AF41" s="334"/>
      <c r="AG41" s="334"/>
      <c r="AH41" s="334">
        <f t="shared" si="5"/>
        <v>0</v>
      </c>
      <c r="AI41" s="334">
        <f t="shared" si="6"/>
        <v>2000</v>
      </c>
      <c r="AJ41" s="334"/>
      <c r="AK41" s="334">
        <f t="shared" si="7"/>
        <v>2000</v>
      </c>
      <c r="AL41" s="338"/>
      <c r="AM41" s="304"/>
      <c r="AN41" s="356">
        <f>IF(SUM(Main!N41,Main!S41)&gt;0,1,"")</f>
        <v>1</v>
      </c>
      <c r="AO41" s="304"/>
      <c r="AP41" s="304"/>
    </row>
    <row r="42" spans="1:42" s="301" customFormat="1" ht="24" customHeight="1">
      <c r="A42" s="332">
        <f>IF(AN42="","",SUM($AN$4:AN42))</f>
        <v>39</v>
      </c>
      <c r="B42" s="332" t="str">
        <f>IF(AN42="","",Main!B42)</f>
        <v>0807541</v>
      </c>
      <c r="C42" s="346" t="str">
        <f>IF(AN42="","",Main!C42)</f>
        <v>K.V.RAVANAMMA</v>
      </c>
      <c r="D42" s="347" t="str">
        <f>IF(AN42="","",Main!D42)</f>
        <v>SA (English)</v>
      </c>
      <c r="E42" s="333" t="str">
        <f>IF(AN42="","",Main!E42)</f>
        <v>15280-40510</v>
      </c>
      <c r="F42" s="333"/>
      <c r="G42" s="333"/>
      <c r="H42" s="333"/>
      <c r="I42" s="333"/>
      <c r="J42" s="333"/>
      <c r="K42" s="333"/>
      <c r="L42" s="333"/>
      <c r="M42" s="339">
        <f>IF(AN42="","",SUM(Main!N42,Main!S42))</f>
        <v>2000</v>
      </c>
      <c r="N42" s="333"/>
      <c r="O42" s="334">
        <f t="shared" si="4"/>
        <v>2000</v>
      </c>
      <c r="P42" s="334"/>
      <c r="Q42" s="335"/>
      <c r="R42" s="336"/>
      <c r="S42" s="337"/>
      <c r="T42" s="337"/>
      <c r="U42" s="337"/>
      <c r="V42" s="337"/>
      <c r="W42" s="336"/>
      <c r="X42" s="336"/>
      <c r="Y42" s="336"/>
      <c r="Z42" s="336"/>
      <c r="AA42" s="336"/>
      <c r="AB42" s="337"/>
      <c r="AC42" s="337"/>
      <c r="AD42" s="337"/>
      <c r="AE42" s="337"/>
      <c r="AF42" s="334"/>
      <c r="AG42" s="334"/>
      <c r="AH42" s="334">
        <f t="shared" si="5"/>
        <v>0</v>
      </c>
      <c r="AI42" s="334">
        <f t="shared" si="6"/>
        <v>2000</v>
      </c>
      <c r="AJ42" s="334"/>
      <c r="AK42" s="334">
        <f t="shared" si="7"/>
        <v>2000</v>
      </c>
      <c r="AL42" s="338"/>
      <c r="AM42" s="304"/>
      <c r="AN42" s="356">
        <f>IF(SUM(Main!N42,Main!S42)&gt;0,1,"")</f>
        <v>1</v>
      </c>
      <c r="AO42" s="304"/>
      <c r="AP42" s="304"/>
    </row>
    <row r="43" spans="1:42" s="301" customFormat="1" ht="24" customHeight="1">
      <c r="A43" s="332">
        <f>IF(AN43="","",SUM($AN$4:AN43))</f>
        <v>40</v>
      </c>
      <c r="B43" s="332" t="str">
        <f>IF(AN43="","",Main!B43)</f>
        <v>0807541</v>
      </c>
      <c r="C43" s="346" t="str">
        <f>IF(AN43="","",Main!C43)</f>
        <v>K.V.RAVANAMMA</v>
      </c>
      <c r="D43" s="347" t="str">
        <f>IF(AN43="","",Main!D43)</f>
        <v>SA (English)</v>
      </c>
      <c r="E43" s="333" t="str">
        <f>IF(AN43="","",Main!E43)</f>
        <v>15280-40510</v>
      </c>
      <c r="F43" s="333"/>
      <c r="G43" s="333"/>
      <c r="H43" s="333"/>
      <c r="I43" s="333"/>
      <c r="J43" s="333"/>
      <c r="K43" s="333"/>
      <c r="L43" s="333"/>
      <c r="M43" s="339">
        <f>IF(AN43="","",SUM(Main!N43,Main!S43))</f>
        <v>2000</v>
      </c>
      <c r="N43" s="333"/>
      <c r="O43" s="334">
        <f t="shared" si="4"/>
        <v>2000</v>
      </c>
      <c r="P43" s="334"/>
      <c r="Q43" s="335"/>
      <c r="R43" s="336"/>
      <c r="S43" s="337"/>
      <c r="T43" s="337"/>
      <c r="U43" s="337"/>
      <c r="V43" s="337"/>
      <c r="W43" s="336"/>
      <c r="X43" s="336"/>
      <c r="Y43" s="336"/>
      <c r="Z43" s="336"/>
      <c r="AA43" s="336"/>
      <c r="AB43" s="337"/>
      <c r="AC43" s="337"/>
      <c r="AD43" s="337"/>
      <c r="AE43" s="337"/>
      <c r="AF43" s="334"/>
      <c r="AG43" s="334"/>
      <c r="AH43" s="334">
        <f t="shared" si="5"/>
        <v>0</v>
      </c>
      <c r="AI43" s="334">
        <f t="shared" si="6"/>
        <v>2000</v>
      </c>
      <c r="AJ43" s="334"/>
      <c r="AK43" s="334">
        <f t="shared" si="7"/>
        <v>2000</v>
      </c>
      <c r="AL43" s="338"/>
      <c r="AM43" s="304"/>
      <c r="AN43" s="356">
        <f>IF(SUM(Main!N43,Main!S43)&gt;0,1,"")</f>
        <v>1</v>
      </c>
      <c r="AO43" s="304"/>
      <c r="AP43" s="304"/>
    </row>
    <row r="44" spans="1:42" s="301" customFormat="1" ht="24" customHeight="1">
      <c r="A44" s="332">
        <f>IF(AN44="","",SUM($AN$4:AN44))</f>
        <v>41</v>
      </c>
      <c r="B44" s="332" t="str">
        <f>IF(AN44="","",Main!B44)</f>
        <v>0807541</v>
      </c>
      <c r="C44" s="346" t="str">
        <f>IF(AN44="","",Main!C44)</f>
        <v>K.V.RAVANAMMA</v>
      </c>
      <c r="D44" s="347" t="str">
        <f>IF(AN44="","",Main!D44)</f>
        <v>SA (English)</v>
      </c>
      <c r="E44" s="333" t="str">
        <f>IF(AN44="","",Main!E44)</f>
        <v>15280-40510</v>
      </c>
      <c r="F44" s="333"/>
      <c r="G44" s="333"/>
      <c r="H44" s="333"/>
      <c r="I44" s="333"/>
      <c r="J44" s="333"/>
      <c r="K44" s="333"/>
      <c r="L44" s="333"/>
      <c r="M44" s="339">
        <f>IF(AN44="","",SUM(Main!N44,Main!S44))</f>
        <v>2000</v>
      </c>
      <c r="N44" s="333"/>
      <c r="O44" s="334">
        <f t="shared" si="4"/>
        <v>2000</v>
      </c>
      <c r="P44" s="334"/>
      <c r="Q44" s="335"/>
      <c r="R44" s="336"/>
      <c r="S44" s="337"/>
      <c r="T44" s="337"/>
      <c r="U44" s="337"/>
      <c r="V44" s="337"/>
      <c r="W44" s="336"/>
      <c r="X44" s="336"/>
      <c r="Y44" s="336"/>
      <c r="Z44" s="336"/>
      <c r="AA44" s="336"/>
      <c r="AB44" s="337"/>
      <c r="AC44" s="337"/>
      <c r="AD44" s="337"/>
      <c r="AE44" s="337"/>
      <c r="AF44" s="334"/>
      <c r="AG44" s="334"/>
      <c r="AH44" s="334">
        <f t="shared" si="5"/>
        <v>0</v>
      </c>
      <c r="AI44" s="334">
        <f t="shared" si="6"/>
        <v>2000</v>
      </c>
      <c r="AJ44" s="334"/>
      <c r="AK44" s="334">
        <f t="shared" si="7"/>
        <v>2000</v>
      </c>
      <c r="AL44" s="338"/>
      <c r="AM44" s="304"/>
      <c r="AN44" s="356">
        <f>IF(SUM(Main!N44,Main!S44)&gt;0,1,"")</f>
        <v>1</v>
      </c>
      <c r="AO44" s="304"/>
      <c r="AP44" s="304"/>
    </row>
    <row r="45" spans="1:42" s="301" customFormat="1" ht="24" customHeight="1">
      <c r="A45" s="332">
        <f>IF(AN45="","",SUM($AN$4:AN45))</f>
        <v>42</v>
      </c>
      <c r="B45" s="332" t="str">
        <f>IF(AN45="","",Main!B45)</f>
        <v>0807541</v>
      </c>
      <c r="C45" s="346" t="str">
        <f>IF(AN45="","",Main!C45)</f>
        <v>K.V.RAVANAMMA</v>
      </c>
      <c r="D45" s="347" t="str">
        <f>IF(AN45="","",Main!D45)</f>
        <v>SA (English)</v>
      </c>
      <c r="E45" s="333" t="str">
        <f>IF(AN45="","",Main!E45)</f>
        <v>15280-40510</v>
      </c>
      <c r="F45" s="333"/>
      <c r="G45" s="333"/>
      <c r="H45" s="333"/>
      <c r="I45" s="333"/>
      <c r="J45" s="333"/>
      <c r="K45" s="333"/>
      <c r="L45" s="333"/>
      <c r="M45" s="339">
        <f>IF(AN45="","",SUM(Main!N45,Main!S45))</f>
        <v>2000</v>
      </c>
      <c r="N45" s="333"/>
      <c r="O45" s="334">
        <f t="shared" si="4"/>
        <v>2000</v>
      </c>
      <c r="P45" s="334"/>
      <c r="Q45" s="335"/>
      <c r="R45" s="336"/>
      <c r="S45" s="337"/>
      <c r="T45" s="337"/>
      <c r="U45" s="337"/>
      <c r="V45" s="337"/>
      <c r="W45" s="336"/>
      <c r="X45" s="336"/>
      <c r="Y45" s="336"/>
      <c r="Z45" s="336"/>
      <c r="AA45" s="336"/>
      <c r="AB45" s="337"/>
      <c r="AC45" s="337"/>
      <c r="AD45" s="337"/>
      <c r="AE45" s="337"/>
      <c r="AF45" s="334"/>
      <c r="AG45" s="334"/>
      <c r="AH45" s="334">
        <f t="shared" si="5"/>
        <v>0</v>
      </c>
      <c r="AI45" s="334">
        <f t="shared" si="6"/>
        <v>2000</v>
      </c>
      <c r="AJ45" s="334"/>
      <c r="AK45" s="334">
        <f t="shared" si="7"/>
        <v>2000</v>
      </c>
      <c r="AL45" s="338"/>
      <c r="AM45" s="304"/>
      <c r="AN45" s="356">
        <f>IF(SUM(Main!N45,Main!S45)&gt;0,1,"")</f>
        <v>1</v>
      </c>
      <c r="AO45" s="304"/>
      <c r="AP45" s="304"/>
    </row>
    <row r="46" spans="1:42" s="301" customFormat="1" ht="24" customHeight="1">
      <c r="A46" s="332">
        <f>IF(AN46="","",SUM($AN$4:AN46))</f>
        <v>43</v>
      </c>
      <c r="B46" s="332" t="str">
        <f>IF(AN46="","",Main!B46)</f>
        <v>0807541</v>
      </c>
      <c r="C46" s="346" t="str">
        <f>IF(AN46="","",Main!C46)</f>
        <v>K.V.RAVANAMMA</v>
      </c>
      <c r="D46" s="347" t="str">
        <f>IF(AN46="","",Main!D46)</f>
        <v>SA (English)</v>
      </c>
      <c r="E46" s="333" t="str">
        <f>IF(AN46="","",Main!E46)</f>
        <v>15280-40510</v>
      </c>
      <c r="F46" s="333"/>
      <c r="G46" s="333"/>
      <c r="H46" s="333"/>
      <c r="I46" s="333"/>
      <c r="J46" s="333"/>
      <c r="K46" s="333"/>
      <c r="L46" s="333"/>
      <c r="M46" s="339">
        <f>IF(AN46="","",SUM(Main!N46,Main!S46))</f>
        <v>2000</v>
      </c>
      <c r="N46" s="333"/>
      <c r="O46" s="334">
        <f t="shared" si="4"/>
        <v>2000</v>
      </c>
      <c r="P46" s="334"/>
      <c r="Q46" s="335"/>
      <c r="R46" s="336"/>
      <c r="S46" s="337"/>
      <c r="T46" s="337"/>
      <c r="U46" s="337"/>
      <c r="V46" s="337"/>
      <c r="W46" s="336"/>
      <c r="X46" s="336"/>
      <c r="Y46" s="336"/>
      <c r="Z46" s="336"/>
      <c r="AA46" s="336"/>
      <c r="AB46" s="337"/>
      <c r="AC46" s="337"/>
      <c r="AD46" s="337"/>
      <c r="AE46" s="337"/>
      <c r="AF46" s="334"/>
      <c r="AG46" s="334"/>
      <c r="AH46" s="334">
        <f t="shared" si="5"/>
        <v>0</v>
      </c>
      <c r="AI46" s="334">
        <f t="shared" si="6"/>
        <v>2000</v>
      </c>
      <c r="AJ46" s="334"/>
      <c r="AK46" s="334">
        <f t="shared" si="7"/>
        <v>2000</v>
      </c>
      <c r="AL46" s="338"/>
      <c r="AM46" s="304"/>
      <c r="AN46" s="356">
        <f>IF(SUM(Main!N46,Main!S46)&gt;0,1,"")</f>
        <v>1</v>
      </c>
      <c r="AO46" s="304"/>
      <c r="AP46" s="304"/>
    </row>
    <row r="47" spans="1:42" s="301" customFormat="1" ht="24" customHeight="1">
      <c r="A47" s="332">
        <f>IF(AN47="","",SUM($AN$4:AN47))</f>
        <v>44</v>
      </c>
      <c r="B47" s="332" t="str">
        <f>IF(AN47="","",Main!B47)</f>
        <v>0807541</v>
      </c>
      <c r="C47" s="346" t="str">
        <f>IF(AN47="","",Main!C47)</f>
        <v>K.V.RAVANAMMA</v>
      </c>
      <c r="D47" s="347" t="str">
        <f>IF(AN47="","",Main!D47)</f>
        <v>SA (English)</v>
      </c>
      <c r="E47" s="333" t="str">
        <f>IF(AN47="","",Main!E47)</f>
        <v>15280-40510</v>
      </c>
      <c r="F47" s="333"/>
      <c r="G47" s="333"/>
      <c r="H47" s="333"/>
      <c r="I47" s="333"/>
      <c r="J47" s="333"/>
      <c r="K47" s="333"/>
      <c r="L47" s="333"/>
      <c r="M47" s="339">
        <f>IF(AN47="","",SUM(Main!N47,Main!S47))</f>
        <v>2000</v>
      </c>
      <c r="N47" s="333"/>
      <c r="O47" s="334">
        <f t="shared" si="4"/>
        <v>2000</v>
      </c>
      <c r="P47" s="334"/>
      <c r="Q47" s="335"/>
      <c r="R47" s="336"/>
      <c r="S47" s="337"/>
      <c r="T47" s="337"/>
      <c r="U47" s="337"/>
      <c r="V47" s="337"/>
      <c r="W47" s="336"/>
      <c r="X47" s="336"/>
      <c r="Y47" s="336"/>
      <c r="Z47" s="336"/>
      <c r="AA47" s="336"/>
      <c r="AB47" s="337"/>
      <c r="AC47" s="337"/>
      <c r="AD47" s="337"/>
      <c r="AE47" s="337"/>
      <c r="AF47" s="334"/>
      <c r="AG47" s="334"/>
      <c r="AH47" s="334">
        <f t="shared" si="5"/>
        <v>0</v>
      </c>
      <c r="AI47" s="334">
        <f t="shared" si="6"/>
        <v>2000</v>
      </c>
      <c r="AJ47" s="334"/>
      <c r="AK47" s="334">
        <f t="shared" si="7"/>
        <v>2000</v>
      </c>
      <c r="AL47" s="338"/>
      <c r="AM47" s="304"/>
      <c r="AN47" s="356">
        <f>IF(SUM(Main!N47,Main!S47)&gt;0,1,"")</f>
        <v>1</v>
      </c>
      <c r="AO47" s="304"/>
      <c r="AP47" s="304"/>
    </row>
    <row r="48" spans="1:42" s="301" customFormat="1" ht="24" customHeight="1">
      <c r="A48" s="332">
        <f>IF(AN48="","",SUM($AN$4:AN48))</f>
        <v>45</v>
      </c>
      <c r="B48" s="332" t="str">
        <f>IF(AN48="","",Main!B48)</f>
        <v>0807541</v>
      </c>
      <c r="C48" s="346" t="str">
        <f>IF(AN48="","",Main!C48)</f>
        <v>K.V.RAVANAMMA</v>
      </c>
      <c r="D48" s="347" t="str">
        <f>IF(AN48="","",Main!D48)</f>
        <v>SA (English)</v>
      </c>
      <c r="E48" s="333" t="str">
        <f>IF(AN48="","",Main!E48)</f>
        <v>15280-40510</v>
      </c>
      <c r="F48" s="333"/>
      <c r="G48" s="333"/>
      <c r="H48" s="333"/>
      <c r="I48" s="333"/>
      <c r="J48" s="333"/>
      <c r="K48" s="333"/>
      <c r="L48" s="333"/>
      <c r="M48" s="339">
        <f>IF(AN48="","",SUM(Main!N48,Main!S48))</f>
        <v>2000</v>
      </c>
      <c r="N48" s="333"/>
      <c r="O48" s="334">
        <f t="shared" si="4"/>
        <v>2000</v>
      </c>
      <c r="P48" s="334"/>
      <c r="Q48" s="335"/>
      <c r="R48" s="336"/>
      <c r="S48" s="337"/>
      <c r="T48" s="337"/>
      <c r="U48" s="337"/>
      <c r="V48" s="337"/>
      <c r="W48" s="336"/>
      <c r="X48" s="336"/>
      <c r="Y48" s="336"/>
      <c r="Z48" s="336"/>
      <c r="AA48" s="336"/>
      <c r="AB48" s="337"/>
      <c r="AC48" s="337"/>
      <c r="AD48" s="337"/>
      <c r="AE48" s="337"/>
      <c r="AF48" s="334"/>
      <c r="AG48" s="334"/>
      <c r="AH48" s="334">
        <f t="shared" si="5"/>
        <v>0</v>
      </c>
      <c r="AI48" s="334">
        <f t="shared" si="6"/>
        <v>2000</v>
      </c>
      <c r="AJ48" s="334"/>
      <c r="AK48" s="334">
        <f t="shared" si="7"/>
        <v>2000</v>
      </c>
      <c r="AL48" s="338"/>
      <c r="AM48" s="304"/>
      <c r="AN48" s="356">
        <f>IF(SUM(Main!N48,Main!S48)&gt;0,1,"")</f>
        <v>1</v>
      </c>
      <c r="AO48" s="304"/>
      <c r="AP48" s="304"/>
    </row>
    <row r="49" spans="1:42" s="301" customFormat="1" ht="24" customHeight="1">
      <c r="A49" s="332">
        <f>IF(AN49="","",SUM($AN$4:AN49))</f>
        <v>46</v>
      </c>
      <c r="B49" s="332" t="str">
        <f>IF(AN49="","",Main!B49)</f>
        <v>0807541</v>
      </c>
      <c r="C49" s="346" t="str">
        <f>IF(AN49="","",Main!C49)</f>
        <v>K.V.RAVANAMMA</v>
      </c>
      <c r="D49" s="347" t="str">
        <f>IF(AN49="","",Main!D49)</f>
        <v>SA (English)</v>
      </c>
      <c r="E49" s="333" t="str">
        <f>IF(AN49="","",Main!E49)</f>
        <v>15280-40510</v>
      </c>
      <c r="F49" s="333"/>
      <c r="G49" s="333"/>
      <c r="H49" s="333"/>
      <c r="I49" s="333"/>
      <c r="J49" s="333"/>
      <c r="K49" s="333"/>
      <c r="L49" s="333"/>
      <c r="M49" s="339">
        <f>IF(AN49="","",SUM(Main!N49,Main!S49))</f>
        <v>2000</v>
      </c>
      <c r="N49" s="333"/>
      <c r="O49" s="334">
        <f t="shared" si="4"/>
        <v>2000</v>
      </c>
      <c r="P49" s="334"/>
      <c r="Q49" s="335"/>
      <c r="R49" s="336"/>
      <c r="S49" s="337"/>
      <c r="T49" s="337"/>
      <c r="U49" s="337"/>
      <c r="V49" s="337"/>
      <c r="W49" s="336"/>
      <c r="X49" s="336"/>
      <c r="Y49" s="336"/>
      <c r="Z49" s="336"/>
      <c r="AA49" s="336"/>
      <c r="AB49" s="337"/>
      <c r="AC49" s="337"/>
      <c r="AD49" s="337"/>
      <c r="AE49" s="337"/>
      <c r="AF49" s="334"/>
      <c r="AG49" s="334"/>
      <c r="AH49" s="334">
        <f t="shared" si="5"/>
        <v>0</v>
      </c>
      <c r="AI49" s="334">
        <f t="shared" si="6"/>
        <v>2000</v>
      </c>
      <c r="AJ49" s="334"/>
      <c r="AK49" s="334">
        <f t="shared" si="7"/>
        <v>2000</v>
      </c>
      <c r="AL49" s="338"/>
      <c r="AM49" s="304"/>
      <c r="AN49" s="356">
        <f>IF(SUM(Main!N49,Main!S49)&gt;0,1,"")</f>
        <v>1</v>
      </c>
      <c r="AO49" s="304"/>
      <c r="AP49" s="304"/>
    </row>
    <row r="50" spans="1:42" s="301" customFormat="1" ht="24" customHeight="1">
      <c r="A50" s="332">
        <f>IF(AN50="","",SUM($AN$4:AN50))</f>
        <v>47</v>
      </c>
      <c r="B50" s="332" t="str">
        <f>IF(AN50="","",Main!B50)</f>
        <v>0807541</v>
      </c>
      <c r="C50" s="346" t="str">
        <f>IF(AN50="","",Main!C50)</f>
        <v>K.V.RAVANAMMA</v>
      </c>
      <c r="D50" s="347" t="str">
        <f>IF(AN50="","",Main!D50)</f>
        <v>SA (English)</v>
      </c>
      <c r="E50" s="333" t="str">
        <f>IF(AN50="","",Main!E50)</f>
        <v>15280-40510</v>
      </c>
      <c r="F50" s="333"/>
      <c r="G50" s="333"/>
      <c r="H50" s="333"/>
      <c r="I50" s="333"/>
      <c r="J50" s="333"/>
      <c r="K50" s="333"/>
      <c r="L50" s="333"/>
      <c r="M50" s="339">
        <f>IF(AN50="","",SUM(Main!N50,Main!S50))</f>
        <v>2000</v>
      </c>
      <c r="N50" s="333"/>
      <c r="O50" s="334">
        <f t="shared" si="4"/>
        <v>2000</v>
      </c>
      <c r="P50" s="334"/>
      <c r="Q50" s="335"/>
      <c r="R50" s="336"/>
      <c r="S50" s="337"/>
      <c r="T50" s="337"/>
      <c r="U50" s="337"/>
      <c r="V50" s="337"/>
      <c r="W50" s="336"/>
      <c r="X50" s="336"/>
      <c r="Y50" s="336"/>
      <c r="Z50" s="336"/>
      <c r="AA50" s="336"/>
      <c r="AB50" s="337"/>
      <c r="AC50" s="337"/>
      <c r="AD50" s="337"/>
      <c r="AE50" s="337"/>
      <c r="AF50" s="334"/>
      <c r="AG50" s="334"/>
      <c r="AH50" s="334">
        <f t="shared" si="5"/>
        <v>0</v>
      </c>
      <c r="AI50" s="334">
        <f t="shared" si="6"/>
        <v>2000</v>
      </c>
      <c r="AJ50" s="334"/>
      <c r="AK50" s="334">
        <f t="shared" si="7"/>
        <v>2000</v>
      </c>
      <c r="AL50" s="338"/>
      <c r="AM50" s="304"/>
      <c r="AN50" s="356">
        <f>IF(SUM(Main!N50,Main!S50)&gt;0,1,"")</f>
        <v>1</v>
      </c>
      <c r="AO50" s="304"/>
      <c r="AP50" s="304"/>
    </row>
    <row r="51" spans="1:42" s="301" customFormat="1" ht="24" customHeight="1">
      <c r="A51" s="332">
        <f>IF(AN51="","",SUM($AN$4:AN51))</f>
        <v>48</v>
      </c>
      <c r="B51" s="332" t="str">
        <f>IF(AN51="","",Main!B51)</f>
        <v>0807541</v>
      </c>
      <c r="C51" s="346" t="str">
        <f>IF(AN51="","",Main!C51)</f>
        <v>K.V.RAVANAMMA</v>
      </c>
      <c r="D51" s="347" t="str">
        <f>IF(AN51="","",Main!D51)</f>
        <v>SA (English)</v>
      </c>
      <c r="E51" s="333" t="str">
        <f>IF(AN51="","",Main!E51)</f>
        <v>15280-40510</v>
      </c>
      <c r="F51" s="333"/>
      <c r="G51" s="333"/>
      <c r="H51" s="333"/>
      <c r="I51" s="333"/>
      <c r="J51" s="333"/>
      <c r="K51" s="333"/>
      <c r="L51" s="333"/>
      <c r="M51" s="339">
        <f>IF(AN51="","",SUM(Main!N51,Main!S51))</f>
        <v>2000</v>
      </c>
      <c r="N51" s="333"/>
      <c r="O51" s="334">
        <f t="shared" si="4"/>
        <v>2000</v>
      </c>
      <c r="P51" s="334"/>
      <c r="Q51" s="335"/>
      <c r="R51" s="336"/>
      <c r="S51" s="337"/>
      <c r="T51" s="337"/>
      <c r="U51" s="337"/>
      <c r="V51" s="337"/>
      <c r="W51" s="336"/>
      <c r="X51" s="336"/>
      <c r="Y51" s="336"/>
      <c r="Z51" s="336"/>
      <c r="AA51" s="336"/>
      <c r="AB51" s="337"/>
      <c r="AC51" s="337"/>
      <c r="AD51" s="337"/>
      <c r="AE51" s="337"/>
      <c r="AF51" s="334"/>
      <c r="AG51" s="334"/>
      <c r="AH51" s="334">
        <f t="shared" si="5"/>
        <v>0</v>
      </c>
      <c r="AI51" s="334">
        <f t="shared" si="6"/>
        <v>2000</v>
      </c>
      <c r="AJ51" s="334"/>
      <c r="AK51" s="334">
        <f t="shared" si="7"/>
        <v>2000</v>
      </c>
      <c r="AL51" s="338"/>
      <c r="AM51" s="304"/>
      <c r="AN51" s="356">
        <f>IF(SUM(Main!N51,Main!S51)&gt;0,1,"")</f>
        <v>1</v>
      </c>
      <c r="AO51" s="304"/>
      <c r="AP51" s="304"/>
    </row>
    <row r="52" spans="1:42" s="301" customFormat="1" ht="24" customHeight="1">
      <c r="A52" s="332">
        <f>IF(AN52="","",SUM($AN$4:AN52))</f>
        <v>49</v>
      </c>
      <c r="B52" s="332" t="str">
        <f>IF(AN52="","",Main!B52)</f>
        <v>0807541</v>
      </c>
      <c r="C52" s="346" t="str">
        <f>IF(AN52="","",Main!C52)</f>
        <v>K.V.RAVANAMMA</v>
      </c>
      <c r="D52" s="347" t="str">
        <f>IF(AN52="","",Main!D52)</f>
        <v>SA (English)</v>
      </c>
      <c r="E52" s="333" t="str">
        <f>IF(AN52="","",Main!E52)</f>
        <v>15280-40510</v>
      </c>
      <c r="F52" s="333"/>
      <c r="G52" s="333"/>
      <c r="H52" s="333"/>
      <c r="I52" s="333"/>
      <c r="J52" s="333"/>
      <c r="K52" s="333"/>
      <c r="L52" s="333"/>
      <c r="M52" s="339">
        <f>IF(AN52="","",SUM(Main!N52,Main!S52))</f>
        <v>2000</v>
      </c>
      <c r="N52" s="333"/>
      <c r="O52" s="334">
        <f t="shared" si="4"/>
        <v>2000</v>
      </c>
      <c r="P52" s="334"/>
      <c r="Q52" s="335"/>
      <c r="R52" s="336"/>
      <c r="S52" s="337"/>
      <c r="T52" s="337"/>
      <c r="U52" s="337"/>
      <c r="V52" s="337"/>
      <c r="W52" s="336"/>
      <c r="X52" s="336"/>
      <c r="Y52" s="336"/>
      <c r="Z52" s="336"/>
      <c r="AA52" s="336"/>
      <c r="AB52" s="337"/>
      <c r="AC52" s="337"/>
      <c r="AD52" s="337"/>
      <c r="AE52" s="337"/>
      <c r="AF52" s="334"/>
      <c r="AG52" s="334"/>
      <c r="AH52" s="334">
        <f t="shared" si="5"/>
        <v>0</v>
      </c>
      <c r="AI52" s="334">
        <f t="shared" si="6"/>
        <v>2000</v>
      </c>
      <c r="AJ52" s="334"/>
      <c r="AK52" s="334">
        <f t="shared" si="7"/>
        <v>2000</v>
      </c>
      <c r="AL52" s="338"/>
      <c r="AM52" s="304"/>
      <c r="AN52" s="356">
        <f>IF(SUM(Main!N52,Main!S52)&gt;0,1,"")</f>
        <v>1</v>
      </c>
      <c r="AO52" s="304"/>
      <c r="AP52" s="304"/>
    </row>
    <row r="53" spans="1:42" s="301" customFormat="1" ht="24" customHeight="1">
      <c r="A53" s="332">
        <f>IF(AN53="","",SUM($AN$4:AN53))</f>
        <v>50</v>
      </c>
      <c r="B53" s="332" t="str">
        <f>IF(AN53="","",Main!B53)</f>
        <v>0807541</v>
      </c>
      <c r="C53" s="346" t="str">
        <f>IF(AN53="","",Main!C53)</f>
        <v>K.V.RAVANAMMA</v>
      </c>
      <c r="D53" s="347" t="str">
        <f>IF(AN53="","",Main!D53)</f>
        <v>SA (English)</v>
      </c>
      <c r="E53" s="333" t="str">
        <f>IF(AN53="","",Main!E53)</f>
        <v>15280-40510</v>
      </c>
      <c r="F53" s="333"/>
      <c r="G53" s="333"/>
      <c r="H53" s="333"/>
      <c r="I53" s="333"/>
      <c r="J53" s="333"/>
      <c r="K53" s="333"/>
      <c r="L53" s="333"/>
      <c r="M53" s="339">
        <f>IF(AN53="","",SUM(Main!N53,Main!S53))</f>
        <v>2000</v>
      </c>
      <c r="N53" s="333"/>
      <c r="O53" s="334">
        <f t="shared" si="4"/>
        <v>2000</v>
      </c>
      <c r="P53" s="334"/>
      <c r="Q53" s="335"/>
      <c r="R53" s="336"/>
      <c r="S53" s="337"/>
      <c r="T53" s="337"/>
      <c r="U53" s="337"/>
      <c r="V53" s="337"/>
      <c r="W53" s="336"/>
      <c r="X53" s="336"/>
      <c r="Y53" s="336"/>
      <c r="Z53" s="336"/>
      <c r="AA53" s="336"/>
      <c r="AB53" s="337"/>
      <c r="AC53" s="337"/>
      <c r="AD53" s="337"/>
      <c r="AE53" s="337"/>
      <c r="AF53" s="334"/>
      <c r="AG53" s="334"/>
      <c r="AH53" s="334">
        <f t="shared" si="5"/>
        <v>0</v>
      </c>
      <c r="AI53" s="334">
        <f t="shared" si="6"/>
        <v>2000</v>
      </c>
      <c r="AJ53" s="334"/>
      <c r="AK53" s="334">
        <f t="shared" si="7"/>
        <v>2000</v>
      </c>
      <c r="AL53" s="338"/>
      <c r="AM53" s="304"/>
      <c r="AN53" s="356">
        <f>IF(SUM(Main!N53,Main!S53)&gt;0,1,"")</f>
        <v>1</v>
      </c>
      <c r="AO53" s="304"/>
      <c r="AP53" s="304"/>
    </row>
    <row r="54" spans="1:42" s="301" customFormat="1" ht="24" customHeight="1">
      <c r="A54" s="332">
        <f>IF(AN54="","",SUM($AN$4:AN54))</f>
        <v>51</v>
      </c>
      <c r="B54" s="332" t="str">
        <f>IF(AN54="","",Main!B54)</f>
        <v>0807541</v>
      </c>
      <c r="C54" s="346" t="str">
        <f>IF(AN54="","",Main!C54)</f>
        <v>K.V.RAVANAMMA</v>
      </c>
      <c r="D54" s="347" t="str">
        <f>IF(AN54="","",Main!D54)</f>
        <v>SA (English)</v>
      </c>
      <c r="E54" s="333" t="str">
        <f>IF(AN54="","",Main!E54)</f>
        <v>15280-40510</v>
      </c>
      <c r="F54" s="333"/>
      <c r="G54" s="333"/>
      <c r="H54" s="333"/>
      <c r="I54" s="333"/>
      <c r="J54" s="333"/>
      <c r="K54" s="333"/>
      <c r="L54" s="333"/>
      <c r="M54" s="339">
        <f>IF(AN54="","",SUM(Main!N54,Main!S54))</f>
        <v>2000</v>
      </c>
      <c r="N54" s="333"/>
      <c r="O54" s="334">
        <f t="shared" si="4"/>
        <v>2000</v>
      </c>
      <c r="P54" s="334"/>
      <c r="Q54" s="335"/>
      <c r="R54" s="336"/>
      <c r="S54" s="337"/>
      <c r="T54" s="337"/>
      <c r="U54" s="337"/>
      <c r="V54" s="337"/>
      <c r="W54" s="336"/>
      <c r="X54" s="336"/>
      <c r="Y54" s="336"/>
      <c r="Z54" s="336"/>
      <c r="AA54" s="336"/>
      <c r="AB54" s="337"/>
      <c r="AC54" s="337"/>
      <c r="AD54" s="337"/>
      <c r="AE54" s="337"/>
      <c r="AF54" s="334"/>
      <c r="AG54" s="334"/>
      <c r="AH54" s="334">
        <f t="shared" si="5"/>
        <v>0</v>
      </c>
      <c r="AI54" s="334">
        <f t="shared" si="6"/>
        <v>2000</v>
      </c>
      <c r="AJ54" s="334"/>
      <c r="AK54" s="334">
        <f t="shared" si="7"/>
        <v>2000</v>
      </c>
      <c r="AL54" s="338"/>
      <c r="AM54" s="304"/>
      <c r="AN54" s="356">
        <f>IF(SUM(Main!N54,Main!S54)&gt;0,1,"")</f>
        <v>1</v>
      </c>
      <c r="AO54" s="304"/>
      <c r="AP54" s="304"/>
    </row>
    <row r="55" spans="1:42" s="301" customFormat="1" ht="24" customHeight="1">
      <c r="A55" s="332">
        <f>IF(AN55="","",SUM($AN$4:AN55))</f>
        <v>52</v>
      </c>
      <c r="B55" s="332" t="str">
        <f>IF(AN55="","",Main!B55)</f>
        <v>0807541</v>
      </c>
      <c r="C55" s="346" t="str">
        <f>IF(AN55="","",Main!C55)</f>
        <v>K.V.RAVANAMMA</v>
      </c>
      <c r="D55" s="347" t="str">
        <f>IF(AN55="","",Main!D55)</f>
        <v>SA (English)</v>
      </c>
      <c r="E55" s="333" t="str">
        <f>IF(AN55="","",Main!E55)</f>
        <v>15280-40510</v>
      </c>
      <c r="F55" s="333"/>
      <c r="G55" s="333"/>
      <c r="H55" s="333"/>
      <c r="I55" s="333"/>
      <c r="J55" s="333"/>
      <c r="K55" s="333"/>
      <c r="L55" s="333"/>
      <c r="M55" s="339">
        <f>IF(AN55="","",SUM(Main!N55,Main!S55))</f>
        <v>2000</v>
      </c>
      <c r="N55" s="333"/>
      <c r="O55" s="334">
        <f t="shared" si="4"/>
        <v>2000</v>
      </c>
      <c r="P55" s="334"/>
      <c r="Q55" s="335"/>
      <c r="R55" s="336"/>
      <c r="S55" s="337"/>
      <c r="T55" s="337"/>
      <c r="U55" s="337"/>
      <c r="V55" s="337"/>
      <c r="W55" s="336"/>
      <c r="X55" s="336"/>
      <c r="Y55" s="336"/>
      <c r="Z55" s="336"/>
      <c r="AA55" s="336"/>
      <c r="AB55" s="337"/>
      <c r="AC55" s="337"/>
      <c r="AD55" s="337"/>
      <c r="AE55" s="337"/>
      <c r="AF55" s="334"/>
      <c r="AG55" s="334"/>
      <c r="AH55" s="334">
        <f t="shared" si="5"/>
        <v>0</v>
      </c>
      <c r="AI55" s="334">
        <f t="shared" si="6"/>
        <v>2000</v>
      </c>
      <c r="AJ55" s="334"/>
      <c r="AK55" s="334">
        <f t="shared" si="7"/>
        <v>2000</v>
      </c>
      <c r="AL55" s="338"/>
      <c r="AM55" s="304"/>
      <c r="AN55" s="356">
        <f>IF(SUM(Main!N55,Main!S55)&gt;0,1,"")</f>
        <v>1</v>
      </c>
      <c r="AO55" s="304"/>
      <c r="AP55" s="304"/>
    </row>
    <row r="56" spans="1:42" s="301" customFormat="1" ht="24" customHeight="1">
      <c r="A56" s="332">
        <f>IF(AN56="","",SUM($AN$4:AN56))</f>
        <v>53</v>
      </c>
      <c r="B56" s="332" t="str">
        <f>IF(AN56="","",Main!B56)</f>
        <v>0807541</v>
      </c>
      <c r="C56" s="346" t="str">
        <f>IF(AN56="","",Main!C56)</f>
        <v>K.V.RAVANAMMA</v>
      </c>
      <c r="D56" s="347" t="str">
        <f>IF(AN56="","",Main!D56)</f>
        <v>SA (English)</v>
      </c>
      <c r="E56" s="333" t="str">
        <f>IF(AN56="","",Main!E56)</f>
        <v>15280-40510</v>
      </c>
      <c r="F56" s="333"/>
      <c r="G56" s="333"/>
      <c r="H56" s="333"/>
      <c r="I56" s="333"/>
      <c r="J56" s="333"/>
      <c r="K56" s="333"/>
      <c r="L56" s="333"/>
      <c r="M56" s="339">
        <f>IF(AN56="","",SUM(Main!N56,Main!S56))</f>
        <v>2000</v>
      </c>
      <c r="N56" s="333"/>
      <c r="O56" s="334">
        <f t="shared" si="4"/>
        <v>2000</v>
      </c>
      <c r="P56" s="334"/>
      <c r="Q56" s="335"/>
      <c r="R56" s="336"/>
      <c r="S56" s="337"/>
      <c r="T56" s="337"/>
      <c r="U56" s="337"/>
      <c r="V56" s="337"/>
      <c r="W56" s="336"/>
      <c r="X56" s="336"/>
      <c r="Y56" s="336"/>
      <c r="Z56" s="336"/>
      <c r="AA56" s="336"/>
      <c r="AB56" s="337"/>
      <c r="AC56" s="337"/>
      <c r="AD56" s="337"/>
      <c r="AE56" s="337"/>
      <c r="AF56" s="334"/>
      <c r="AG56" s="334"/>
      <c r="AH56" s="334">
        <f t="shared" si="5"/>
        <v>0</v>
      </c>
      <c r="AI56" s="334">
        <f t="shared" si="6"/>
        <v>2000</v>
      </c>
      <c r="AJ56" s="334"/>
      <c r="AK56" s="334">
        <f t="shared" si="7"/>
        <v>2000</v>
      </c>
      <c r="AL56" s="338"/>
      <c r="AM56" s="304"/>
      <c r="AN56" s="356">
        <f>IF(SUM(Main!N56,Main!S56)&gt;0,1,"")</f>
        <v>1</v>
      </c>
      <c r="AO56" s="304"/>
      <c r="AP56" s="304"/>
    </row>
    <row r="57" spans="1:42" s="301" customFormat="1" ht="24" customHeight="1">
      <c r="A57" s="332">
        <f>IF(AN57="","",SUM($AN$4:AN57))</f>
        <v>54</v>
      </c>
      <c r="B57" s="332" t="str">
        <f>IF(AN57="","",Main!B57)</f>
        <v>0807541</v>
      </c>
      <c r="C57" s="346" t="str">
        <f>IF(AN57="","",Main!C57)</f>
        <v>K.V.RAVANAMMA</v>
      </c>
      <c r="D57" s="347" t="str">
        <f>IF(AN57="","",Main!D57)</f>
        <v>SA (English)</v>
      </c>
      <c r="E57" s="333" t="str">
        <f>IF(AN57="","",Main!E57)</f>
        <v>15280-40510</v>
      </c>
      <c r="F57" s="333"/>
      <c r="G57" s="333"/>
      <c r="H57" s="333"/>
      <c r="I57" s="333"/>
      <c r="J57" s="333"/>
      <c r="K57" s="333"/>
      <c r="L57" s="333"/>
      <c r="M57" s="339">
        <f>IF(AN57="","",SUM(Main!N57,Main!S57))</f>
        <v>2000</v>
      </c>
      <c r="N57" s="333"/>
      <c r="O57" s="334">
        <f t="shared" si="4"/>
        <v>2000</v>
      </c>
      <c r="P57" s="334"/>
      <c r="Q57" s="335"/>
      <c r="R57" s="336"/>
      <c r="S57" s="337"/>
      <c r="T57" s="337"/>
      <c r="U57" s="337"/>
      <c r="V57" s="337"/>
      <c r="W57" s="336"/>
      <c r="X57" s="336"/>
      <c r="Y57" s="336"/>
      <c r="Z57" s="336"/>
      <c r="AA57" s="336"/>
      <c r="AB57" s="337"/>
      <c r="AC57" s="337"/>
      <c r="AD57" s="337"/>
      <c r="AE57" s="337"/>
      <c r="AF57" s="334"/>
      <c r="AG57" s="334"/>
      <c r="AH57" s="334">
        <f t="shared" si="5"/>
        <v>0</v>
      </c>
      <c r="AI57" s="334">
        <f t="shared" si="6"/>
        <v>2000</v>
      </c>
      <c r="AJ57" s="334"/>
      <c r="AK57" s="334">
        <f t="shared" si="7"/>
        <v>2000</v>
      </c>
      <c r="AL57" s="338"/>
      <c r="AM57" s="304"/>
      <c r="AN57" s="356">
        <f>IF(SUM(Main!N57,Main!S57)&gt;0,1,"")</f>
        <v>1</v>
      </c>
      <c r="AO57" s="304"/>
      <c r="AP57" s="304"/>
    </row>
    <row r="58" spans="1:42" s="301" customFormat="1" ht="24" customHeight="1">
      <c r="A58" s="332">
        <f>IF(AN58="","",SUM($AN$4:AN58))</f>
        <v>55</v>
      </c>
      <c r="B58" s="332" t="str">
        <f>IF(AN58="","",Main!B58)</f>
        <v>0807541</v>
      </c>
      <c r="C58" s="346" t="str">
        <f>IF(AN58="","",Main!C58)</f>
        <v>K.V.RAVANAMMA</v>
      </c>
      <c r="D58" s="347" t="str">
        <f>IF(AN58="","",Main!D58)</f>
        <v>SA (English)</v>
      </c>
      <c r="E58" s="333" t="str">
        <f>IF(AN58="","",Main!E58)</f>
        <v>15280-40510</v>
      </c>
      <c r="F58" s="333"/>
      <c r="G58" s="333"/>
      <c r="H58" s="333"/>
      <c r="I58" s="333"/>
      <c r="J58" s="333"/>
      <c r="K58" s="333"/>
      <c r="L58" s="333"/>
      <c r="M58" s="339">
        <f>IF(AN58="","",SUM(Main!N58,Main!S58))</f>
        <v>2000</v>
      </c>
      <c r="N58" s="333"/>
      <c r="O58" s="334">
        <f t="shared" si="4"/>
        <v>2000</v>
      </c>
      <c r="P58" s="334"/>
      <c r="Q58" s="335"/>
      <c r="R58" s="336"/>
      <c r="S58" s="337"/>
      <c r="T58" s="337"/>
      <c r="U58" s="337"/>
      <c r="V58" s="337"/>
      <c r="W58" s="336"/>
      <c r="X58" s="336"/>
      <c r="Y58" s="336"/>
      <c r="Z58" s="336"/>
      <c r="AA58" s="336"/>
      <c r="AB58" s="337"/>
      <c r="AC58" s="337"/>
      <c r="AD58" s="337"/>
      <c r="AE58" s="337"/>
      <c r="AF58" s="334"/>
      <c r="AG58" s="334"/>
      <c r="AH58" s="334">
        <f t="shared" si="5"/>
        <v>0</v>
      </c>
      <c r="AI58" s="334">
        <f t="shared" si="6"/>
        <v>2000</v>
      </c>
      <c r="AJ58" s="334"/>
      <c r="AK58" s="334">
        <f t="shared" si="7"/>
        <v>2000</v>
      </c>
      <c r="AL58" s="338"/>
      <c r="AM58" s="304"/>
      <c r="AN58" s="356">
        <f>IF(SUM(Main!N58,Main!S58)&gt;0,1,"")</f>
        <v>1</v>
      </c>
      <c r="AO58" s="304"/>
      <c r="AP58" s="304"/>
    </row>
    <row r="59" spans="1:42" s="301" customFormat="1" ht="24" customHeight="1">
      <c r="A59" s="332">
        <f>IF(AN59="","",SUM($AN$4:AN59))</f>
        <v>56</v>
      </c>
      <c r="B59" s="332" t="str">
        <f>IF(AN59="","",Main!B59)</f>
        <v>0807541</v>
      </c>
      <c r="C59" s="346" t="str">
        <f>IF(AN59="","",Main!C59)</f>
        <v>K.V.RAVANAMMA</v>
      </c>
      <c r="D59" s="347" t="str">
        <f>IF(AN59="","",Main!D59)</f>
        <v>SA (English)</v>
      </c>
      <c r="E59" s="333" t="str">
        <f>IF(AN59="","",Main!E59)</f>
        <v>15280-40510</v>
      </c>
      <c r="F59" s="333"/>
      <c r="G59" s="333"/>
      <c r="H59" s="333"/>
      <c r="I59" s="333"/>
      <c r="J59" s="333"/>
      <c r="K59" s="333"/>
      <c r="L59" s="333"/>
      <c r="M59" s="339">
        <f>IF(AN59="","",SUM(Main!N59,Main!S59))</f>
        <v>2000</v>
      </c>
      <c r="N59" s="333"/>
      <c r="O59" s="334">
        <f t="shared" si="4"/>
        <v>2000</v>
      </c>
      <c r="P59" s="334"/>
      <c r="Q59" s="335"/>
      <c r="R59" s="336"/>
      <c r="S59" s="337"/>
      <c r="T59" s="337"/>
      <c r="U59" s="337"/>
      <c r="V59" s="337"/>
      <c r="W59" s="336"/>
      <c r="X59" s="336"/>
      <c r="Y59" s="336"/>
      <c r="Z59" s="336"/>
      <c r="AA59" s="336"/>
      <c r="AB59" s="337"/>
      <c r="AC59" s="337"/>
      <c r="AD59" s="337"/>
      <c r="AE59" s="337"/>
      <c r="AF59" s="334"/>
      <c r="AG59" s="334"/>
      <c r="AH59" s="334">
        <f t="shared" si="5"/>
        <v>0</v>
      </c>
      <c r="AI59" s="334">
        <f t="shared" si="6"/>
        <v>2000</v>
      </c>
      <c r="AJ59" s="334"/>
      <c r="AK59" s="334">
        <f t="shared" si="7"/>
        <v>2000</v>
      </c>
      <c r="AL59" s="338"/>
      <c r="AM59" s="304"/>
      <c r="AN59" s="356">
        <f>IF(SUM(Main!N59,Main!S59)&gt;0,1,"")</f>
        <v>1</v>
      </c>
      <c r="AO59" s="304"/>
      <c r="AP59" s="304"/>
    </row>
    <row r="60" spans="1:42" s="301" customFormat="1" ht="24" customHeight="1">
      <c r="A60" s="332">
        <f>IF(AN60="","",SUM($AN$4:AN60))</f>
        <v>57</v>
      </c>
      <c r="B60" s="332" t="str">
        <f>IF(AN60="","",Main!B60)</f>
        <v>0807541</v>
      </c>
      <c r="C60" s="346" t="str">
        <f>IF(AN60="","",Main!C60)</f>
        <v>K.V.RAVANAMMA</v>
      </c>
      <c r="D60" s="347" t="str">
        <f>IF(AN60="","",Main!D60)</f>
        <v>SA (English)</v>
      </c>
      <c r="E60" s="333" t="str">
        <f>IF(AN60="","",Main!E60)</f>
        <v>15280-40510</v>
      </c>
      <c r="F60" s="333"/>
      <c r="G60" s="333"/>
      <c r="H60" s="333"/>
      <c r="I60" s="333"/>
      <c r="J60" s="333"/>
      <c r="K60" s="333"/>
      <c r="L60" s="333"/>
      <c r="M60" s="339">
        <f>IF(AN60="","",SUM(Main!N60,Main!S60))</f>
        <v>2000</v>
      </c>
      <c r="N60" s="333"/>
      <c r="O60" s="334">
        <f t="shared" si="4"/>
        <v>2000</v>
      </c>
      <c r="P60" s="334"/>
      <c r="Q60" s="335"/>
      <c r="R60" s="336"/>
      <c r="S60" s="337"/>
      <c r="T60" s="337"/>
      <c r="U60" s="337"/>
      <c r="V60" s="337"/>
      <c r="W60" s="336"/>
      <c r="X60" s="336"/>
      <c r="Y60" s="336"/>
      <c r="Z60" s="336"/>
      <c r="AA60" s="336"/>
      <c r="AB60" s="337"/>
      <c r="AC60" s="337"/>
      <c r="AD60" s="337"/>
      <c r="AE60" s="337"/>
      <c r="AF60" s="334"/>
      <c r="AG60" s="334"/>
      <c r="AH60" s="334">
        <f t="shared" si="5"/>
        <v>0</v>
      </c>
      <c r="AI60" s="334">
        <f t="shared" si="6"/>
        <v>2000</v>
      </c>
      <c r="AJ60" s="334"/>
      <c r="AK60" s="334">
        <f t="shared" si="7"/>
        <v>2000</v>
      </c>
      <c r="AL60" s="338"/>
      <c r="AM60" s="304"/>
      <c r="AN60" s="356">
        <f>IF(SUM(Main!N60,Main!S60)&gt;0,1,"")</f>
        <v>1</v>
      </c>
      <c r="AO60" s="304"/>
      <c r="AP60" s="304"/>
    </row>
    <row r="61" spans="1:42" s="301" customFormat="1" ht="24" customHeight="1">
      <c r="A61" s="332">
        <f>IF(AN61="","",SUM($AN$4:AN61))</f>
        <v>58</v>
      </c>
      <c r="B61" s="332" t="str">
        <f>IF(AN61="","",Main!B61)</f>
        <v>0807541</v>
      </c>
      <c r="C61" s="346" t="str">
        <f>IF(AN61="","",Main!C61)</f>
        <v>K.V.RAVANAMMA</v>
      </c>
      <c r="D61" s="347" t="str">
        <f>IF(AN61="","",Main!D61)</f>
        <v>SA (English)</v>
      </c>
      <c r="E61" s="333" t="str">
        <f>IF(AN61="","",Main!E61)</f>
        <v>15280-40510</v>
      </c>
      <c r="F61" s="333"/>
      <c r="G61" s="333"/>
      <c r="H61" s="333"/>
      <c r="I61" s="333"/>
      <c r="J61" s="333"/>
      <c r="K61" s="333"/>
      <c r="L61" s="333"/>
      <c r="M61" s="339">
        <f>IF(AN61="","",SUM(Main!N61,Main!S61))</f>
        <v>2000</v>
      </c>
      <c r="N61" s="333"/>
      <c r="O61" s="334">
        <f t="shared" si="4"/>
        <v>2000</v>
      </c>
      <c r="P61" s="334"/>
      <c r="Q61" s="335"/>
      <c r="R61" s="336"/>
      <c r="S61" s="337"/>
      <c r="T61" s="337"/>
      <c r="U61" s="337"/>
      <c r="V61" s="337"/>
      <c r="W61" s="336"/>
      <c r="X61" s="336"/>
      <c r="Y61" s="336"/>
      <c r="Z61" s="336"/>
      <c r="AA61" s="336"/>
      <c r="AB61" s="337"/>
      <c r="AC61" s="337"/>
      <c r="AD61" s="337"/>
      <c r="AE61" s="337"/>
      <c r="AF61" s="334"/>
      <c r="AG61" s="334"/>
      <c r="AH61" s="334">
        <f t="shared" si="5"/>
        <v>0</v>
      </c>
      <c r="AI61" s="334">
        <f t="shared" si="6"/>
        <v>2000</v>
      </c>
      <c r="AJ61" s="334"/>
      <c r="AK61" s="334">
        <f t="shared" si="7"/>
        <v>2000</v>
      </c>
      <c r="AL61" s="338"/>
      <c r="AM61" s="304"/>
      <c r="AN61" s="356">
        <f>IF(SUM(Main!N61,Main!S61)&gt;0,1,"")</f>
        <v>1</v>
      </c>
      <c r="AO61" s="304"/>
      <c r="AP61" s="304"/>
    </row>
    <row r="62" spans="1:42" s="301" customFormat="1" ht="24" customHeight="1">
      <c r="A62" s="332">
        <f>IF(AN62="","",SUM($AN$4:AN62))</f>
        <v>59</v>
      </c>
      <c r="B62" s="332" t="str">
        <f>IF(AN62="","",Main!B62)</f>
        <v>0807541</v>
      </c>
      <c r="C62" s="346" t="str">
        <f>IF(AN62="","",Main!C62)</f>
        <v>K.V.RAVANAMMA</v>
      </c>
      <c r="D62" s="347" t="str">
        <f>IF(AN62="","",Main!D62)</f>
        <v>SA (English)</v>
      </c>
      <c r="E62" s="333" t="str">
        <f>IF(AN62="","",Main!E62)</f>
        <v>15280-40510</v>
      </c>
      <c r="F62" s="333"/>
      <c r="G62" s="333"/>
      <c r="H62" s="333"/>
      <c r="I62" s="333"/>
      <c r="J62" s="333"/>
      <c r="K62" s="333"/>
      <c r="L62" s="333"/>
      <c r="M62" s="339">
        <f>IF(AN62="","",SUM(Main!N62,Main!S62))</f>
        <v>2000</v>
      </c>
      <c r="N62" s="333"/>
      <c r="O62" s="334">
        <f t="shared" si="4"/>
        <v>2000</v>
      </c>
      <c r="P62" s="334"/>
      <c r="Q62" s="335"/>
      <c r="R62" s="336"/>
      <c r="S62" s="337"/>
      <c r="T62" s="337"/>
      <c r="U62" s="337"/>
      <c r="V62" s="337"/>
      <c r="W62" s="336"/>
      <c r="X62" s="336"/>
      <c r="Y62" s="336"/>
      <c r="Z62" s="336"/>
      <c r="AA62" s="336"/>
      <c r="AB62" s="337"/>
      <c r="AC62" s="337"/>
      <c r="AD62" s="337"/>
      <c r="AE62" s="337"/>
      <c r="AF62" s="334"/>
      <c r="AG62" s="334"/>
      <c r="AH62" s="334">
        <f t="shared" si="5"/>
        <v>0</v>
      </c>
      <c r="AI62" s="334">
        <f t="shared" si="6"/>
        <v>2000</v>
      </c>
      <c r="AJ62" s="334"/>
      <c r="AK62" s="334">
        <f t="shared" si="7"/>
        <v>2000</v>
      </c>
      <c r="AL62" s="338"/>
      <c r="AM62" s="304"/>
      <c r="AN62" s="356">
        <f>IF(SUM(Main!N62,Main!S62)&gt;0,1,"")</f>
        <v>1</v>
      </c>
      <c r="AO62" s="304"/>
      <c r="AP62" s="304"/>
    </row>
    <row r="63" spans="1:42" s="301" customFormat="1" ht="24" customHeight="1">
      <c r="A63" s="332">
        <f>IF(AN63="","",SUM($AN$4:AN63))</f>
        <v>60</v>
      </c>
      <c r="B63" s="332" t="str">
        <f>IF(AN63="","",Main!B63)</f>
        <v>0807541</v>
      </c>
      <c r="C63" s="346" t="str">
        <f>IF(AN63="","",Main!C63)</f>
        <v>K.V.RAVANAMMA</v>
      </c>
      <c r="D63" s="347" t="str">
        <f>IF(AN63="","",Main!D63)</f>
        <v>SA (English)</v>
      </c>
      <c r="E63" s="333" t="str">
        <f>IF(AN63="","",Main!E63)</f>
        <v>15280-40510</v>
      </c>
      <c r="F63" s="333"/>
      <c r="G63" s="333"/>
      <c r="H63" s="333"/>
      <c r="I63" s="333"/>
      <c r="J63" s="333"/>
      <c r="K63" s="333"/>
      <c r="L63" s="333"/>
      <c r="M63" s="339">
        <f>IF(AN63="","",SUM(Main!N63,Main!S63))</f>
        <v>2000</v>
      </c>
      <c r="N63" s="333"/>
      <c r="O63" s="334">
        <f t="shared" si="4"/>
        <v>2000</v>
      </c>
      <c r="P63" s="334"/>
      <c r="Q63" s="335"/>
      <c r="R63" s="336"/>
      <c r="S63" s="337"/>
      <c r="T63" s="337"/>
      <c r="U63" s="337"/>
      <c r="V63" s="337"/>
      <c r="W63" s="336"/>
      <c r="X63" s="336"/>
      <c r="Y63" s="336"/>
      <c r="Z63" s="336"/>
      <c r="AA63" s="336"/>
      <c r="AB63" s="337"/>
      <c r="AC63" s="337"/>
      <c r="AD63" s="337"/>
      <c r="AE63" s="337"/>
      <c r="AF63" s="334"/>
      <c r="AG63" s="334"/>
      <c r="AH63" s="334">
        <f t="shared" si="5"/>
        <v>0</v>
      </c>
      <c r="AI63" s="334">
        <f t="shared" si="6"/>
        <v>2000</v>
      </c>
      <c r="AJ63" s="334"/>
      <c r="AK63" s="334">
        <f t="shared" si="7"/>
        <v>2000</v>
      </c>
      <c r="AL63" s="338"/>
      <c r="AM63" s="304"/>
      <c r="AN63" s="356">
        <f>IF(SUM(Main!N63,Main!S63)&gt;0,1,"")</f>
        <v>1</v>
      </c>
      <c r="AO63" s="304"/>
      <c r="AP63" s="304"/>
    </row>
    <row r="64" spans="1:42" s="301" customFormat="1" ht="24" customHeight="1">
      <c r="A64" s="332">
        <f>IF(AN64="","",SUM($AN$4:AN64))</f>
        <v>61</v>
      </c>
      <c r="B64" s="332" t="str">
        <f>IF(AN64="","",Main!B64)</f>
        <v>0807541</v>
      </c>
      <c r="C64" s="346" t="str">
        <f>IF(AN64="","",Main!C64)</f>
        <v>K.V.RAVANAMMA</v>
      </c>
      <c r="D64" s="347" t="str">
        <f>IF(AN64="","",Main!D64)</f>
        <v>SA (English)</v>
      </c>
      <c r="E64" s="333" t="str">
        <f>IF(AN64="","",Main!E64)</f>
        <v>15280-40510</v>
      </c>
      <c r="F64" s="333"/>
      <c r="G64" s="333"/>
      <c r="H64" s="333"/>
      <c r="I64" s="333"/>
      <c r="J64" s="333"/>
      <c r="K64" s="333"/>
      <c r="L64" s="333"/>
      <c r="M64" s="339">
        <f>IF(AN64="","",SUM(Main!N64,Main!S64))</f>
        <v>2000</v>
      </c>
      <c r="N64" s="333"/>
      <c r="O64" s="334">
        <f t="shared" si="4"/>
        <v>2000</v>
      </c>
      <c r="P64" s="334"/>
      <c r="Q64" s="335"/>
      <c r="R64" s="336"/>
      <c r="S64" s="337"/>
      <c r="T64" s="337"/>
      <c r="U64" s="337"/>
      <c r="V64" s="337"/>
      <c r="W64" s="336"/>
      <c r="X64" s="336"/>
      <c r="Y64" s="336"/>
      <c r="Z64" s="336"/>
      <c r="AA64" s="336"/>
      <c r="AB64" s="337"/>
      <c r="AC64" s="337"/>
      <c r="AD64" s="337"/>
      <c r="AE64" s="337"/>
      <c r="AF64" s="334"/>
      <c r="AG64" s="334"/>
      <c r="AH64" s="334">
        <f t="shared" si="5"/>
        <v>0</v>
      </c>
      <c r="AI64" s="334">
        <f t="shared" si="6"/>
        <v>2000</v>
      </c>
      <c r="AJ64" s="334"/>
      <c r="AK64" s="334">
        <f t="shared" si="7"/>
        <v>2000</v>
      </c>
      <c r="AL64" s="338"/>
      <c r="AM64" s="304"/>
      <c r="AN64" s="356">
        <f>IF(SUM(Main!N64,Main!S64)&gt;0,1,"")</f>
        <v>1</v>
      </c>
      <c r="AO64" s="304"/>
      <c r="AP64" s="304"/>
    </row>
    <row r="65" spans="1:42" s="301" customFormat="1" ht="24" customHeight="1">
      <c r="A65" s="332">
        <f>IF(AN65="","",SUM($AN$4:AN65))</f>
        <v>62</v>
      </c>
      <c r="B65" s="332" t="str">
        <f>IF(AN65="","",Main!B65)</f>
        <v>0807541</v>
      </c>
      <c r="C65" s="346" t="str">
        <f>IF(AN65="","",Main!C65)</f>
        <v>K.V.RAVANAMMA</v>
      </c>
      <c r="D65" s="347" t="str">
        <f>IF(AN65="","",Main!D65)</f>
        <v>SA (English)</v>
      </c>
      <c r="E65" s="333" t="str">
        <f>IF(AN65="","",Main!E65)</f>
        <v>15280-40510</v>
      </c>
      <c r="F65" s="333"/>
      <c r="G65" s="333"/>
      <c r="H65" s="333"/>
      <c r="I65" s="333"/>
      <c r="J65" s="333"/>
      <c r="K65" s="333"/>
      <c r="L65" s="333"/>
      <c r="M65" s="339">
        <f>IF(AN65="","",SUM(Main!N65,Main!S65))</f>
        <v>2000</v>
      </c>
      <c r="N65" s="333"/>
      <c r="O65" s="334">
        <f t="shared" si="4"/>
        <v>2000</v>
      </c>
      <c r="P65" s="334"/>
      <c r="Q65" s="335"/>
      <c r="R65" s="336"/>
      <c r="S65" s="337"/>
      <c r="T65" s="337"/>
      <c r="U65" s="337"/>
      <c r="V65" s="337"/>
      <c r="W65" s="336"/>
      <c r="X65" s="336"/>
      <c r="Y65" s="336"/>
      <c r="Z65" s="336"/>
      <c r="AA65" s="336"/>
      <c r="AB65" s="337"/>
      <c r="AC65" s="337"/>
      <c r="AD65" s="337"/>
      <c r="AE65" s="337"/>
      <c r="AF65" s="334"/>
      <c r="AG65" s="334"/>
      <c r="AH65" s="334">
        <f t="shared" si="5"/>
        <v>0</v>
      </c>
      <c r="AI65" s="334">
        <f t="shared" si="6"/>
        <v>2000</v>
      </c>
      <c r="AJ65" s="334"/>
      <c r="AK65" s="334">
        <f t="shared" si="7"/>
        <v>2000</v>
      </c>
      <c r="AL65" s="338"/>
      <c r="AM65" s="304"/>
      <c r="AN65" s="356">
        <f>IF(SUM(Main!N65,Main!S65)&gt;0,1,"")</f>
        <v>1</v>
      </c>
      <c r="AO65" s="304"/>
      <c r="AP65" s="304"/>
    </row>
    <row r="66" spans="1:42" s="301" customFormat="1" ht="24" customHeight="1">
      <c r="A66" s="332">
        <f>IF(AN66="","",SUM($AN$4:AN66))</f>
        <v>63</v>
      </c>
      <c r="B66" s="332" t="str">
        <f>IF(AN66="","",Main!B66)</f>
        <v>0807541</v>
      </c>
      <c r="C66" s="346" t="str">
        <f>IF(AN66="","",Main!C66)</f>
        <v>K.V.RAVANAMMA</v>
      </c>
      <c r="D66" s="347" t="str">
        <f>IF(AN66="","",Main!D66)</f>
        <v>SA (English)</v>
      </c>
      <c r="E66" s="333" t="str">
        <f>IF(AN66="","",Main!E66)</f>
        <v>15280-40510</v>
      </c>
      <c r="F66" s="333"/>
      <c r="G66" s="333"/>
      <c r="H66" s="333"/>
      <c r="I66" s="333"/>
      <c r="J66" s="333"/>
      <c r="K66" s="333"/>
      <c r="L66" s="333"/>
      <c r="M66" s="339">
        <f>IF(AN66="","",SUM(Main!N66,Main!S66))</f>
        <v>2000</v>
      </c>
      <c r="N66" s="333"/>
      <c r="O66" s="334">
        <f t="shared" si="4"/>
        <v>2000</v>
      </c>
      <c r="P66" s="334"/>
      <c r="Q66" s="335"/>
      <c r="R66" s="336"/>
      <c r="S66" s="337"/>
      <c r="T66" s="337"/>
      <c r="U66" s="337"/>
      <c r="V66" s="337"/>
      <c r="W66" s="336"/>
      <c r="X66" s="336"/>
      <c r="Y66" s="336"/>
      <c r="Z66" s="336"/>
      <c r="AA66" s="336"/>
      <c r="AB66" s="337"/>
      <c r="AC66" s="337"/>
      <c r="AD66" s="337"/>
      <c r="AE66" s="337"/>
      <c r="AF66" s="334"/>
      <c r="AG66" s="334"/>
      <c r="AH66" s="334">
        <f t="shared" si="5"/>
        <v>0</v>
      </c>
      <c r="AI66" s="334">
        <f t="shared" si="6"/>
        <v>2000</v>
      </c>
      <c r="AJ66" s="334"/>
      <c r="AK66" s="334">
        <f t="shared" si="7"/>
        <v>2000</v>
      </c>
      <c r="AL66" s="338"/>
      <c r="AM66" s="304"/>
      <c r="AN66" s="356">
        <f>IF(SUM(Main!N66,Main!S66)&gt;0,1,"")</f>
        <v>1</v>
      </c>
      <c r="AO66" s="304"/>
      <c r="AP66" s="304"/>
    </row>
    <row r="67" spans="1:42" s="301" customFormat="1" ht="24" customHeight="1">
      <c r="A67" s="332">
        <f>IF(AN67="","",SUM($AN$4:AN67))</f>
        <v>64</v>
      </c>
      <c r="B67" s="332" t="str">
        <f>IF(AN67="","",Main!B67)</f>
        <v>0807541</v>
      </c>
      <c r="C67" s="346" t="str">
        <f>IF(AN67="","",Main!C67)</f>
        <v>K.V.RAVANAMMA</v>
      </c>
      <c r="D67" s="347" t="str">
        <f>IF(AN67="","",Main!D67)</f>
        <v>SA (English)</v>
      </c>
      <c r="E67" s="333" t="str">
        <f>IF(AN67="","",Main!E67)</f>
        <v>15280-40510</v>
      </c>
      <c r="F67" s="333"/>
      <c r="G67" s="333"/>
      <c r="H67" s="333"/>
      <c r="I67" s="333"/>
      <c r="J67" s="333"/>
      <c r="K67" s="333"/>
      <c r="L67" s="333"/>
      <c r="M67" s="339">
        <f>IF(AN67="","",SUM(Main!N67,Main!S67))</f>
        <v>2000</v>
      </c>
      <c r="N67" s="333"/>
      <c r="O67" s="334">
        <f t="shared" si="4"/>
        <v>2000</v>
      </c>
      <c r="P67" s="334"/>
      <c r="Q67" s="335"/>
      <c r="R67" s="336"/>
      <c r="S67" s="337"/>
      <c r="T67" s="337"/>
      <c r="U67" s="337"/>
      <c r="V67" s="337"/>
      <c r="W67" s="336"/>
      <c r="X67" s="336"/>
      <c r="Y67" s="336"/>
      <c r="Z67" s="336"/>
      <c r="AA67" s="336"/>
      <c r="AB67" s="337"/>
      <c r="AC67" s="337"/>
      <c r="AD67" s="337"/>
      <c r="AE67" s="337"/>
      <c r="AF67" s="334"/>
      <c r="AG67" s="334"/>
      <c r="AH67" s="334">
        <f t="shared" si="5"/>
        <v>0</v>
      </c>
      <c r="AI67" s="334">
        <f t="shared" si="6"/>
        <v>2000</v>
      </c>
      <c r="AJ67" s="334"/>
      <c r="AK67" s="334">
        <f t="shared" si="7"/>
        <v>2000</v>
      </c>
      <c r="AL67" s="338"/>
      <c r="AM67" s="304"/>
      <c r="AN67" s="356">
        <f>IF(SUM(Main!N67,Main!S67)&gt;0,1,"")</f>
        <v>1</v>
      </c>
      <c r="AO67" s="304"/>
      <c r="AP67" s="304"/>
    </row>
    <row r="68" spans="1:42" s="301" customFormat="1" ht="24" customHeight="1">
      <c r="A68" s="332">
        <f>IF(AN68="","",SUM($AN$4:AN68))</f>
        <v>65</v>
      </c>
      <c r="B68" s="332" t="str">
        <f>IF(AN68="","",Main!B68)</f>
        <v>0807541</v>
      </c>
      <c r="C68" s="346" t="str">
        <f>IF(AN68="","",Main!C68)</f>
        <v>K.V.RAVANAMMA</v>
      </c>
      <c r="D68" s="347" t="str">
        <f>IF(AN68="","",Main!D68)</f>
        <v>SA (English)</v>
      </c>
      <c r="E68" s="333" t="str">
        <f>IF(AN68="","",Main!E68)</f>
        <v>15280-40510</v>
      </c>
      <c r="F68" s="333"/>
      <c r="G68" s="333"/>
      <c r="H68" s="333"/>
      <c r="I68" s="333"/>
      <c r="J68" s="333"/>
      <c r="K68" s="333"/>
      <c r="L68" s="333"/>
      <c r="M68" s="339">
        <f>IF(AN68="","",SUM(Main!N68,Main!S68))</f>
        <v>2000</v>
      </c>
      <c r="N68" s="333"/>
      <c r="O68" s="334">
        <f t="shared" si="4"/>
        <v>2000</v>
      </c>
      <c r="P68" s="334"/>
      <c r="Q68" s="335"/>
      <c r="R68" s="336"/>
      <c r="S68" s="337"/>
      <c r="T68" s="337"/>
      <c r="U68" s="337"/>
      <c r="V68" s="337"/>
      <c r="W68" s="336"/>
      <c r="X68" s="336"/>
      <c r="Y68" s="336"/>
      <c r="Z68" s="336"/>
      <c r="AA68" s="336"/>
      <c r="AB68" s="337"/>
      <c r="AC68" s="337"/>
      <c r="AD68" s="337"/>
      <c r="AE68" s="337"/>
      <c r="AF68" s="334"/>
      <c r="AG68" s="334"/>
      <c r="AH68" s="334">
        <f t="shared" si="5"/>
        <v>0</v>
      </c>
      <c r="AI68" s="334">
        <f t="shared" si="6"/>
        <v>2000</v>
      </c>
      <c r="AJ68" s="334"/>
      <c r="AK68" s="334">
        <f t="shared" si="7"/>
        <v>2000</v>
      </c>
      <c r="AL68" s="338"/>
      <c r="AM68" s="304"/>
      <c r="AN68" s="356">
        <f>IF(SUM(Main!N68,Main!S68)&gt;0,1,"")</f>
        <v>1</v>
      </c>
      <c r="AO68" s="304"/>
      <c r="AP68" s="304"/>
    </row>
    <row r="69" spans="1:42" s="301" customFormat="1" ht="24" customHeight="1">
      <c r="A69" s="332">
        <f>IF(AN69="","",SUM($AN$4:AN69))</f>
        <v>66</v>
      </c>
      <c r="B69" s="332" t="str">
        <f>IF(AN69="","",Main!B69)</f>
        <v>0807541</v>
      </c>
      <c r="C69" s="346" t="str">
        <f>IF(AN69="","",Main!C69)</f>
        <v>K.V.RAVANAMMA</v>
      </c>
      <c r="D69" s="347" t="str">
        <f>IF(AN69="","",Main!D69)</f>
        <v>SA (English)</v>
      </c>
      <c r="E69" s="333" t="str">
        <f>IF(AN69="","",Main!E69)</f>
        <v>15280-40510</v>
      </c>
      <c r="F69" s="333"/>
      <c r="G69" s="333"/>
      <c r="H69" s="333"/>
      <c r="I69" s="333"/>
      <c r="J69" s="333"/>
      <c r="K69" s="333"/>
      <c r="L69" s="333"/>
      <c r="M69" s="339">
        <f>IF(AN69="","",SUM(Main!N69,Main!S69))</f>
        <v>2000</v>
      </c>
      <c r="N69" s="333"/>
      <c r="O69" s="334">
        <f t="shared" si="4"/>
        <v>2000</v>
      </c>
      <c r="P69" s="334"/>
      <c r="Q69" s="335"/>
      <c r="R69" s="336"/>
      <c r="S69" s="337"/>
      <c r="T69" s="337"/>
      <c r="U69" s="337"/>
      <c r="V69" s="337"/>
      <c r="W69" s="336"/>
      <c r="X69" s="336"/>
      <c r="Y69" s="336"/>
      <c r="Z69" s="336"/>
      <c r="AA69" s="336"/>
      <c r="AB69" s="337"/>
      <c r="AC69" s="337"/>
      <c r="AD69" s="337"/>
      <c r="AE69" s="337"/>
      <c r="AF69" s="334"/>
      <c r="AG69" s="334"/>
      <c r="AH69" s="334">
        <f t="shared" si="5"/>
        <v>0</v>
      </c>
      <c r="AI69" s="334">
        <f t="shared" si="6"/>
        <v>2000</v>
      </c>
      <c r="AJ69" s="334"/>
      <c r="AK69" s="334">
        <f t="shared" si="7"/>
        <v>2000</v>
      </c>
      <c r="AL69" s="338"/>
      <c r="AM69" s="304"/>
      <c r="AN69" s="356">
        <f>IF(SUM(Main!N69,Main!S69)&gt;0,1,"")</f>
        <v>1</v>
      </c>
      <c r="AO69" s="304"/>
      <c r="AP69" s="304"/>
    </row>
    <row r="70" spans="1:42" s="301" customFormat="1" ht="24" customHeight="1">
      <c r="A70" s="332">
        <f>IF(AN70="","",SUM($AN$4:AN70))</f>
        <v>67</v>
      </c>
      <c r="B70" s="332" t="str">
        <f>IF(AN70="","",Main!B70)</f>
        <v>0807541</v>
      </c>
      <c r="C70" s="346" t="str">
        <f>IF(AN70="","",Main!C70)</f>
        <v>K.V.RAVANAMMA</v>
      </c>
      <c r="D70" s="347" t="str">
        <f>IF(AN70="","",Main!D70)</f>
        <v>SA (English)</v>
      </c>
      <c r="E70" s="333" t="str">
        <f>IF(AN70="","",Main!E70)</f>
        <v>15280-40510</v>
      </c>
      <c r="F70" s="333"/>
      <c r="G70" s="333"/>
      <c r="H70" s="333"/>
      <c r="I70" s="333"/>
      <c r="J70" s="333"/>
      <c r="K70" s="333"/>
      <c r="L70" s="333"/>
      <c r="M70" s="339">
        <f>IF(AN70="","",SUM(Main!N70,Main!S70))</f>
        <v>2000</v>
      </c>
      <c r="N70" s="333"/>
      <c r="O70" s="334">
        <f t="shared" si="4"/>
        <v>2000</v>
      </c>
      <c r="P70" s="334"/>
      <c r="Q70" s="335"/>
      <c r="R70" s="336"/>
      <c r="S70" s="337"/>
      <c r="T70" s="337"/>
      <c r="U70" s="337"/>
      <c r="V70" s="337"/>
      <c r="W70" s="336"/>
      <c r="X70" s="336"/>
      <c r="Y70" s="336"/>
      <c r="Z70" s="336"/>
      <c r="AA70" s="336"/>
      <c r="AB70" s="337"/>
      <c r="AC70" s="337"/>
      <c r="AD70" s="337"/>
      <c r="AE70" s="337"/>
      <c r="AF70" s="334"/>
      <c r="AG70" s="334"/>
      <c r="AH70" s="334">
        <f t="shared" si="5"/>
        <v>0</v>
      </c>
      <c r="AI70" s="334">
        <f t="shared" si="6"/>
        <v>2000</v>
      </c>
      <c r="AJ70" s="334"/>
      <c r="AK70" s="334">
        <f t="shared" si="7"/>
        <v>2000</v>
      </c>
      <c r="AL70" s="338"/>
      <c r="AM70" s="304"/>
      <c r="AN70" s="356">
        <f>IF(SUM(Main!N70,Main!S70)&gt;0,1,"")</f>
        <v>1</v>
      </c>
      <c r="AO70" s="304"/>
      <c r="AP70" s="304"/>
    </row>
    <row r="71" spans="1:42" s="301" customFormat="1" ht="24" customHeight="1">
      <c r="A71" s="332">
        <f>IF(AN71="","",SUM($AN$4:AN71))</f>
        <v>68</v>
      </c>
      <c r="B71" s="332" t="str">
        <f>IF(AN71="","",Main!B71)</f>
        <v>0807541</v>
      </c>
      <c r="C71" s="346" t="str">
        <f>IF(AN71="","",Main!C71)</f>
        <v>K.V.RAVANAMMA</v>
      </c>
      <c r="D71" s="347" t="str">
        <f>IF(AN71="","",Main!D71)</f>
        <v>SA (English)</v>
      </c>
      <c r="E71" s="333" t="str">
        <f>IF(AN71="","",Main!E71)</f>
        <v>15280-40510</v>
      </c>
      <c r="F71" s="333"/>
      <c r="G71" s="333"/>
      <c r="H71" s="333"/>
      <c r="I71" s="333"/>
      <c r="J71" s="333"/>
      <c r="K71" s="333"/>
      <c r="L71" s="333"/>
      <c r="M71" s="339">
        <f>IF(AN71="","",SUM(Main!N71,Main!S71))</f>
        <v>2000</v>
      </c>
      <c r="N71" s="333"/>
      <c r="O71" s="334">
        <f t="shared" si="4"/>
        <v>2000</v>
      </c>
      <c r="P71" s="334"/>
      <c r="Q71" s="335"/>
      <c r="R71" s="336"/>
      <c r="S71" s="337"/>
      <c r="T71" s="337"/>
      <c r="U71" s="337"/>
      <c r="V71" s="337"/>
      <c r="W71" s="336"/>
      <c r="X71" s="336"/>
      <c r="Y71" s="336"/>
      <c r="Z71" s="336"/>
      <c r="AA71" s="336"/>
      <c r="AB71" s="337"/>
      <c r="AC71" s="337"/>
      <c r="AD71" s="337"/>
      <c r="AE71" s="337"/>
      <c r="AF71" s="334"/>
      <c r="AG71" s="334"/>
      <c r="AH71" s="334">
        <f t="shared" si="5"/>
        <v>0</v>
      </c>
      <c r="AI71" s="334">
        <f t="shared" si="6"/>
        <v>2000</v>
      </c>
      <c r="AJ71" s="334"/>
      <c r="AK71" s="334">
        <f t="shared" si="7"/>
        <v>2000</v>
      </c>
      <c r="AL71" s="338"/>
      <c r="AM71" s="304"/>
      <c r="AN71" s="356">
        <f>IF(SUM(Main!N71,Main!S71)&gt;0,1,"")</f>
        <v>1</v>
      </c>
      <c r="AO71" s="304"/>
      <c r="AP71" s="304"/>
    </row>
    <row r="72" spans="1:42" s="301" customFormat="1" ht="24" customHeight="1">
      <c r="A72" s="332">
        <f>IF(AN72="","",SUM($AN$4:AN72))</f>
        <v>69</v>
      </c>
      <c r="B72" s="332" t="str">
        <f>IF(AN72="","",Main!B72)</f>
        <v>0807541</v>
      </c>
      <c r="C72" s="346" t="str">
        <f>IF(AN72="","",Main!C72)</f>
        <v>K.V.RAVANAMMA</v>
      </c>
      <c r="D72" s="347" t="str">
        <f>IF(AN72="","",Main!D72)</f>
        <v>SA (English)</v>
      </c>
      <c r="E72" s="333" t="str">
        <f>IF(AN72="","",Main!E72)</f>
        <v>15280-40510</v>
      </c>
      <c r="F72" s="333"/>
      <c r="G72" s="333"/>
      <c r="H72" s="333"/>
      <c r="I72" s="333"/>
      <c r="J72" s="333"/>
      <c r="K72" s="333"/>
      <c r="L72" s="333"/>
      <c r="M72" s="339">
        <f>IF(AN72="","",SUM(Main!N72,Main!S72))</f>
        <v>2000</v>
      </c>
      <c r="N72" s="333"/>
      <c r="O72" s="334">
        <f t="shared" si="4"/>
        <v>2000</v>
      </c>
      <c r="P72" s="334"/>
      <c r="Q72" s="335"/>
      <c r="R72" s="336"/>
      <c r="S72" s="337"/>
      <c r="T72" s="337"/>
      <c r="U72" s="337"/>
      <c r="V72" s="337"/>
      <c r="W72" s="336"/>
      <c r="X72" s="336"/>
      <c r="Y72" s="336"/>
      <c r="Z72" s="336"/>
      <c r="AA72" s="336"/>
      <c r="AB72" s="337"/>
      <c r="AC72" s="337"/>
      <c r="AD72" s="337"/>
      <c r="AE72" s="337"/>
      <c r="AF72" s="334"/>
      <c r="AG72" s="334"/>
      <c r="AH72" s="334">
        <f t="shared" si="5"/>
        <v>0</v>
      </c>
      <c r="AI72" s="334">
        <f t="shared" si="6"/>
        <v>2000</v>
      </c>
      <c r="AJ72" s="334"/>
      <c r="AK72" s="334">
        <f t="shared" si="7"/>
        <v>2000</v>
      </c>
      <c r="AL72" s="338"/>
      <c r="AM72" s="304"/>
      <c r="AN72" s="356">
        <f>IF(SUM(Main!N72,Main!S72)&gt;0,1,"")</f>
        <v>1</v>
      </c>
      <c r="AO72" s="304"/>
      <c r="AP72" s="304"/>
    </row>
    <row r="73" spans="1:42" s="301" customFormat="1" ht="24" customHeight="1">
      <c r="A73" s="332">
        <f>IF(AN73="","",SUM($AN$4:AN73))</f>
        <v>70</v>
      </c>
      <c r="B73" s="332" t="str">
        <f>IF(AN73="","",Main!B73)</f>
        <v>0807541</v>
      </c>
      <c r="C73" s="346" t="str">
        <f>IF(AN73="","",Main!C73)</f>
        <v>K.V.RAVANAMMA</v>
      </c>
      <c r="D73" s="347" t="str">
        <f>IF(AN73="","",Main!D73)</f>
        <v>SA (English)</v>
      </c>
      <c r="E73" s="333" t="str">
        <f>IF(AN73="","",Main!E73)</f>
        <v>15280-40510</v>
      </c>
      <c r="F73" s="333"/>
      <c r="G73" s="333"/>
      <c r="H73" s="333"/>
      <c r="I73" s="333"/>
      <c r="J73" s="333"/>
      <c r="K73" s="333"/>
      <c r="L73" s="333"/>
      <c r="M73" s="339">
        <f>IF(AN73="","",SUM(Main!N73,Main!S73))</f>
        <v>2000</v>
      </c>
      <c r="N73" s="333"/>
      <c r="O73" s="334">
        <f t="shared" si="4"/>
        <v>2000</v>
      </c>
      <c r="P73" s="334"/>
      <c r="Q73" s="335"/>
      <c r="R73" s="336"/>
      <c r="S73" s="337"/>
      <c r="T73" s="337"/>
      <c r="U73" s="337"/>
      <c r="V73" s="337"/>
      <c r="W73" s="336"/>
      <c r="X73" s="336"/>
      <c r="Y73" s="336"/>
      <c r="Z73" s="336"/>
      <c r="AA73" s="336"/>
      <c r="AB73" s="337"/>
      <c r="AC73" s="337"/>
      <c r="AD73" s="337"/>
      <c r="AE73" s="337"/>
      <c r="AF73" s="334"/>
      <c r="AG73" s="334"/>
      <c r="AH73" s="334">
        <f t="shared" si="5"/>
        <v>0</v>
      </c>
      <c r="AI73" s="334">
        <f t="shared" si="6"/>
        <v>2000</v>
      </c>
      <c r="AJ73" s="334"/>
      <c r="AK73" s="334">
        <f t="shared" si="7"/>
        <v>2000</v>
      </c>
      <c r="AL73" s="338"/>
      <c r="AM73" s="304"/>
      <c r="AN73" s="356">
        <f>IF(SUM(Main!N73,Main!S73)&gt;0,1,"")</f>
        <v>1</v>
      </c>
      <c r="AO73" s="304"/>
      <c r="AP73" s="304"/>
    </row>
    <row r="74" spans="1:42" s="301" customFormat="1" ht="24" customHeight="1">
      <c r="A74" s="332">
        <f>IF(AN74="","",SUM($AN$4:AN74))</f>
        <v>71</v>
      </c>
      <c r="B74" s="332" t="str">
        <f>IF(AN74="","",Main!B74)</f>
        <v>0807541</v>
      </c>
      <c r="C74" s="346" t="str">
        <f>IF(AN74="","",Main!C74)</f>
        <v>K.V.RAVANAMMA</v>
      </c>
      <c r="D74" s="347" t="str">
        <f>IF(AN74="","",Main!D74)</f>
        <v>SA (English)</v>
      </c>
      <c r="E74" s="333" t="str">
        <f>IF(AN74="","",Main!E74)</f>
        <v>15280-40510</v>
      </c>
      <c r="F74" s="333"/>
      <c r="G74" s="333"/>
      <c r="H74" s="333"/>
      <c r="I74" s="333"/>
      <c r="J74" s="333"/>
      <c r="K74" s="333"/>
      <c r="L74" s="333"/>
      <c r="M74" s="339">
        <f>IF(AN74="","",SUM(Main!N74,Main!S74))</f>
        <v>2000</v>
      </c>
      <c r="N74" s="333"/>
      <c r="O74" s="334">
        <f t="shared" si="4"/>
        <v>2000</v>
      </c>
      <c r="P74" s="334"/>
      <c r="Q74" s="335"/>
      <c r="R74" s="336"/>
      <c r="S74" s="337"/>
      <c r="T74" s="337"/>
      <c r="U74" s="337"/>
      <c r="V74" s="337"/>
      <c r="W74" s="336"/>
      <c r="X74" s="336"/>
      <c r="Y74" s="336"/>
      <c r="Z74" s="336"/>
      <c r="AA74" s="336"/>
      <c r="AB74" s="337"/>
      <c r="AC74" s="337"/>
      <c r="AD74" s="337"/>
      <c r="AE74" s="337"/>
      <c r="AF74" s="334"/>
      <c r="AG74" s="334"/>
      <c r="AH74" s="334">
        <f t="shared" si="5"/>
        <v>0</v>
      </c>
      <c r="AI74" s="334">
        <f t="shared" si="6"/>
        <v>2000</v>
      </c>
      <c r="AJ74" s="334"/>
      <c r="AK74" s="334">
        <f t="shared" si="7"/>
        <v>2000</v>
      </c>
      <c r="AL74" s="338"/>
      <c r="AM74" s="304"/>
      <c r="AN74" s="356">
        <f>IF(SUM(Main!N74,Main!S74)&gt;0,1,"")</f>
        <v>1</v>
      </c>
      <c r="AO74" s="304"/>
      <c r="AP74" s="304"/>
    </row>
    <row r="75" spans="1:42" s="301" customFormat="1" ht="24" customHeight="1">
      <c r="A75" s="332">
        <f>IF(AN75="","",SUM($AN$4:AN75))</f>
        <v>72</v>
      </c>
      <c r="B75" s="332" t="str">
        <f>IF(AN75="","",Main!B75)</f>
        <v>0807541</v>
      </c>
      <c r="C75" s="346" t="str">
        <f>IF(AN75="","",Main!C75)</f>
        <v>K.V.RAVANAMMA</v>
      </c>
      <c r="D75" s="347" t="str">
        <f>IF(AN75="","",Main!D75)</f>
        <v>SA (English)</v>
      </c>
      <c r="E75" s="333" t="str">
        <f>IF(AN75="","",Main!E75)</f>
        <v>15280-40510</v>
      </c>
      <c r="F75" s="333"/>
      <c r="G75" s="333"/>
      <c r="H75" s="333"/>
      <c r="I75" s="333"/>
      <c r="J75" s="333"/>
      <c r="K75" s="333"/>
      <c r="L75" s="333"/>
      <c r="M75" s="339">
        <f>IF(AN75="","",SUM(Main!N75,Main!S75))</f>
        <v>2000</v>
      </c>
      <c r="N75" s="333"/>
      <c r="O75" s="334">
        <f t="shared" si="4"/>
        <v>2000</v>
      </c>
      <c r="P75" s="334"/>
      <c r="Q75" s="335"/>
      <c r="R75" s="336"/>
      <c r="S75" s="337"/>
      <c r="T75" s="337"/>
      <c r="U75" s="337"/>
      <c r="V75" s="337"/>
      <c r="W75" s="336"/>
      <c r="X75" s="336"/>
      <c r="Y75" s="336"/>
      <c r="Z75" s="336"/>
      <c r="AA75" s="336"/>
      <c r="AB75" s="337"/>
      <c r="AC75" s="337"/>
      <c r="AD75" s="337"/>
      <c r="AE75" s="337"/>
      <c r="AF75" s="334"/>
      <c r="AG75" s="334"/>
      <c r="AH75" s="334">
        <f t="shared" si="5"/>
        <v>0</v>
      </c>
      <c r="AI75" s="334">
        <f t="shared" si="6"/>
        <v>2000</v>
      </c>
      <c r="AJ75" s="334"/>
      <c r="AK75" s="334">
        <f t="shared" si="7"/>
        <v>2000</v>
      </c>
      <c r="AL75" s="338"/>
      <c r="AM75" s="304"/>
      <c r="AN75" s="356">
        <f>IF(SUM(Main!N75,Main!S75)&gt;0,1,"")</f>
        <v>1</v>
      </c>
      <c r="AO75" s="304"/>
      <c r="AP75" s="304"/>
    </row>
    <row r="76" spans="1:42" s="301" customFormat="1" ht="24" customHeight="1">
      <c r="A76" s="332">
        <f>IF(AN76="","",SUM($AN$4:AN76))</f>
        <v>73</v>
      </c>
      <c r="B76" s="332" t="str">
        <f>IF(AN76="","",Main!B76)</f>
        <v>0807541</v>
      </c>
      <c r="C76" s="346" t="str">
        <f>IF(AN76="","",Main!C76)</f>
        <v>K.V.RAVANAMMA</v>
      </c>
      <c r="D76" s="347" t="str">
        <f>IF(AN76="","",Main!D76)</f>
        <v>SA (English)</v>
      </c>
      <c r="E76" s="333" t="str">
        <f>IF(AN76="","",Main!E76)</f>
        <v>15280-40510</v>
      </c>
      <c r="F76" s="333"/>
      <c r="G76" s="333"/>
      <c r="H76" s="333"/>
      <c r="I76" s="333"/>
      <c r="J76" s="333"/>
      <c r="K76" s="333"/>
      <c r="L76" s="333"/>
      <c r="M76" s="339">
        <f>IF(AN76="","",SUM(Main!N76,Main!S76))</f>
        <v>2000</v>
      </c>
      <c r="N76" s="333"/>
      <c r="O76" s="334">
        <f t="shared" ref="O76:O139" si="8">SUM(F76:N76)</f>
        <v>2000</v>
      </c>
      <c r="P76" s="334"/>
      <c r="Q76" s="335"/>
      <c r="R76" s="336"/>
      <c r="S76" s="337"/>
      <c r="T76" s="337"/>
      <c r="U76" s="337"/>
      <c r="V76" s="337"/>
      <c r="W76" s="336"/>
      <c r="X76" s="336"/>
      <c r="Y76" s="336"/>
      <c r="Z76" s="336"/>
      <c r="AA76" s="336"/>
      <c r="AB76" s="337"/>
      <c r="AC76" s="337"/>
      <c r="AD76" s="337"/>
      <c r="AE76" s="337"/>
      <c r="AF76" s="334"/>
      <c r="AG76" s="334"/>
      <c r="AH76" s="334">
        <f t="shared" ref="AH76:AH139" si="9">SUM(P76:AG76)</f>
        <v>0</v>
      </c>
      <c r="AI76" s="334">
        <f t="shared" ref="AI76:AI139" si="10">O76-AH76</f>
        <v>2000</v>
      </c>
      <c r="AJ76" s="334"/>
      <c r="AK76" s="334">
        <f t="shared" ref="AK76:AK139" si="11">AI76-AJ76</f>
        <v>2000</v>
      </c>
      <c r="AL76" s="338"/>
      <c r="AM76" s="304"/>
      <c r="AN76" s="356">
        <f>IF(SUM(Main!N76,Main!S76)&gt;0,1,"")</f>
        <v>1</v>
      </c>
      <c r="AO76" s="304"/>
      <c r="AP76" s="304"/>
    </row>
    <row r="77" spans="1:42" s="301" customFormat="1" ht="24" customHeight="1">
      <c r="A77" s="332">
        <f>IF(AN77="","",SUM($AN$4:AN77))</f>
        <v>74</v>
      </c>
      <c r="B77" s="332" t="str">
        <f>IF(AN77="","",Main!B77)</f>
        <v>0807541</v>
      </c>
      <c r="C77" s="346" t="str">
        <f>IF(AN77="","",Main!C77)</f>
        <v>K.V.RAVANAMMA</v>
      </c>
      <c r="D77" s="347" t="str">
        <f>IF(AN77="","",Main!D77)</f>
        <v>SA (English)</v>
      </c>
      <c r="E77" s="333" t="str">
        <f>IF(AN77="","",Main!E77)</f>
        <v>15280-40510</v>
      </c>
      <c r="F77" s="333"/>
      <c r="G77" s="333"/>
      <c r="H77" s="333"/>
      <c r="I77" s="333"/>
      <c r="J77" s="333"/>
      <c r="K77" s="333"/>
      <c r="L77" s="333"/>
      <c r="M77" s="339">
        <f>IF(AN77="","",SUM(Main!N77,Main!S77))</f>
        <v>2000</v>
      </c>
      <c r="N77" s="333"/>
      <c r="O77" s="334">
        <f t="shared" si="8"/>
        <v>2000</v>
      </c>
      <c r="P77" s="334"/>
      <c r="Q77" s="335"/>
      <c r="R77" s="336"/>
      <c r="S77" s="337"/>
      <c r="T77" s="337"/>
      <c r="U77" s="337"/>
      <c r="V77" s="337"/>
      <c r="W77" s="336"/>
      <c r="X77" s="336"/>
      <c r="Y77" s="336"/>
      <c r="Z77" s="336"/>
      <c r="AA77" s="336"/>
      <c r="AB77" s="337"/>
      <c r="AC77" s="337"/>
      <c r="AD77" s="337"/>
      <c r="AE77" s="337"/>
      <c r="AF77" s="334"/>
      <c r="AG77" s="334"/>
      <c r="AH77" s="334">
        <f t="shared" si="9"/>
        <v>0</v>
      </c>
      <c r="AI77" s="334">
        <f t="shared" si="10"/>
        <v>2000</v>
      </c>
      <c r="AJ77" s="334"/>
      <c r="AK77" s="334">
        <f t="shared" si="11"/>
        <v>2000</v>
      </c>
      <c r="AL77" s="338"/>
      <c r="AM77" s="304"/>
      <c r="AN77" s="356">
        <f>IF(SUM(Main!N77,Main!S77)&gt;0,1,"")</f>
        <v>1</v>
      </c>
      <c r="AO77" s="304"/>
      <c r="AP77" s="304"/>
    </row>
    <row r="78" spans="1:42" s="301" customFormat="1" ht="24" customHeight="1">
      <c r="A78" s="332">
        <f>IF(AN78="","",SUM($AN$4:AN78))</f>
        <v>75</v>
      </c>
      <c r="B78" s="332" t="str">
        <f>IF(AN78="","",Main!B78)</f>
        <v>0807541</v>
      </c>
      <c r="C78" s="346" t="str">
        <f>IF(AN78="","",Main!C78)</f>
        <v>K.V.RAVANAMMA</v>
      </c>
      <c r="D78" s="347" t="str">
        <f>IF(AN78="","",Main!D78)</f>
        <v>SA (English)</v>
      </c>
      <c r="E78" s="333" t="str">
        <f>IF(AN78="","",Main!E78)</f>
        <v>15280-40510</v>
      </c>
      <c r="F78" s="333"/>
      <c r="G78" s="333"/>
      <c r="H78" s="333"/>
      <c r="I78" s="333"/>
      <c r="J78" s="333"/>
      <c r="K78" s="333"/>
      <c r="L78" s="333"/>
      <c r="M78" s="339">
        <f>IF(AN78="","",SUM(Main!N78,Main!S78))</f>
        <v>2000</v>
      </c>
      <c r="N78" s="333"/>
      <c r="O78" s="334">
        <f t="shared" si="8"/>
        <v>2000</v>
      </c>
      <c r="P78" s="334"/>
      <c r="Q78" s="335"/>
      <c r="R78" s="336"/>
      <c r="S78" s="337"/>
      <c r="T78" s="337"/>
      <c r="U78" s="337"/>
      <c r="V78" s="337"/>
      <c r="W78" s="336"/>
      <c r="X78" s="336"/>
      <c r="Y78" s="336"/>
      <c r="Z78" s="336"/>
      <c r="AA78" s="336"/>
      <c r="AB78" s="337"/>
      <c r="AC78" s="337"/>
      <c r="AD78" s="337"/>
      <c r="AE78" s="337"/>
      <c r="AF78" s="334"/>
      <c r="AG78" s="334"/>
      <c r="AH78" s="334">
        <f t="shared" si="9"/>
        <v>0</v>
      </c>
      <c r="AI78" s="334">
        <f t="shared" si="10"/>
        <v>2000</v>
      </c>
      <c r="AJ78" s="334"/>
      <c r="AK78" s="334">
        <f t="shared" si="11"/>
        <v>2000</v>
      </c>
      <c r="AL78" s="338"/>
      <c r="AM78" s="304"/>
      <c r="AN78" s="356">
        <f>IF(SUM(Main!N78,Main!S78)&gt;0,1,"")</f>
        <v>1</v>
      </c>
      <c r="AO78" s="304"/>
      <c r="AP78" s="304"/>
    </row>
    <row r="79" spans="1:42" s="301" customFormat="1" ht="24" customHeight="1">
      <c r="A79" s="332">
        <f>IF(AN79="","",SUM($AN$4:AN79))</f>
        <v>76</v>
      </c>
      <c r="B79" s="332" t="str">
        <f>IF(AN79="","",Main!B79)</f>
        <v>0807541</v>
      </c>
      <c r="C79" s="346" t="str">
        <f>IF(AN79="","",Main!C79)</f>
        <v>K.V.RAVANAMMA</v>
      </c>
      <c r="D79" s="347" t="str">
        <f>IF(AN79="","",Main!D79)</f>
        <v>SA (English)</v>
      </c>
      <c r="E79" s="333" t="str">
        <f>IF(AN79="","",Main!E79)</f>
        <v>15280-40510</v>
      </c>
      <c r="F79" s="333"/>
      <c r="G79" s="333"/>
      <c r="H79" s="333"/>
      <c r="I79" s="333"/>
      <c r="J79" s="333"/>
      <c r="K79" s="333"/>
      <c r="L79" s="333"/>
      <c r="M79" s="339">
        <f>IF(AN79="","",SUM(Main!N79,Main!S79))</f>
        <v>2000</v>
      </c>
      <c r="N79" s="333"/>
      <c r="O79" s="334">
        <f t="shared" si="8"/>
        <v>2000</v>
      </c>
      <c r="P79" s="334"/>
      <c r="Q79" s="335"/>
      <c r="R79" s="336"/>
      <c r="S79" s="337"/>
      <c r="T79" s="337"/>
      <c r="U79" s="337"/>
      <c r="V79" s="337"/>
      <c r="W79" s="336"/>
      <c r="X79" s="336"/>
      <c r="Y79" s="336"/>
      <c r="Z79" s="336"/>
      <c r="AA79" s="336"/>
      <c r="AB79" s="337"/>
      <c r="AC79" s="337"/>
      <c r="AD79" s="337"/>
      <c r="AE79" s="337"/>
      <c r="AF79" s="334"/>
      <c r="AG79" s="334"/>
      <c r="AH79" s="334">
        <f t="shared" si="9"/>
        <v>0</v>
      </c>
      <c r="AI79" s="334">
        <f t="shared" si="10"/>
        <v>2000</v>
      </c>
      <c r="AJ79" s="334"/>
      <c r="AK79" s="334">
        <f t="shared" si="11"/>
        <v>2000</v>
      </c>
      <c r="AL79" s="338"/>
      <c r="AM79" s="304"/>
      <c r="AN79" s="356">
        <f>IF(SUM(Main!N79,Main!S79)&gt;0,1,"")</f>
        <v>1</v>
      </c>
      <c r="AO79" s="304"/>
      <c r="AP79" s="304"/>
    </row>
    <row r="80" spans="1:42" s="301" customFormat="1" ht="24" customHeight="1">
      <c r="A80" s="332">
        <f>IF(AN80="","",SUM($AN$4:AN80))</f>
        <v>77</v>
      </c>
      <c r="B80" s="332" t="str">
        <f>IF(AN80="","",Main!B80)</f>
        <v>0807541</v>
      </c>
      <c r="C80" s="346" t="str">
        <f>IF(AN80="","",Main!C80)</f>
        <v>K.V.RAVANAMMA</v>
      </c>
      <c r="D80" s="347" t="str">
        <f>IF(AN80="","",Main!D80)</f>
        <v>SA (English)</v>
      </c>
      <c r="E80" s="333" t="str">
        <f>IF(AN80="","",Main!E80)</f>
        <v>15280-40510</v>
      </c>
      <c r="F80" s="333"/>
      <c r="G80" s="333"/>
      <c r="H80" s="333"/>
      <c r="I80" s="333"/>
      <c r="J80" s="333"/>
      <c r="K80" s="333"/>
      <c r="L80" s="333"/>
      <c r="M80" s="339">
        <f>IF(AN80="","",SUM(Main!N80,Main!S80))</f>
        <v>2000</v>
      </c>
      <c r="N80" s="333"/>
      <c r="O80" s="334">
        <f t="shared" si="8"/>
        <v>2000</v>
      </c>
      <c r="P80" s="334"/>
      <c r="Q80" s="335"/>
      <c r="R80" s="336"/>
      <c r="S80" s="337"/>
      <c r="T80" s="337"/>
      <c r="U80" s="337"/>
      <c r="V80" s="337"/>
      <c r="W80" s="336"/>
      <c r="X80" s="336"/>
      <c r="Y80" s="336"/>
      <c r="Z80" s="336"/>
      <c r="AA80" s="336"/>
      <c r="AB80" s="337"/>
      <c r="AC80" s="337"/>
      <c r="AD80" s="337"/>
      <c r="AE80" s="337"/>
      <c r="AF80" s="334"/>
      <c r="AG80" s="334"/>
      <c r="AH80" s="334">
        <f t="shared" si="9"/>
        <v>0</v>
      </c>
      <c r="AI80" s="334">
        <f t="shared" si="10"/>
        <v>2000</v>
      </c>
      <c r="AJ80" s="334"/>
      <c r="AK80" s="334">
        <f t="shared" si="11"/>
        <v>2000</v>
      </c>
      <c r="AL80" s="338"/>
      <c r="AM80" s="304"/>
      <c r="AN80" s="356">
        <f>IF(SUM(Main!N80,Main!S80)&gt;0,1,"")</f>
        <v>1</v>
      </c>
      <c r="AO80" s="304"/>
      <c r="AP80" s="304"/>
    </row>
    <row r="81" spans="1:42" s="301" customFormat="1" ht="24" customHeight="1">
      <c r="A81" s="332">
        <f>IF(AN81="","",SUM($AN$4:AN81))</f>
        <v>78</v>
      </c>
      <c r="B81" s="332" t="str">
        <f>IF(AN81="","",Main!B81)</f>
        <v>0807541</v>
      </c>
      <c r="C81" s="346" t="str">
        <f>IF(AN81="","",Main!C81)</f>
        <v>K.V.RAVANAMMA</v>
      </c>
      <c r="D81" s="347" t="str">
        <f>IF(AN81="","",Main!D81)</f>
        <v>SA (English)</v>
      </c>
      <c r="E81" s="333" t="str">
        <f>IF(AN81="","",Main!E81)</f>
        <v>15280-40510</v>
      </c>
      <c r="F81" s="333"/>
      <c r="G81" s="333"/>
      <c r="H81" s="333"/>
      <c r="I81" s="333"/>
      <c r="J81" s="333"/>
      <c r="K81" s="333"/>
      <c r="L81" s="333"/>
      <c r="M81" s="339">
        <f>IF(AN81="","",SUM(Main!N81,Main!S81))</f>
        <v>2000</v>
      </c>
      <c r="N81" s="333"/>
      <c r="O81" s="334">
        <f t="shared" si="8"/>
        <v>2000</v>
      </c>
      <c r="P81" s="334"/>
      <c r="Q81" s="335"/>
      <c r="R81" s="336"/>
      <c r="S81" s="337"/>
      <c r="T81" s="337"/>
      <c r="U81" s="337"/>
      <c r="V81" s="337"/>
      <c r="W81" s="336"/>
      <c r="X81" s="336"/>
      <c r="Y81" s="336"/>
      <c r="Z81" s="336"/>
      <c r="AA81" s="336"/>
      <c r="AB81" s="337"/>
      <c r="AC81" s="337"/>
      <c r="AD81" s="337"/>
      <c r="AE81" s="337"/>
      <c r="AF81" s="334"/>
      <c r="AG81" s="334"/>
      <c r="AH81" s="334">
        <f t="shared" si="9"/>
        <v>0</v>
      </c>
      <c r="AI81" s="334">
        <f t="shared" si="10"/>
        <v>2000</v>
      </c>
      <c r="AJ81" s="334"/>
      <c r="AK81" s="334">
        <f t="shared" si="11"/>
        <v>2000</v>
      </c>
      <c r="AL81" s="338"/>
      <c r="AM81" s="304"/>
      <c r="AN81" s="356">
        <f>IF(SUM(Main!N81,Main!S81)&gt;0,1,"")</f>
        <v>1</v>
      </c>
      <c r="AO81" s="304"/>
      <c r="AP81" s="304"/>
    </row>
    <row r="82" spans="1:42" s="301" customFormat="1" ht="24" customHeight="1">
      <c r="A82" s="332">
        <f>IF(AN82="","",SUM($AN$4:AN82))</f>
        <v>79</v>
      </c>
      <c r="B82" s="332" t="str">
        <f>IF(AN82="","",Main!B82)</f>
        <v>0807541</v>
      </c>
      <c r="C82" s="346" t="str">
        <f>IF(AN82="","",Main!C82)</f>
        <v>K.V.RAVANAMMA</v>
      </c>
      <c r="D82" s="347" t="str">
        <f>IF(AN82="","",Main!D82)</f>
        <v>SA (English)</v>
      </c>
      <c r="E82" s="333" t="str">
        <f>IF(AN82="","",Main!E82)</f>
        <v>15280-40510</v>
      </c>
      <c r="F82" s="333"/>
      <c r="G82" s="333"/>
      <c r="H82" s="333"/>
      <c r="I82" s="333"/>
      <c r="J82" s="333"/>
      <c r="K82" s="333"/>
      <c r="L82" s="333"/>
      <c r="M82" s="339">
        <f>IF(AN82="","",SUM(Main!N82,Main!S82))</f>
        <v>2000</v>
      </c>
      <c r="N82" s="333"/>
      <c r="O82" s="334">
        <f t="shared" si="8"/>
        <v>2000</v>
      </c>
      <c r="P82" s="334"/>
      <c r="Q82" s="335"/>
      <c r="R82" s="336"/>
      <c r="S82" s="337"/>
      <c r="T82" s="337"/>
      <c r="U82" s="337"/>
      <c r="V82" s="337"/>
      <c r="W82" s="336"/>
      <c r="X82" s="336"/>
      <c r="Y82" s="336"/>
      <c r="Z82" s="336"/>
      <c r="AA82" s="336"/>
      <c r="AB82" s="337"/>
      <c r="AC82" s="337"/>
      <c r="AD82" s="337"/>
      <c r="AE82" s="337"/>
      <c r="AF82" s="334"/>
      <c r="AG82" s="334"/>
      <c r="AH82" s="334">
        <f t="shared" si="9"/>
        <v>0</v>
      </c>
      <c r="AI82" s="334">
        <f t="shared" si="10"/>
        <v>2000</v>
      </c>
      <c r="AJ82" s="334"/>
      <c r="AK82" s="334">
        <f t="shared" si="11"/>
        <v>2000</v>
      </c>
      <c r="AL82" s="338"/>
      <c r="AM82" s="304"/>
      <c r="AN82" s="356">
        <f>IF(SUM(Main!N82,Main!S82)&gt;0,1,"")</f>
        <v>1</v>
      </c>
      <c r="AO82" s="304"/>
      <c r="AP82" s="304"/>
    </row>
    <row r="83" spans="1:42" s="301" customFormat="1" ht="24" customHeight="1">
      <c r="A83" s="332">
        <f>IF(AN83="","",SUM($AN$4:AN83))</f>
        <v>80</v>
      </c>
      <c r="B83" s="332" t="str">
        <f>IF(AN83="","",Main!B83)</f>
        <v>0807541</v>
      </c>
      <c r="C83" s="346" t="str">
        <f>IF(AN83="","",Main!C83)</f>
        <v>K.V.RAVANAMMA</v>
      </c>
      <c r="D83" s="347" t="str">
        <f>IF(AN83="","",Main!D83)</f>
        <v>SA (English)</v>
      </c>
      <c r="E83" s="333" t="str">
        <f>IF(AN83="","",Main!E83)</f>
        <v>15280-40510</v>
      </c>
      <c r="F83" s="333"/>
      <c r="G83" s="333"/>
      <c r="H83" s="333"/>
      <c r="I83" s="333"/>
      <c r="J83" s="333"/>
      <c r="K83" s="333"/>
      <c r="L83" s="333"/>
      <c r="M83" s="339">
        <f>IF(AN83="","",SUM(Main!N83,Main!S83))</f>
        <v>2000</v>
      </c>
      <c r="N83" s="333"/>
      <c r="O83" s="334">
        <f t="shared" si="8"/>
        <v>2000</v>
      </c>
      <c r="P83" s="334"/>
      <c r="Q83" s="335"/>
      <c r="R83" s="336"/>
      <c r="S83" s="337"/>
      <c r="T83" s="337"/>
      <c r="U83" s="337"/>
      <c r="V83" s="337"/>
      <c r="W83" s="336"/>
      <c r="X83" s="336"/>
      <c r="Y83" s="336"/>
      <c r="Z83" s="336"/>
      <c r="AA83" s="336"/>
      <c r="AB83" s="337"/>
      <c r="AC83" s="337"/>
      <c r="AD83" s="337"/>
      <c r="AE83" s="337"/>
      <c r="AF83" s="334"/>
      <c r="AG83" s="334"/>
      <c r="AH83" s="334">
        <f t="shared" si="9"/>
        <v>0</v>
      </c>
      <c r="AI83" s="334">
        <f t="shared" si="10"/>
        <v>2000</v>
      </c>
      <c r="AJ83" s="334"/>
      <c r="AK83" s="334">
        <f t="shared" si="11"/>
        <v>2000</v>
      </c>
      <c r="AL83" s="338"/>
      <c r="AM83" s="304"/>
      <c r="AN83" s="356">
        <f>IF(SUM(Main!N83,Main!S83)&gt;0,1,"")</f>
        <v>1</v>
      </c>
      <c r="AO83" s="304"/>
      <c r="AP83" s="304"/>
    </row>
    <row r="84" spans="1:42" s="301" customFormat="1" ht="24" customHeight="1">
      <c r="A84" s="332">
        <f>IF(AN84="","",SUM($AN$4:AN84))</f>
        <v>81</v>
      </c>
      <c r="B84" s="332" t="str">
        <f>IF(AN84="","",Main!B84)</f>
        <v>0807541</v>
      </c>
      <c r="C84" s="346" t="str">
        <f>IF(AN84="","",Main!C84)</f>
        <v>K.V.RAVANAMMA</v>
      </c>
      <c r="D84" s="347" t="str">
        <f>IF(AN84="","",Main!D84)</f>
        <v>SA (English)</v>
      </c>
      <c r="E84" s="333" t="str">
        <f>IF(AN84="","",Main!E84)</f>
        <v>15280-40510</v>
      </c>
      <c r="F84" s="333"/>
      <c r="G84" s="333"/>
      <c r="H84" s="333"/>
      <c r="I84" s="333"/>
      <c r="J84" s="333"/>
      <c r="K84" s="333"/>
      <c r="L84" s="333"/>
      <c r="M84" s="339">
        <f>IF(AN84="","",SUM(Main!N84,Main!S84))</f>
        <v>2000</v>
      </c>
      <c r="N84" s="333"/>
      <c r="O84" s="334">
        <f t="shared" si="8"/>
        <v>2000</v>
      </c>
      <c r="P84" s="334"/>
      <c r="Q84" s="335"/>
      <c r="R84" s="336"/>
      <c r="S84" s="337"/>
      <c r="T84" s="337"/>
      <c r="U84" s="337"/>
      <c r="V84" s="337"/>
      <c r="W84" s="336"/>
      <c r="X84" s="336"/>
      <c r="Y84" s="336"/>
      <c r="Z84" s="336"/>
      <c r="AA84" s="336"/>
      <c r="AB84" s="337"/>
      <c r="AC84" s="337"/>
      <c r="AD84" s="337"/>
      <c r="AE84" s="337"/>
      <c r="AF84" s="334"/>
      <c r="AG84" s="334"/>
      <c r="AH84" s="334">
        <f t="shared" si="9"/>
        <v>0</v>
      </c>
      <c r="AI84" s="334">
        <f t="shared" si="10"/>
        <v>2000</v>
      </c>
      <c r="AJ84" s="334"/>
      <c r="AK84" s="334">
        <f t="shared" si="11"/>
        <v>2000</v>
      </c>
      <c r="AL84" s="338"/>
      <c r="AM84" s="304"/>
      <c r="AN84" s="356">
        <f>IF(SUM(Main!N84,Main!S84)&gt;0,1,"")</f>
        <v>1</v>
      </c>
      <c r="AO84" s="304"/>
      <c r="AP84" s="304"/>
    </row>
    <row r="85" spans="1:42" s="301" customFormat="1" ht="24" customHeight="1">
      <c r="A85" s="332">
        <f>IF(AN85="","",SUM($AN$4:AN85))</f>
        <v>82</v>
      </c>
      <c r="B85" s="332" t="str">
        <f>IF(AN85="","",Main!B85)</f>
        <v>0807541</v>
      </c>
      <c r="C85" s="346" t="str">
        <f>IF(AN85="","",Main!C85)</f>
        <v>K.V.RAVANAMMA</v>
      </c>
      <c r="D85" s="347" t="str">
        <f>IF(AN85="","",Main!D85)</f>
        <v>SA (English)</v>
      </c>
      <c r="E85" s="333" t="str">
        <f>IF(AN85="","",Main!E85)</f>
        <v>15280-40510</v>
      </c>
      <c r="F85" s="333"/>
      <c r="G85" s="333"/>
      <c r="H85" s="333"/>
      <c r="I85" s="333"/>
      <c r="J85" s="333"/>
      <c r="K85" s="333"/>
      <c r="L85" s="333"/>
      <c r="M85" s="339">
        <f>IF(AN85="","",SUM(Main!N85,Main!S85))</f>
        <v>2000</v>
      </c>
      <c r="N85" s="333"/>
      <c r="O85" s="334">
        <f t="shared" si="8"/>
        <v>2000</v>
      </c>
      <c r="P85" s="334"/>
      <c r="Q85" s="335"/>
      <c r="R85" s="336"/>
      <c r="S85" s="337"/>
      <c r="T85" s="337"/>
      <c r="U85" s="337"/>
      <c r="V85" s="337"/>
      <c r="W85" s="336"/>
      <c r="X85" s="336"/>
      <c r="Y85" s="336"/>
      <c r="Z85" s="336"/>
      <c r="AA85" s="336"/>
      <c r="AB85" s="337"/>
      <c r="AC85" s="337"/>
      <c r="AD85" s="337"/>
      <c r="AE85" s="337"/>
      <c r="AF85" s="334"/>
      <c r="AG85" s="334"/>
      <c r="AH85" s="334">
        <f t="shared" si="9"/>
        <v>0</v>
      </c>
      <c r="AI85" s="334">
        <f t="shared" si="10"/>
        <v>2000</v>
      </c>
      <c r="AJ85" s="334"/>
      <c r="AK85" s="334">
        <f t="shared" si="11"/>
        <v>2000</v>
      </c>
      <c r="AL85" s="338"/>
      <c r="AM85" s="304"/>
      <c r="AN85" s="356">
        <f>IF(SUM(Main!N85,Main!S85)&gt;0,1,"")</f>
        <v>1</v>
      </c>
      <c r="AO85" s="304"/>
      <c r="AP85" s="304"/>
    </row>
    <row r="86" spans="1:42" s="301" customFormat="1" ht="24" customHeight="1">
      <c r="A86" s="332">
        <f>IF(AN86="","",SUM($AN$4:AN86))</f>
        <v>83</v>
      </c>
      <c r="B86" s="332" t="str">
        <f>IF(AN86="","",Main!B86)</f>
        <v>0807541</v>
      </c>
      <c r="C86" s="346" t="str">
        <f>IF(AN86="","",Main!C86)</f>
        <v>K.V.RAVANAMMA</v>
      </c>
      <c r="D86" s="347" t="str">
        <f>IF(AN86="","",Main!D86)</f>
        <v>SA (English)</v>
      </c>
      <c r="E86" s="333" t="str">
        <f>IF(AN86="","",Main!E86)</f>
        <v>15280-40510</v>
      </c>
      <c r="F86" s="333"/>
      <c r="G86" s="333"/>
      <c r="H86" s="333"/>
      <c r="I86" s="333"/>
      <c r="J86" s="333"/>
      <c r="K86" s="333"/>
      <c r="L86" s="333"/>
      <c r="M86" s="339">
        <f>IF(AN86="","",SUM(Main!N86,Main!S86))</f>
        <v>2000</v>
      </c>
      <c r="N86" s="333"/>
      <c r="O86" s="334">
        <f t="shared" si="8"/>
        <v>2000</v>
      </c>
      <c r="P86" s="334"/>
      <c r="Q86" s="335"/>
      <c r="R86" s="336"/>
      <c r="S86" s="337"/>
      <c r="T86" s="337"/>
      <c r="U86" s="337"/>
      <c r="V86" s="337"/>
      <c r="W86" s="336"/>
      <c r="X86" s="336"/>
      <c r="Y86" s="336"/>
      <c r="Z86" s="336"/>
      <c r="AA86" s="336"/>
      <c r="AB86" s="337"/>
      <c r="AC86" s="337"/>
      <c r="AD86" s="337"/>
      <c r="AE86" s="337"/>
      <c r="AF86" s="334"/>
      <c r="AG86" s="334"/>
      <c r="AH86" s="334">
        <f t="shared" si="9"/>
        <v>0</v>
      </c>
      <c r="AI86" s="334">
        <f t="shared" si="10"/>
        <v>2000</v>
      </c>
      <c r="AJ86" s="334"/>
      <c r="AK86" s="334">
        <f t="shared" si="11"/>
        <v>2000</v>
      </c>
      <c r="AL86" s="338"/>
      <c r="AM86" s="304"/>
      <c r="AN86" s="356">
        <f>IF(SUM(Main!N86,Main!S86)&gt;0,1,"")</f>
        <v>1</v>
      </c>
      <c r="AO86" s="304"/>
      <c r="AP86" s="304"/>
    </row>
    <row r="87" spans="1:42" s="301" customFormat="1" ht="24" customHeight="1">
      <c r="A87" s="332">
        <f>IF(AN87="","",SUM($AN$4:AN87))</f>
        <v>84</v>
      </c>
      <c r="B87" s="332" t="str">
        <f>IF(AN87="","",Main!B87)</f>
        <v>0807541</v>
      </c>
      <c r="C87" s="346" t="str">
        <f>IF(AN87="","",Main!C87)</f>
        <v>K.V.RAVANAMMA</v>
      </c>
      <c r="D87" s="347" t="str">
        <f>IF(AN87="","",Main!D87)</f>
        <v>SA (English)</v>
      </c>
      <c r="E87" s="333" t="str">
        <f>IF(AN87="","",Main!E87)</f>
        <v>15280-40510</v>
      </c>
      <c r="F87" s="333"/>
      <c r="G87" s="333"/>
      <c r="H87" s="333"/>
      <c r="I87" s="333"/>
      <c r="J87" s="333"/>
      <c r="K87" s="333"/>
      <c r="L87" s="333"/>
      <c r="M87" s="339">
        <f>IF(AN87="","",SUM(Main!N87,Main!S87))</f>
        <v>2000</v>
      </c>
      <c r="N87" s="333"/>
      <c r="O87" s="334">
        <f t="shared" si="8"/>
        <v>2000</v>
      </c>
      <c r="P87" s="334"/>
      <c r="Q87" s="335"/>
      <c r="R87" s="336"/>
      <c r="S87" s="337"/>
      <c r="T87" s="337"/>
      <c r="U87" s="337"/>
      <c r="V87" s="337"/>
      <c r="W87" s="336"/>
      <c r="X87" s="336"/>
      <c r="Y87" s="336"/>
      <c r="Z87" s="336"/>
      <c r="AA87" s="336"/>
      <c r="AB87" s="337"/>
      <c r="AC87" s="337"/>
      <c r="AD87" s="337"/>
      <c r="AE87" s="337"/>
      <c r="AF87" s="334"/>
      <c r="AG87" s="334"/>
      <c r="AH87" s="334">
        <f t="shared" si="9"/>
        <v>0</v>
      </c>
      <c r="AI87" s="334">
        <f t="shared" si="10"/>
        <v>2000</v>
      </c>
      <c r="AJ87" s="334"/>
      <c r="AK87" s="334">
        <f t="shared" si="11"/>
        <v>2000</v>
      </c>
      <c r="AL87" s="338"/>
      <c r="AM87" s="304"/>
      <c r="AN87" s="356">
        <f>IF(SUM(Main!N87,Main!S87)&gt;0,1,"")</f>
        <v>1</v>
      </c>
      <c r="AO87" s="304"/>
      <c r="AP87" s="304"/>
    </row>
    <row r="88" spans="1:42" s="301" customFormat="1" ht="24" customHeight="1">
      <c r="A88" s="332">
        <f>IF(AN88="","",SUM($AN$4:AN88))</f>
        <v>85</v>
      </c>
      <c r="B88" s="332" t="str">
        <f>IF(AN88="","",Main!B88)</f>
        <v>0807541</v>
      </c>
      <c r="C88" s="346" t="str">
        <f>IF(AN88="","",Main!C88)</f>
        <v>K.V.RAVANAMMA</v>
      </c>
      <c r="D88" s="347" t="str">
        <f>IF(AN88="","",Main!D88)</f>
        <v>SA (English)</v>
      </c>
      <c r="E88" s="333" t="str">
        <f>IF(AN88="","",Main!E88)</f>
        <v>15280-40510</v>
      </c>
      <c r="F88" s="333"/>
      <c r="G88" s="333"/>
      <c r="H88" s="333"/>
      <c r="I88" s="333"/>
      <c r="J88" s="333"/>
      <c r="K88" s="333"/>
      <c r="L88" s="333"/>
      <c r="M88" s="339">
        <f>IF(AN88="","",SUM(Main!N88,Main!S88))</f>
        <v>2000</v>
      </c>
      <c r="N88" s="333"/>
      <c r="O88" s="334">
        <f t="shared" si="8"/>
        <v>2000</v>
      </c>
      <c r="P88" s="334"/>
      <c r="Q88" s="335"/>
      <c r="R88" s="336"/>
      <c r="S88" s="337"/>
      <c r="T88" s="337"/>
      <c r="U88" s="337"/>
      <c r="V88" s="337"/>
      <c r="W88" s="336"/>
      <c r="X88" s="336"/>
      <c r="Y88" s="336"/>
      <c r="Z88" s="336"/>
      <c r="AA88" s="336"/>
      <c r="AB88" s="337"/>
      <c r="AC88" s="337"/>
      <c r="AD88" s="337"/>
      <c r="AE88" s="337"/>
      <c r="AF88" s="334"/>
      <c r="AG88" s="334"/>
      <c r="AH88" s="334">
        <f t="shared" si="9"/>
        <v>0</v>
      </c>
      <c r="AI88" s="334">
        <f t="shared" si="10"/>
        <v>2000</v>
      </c>
      <c r="AJ88" s="334"/>
      <c r="AK88" s="334">
        <f t="shared" si="11"/>
        <v>2000</v>
      </c>
      <c r="AL88" s="338"/>
      <c r="AM88" s="304"/>
      <c r="AN88" s="356">
        <f>IF(SUM(Main!N88,Main!S88)&gt;0,1,"")</f>
        <v>1</v>
      </c>
      <c r="AO88" s="304"/>
      <c r="AP88" s="304"/>
    </row>
    <row r="89" spans="1:42" s="301" customFormat="1" ht="24" customHeight="1">
      <c r="A89" s="332">
        <f>IF(AN89="","",SUM($AN$4:AN89))</f>
        <v>86</v>
      </c>
      <c r="B89" s="332" t="str">
        <f>IF(AN89="","",Main!B89)</f>
        <v>0807541</v>
      </c>
      <c r="C89" s="346" t="str">
        <f>IF(AN89="","",Main!C89)</f>
        <v>K.V.RAVANAMMA</v>
      </c>
      <c r="D89" s="347" t="str">
        <f>IF(AN89="","",Main!D89)</f>
        <v>SA (English)</v>
      </c>
      <c r="E89" s="333" t="str">
        <f>IF(AN89="","",Main!E89)</f>
        <v>15280-40510</v>
      </c>
      <c r="F89" s="333"/>
      <c r="G89" s="333"/>
      <c r="H89" s="333"/>
      <c r="I89" s="333"/>
      <c r="J89" s="333"/>
      <c r="K89" s="333"/>
      <c r="L89" s="333"/>
      <c r="M89" s="339">
        <f>IF(AN89="","",SUM(Main!N89,Main!S89))</f>
        <v>2000</v>
      </c>
      <c r="N89" s="333"/>
      <c r="O89" s="334">
        <f t="shared" si="8"/>
        <v>2000</v>
      </c>
      <c r="P89" s="334"/>
      <c r="Q89" s="335"/>
      <c r="R89" s="336"/>
      <c r="S89" s="337"/>
      <c r="T89" s="337"/>
      <c r="U89" s="337"/>
      <c r="V89" s="337"/>
      <c r="W89" s="336"/>
      <c r="X89" s="336"/>
      <c r="Y89" s="336"/>
      <c r="Z89" s="336"/>
      <c r="AA89" s="336"/>
      <c r="AB89" s="337"/>
      <c r="AC89" s="337"/>
      <c r="AD89" s="337"/>
      <c r="AE89" s="337"/>
      <c r="AF89" s="334"/>
      <c r="AG89" s="334"/>
      <c r="AH89" s="334">
        <f t="shared" si="9"/>
        <v>0</v>
      </c>
      <c r="AI89" s="334">
        <f t="shared" si="10"/>
        <v>2000</v>
      </c>
      <c r="AJ89" s="334"/>
      <c r="AK89" s="334">
        <f t="shared" si="11"/>
        <v>2000</v>
      </c>
      <c r="AL89" s="338"/>
      <c r="AM89" s="304"/>
      <c r="AN89" s="356">
        <f>IF(SUM(Main!N89,Main!S89)&gt;0,1,"")</f>
        <v>1</v>
      </c>
      <c r="AO89" s="304"/>
      <c r="AP89" s="304"/>
    </row>
    <row r="90" spans="1:42" s="301" customFormat="1" ht="24" customHeight="1">
      <c r="A90" s="332">
        <f>IF(AN90="","",SUM($AN$4:AN90))</f>
        <v>87</v>
      </c>
      <c r="B90" s="332" t="str">
        <f>IF(AN90="","",Main!B90)</f>
        <v>0807541</v>
      </c>
      <c r="C90" s="346" t="str">
        <f>IF(AN90="","",Main!C90)</f>
        <v>K.V.RAVANAMMA</v>
      </c>
      <c r="D90" s="347" t="str">
        <f>IF(AN90="","",Main!D90)</f>
        <v>SA (English)</v>
      </c>
      <c r="E90" s="333" t="str">
        <f>IF(AN90="","",Main!E90)</f>
        <v>15280-40510</v>
      </c>
      <c r="F90" s="333"/>
      <c r="G90" s="333"/>
      <c r="H90" s="333"/>
      <c r="I90" s="333"/>
      <c r="J90" s="333"/>
      <c r="K90" s="333"/>
      <c r="L90" s="333"/>
      <c r="M90" s="339">
        <f>IF(AN90="","",SUM(Main!N90,Main!S90))</f>
        <v>2000</v>
      </c>
      <c r="N90" s="333"/>
      <c r="O90" s="334">
        <f t="shared" si="8"/>
        <v>2000</v>
      </c>
      <c r="P90" s="334"/>
      <c r="Q90" s="335"/>
      <c r="R90" s="336"/>
      <c r="S90" s="337"/>
      <c r="T90" s="337"/>
      <c r="U90" s="337"/>
      <c r="V90" s="337"/>
      <c r="W90" s="336"/>
      <c r="X90" s="336"/>
      <c r="Y90" s="336"/>
      <c r="Z90" s="336"/>
      <c r="AA90" s="336"/>
      <c r="AB90" s="337"/>
      <c r="AC90" s="337"/>
      <c r="AD90" s="337"/>
      <c r="AE90" s="337"/>
      <c r="AF90" s="334"/>
      <c r="AG90" s="334"/>
      <c r="AH90" s="334">
        <f t="shared" si="9"/>
        <v>0</v>
      </c>
      <c r="AI90" s="334">
        <f t="shared" si="10"/>
        <v>2000</v>
      </c>
      <c r="AJ90" s="334"/>
      <c r="AK90" s="334">
        <f t="shared" si="11"/>
        <v>2000</v>
      </c>
      <c r="AL90" s="338"/>
      <c r="AM90" s="304"/>
      <c r="AN90" s="356">
        <f>IF(SUM(Main!N90,Main!S90)&gt;0,1,"")</f>
        <v>1</v>
      </c>
      <c r="AO90" s="304"/>
      <c r="AP90" s="304"/>
    </row>
    <row r="91" spans="1:42" s="301" customFormat="1" ht="24" customHeight="1">
      <c r="A91" s="332">
        <f>IF(AN91="","",SUM($AN$4:AN91))</f>
        <v>88</v>
      </c>
      <c r="B91" s="332" t="str">
        <f>IF(AN91="","",Main!B91)</f>
        <v>0807541</v>
      </c>
      <c r="C91" s="346" t="str">
        <f>IF(AN91="","",Main!C91)</f>
        <v>K.V.RAVANAMMA</v>
      </c>
      <c r="D91" s="347" t="str">
        <f>IF(AN91="","",Main!D91)</f>
        <v>SA (English)</v>
      </c>
      <c r="E91" s="333" t="str">
        <f>IF(AN91="","",Main!E91)</f>
        <v>15280-40510</v>
      </c>
      <c r="F91" s="333"/>
      <c r="G91" s="333"/>
      <c r="H91" s="333"/>
      <c r="I91" s="333"/>
      <c r="J91" s="333"/>
      <c r="K91" s="333"/>
      <c r="L91" s="333"/>
      <c r="M91" s="339">
        <f>IF(AN91="","",SUM(Main!N91,Main!S91))</f>
        <v>2000</v>
      </c>
      <c r="N91" s="333"/>
      <c r="O91" s="334">
        <f t="shared" si="8"/>
        <v>2000</v>
      </c>
      <c r="P91" s="334"/>
      <c r="Q91" s="335"/>
      <c r="R91" s="336"/>
      <c r="S91" s="337"/>
      <c r="T91" s="337"/>
      <c r="U91" s="337"/>
      <c r="V91" s="337"/>
      <c r="W91" s="336"/>
      <c r="X91" s="336"/>
      <c r="Y91" s="336"/>
      <c r="Z91" s="336"/>
      <c r="AA91" s="336"/>
      <c r="AB91" s="337"/>
      <c r="AC91" s="337"/>
      <c r="AD91" s="337"/>
      <c r="AE91" s="337"/>
      <c r="AF91" s="334"/>
      <c r="AG91" s="334"/>
      <c r="AH91" s="334">
        <f t="shared" si="9"/>
        <v>0</v>
      </c>
      <c r="AI91" s="334">
        <f t="shared" si="10"/>
        <v>2000</v>
      </c>
      <c r="AJ91" s="334"/>
      <c r="AK91" s="334">
        <f t="shared" si="11"/>
        <v>2000</v>
      </c>
      <c r="AL91" s="338"/>
      <c r="AM91" s="304"/>
      <c r="AN91" s="356">
        <f>IF(SUM(Main!N91,Main!S91)&gt;0,1,"")</f>
        <v>1</v>
      </c>
      <c r="AO91" s="304"/>
      <c r="AP91" s="304"/>
    </row>
    <row r="92" spans="1:42" s="301" customFormat="1" ht="24" customHeight="1">
      <c r="A92" s="332">
        <f>IF(AN92="","",SUM($AN$4:AN92))</f>
        <v>89</v>
      </c>
      <c r="B92" s="332" t="str">
        <f>IF(AN92="","",Main!B92)</f>
        <v>0807541</v>
      </c>
      <c r="C92" s="346" t="str">
        <f>IF(AN92="","",Main!C92)</f>
        <v>K.V.RAVANAMMA</v>
      </c>
      <c r="D92" s="347" t="str">
        <f>IF(AN92="","",Main!D92)</f>
        <v>SA (English)</v>
      </c>
      <c r="E92" s="333" t="str">
        <f>IF(AN92="","",Main!E92)</f>
        <v>15280-40510</v>
      </c>
      <c r="F92" s="333"/>
      <c r="G92" s="333"/>
      <c r="H92" s="333"/>
      <c r="I92" s="333"/>
      <c r="J92" s="333"/>
      <c r="K92" s="333"/>
      <c r="L92" s="333"/>
      <c r="M92" s="339">
        <f>IF(AN92="","",SUM(Main!N92,Main!S92))</f>
        <v>2000</v>
      </c>
      <c r="N92" s="333"/>
      <c r="O92" s="334">
        <f t="shared" si="8"/>
        <v>2000</v>
      </c>
      <c r="P92" s="334"/>
      <c r="Q92" s="335"/>
      <c r="R92" s="336"/>
      <c r="S92" s="337"/>
      <c r="T92" s="337"/>
      <c r="U92" s="337"/>
      <c r="V92" s="337"/>
      <c r="W92" s="336"/>
      <c r="X92" s="336"/>
      <c r="Y92" s="336"/>
      <c r="Z92" s="336"/>
      <c r="AA92" s="336"/>
      <c r="AB92" s="337"/>
      <c r="AC92" s="337"/>
      <c r="AD92" s="337"/>
      <c r="AE92" s="337"/>
      <c r="AF92" s="334"/>
      <c r="AG92" s="334"/>
      <c r="AH92" s="334">
        <f t="shared" si="9"/>
        <v>0</v>
      </c>
      <c r="AI92" s="334">
        <f t="shared" si="10"/>
        <v>2000</v>
      </c>
      <c r="AJ92" s="334"/>
      <c r="AK92" s="334">
        <f t="shared" si="11"/>
        <v>2000</v>
      </c>
      <c r="AL92" s="338"/>
      <c r="AM92" s="304"/>
      <c r="AN92" s="356">
        <f>IF(SUM(Main!N92,Main!S92)&gt;0,1,"")</f>
        <v>1</v>
      </c>
      <c r="AO92" s="304"/>
      <c r="AP92" s="304"/>
    </row>
    <row r="93" spans="1:42" s="301" customFormat="1" ht="24" customHeight="1">
      <c r="A93" s="332">
        <f>IF(AN93="","",SUM($AN$4:AN93))</f>
        <v>90</v>
      </c>
      <c r="B93" s="332" t="str">
        <f>IF(AN93="","",Main!B93)</f>
        <v>0807541</v>
      </c>
      <c r="C93" s="346" t="str">
        <f>IF(AN93="","",Main!C93)</f>
        <v>K.V.RAVANAMMA</v>
      </c>
      <c r="D93" s="347" t="str">
        <f>IF(AN93="","",Main!D93)</f>
        <v>SA (English)</v>
      </c>
      <c r="E93" s="333" t="str">
        <f>IF(AN93="","",Main!E93)</f>
        <v>15280-40510</v>
      </c>
      <c r="F93" s="333"/>
      <c r="G93" s="333"/>
      <c r="H93" s="333"/>
      <c r="I93" s="333"/>
      <c r="J93" s="333"/>
      <c r="K93" s="333"/>
      <c r="L93" s="333"/>
      <c r="M93" s="339">
        <f>IF(AN93="","",SUM(Main!N93,Main!S93))</f>
        <v>2000</v>
      </c>
      <c r="N93" s="333"/>
      <c r="O93" s="334">
        <f t="shared" si="8"/>
        <v>2000</v>
      </c>
      <c r="P93" s="334"/>
      <c r="Q93" s="335"/>
      <c r="R93" s="336"/>
      <c r="S93" s="337"/>
      <c r="T93" s="337"/>
      <c r="U93" s="337"/>
      <c r="V93" s="337"/>
      <c r="W93" s="336"/>
      <c r="X93" s="336"/>
      <c r="Y93" s="336"/>
      <c r="Z93" s="336"/>
      <c r="AA93" s="336"/>
      <c r="AB93" s="337"/>
      <c r="AC93" s="337"/>
      <c r="AD93" s="337"/>
      <c r="AE93" s="337"/>
      <c r="AF93" s="334"/>
      <c r="AG93" s="334"/>
      <c r="AH93" s="334">
        <f t="shared" si="9"/>
        <v>0</v>
      </c>
      <c r="AI93" s="334">
        <f t="shared" si="10"/>
        <v>2000</v>
      </c>
      <c r="AJ93" s="334"/>
      <c r="AK93" s="334">
        <f t="shared" si="11"/>
        <v>2000</v>
      </c>
      <c r="AL93" s="338"/>
      <c r="AM93" s="304"/>
      <c r="AN93" s="356">
        <f>IF(SUM(Main!N93,Main!S93)&gt;0,1,"")</f>
        <v>1</v>
      </c>
      <c r="AO93" s="304"/>
      <c r="AP93" s="304"/>
    </row>
    <row r="94" spans="1:42" s="301" customFormat="1" ht="24" customHeight="1">
      <c r="A94" s="332">
        <f>IF(AN94="","",SUM($AN$4:AN94))</f>
        <v>91</v>
      </c>
      <c r="B94" s="332" t="str">
        <f>IF(AN94="","",Main!B94)</f>
        <v>0807541</v>
      </c>
      <c r="C94" s="346" t="str">
        <f>IF(AN94="","",Main!C94)</f>
        <v>K.V.RAVANAMMA</v>
      </c>
      <c r="D94" s="347" t="str">
        <f>IF(AN94="","",Main!D94)</f>
        <v>SA (English)</v>
      </c>
      <c r="E94" s="333" t="str">
        <f>IF(AN94="","",Main!E94)</f>
        <v>15280-40510</v>
      </c>
      <c r="F94" s="333"/>
      <c r="G94" s="333"/>
      <c r="H94" s="333"/>
      <c r="I94" s="333"/>
      <c r="J94" s="333"/>
      <c r="K94" s="333"/>
      <c r="L94" s="333"/>
      <c r="M94" s="339">
        <f>IF(AN94="","",SUM(Main!N94,Main!S94))</f>
        <v>2000</v>
      </c>
      <c r="N94" s="333"/>
      <c r="O94" s="334">
        <f t="shared" si="8"/>
        <v>2000</v>
      </c>
      <c r="P94" s="334"/>
      <c r="Q94" s="335"/>
      <c r="R94" s="336"/>
      <c r="S94" s="337"/>
      <c r="T94" s="337"/>
      <c r="U94" s="337"/>
      <c r="V94" s="337"/>
      <c r="W94" s="336"/>
      <c r="X94" s="336"/>
      <c r="Y94" s="336"/>
      <c r="Z94" s="336"/>
      <c r="AA94" s="336"/>
      <c r="AB94" s="337"/>
      <c r="AC94" s="337"/>
      <c r="AD94" s="337"/>
      <c r="AE94" s="337"/>
      <c r="AF94" s="334"/>
      <c r="AG94" s="334"/>
      <c r="AH94" s="334">
        <f t="shared" si="9"/>
        <v>0</v>
      </c>
      <c r="AI94" s="334">
        <f t="shared" si="10"/>
        <v>2000</v>
      </c>
      <c r="AJ94" s="334"/>
      <c r="AK94" s="334">
        <f t="shared" si="11"/>
        <v>2000</v>
      </c>
      <c r="AL94" s="338"/>
      <c r="AM94" s="304"/>
      <c r="AN94" s="356">
        <f>IF(SUM(Main!N94,Main!S94)&gt;0,1,"")</f>
        <v>1</v>
      </c>
      <c r="AO94" s="304"/>
      <c r="AP94" s="304"/>
    </row>
    <row r="95" spans="1:42" s="301" customFormat="1" ht="24" customHeight="1">
      <c r="A95" s="332">
        <f>IF(AN95="","",SUM($AN$4:AN95))</f>
        <v>92</v>
      </c>
      <c r="B95" s="332" t="str">
        <f>IF(AN95="","",Main!B95)</f>
        <v>0807541</v>
      </c>
      <c r="C95" s="346" t="str">
        <f>IF(AN95="","",Main!C95)</f>
        <v>K.V.RAVANAMMA</v>
      </c>
      <c r="D95" s="347" t="str">
        <f>IF(AN95="","",Main!D95)</f>
        <v>SA (English)</v>
      </c>
      <c r="E95" s="333" t="str">
        <f>IF(AN95="","",Main!E95)</f>
        <v>15280-40510</v>
      </c>
      <c r="F95" s="333"/>
      <c r="G95" s="333"/>
      <c r="H95" s="333"/>
      <c r="I95" s="333"/>
      <c r="J95" s="333"/>
      <c r="K95" s="333"/>
      <c r="L95" s="333"/>
      <c r="M95" s="339">
        <f>IF(AN95="","",SUM(Main!N95,Main!S95))</f>
        <v>2000</v>
      </c>
      <c r="N95" s="333"/>
      <c r="O95" s="334">
        <f t="shared" si="8"/>
        <v>2000</v>
      </c>
      <c r="P95" s="334"/>
      <c r="Q95" s="335"/>
      <c r="R95" s="336"/>
      <c r="S95" s="337"/>
      <c r="T95" s="337"/>
      <c r="U95" s="337"/>
      <c r="V95" s="337"/>
      <c r="W95" s="336"/>
      <c r="X95" s="336"/>
      <c r="Y95" s="336"/>
      <c r="Z95" s="336"/>
      <c r="AA95" s="336"/>
      <c r="AB95" s="337"/>
      <c r="AC95" s="337"/>
      <c r="AD95" s="337"/>
      <c r="AE95" s="337"/>
      <c r="AF95" s="334"/>
      <c r="AG95" s="334"/>
      <c r="AH95" s="334">
        <f t="shared" si="9"/>
        <v>0</v>
      </c>
      <c r="AI95" s="334">
        <f t="shared" si="10"/>
        <v>2000</v>
      </c>
      <c r="AJ95" s="334"/>
      <c r="AK95" s="334">
        <f t="shared" si="11"/>
        <v>2000</v>
      </c>
      <c r="AL95" s="338"/>
      <c r="AM95" s="304"/>
      <c r="AN95" s="356">
        <f>IF(SUM(Main!N95,Main!S95)&gt;0,1,"")</f>
        <v>1</v>
      </c>
      <c r="AO95" s="304"/>
      <c r="AP95" s="304"/>
    </row>
    <row r="96" spans="1:42" s="301" customFormat="1" ht="24" customHeight="1">
      <c r="A96" s="332">
        <f>IF(AN96="","",SUM($AN$4:AN96))</f>
        <v>93</v>
      </c>
      <c r="B96" s="332" t="str">
        <f>IF(AN96="","",Main!B96)</f>
        <v>0807541</v>
      </c>
      <c r="C96" s="346" t="str">
        <f>IF(AN96="","",Main!C96)</f>
        <v>K.V.RAVANAMMA</v>
      </c>
      <c r="D96" s="347" t="str">
        <f>IF(AN96="","",Main!D96)</f>
        <v>SA (English)</v>
      </c>
      <c r="E96" s="333" t="str">
        <f>IF(AN96="","",Main!E96)</f>
        <v>15280-40510</v>
      </c>
      <c r="F96" s="333"/>
      <c r="G96" s="333"/>
      <c r="H96" s="333"/>
      <c r="I96" s="333"/>
      <c r="J96" s="333"/>
      <c r="K96" s="333"/>
      <c r="L96" s="333"/>
      <c r="M96" s="339">
        <f>IF(AN96="","",SUM(Main!N96,Main!S96))</f>
        <v>2000</v>
      </c>
      <c r="N96" s="333"/>
      <c r="O96" s="334">
        <f t="shared" si="8"/>
        <v>2000</v>
      </c>
      <c r="P96" s="334"/>
      <c r="Q96" s="335"/>
      <c r="R96" s="336"/>
      <c r="S96" s="337"/>
      <c r="T96" s="337"/>
      <c r="U96" s="337"/>
      <c r="V96" s="337"/>
      <c r="W96" s="336"/>
      <c r="X96" s="336"/>
      <c r="Y96" s="336"/>
      <c r="Z96" s="336"/>
      <c r="AA96" s="336"/>
      <c r="AB96" s="337"/>
      <c r="AC96" s="337"/>
      <c r="AD96" s="337"/>
      <c r="AE96" s="337"/>
      <c r="AF96" s="334"/>
      <c r="AG96" s="334"/>
      <c r="AH96" s="334">
        <f t="shared" si="9"/>
        <v>0</v>
      </c>
      <c r="AI96" s="334">
        <f t="shared" si="10"/>
        <v>2000</v>
      </c>
      <c r="AJ96" s="334"/>
      <c r="AK96" s="334">
        <f t="shared" si="11"/>
        <v>2000</v>
      </c>
      <c r="AL96" s="338"/>
      <c r="AM96" s="304"/>
      <c r="AN96" s="356">
        <f>IF(SUM(Main!N96,Main!S96)&gt;0,1,"")</f>
        <v>1</v>
      </c>
      <c r="AO96" s="304"/>
      <c r="AP96" s="304"/>
    </row>
    <row r="97" spans="1:42" s="301" customFormat="1" ht="24" customHeight="1">
      <c r="A97" s="332">
        <f>IF(AN97="","",SUM($AN$4:AN97))</f>
        <v>94</v>
      </c>
      <c r="B97" s="332" t="str">
        <f>IF(AN97="","",Main!B97)</f>
        <v>0807541</v>
      </c>
      <c r="C97" s="346" t="str">
        <f>IF(AN97="","",Main!C97)</f>
        <v>K.V.RAVANAMMA</v>
      </c>
      <c r="D97" s="347" t="str">
        <f>IF(AN97="","",Main!D97)</f>
        <v>SA (English)</v>
      </c>
      <c r="E97" s="333" t="str">
        <f>IF(AN97="","",Main!E97)</f>
        <v>15280-40510</v>
      </c>
      <c r="F97" s="333"/>
      <c r="G97" s="333"/>
      <c r="H97" s="333"/>
      <c r="I97" s="333"/>
      <c r="J97" s="333"/>
      <c r="K97" s="333"/>
      <c r="L97" s="333"/>
      <c r="M97" s="339">
        <f>IF(AN97="","",SUM(Main!N97,Main!S97))</f>
        <v>2000</v>
      </c>
      <c r="N97" s="333"/>
      <c r="O97" s="334">
        <f t="shared" si="8"/>
        <v>2000</v>
      </c>
      <c r="P97" s="334"/>
      <c r="Q97" s="335"/>
      <c r="R97" s="336"/>
      <c r="S97" s="337"/>
      <c r="T97" s="337"/>
      <c r="U97" s="337"/>
      <c r="V97" s="337"/>
      <c r="W97" s="336"/>
      <c r="X97" s="336"/>
      <c r="Y97" s="336"/>
      <c r="Z97" s="336"/>
      <c r="AA97" s="336"/>
      <c r="AB97" s="337"/>
      <c r="AC97" s="337"/>
      <c r="AD97" s="337"/>
      <c r="AE97" s="337"/>
      <c r="AF97" s="334"/>
      <c r="AG97" s="334"/>
      <c r="AH97" s="334">
        <f t="shared" si="9"/>
        <v>0</v>
      </c>
      <c r="AI97" s="334">
        <f t="shared" si="10"/>
        <v>2000</v>
      </c>
      <c r="AJ97" s="334"/>
      <c r="AK97" s="334">
        <f t="shared" si="11"/>
        <v>2000</v>
      </c>
      <c r="AL97" s="338"/>
      <c r="AM97" s="304"/>
      <c r="AN97" s="356">
        <f>IF(SUM(Main!N97,Main!S97)&gt;0,1,"")</f>
        <v>1</v>
      </c>
      <c r="AO97" s="304"/>
      <c r="AP97" s="304"/>
    </row>
    <row r="98" spans="1:42" s="301" customFormat="1" ht="24" customHeight="1">
      <c r="A98" s="332">
        <f>IF(AN98="","",SUM($AN$4:AN98))</f>
        <v>95</v>
      </c>
      <c r="B98" s="332" t="str">
        <f>IF(AN98="","",Main!B98)</f>
        <v>0807541</v>
      </c>
      <c r="C98" s="346" t="str">
        <f>IF(AN98="","",Main!C98)</f>
        <v>K.V.RAVANAMMA</v>
      </c>
      <c r="D98" s="347" t="str">
        <f>IF(AN98="","",Main!D98)</f>
        <v>SA (English)</v>
      </c>
      <c r="E98" s="333" t="str">
        <f>IF(AN98="","",Main!E98)</f>
        <v>15280-40510</v>
      </c>
      <c r="F98" s="333"/>
      <c r="G98" s="333"/>
      <c r="H98" s="333"/>
      <c r="I98" s="333"/>
      <c r="J98" s="333"/>
      <c r="K98" s="333"/>
      <c r="L98" s="333"/>
      <c r="M98" s="339">
        <f>IF(AN98="","",SUM(Main!N98,Main!S98))</f>
        <v>2000</v>
      </c>
      <c r="N98" s="333"/>
      <c r="O98" s="334">
        <f t="shared" si="8"/>
        <v>2000</v>
      </c>
      <c r="P98" s="334"/>
      <c r="Q98" s="335"/>
      <c r="R98" s="336"/>
      <c r="S98" s="337"/>
      <c r="T98" s="337"/>
      <c r="U98" s="337"/>
      <c r="V98" s="337"/>
      <c r="W98" s="336"/>
      <c r="X98" s="336"/>
      <c r="Y98" s="336"/>
      <c r="Z98" s="336"/>
      <c r="AA98" s="336"/>
      <c r="AB98" s="337"/>
      <c r="AC98" s="337"/>
      <c r="AD98" s="337"/>
      <c r="AE98" s="337"/>
      <c r="AF98" s="334"/>
      <c r="AG98" s="334"/>
      <c r="AH98" s="334">
        <f t="shared" si="9"/>
        <v>0</v>
      </c>
      <c r="AI98" s="334">
        <f t="shared" si="10"/>
        <v>2000</v>
      </c>
      <c r="AJ98" s="334"/>
      <c r="AK98" s="334">
        <f t="shared" si="11"/>
        <v>2000</v>
      </c>
      <c r="AL98" s="338"/>
      <c r="AM98" s="304"/>
      <c r="AN98" s="356">
        <f>IF(SUM(Main!N98,Main!S98)&gt;0,1,"")</f>
        <v>1</v>
      </c>
      <c r="AO98" s="304"/>
      <c r="AP98" s="304"/>
    </row>
    <row r="99" spans="1:42" s="301" customFormat="1" ht="24" customHeight="1">
      <c r="A99" s="332">
        <f>IF(AN99="","",SUM($AN$4:AN99))</f>
        <v>96</v>
      </c>
      <c r="B99" s="332" t="str">
        <f>IF(AN99="","",Main!B99)</f>
        <v>0807541</v>
      </c>
      <c r="C99" s="346" t="str">
        <f>IF(AN99="","",Main!C99)</f>
        <v>K.V.RAVANAMMA</v>
      </c>
      <c r="D99" s="347" t="str">
        <f>IF(AN99="","",Main!D99)</f>
        <v>SA (English)</v>
      </c>
      <c r="E99" s="333" t="str">
        <f>IF(AN99="","",Main!E99)</f>
        <v>15280-40510</v>
      </c>
      <c r="F99" s="333"/>
      <c r="G99" s="333"/>
      <c r="H99" s="333"/>
      <c r="I99" s="333"/>
      <c r="J99" s="333"/>
      <c r="K99" s="333"/>
      <c r="L99" s="333"/>
      <c r="M99" s="339">
        <f>IF(AN99="","",SUM(Main!N99,Main!S99))</f>
        <v>2000</v>
      </c>
      <c r="N99" s="333"/>
      <c r="O99" s="334">
        <f t="shared" si="8"/>
        <v>2000</v>
      </c>
      <c r="P99" s="334"/>
      <c r="Q99" s="335"/>
      <c r="R99" s="336"/>
      <c r="S99" s="337"/>
      <c r="T99" s="337"/>
      <c r="U99" s="337"/>
      <c r="V99" s="337"/>
      <c r="W99" s="336"/>
      <c r="X99" s="336"/>
      <c r="Y99" s="336"/>
      <c r="Z99" s="336"/>
      <c r="AA99" s="336"/>
      <c r="AB99" s="337"/>
      <c r="AC99" s="337"/>
      <c r="AD99" s="337"/>
      <c r="AE99" s="337"/>
      <c r="AF99" s="334"/>
      <c r="AG99" s="334"/>
      <c r="AH99" s="334">
        <f t="shared" si="9"/>
        <v>0</v>
      </c>
      <c r="AI99" s="334">
        <f t="shared" si="10"/>
        <v>2000</v>
      </c>
      <c r="AJ99" s="334"/>
      <c r="AK99" s="334">
        <f t="shared" si="11"/>
        <v>2000</v>
      </c>
      <c r="AL99" s="338"/>
      <c r="AM99" s="304"/>
      <c r="AN99" s="356">
        <f>IF(SUM(Main!N99,Main!S99)&gt;0,1,"")</f>
        <v>1</v>
      </c>
      <c r="AO99" s="304"/>
      <c r="AP99" s="304"/>
    </row>
    <row r="100" spans="1:42" s="301" customFormat="1" ht="24" customHeight="1">
      <c r="A100" s="332">
        <f>IF(AN100="","",SUM($AN$4:AN100))</f>
        <v>97</v>
      </c>
      <c r="B100" s="332" t="str">
        <f>IF(AN100="","",Main!B100)</f>
        <v>0807541</v>
      </c>
      <c r="C100" s="346" t="str">
        <f>IF(AN100="","",Main!C100)</f>
        <v>K.V.RAVANAMMA</v>
      </c>
      <c r="D100" s="347" t="str">
        <f>IF(AN100="","",Main!D100)</f>
        <v>SA (English)</v>
      </c>
      <c r="E100" s="333" t="str">
        <f>IF(AN100="","",Main!E100)</f>
        <v>15280-40510</v>
      </c>
      <c r="F100" s="333"/>
      <c r="G100" s="333"/>
      <c r="H100" s="333"/>
      <c r="I100" s="333"/>
      <c r="J100" s="333"/>
      <c r="K100" s="333"/>
      <c r="L100" s="333"/>
      <c r="M100" s="339">
        <f>IF(AN100="","",SUM(Main!N100,Main!S100))</f>
        <v>2000</v>
      </c>
      <c r="N100" s="333"/>
      <c r="O100" s="334">
        <f t="shared" si="8"/>
        <v>2000</v>
      </c>
      <c r="P100" s="334"/>
      <c r="Q100" s="335"/>
      <c r="R100" s="336"/>
      <c r="S100" s="337"/>
      <c r="T100" s="337"/>
      <c r="U100" s="337"/>
      <c r="V100" s="337"/>
      <c r="W100" s="336"/>
      <c r="X100" s="336"/>
      <c r="Y100" s="336"/>
      <c r="Z100" s="336"/>
      <c r="AA100" s="336"/>
      <c r="AB100" s="337"/>
      <c r="AC100" s="337"/>
      <c r="AD100" s="337"/>
      <c r="AE100" s="337"/>
      <c r="AF100" s="334"/>
      <c r="AG100" s="334"/>
      <c r="AH100" s="334">
        <f t="shared" si="9"/>
        <v>0</v>
      </c>
      <c r="AI100" s="334">
        <f t="shared" si="10"/>
        <v>2000</v>
      </c>
      <c r="AJ100" s="334"/>
      <c r="AK100" s="334">
        <f t="shared" si="11"/>
        <v>2000</v>
      </c>
      <c r="AL100" s="338"/>
      <c r="AM100" s="304"/>
      <c r="AN100" s="356">
        <f>IF(SUM(Main!N100,Main!S100)&gt;0,1,"")</f>
        <v>1</v>
      </c>
      <c r="AO100" s="304"/>
      <c r="AP100" s="304"/>
    </row>
    <row r="101" spans="1:42" s="301" customFormat="1" ht="24" customHeight="1">
      <c r="A101" s="332">
        <f>IF(AN101="","",SUM($AN$4:AN101))</f>
        <v>98</v>
      </c>
      <c r="B101" s="332" t="str">
        <f>IF(AN101="","",Main!B101)</f>
        <v>0807541</v>
      </c>
      <c r="C101" s="346" t="str">
        <f>IF(AN101="","",Main!C101)</f>
        <v>K.V.RAVANAMMA</v>
      </c>
      <c r="D101" s="347" t="str">
        <f>IF(AN101="","",Main!D101)</f>
        <v>SA (English)</v>
      </c>
      <c r="E101" s="333" t="str">
        <f>IF(AN101="","",Main!E101)</f>
        <v>15280-40510</v>
      </c>
      <c r="F101" s="333"/>
      <c r="G101" s="333"/>
      <c r="H101" s="333"/>
      <c r="I101" s="333"/>
      <c r="J101" s="333"/>
      <c r="K101" s="333"/>
      <c r="L101" s="333"/>
      <c r="M101" s="339">
        <f>IF(AN101="","",SUM(Main!N101,Main!S101))</f>
        <v>2000</v>
      </c>
      <c r="N101" s="333"/>
      <c r="O101" s="334">
        <f t="shared" si="8"/>
        <v>2000</v>
      </c>
      <c r="P101" s="334"/>
      <c r="Q101" s="335"/>
      <c r="R101" s="336"/>
      <c r="S101" s="337"/>
      <c r="T101" s="337"/>
      <c r="U101" s="337"/>
      <c r="V101" s="337"/>
      <c r="W101" s="336"/>
      <c r="X101" s="336"/>
      <c r="Y101" s="336"/>
      <c r="Z101" s="336"/>
      <c r="AA101" s="336"/>
      <c r="AB101" s="337"/>
      <c r="AC101" s="337"/>
      <c r="AD101" s="337"/>
      <c r="AE101" s="337"/>
      <c r="AF101" s="334"/>
      <c r="AG101" s="334"/>
      <c r="AH101" s="334">
        <f t="shared" si="9"/>
        <v>0</v>
      </c>
      <c r="AI101" s="334">
        <f t="shared" si="10"/>
        <v>2000</v>
      </c>
      <c r="AJ101" s="334"/>
      <c r="AK101" s="334">
        <f t="shared" si="11"/>
        <v>2000</v>
      </c>
      <c r="AL101" s="338"/>
      <c r="AM101" s="304"/>
      <c r="AN101" s="356">
        <f>IF(SUM(Main!N101,Main!S101)&gt;0,1,"")</f>
        <v>1</v>
      </c>
      <c r="AO101" s="304"/>
      <c r="AP101" s="304"/>
    </row>
    <row r="102" spans="1:42" s="301" customFormat="1" ht="24" customHeight="1">
      <c r="A102" s="332">
        <f>IF(AN102="","",SUM($AN$4:AN102))</f>
        <v>99</v>
      </c>
      <c r="B102" s="332" t="str">
        <f>IF(AN102="","",Main!B102)</f>
        <v>0807541</v>
      </c>
      <c r="C102" s="346" t="str">
        <f>IF(AN102="","",Main!C102)</f>
        <v>K.V.RAVANAMMA</v>
      </c>
      <c r="D102" s="347" t="str">
        <f>IF(AN102="","",Main!D102)</f>
        <v>SA (English)</v>
      </c>
      <c r="E102" s="333" t="str">
        <f>IF(AN102="","",Main!E102)</f>
        <v>15280-40510</v>
      </c>
      <c r="F102" s="333"/>
      <c r="G102" s="333"/>
      <c r="H102" s="333"/>
      <c r="I102" s="333"/>
      <c r="J102" s="333"/>
      <c r="K102" s="333"/>
      <c r="L102" s="333"/>
      <c r="M102" s="339">
        <f>IF(AN102="","",SUM(Main!N102,Main!S102))</f>
        <v>2000</v>
      </c>
      <c r="N102" s="333"/>
      <c r="O102" s="334">
        <f t="shared" si="8"/>
        <v>2000</v>
      </c>
      <c r="P102" s="334"/>
      <c r="Q102" s="335"/>
      <c r="R102" s="336"/>
      <c r="S102" s="337"/>
      <c r="T102" s="337"/>
      <c r="U102" s="337"/>
      <c r="V102" s="337"/>
      <c r="W102" s="336"/>
      <c r="X102" s="336"/>
      <c r="Y102" s="336"/>
      <c r="Z102" s="336"/>
      <c r="AA102" s="336"/>
      <c r="AB102" s="337"/>
      <c r="AC102" s="337"/>
      <c r="AD102" s="337"/>
      <c r="AE102" s="337"/>
      <c r="AF102" s="334"/>
      <c r="AG102" s="334"/>
      <c r="AH102" s="334">
        <f t="shared" si="9"/>
        <v>0</v>
      </c>
      <c r="AI102" s="334">
        <f t="shared" si="10"/>
        <v>2000</v>
      </c>
      <c r="AJ102" s="334"/>
      <c r="AK102" s="334">
        <f t="shared" si="11"/>
        <v>2000</v>
      </c>
      <c r="AL102" s="338"/>
      <c r="AM102" s="304"/>
      <c r="AN102" s="356">
        <f>IF(SUM(Main!N102,Main!S102)&gt;0,1,"")</f>
        <v>1</v>
      </c>
      <c r="AO102" s="304"/>
      <c r="AP102" s="304"/>
    </row>
    <row r="103" spans="1:42" s="301" customFormat="1" ht="24" customHeight="1">
      <c r="A103" s="332">
        <f>IF(AN103="","",SUM($AN$4:AN103))</f>
        <v>100</v>
      </c>
      <c r="B103" s="332" t="str">
        <f>IF(AN103="","",Main!B103)</f>
        <v>0807541</v>
      </c>
      <c r="C103" s="346" t="str">
        <f>IF(AN103="","",Main!C103)</f>
        <v>K.V.RAVANAMMA</v>
      </c>
      <c r="D103" s="347" t="str">
        <f>IF(AN103="","",Main!D103)</f>
        <v>SA (English)</v>
      </c>
      <c r="E103" s="333" t="str">
        <f>IF(AN103="","",Main!E103)</f>
        <v>15280-40510</v>
      </c>
      <c r="F103" s="333"/>
      <c r="G103" s="333"/>
      <c r="H103" s="333"/>
      <c r="I103" s="333"/>
      <c r="J103" s="333"/>
      <c r="K103" s="333"/>
      <c r="L103" s="333"/>
      <c r="M103" s="339">
        <f>IF(AN103="","",SUM(Main!N103,Main!S103))</f>
        <v>2000</v>
      </c>
      <c r="N103" s="333"/>
      <c r="O103" s="334">
        <f t="shared" si="8"/>
        <v>2000</v>
      </c>
      <c r="P103" s="334"/>
      <c r="Q103" s="335"/>
      <c r="R103" s="336"/>
      <c r="S103" s="337"/>
      <c r="T103" s="337"/>
      <c r="U103" s="337"/>
      <c r="V103" s="337"/>
      <c r="W103" s="336"/>
      <c r="X103" s="336"/>
      <c r="Y103" s="336"/>
      <c r="Z103" s="336"/>
      <c r="AA103" s="336"/>
      <c r="AB103" s="337"/>
      <c r="AC103" s="337"/>
      <c r="AD103" s="337"/>
      <c r="AE103" s="337"/>
      <c r="AF103" s="334"/>
      <c r="AG103" s="334"/>
      <c r="AH103" s="334">
        <f t="shared" si="9"/>
        <v>0</v>
      </c>
      <c r="AI103" s="334">
        <f t="shared" si="10"/>
        <v>2000</v>
      </c>
      <c r="AJ103" s="334"/>
      <c r="AK103" s="334">
        <f t="shared" si="11"/>
        <v>2000</v>
      </c>
      <c r="AL103" s="338"/>
      <c r="AM103" s="304"/>
      <c r="AN103" s="356">
        <f>IF(SUM(Main!N103,Main!S103)&gt;0,1,"")</f>
        <v>1</v>
      </c>
      <c r="AO103" s="304"/>
      <c r="AP103" s="304"/>
    </row>
    <row r="104" spans="1:42" s="301" customFormat="1" ht="24" customHeight="1">
      <c r="A104" s="332">
        <f>IF(AN104="","",SUM($AN$4:AN104))</f>
        <v>101</v>
      </c>
      <c r="B104" s="332" t="str">
        <f>IF(AN104="","",Main!B104)</f>
        <v>0807541</v>
      </c>
      <c r="C104" s="346" t="str">
        <f>IF(AN104="","",Main!C104)</f>
        <v>K.V.RAVANAMMA</v>
      </c>
      <c r="D104" s="347" t="str">
        <f>IF(AN104="","",Main!D104)</f>
        <v>SA (English)</v>
      </c>
      <c r="E104" s="333" t="str">
        <f>IF(AN104="","",Main!E104)</f>
        <v>15280-40510</v>
      </c>
      <c r="F104" s="333"/>
      <c r="G104" s="333"/>
      <c r="H104" s="333"/>
      <c r="I104" s="333"/>
      <c r="J104" s="333"/>
      <c r="K104" s="333"/>
      <c r="L104" s="333"/>
      <c r="M104" s="339">
        <f>IF(AN104="","",SUM(Main!N104,Main!S104))</f>
        <v>2000</v>
      </c>
      <c r="N104" s="333"/>
      <c r="O104" s="334">
        <f t="shared" si="8"/>
        <v>2000</v>
      </c>
      <c r="P104" s="334"/>
      <c r="Q104" s="335"/>
      <c r="R104" s="336"/>
      <c r="S104" s="337"/>
      <c r="T104" s="337"/>
      <c r="U104" s="337"/>
      <c r="V104" s="337"/>
      <c r="W104" s="336"/>
      <c r="X104" s="336"/>
      <c r="Y104" s="336"/>
      <c r="Z104" s="336"/>
      <c r="AA104" s="336"/>
      <c r="AB104" s="337"/>
      <c r="AC104" s="337"/>
      <c r="AD104" s="337"/>
      <c r="AE104" s="337"/>
      <c r="AF104" s="334"/>
      <c r="AG104" s="334"/>
      <c r="AH104" s="334">
        <f t="shared" si="9"/>
        <v>0</v>
      </c>
      <c r="AI104" s="334">
        <f t="shared" si="10"/>
        <v>2000</v>
      </c>
      <c r="AJ104" s="334"/>
      <c r="AK104" s="334">
        <f t="shared" si="11"/>
        <v>2000</v>
      </c>
      <c r="AL104" s="338"/>
      <c r="AM104" s="304"/>
      <c r="AN104" s="356">
        <f>IF(SUM(Main!N104,Main!S104)&gt;0,1,"")</f>
        <v>1</v>
      </c>
      <c r="AO104" s="304"/>
      <c r="AP104" s="304"/>
    </row>
    <row r="105" spans="1:42" s="301" customFormat="1" ht="24" customHeight="1">
      <c r="A105" s="332">
        <f>IF(AN105="","",SUM($AN$4:AN105))</f>
        <v>102</v>
      </c>
      <c r="B105" s="332" t="str">
        <f>IF(AN105="","",Main!B105)</f>
        <v>0807541</v>
      </c>
      <c r="C105" s="346" t="str">
        <f>IF(AN105="","",Main!C105)</f>
        <v>K.V.RAVANAMMA</v>
      </c>
      <c r="D105" s="347" t="str">
        <f>IF(AN105="","",Main!D105)</f>
        <v>SA (English)</v>
      </c>
      <c r="E105" s="333" t="str">
        <f>IF(AN105="","",Main!E105)</f>
        <v>15280-40510</v>
      </c>
      <c r="F105" s="333"/>
      <c r="G105" s="333"/>
      <c r="H105" s="333"/>
      <c r="I105" s="333"/>
      <c r="J105" s="333"/>
      <c r="K105" s="333"/>
      <c r="L105" s="333"/>
      <c r="M105" s="339">
        <f>IF(AN105="","",SUM(Main!N105,Main!S105))</f>
        <v>2000</v>
      </c>
      <c r="N105" s="333"/>
      <c r="O105" s="334">
        <f t="shared" si="8"/>
        <v>2000</v>
      </c>
      <c r="P105" s="334"/>
      <c r="Q105" s="335"/>
      <c r="R105" s="336"/>
      <c r="S105" s="337"/>
      <c r="T105" s="337"/>
      <c r="U105" s="337"/>
      <c r="V105" s="337"/>
      <c r="W105" s="336"/>
      <c r="X105" s="336"/>
      <c r="Y105" s="336"/>
      <c r="Z105" s="336"/>
      <c r="AA105" s="336"/>
      <c r="AB105" s="337"/>
      <c r="AC105" s="337"/>
      <c r="AD105" s="337"/>
      <c r="AE105" s="337"/>
      <c r="AF105" s="334"/>
      <c r="AG105" s="334"/>
      <c r="AH105" s="334">
        <f t="shared" si="9"/>
        <v>0</v>
      </c>
      <c r="AI105" s="334">
        <f t="shared" si="10"/>
        <v>2000</v>
      </c>
      <c r="AJ105" s="334"/>
      <c r="AK105" s="334">
        <f t="shared" si="11"/>
        <v>2000</v>
      </c>
      <c r="AL105" s="338"/>
      <c r="AM105" s="304"/>
      <c r="AN105" s="356">
        <f>IF(SUM(Main!N105,Main!S105)&gt;0,1,"")</f>
        <v>1</v>
      </c>
      <c r="AO105" s="304"/>
      <c r="AP105" s="304"/>
    </row>
    <row r="106" spans="1:42" s="301" customFormat="1" ht="24" customHeight="1">
      <c r="A106" s="332">
        <f>IF(AN106="","",SUM($AN$4:AN106))</f>
        <v>103</v>
      </c>
      <c r="B106" s="332" t="str">
        <f>IF(AN106="","",Main!B106)</f>
        <v>0807541</v>
      </c>
      <c r="C106" s="346" t="str">
        <f>IF(AN106="","",Main!C106)</f>
        <v>K.V.RAVANAMMA</v>
      </c>
      <c r="D106" s="347" t="str">
        <f>IF(AN106="","",Main!D106)</f>
        <v>SA (English)</v>
      </c>
      <c r="E106" s="333" t="str">
        <f>IF(AN106="","",Main!E106)</f>
        <v>15280-40510</v>
      </c>
      <c r="F106" s="333"/>
      <c r="G106" s="333"/>
      <c r="H106" s="333"/>
      <c r="I106" s="333"/>
      <c r="J106" s="333"/>
      <c r="K106" s="333"/>
      <c r="L106" s="333"/>
      <c r="M106" s="339">
        <f>IF(AN106="","",SUM(Main!N106,Main!S106))</f>
        <v>2000</v>
      </c>
      <c r="N106" s="333"/>
      <c r="O106" s="334">
        <f t="shared" si="8"/>
        <v>2000</v>
      </c>
      <c r="P106" s="334"/>
      <c r="Q106" s="335"/>
      <c r="R106" s="336"/>
      <c r="S106" s="337"/>
      <c r="T106" s="337"/>
      <c r="U106" s="337"/>
      <c r="V106" s="337"/>
      <c r="W106" s="336"/>
      <c r="X106" s="336"/>
      <c r="Y106" s="336"/>
      <c r="Z106" s="336"/>
      <c r="AA106" s="336"/>
      <c r="AB106" s="337"/>
      <c r="AC106" s="337"/>
      <c r="AD106" s="337"/>
      <c r="AE106" s="337"/>
      <c r="AF106" s="334"/>
      <c r="AG106" s="334"/>
      <c r="AH106" s="334">
        <f t="shared" si="9"/>
        <v>0</v>
      </c>
      <c r="AI106" s="334">
        <f t="shared" si="10"/>
        <v>2000</v>
      </c>
      <c r="AJ106" s="334"/>
      <c r="AK106" s="334">
        <f t="shared" si="11"/>
        <v>2000</v>
      </c>
      <c r="AL106" s="338"/>
      <c r="AM106" s="304"/>
      <c r="AN106" s="356">
        <f>IF(SUM(Main!N106,Main!S106)&gt;0,1,"")</f>
        <v>1</v>
      </c>
      <c r="AO106" s="304"/>
      <c r="AP106" s="304"/>
    </row>
    <row r="107" spans="1:42" s="301" customFormat="1" ht="24" customHeight="1">
      <c r="A107" s="332">
        <f>IF(AN107="","",SUM($AN$4:AN107))</f>
        <v>104</v>
      </c>
      <c r="B107" s="332" t="str">
        <f>IF(AN107="","",Main!B107)</f>
        <v>0807541</v>
      </c>
      <c r="C107" s="346" t="str">
        <f>IF(AN107="","",Main!C107)</f>
        <v>K.V.RAVANAMMA</v>
      </c>
      <c r="D107" s="347" t="str">
        <f>IF(AN107="","",Main!D107)</f>
        <v>SA (English)</v>
      </c>
      <c r="E107" s="333" t="str">
        <f>IF(AN107="","",Main!E107)</f>
        <v>15280-40510</v>
      </c>
      <c r="F107" s="333"/>
      <c r="G107" s="333"/>
      <c r="H107" s="333"/>
      <c r="I107" s="333"/>
      <c r="J107" s="333"/>
      <c r="K107" s="333"/>
      <c r="L107" s="333"/>
      <c r="M107" s="339">
        <f>IF(AN107="","",SUM(Main!N107,Main!S107))</f>
        <v>2000</v>
      </c>
      <c r="N107" s="333"/>
      <c r="O107" s="334">
        <f t="shared" si="8"/>
        <v>2000</v>
      </c>
      <c r="P107" s="334"/>
      <c r="Q107" s="335"/>
      <c r="R107" s="336"/>
      <c r="S107" s="337"/>
      <c r="T107" s="337"/>
      <c r="U107" s="337"/>
      <c r="V107" s="337"/>
      <c r="W107" s="336"/>
      <c r="X107" s="336"/>
      <c r="Y107" s="336"/>
      <c r="Z107" s="336"/>
      <c r="AA107" s="336"/>
      <c r="AB107" s="337"/>
      <c r="AC107" s="337"/>
      <c r="AD107" s="337"/>
      <c r="AE107" s="337"/>
      <c r="AF107" s="334"/>
      <c r="AG107" s="334"/>
      <c r="AH107" s="334">
        <f t="shared" si="9"/>
        <v>0</v>
      </c>
      <c r="AI107" s="334">
        <f t="shared" si="10"/>
        <v>2000</v>
      </c>
      <c r="AJ107" s="334"/>
      <c r="AK107" s="334">
        <f t="shared" si="11"/>
        <v>2000</v>
      </c>
      <c r="AL107" s="338"/>
      <c r="AM107" s="304"/>
      <c r="AN107" s="356">
        <f>IF(SUM(Main!N107,Main!S107)&gt;0,1,"")</f>
        <v>1</v>
      </c>
      <c r="AO107" s="304"/>
      <c r="AP107" s="304"/>
    </row>
    <row r="108" spans="1:42" s="301" customFormat="1" ht="24" customHeight="1">
      <c r="A108" s="332">
        <f>IF(AN108="","",SUM($AN$4:AN108))</f>
        <v>105</v>
      </c>
      <c r="B108" s="332" t="str">
        <f>IF(AN108="","",Main!B108)</f>
        <v>0807541</v>
      </c>
      <c r="C108" s="346" t="str">
        <f>IF(AN108="","",Main!C108)</f>
        <v>K.V.RAVANAMMA</v>
      </c>
      <c r="D108" s="347" t="str">
        <f>IF(AN108="","",Main!D108)</f>
        <v>SA (English)</v>
      </c>
      <c r="E108" s="333" t="str">
        <f>IF(AN108="","",Main!E108)</f>
        <v>15280-40510</v>
      </c>
      <c r="F108" s="333"/>
      <c r="G108" s="333"/>
      <c r="H108" s="333"/>
      <c r="I108" s="333"/>
      <c r="J108" s="333"/>
      <c r="K108" s="333"/>
      <c r="L108" s="333"/>
      <c r="M108" s="339">
        <f>IF(AN108="","",SUM(Main!N108,Main!S108))</f>
        <v>2000</v>
      </c>
      <c r="N108" s="333"/>
      <c r="O108" s="334">
        <f t="shared" si="8"/>
        <v>2000</v>
      </c>
      <c r="P108" s="334"/>
      <c r="Q108" s="335"/>
      <c r="R108" s="336"/>
      <c r="S108" s="337"/>
      <c r="T108" s="337"/>
      <c r="U108" s="337"/>
      <c r="V108" s="337"/>
      <c r="W108" s="336"/>
      <c r="X108" s="336"/>
      <c r="Y108" s="336"/>
      <c r="Z108" s="336"/>
      <c r="AA108" s="336"/>
      <c r="AB108" s="337"/>
      <c r="AC108" s="337"/>
      <c r="AD108" s="337"/>
      <c r="AE108" s="337"/>
      <c r="AF108" s="334"/>
      <c r="AG108" s="334"/>
      <c r="AH108" s="334">
        <f t="shared" si="9"/>
        <v>0</v>
      </c>
      <c r="AI108" s="334">
        <f t="shared" si="10"/>
        <v>2000</v>
      </c>
      <c r="AJ108" s="334"/>
      <c r="AK108" s="334">
        <f t="shared" si="11"/>
        <v>2000</v>
      </c>
      <c r="AL108" s="338"/>
      <c r="AM108" s="304"/>
      <c r="AN108" s="356">
        <f>IF(SUM(Main!N108,Main!S108)&gt;0,1,"")</f>
        <v>1</v>
      </c>
      <c r="AO108" s="304"/>
      <c r="AP108" s="304"/>
    </row>
    <row r="109" spans="1:42" s="301" customFormat="1" ht="24" customHeight="1">
      <c r="A109" s="332">
        <f>IF(AN109="","",SUM($AN$4:AN109))</f>
        <v>106</v>
      </c>
      <c r="B109" s="332" t="str">
        <f>IF(AN109="","",Main!B109)</f>
        <v>0807541</v>
      </c>
      <c r="C109" s="346" t="str">
        <f>IF(AN109="","",Main!C109)</f>
        <v>K.V.RAVANAMMA</v>
      </c>
      <c r="D109" s="347" t="str">
        <f>IF(AN109="","",Main!D109)</f>
        <v>SA (English)</v>
      </c>
      <c r="E109" s="333" t="str">
        <f>IF(AN109="","",Main!E109)</f>
        <v>15280-40510</v>
      </c>
      <c r="F109" s="333"/>
      <c r="G109" s="333"/>
      <c r="H109" s="333"/>
      <c r="I109" s="333"/>
      <c r="J109" s="333"/>
      <c r="K109" s="333"/>
      <c r="L109" s="333"/>
      <c r="M109" s="339">
        <f>IF(AN109="","",SUM(Main!N109,Main!S109))</f>
        <v>2000</v>
      </c>
      <c r="N109" s="333"/>
      <c r="O109" s="334">
        <f t="shared" si="8"/>
        <v>2000</v>
      </c>
      <c r="P109" s="334"/>
      <c r="Q109" s="335"/>
      <c r="R109" s="336"/>
      <c r="S109" s="337"/>
      <c r="T109" s="337"/>
      <c r="U109" s="337"/>
      <c r="V109" s="337"/>
      <c r="W109" s="336"/>
      <c r="X109" s="336"/>
      <c r="Y109" s="336"/>
      <c r="Z109" s="336"/>
      <c r="AA109" s="336"/>
      <c r="AB109" s="337"/>
      <c r="AC109" s="337"/>
      <c r="AD109" s="337"/>
      <c r="AE109" s="337"/>
      <c r="AF109" s="334"/>
      <c r="AG109" s="334"/>
      <c r="AH109" s="334">
        <f t="shared" si="9"/>
        <v>0</v>
      </c>
      <c r="AI109" s="334">
        <f t="shared" si="10"/>
        <v>2000</v>
      </c>
      <c r="AJ109" s="334"/>
      <c r="AK109" s="334">
        <f t="shared" si="11"/>
        <v>2000</v>
      </c>
      <c r="AL109" s="338"/>
      <c r="AM109" s="304"/>
      <c r="AN109" s="356">
        <f>IF(SUM(Main!N109,Main!S109)&gt;0,1,"")</f>
        <v>1</v>
      </c>
      <c r="AO109" s="304"/>
      <c r="AP109" s="304"/>
    </row>
    <row r="110" spans="1:42" s="301" customFormat="1" ht="24" customHeight="1">
      <c r="A110" s="332">
        <f>IF(AN110="","",SUM($AN$4:AN110))</f>
        <v>107</v>
      </c>
      <c r="B110" s="332" t="str">
        <f>IF(AN110="","",Main!B110)</f>
        <v>0807541</v>
      </c>
      <c r="C110" s="346" t="str">
        <f>IF(AN110="","",Main!C110)</f>
        <v>K.V.RAVANAMMA</v>
      </c>
      <c r="D110" s="347" t="str">
        <f>IF(AN110="","",Main!D110)</f>
        <v>SA (English)</v>
      </c>
      <c r="E110" s="333" t="str">
        <f>IF(AN110="","",Main!E110)</f>
        <v>15280-40510</v>
      </c>
      <c r="F110" s="333"/>
      <c r="G110" s="333"/>
      <c r="H110" s="333"/>
      <c r="I110" s="333"/>
      <c r="J110" s="333"/>
      <c r="K110" s="333"/>
      <c r="L110" s="333"/>
      <c r="M110" s="339">
        <f>IF(AN110="","",SUM(Main!N110,Main!S110))</f>
        <v>2000</v>
      </c>
      <c r="N110" s="333"/>
      <c r="O110" s="334">
        <f t="shared" si="8"/>
        <v>2000</v>
      </c>
      <c r="P110" s="334"/>
      <c r="Q110" s="335"/>
      <c r="R110" s="336"/>
      <c r="S110" s="337"/>
      <c r="T110" s="337"/>
      <c r="U110" s="337"/>
      <c r="V110" s="337"/>
      <c r="W110" s="336"/>
      <c r="X110" s="336"/>
      <c r="Y110" s="336"/>
      <c r="Z110" s="336"/>
      <c r="AA110" s="336"/>
      <c r="AB110" s="337"/>
      <c r="AC110" s="337"/>
      <c r="AD110" s="337"/>
      <c r="AE110" s="337"/>
      <c r="AF110" s="334"/>
      <c r="AG110" s="334"/>
      <c r="AH110" s="334">
        <f t="shared" si="9"/>
        <v>0</v>
      </c>
      <c r="AI110" s="334">
        <f t="shared" si="10"/>
        <v>2000</v>
      </c>
      <c r="AJ110" s="334"/>
      <c r="AK110" s="334">
        <f t="shared" si="11"/>
        <v>2000</v>
      </c>
      <c r="AL110" s="338"/>
      <c r="AM110" s="304"/>
      <c r="AN110" s="356">
        <f>IF(SUM(Main!N110,Main!S110)&gt;0,1,"")</f>
        <v>1</v>
      </c>
      <c r="AO110" s="304"/>
      <c r="AP110" s="304"/>
    </row>
    <row r="111" spans="1:42" s="301" customFormat="1" ht="24" customHeight="1">
      <c r="A111" s="332">
        <f>IF(AN111="","",SUM($AN$4:AN111))</f>
        <v>108</v>
      </c>
      <c r="B111" s="332" t="str">
        <f>IF(AN111="","",Main!B111)</f>
        <v>0807541</v>
      </c>
      <c r="C111" s="346" t="str">
        <f>IF(AN111="","",Main!C111)</f>
        <v>K.V.RAVANAMMA</v>
      </c>
      <c r="D111" s="347" t="str">
        <f>IF(AN111="","",Main!D111)</f>
        <v>SA (English)</v>
      </c>
      <c r="E111" s="333" t="str">
        <f>IF(AN111="","",Main!E111)</f>
        <v>15280-40510</v>
      </c>
      <c r="F111" s="333"/>
      <c r="G111" s="333"/>
      <c r="H111" s="333"/>
      <c r="I111" s="333"/>
      <c r="J111" s="333"/>
      <c r="K111" s="333"/>
      <c r="L111" s="333"/>
      <c r="M111" s="339">
        <f>IF(AN111="","",SUM(Main!N111,Main!S111))</f>
        <v>2000</v>
      </c>
      <c r="N111" s="333"/>
      <c r="O111" s="334">
        <f t="shared" si="8"/>
        <v>2000</v>
      </c>
      <c r="P111" s="334"/>
      <c r="Q111" s="335"/>
      <c r="R111" s="336"/>
      <c r="S111" s="337"/>
      <c r="T111" s="337"/>
      <c r="U111" s="337"/>
      <c r="V111" s="337"/>
      <c r="W111" s="336"/>
      <c r="X111" s="336"/>
      <c r="Y111" s="336"/>
      <c r="Z111" s="336"/>
      <c r="AA111" s="336"/>
      <c r="AB111" s="337"/>
      <c r="AC111" s="337"/>
      <c r="AD111" s="337"/>
      <c r="AE111" s="337"/>
      <c r="AF111" s="334"/>
      <c r="AG111" s="334"/>
      <c r="AH111" s="334">
        <f t="shared" si="9"/>
        <v>0</v>
      </c>
      <c r="AI111" s="334">
        <f t="shared" si="10"/>
        <v>2000</v>
      </c>
      <c r="AJ111" s="334"/>
      <c r="AK111" s="334">
        <f t="shared" si="11"/>
        <v>2000</v>
      </c>
      <c r="AL111" s="338"/>
      <c r="AM111" s="304"/>
      <c r="AN111" s="356">
        <f>IF(SUM(Main!N111,Main!S111)&gt;0,1,"")</f>
        <v>1</v>
      </c>
      <c r="AO111" s="304"/>
      <c r="AP111" s="304"/>
    </row>
    <row r="112" spans="1:42" s="301" customFormat="1" ht="24" customHeight="1">
      <c r="A112" s="332">
        <f>IF(AN112="","",SUM($AN$4:AN112))</f>
        <v>109</v>
      </c>
      <c r="B112" s="332" t="str">
        <f>IF(AN112="","",Main!B112)</f>
        <v>0807541</v>
      </c>
      <c r="C112" s="346" t="str">
        <f>IF(AN112="","",Main!C112)</f>
        <v>K.V.RAVANAMMA</v>
      </c>
      <c r="D112" s="347" t="str">
        <f>IF(AN112="","",Main!D112)</f>
        <v>SA (English)</v>
      </c>
      <c r="E112" s="333" t="str">
        <f>IF(AN112="","",Main!E112)</f>
        <v>15280-40510</v>
      </c>
      <c r="F112" s="333"/>
      <c r="G112" s="333"/>
      <c r="H112" s="333"/>
      <c r="I112" s="333"/>
      <c r="J112" s="333"/>
      <c r="K112" s="333"/>
      <c r="L112" s="333"/>
      <c r="M112" s="339">
        <f>IF(AN112="","",SUM(Main!N112,Main!S112))</f>
        <v>2000</v>
      </c>
      <c r="N112" s="333"/>
      <c r="O112" s="334">
        <f t="shared" si="8"/>
        <v>2000</v>
      </c>
      <c r="P112" s="334"/>
      <c r="Q112" s="335"/>
      <c r="R112" s="336"/>
      <c r="S112" s="337"/>
      <c r="T112" s="337"/>
      <c r="U112" s="337"/>
      <c r="V112" s="337"/>
      <c r="W112" s="336"/>
      <c r="X112" s="336"/>
      <c r="Y112" s="336"/>
      <c r="Z112" s="336"/>
      <c r="AA112" s="336"/>
      <c r="AB112" s="337"/>
      <c r="AC112" s="337"/>
      <c r="AD112" s="337"/>
      <c r="AE112" s="337"/>
      <c r="AF112" s="334"/>
      <c r="AG112" s="334"/>
      <c r="AH112" s="334">
        <f t="shared" si="9"/>
        <v>0</v>
      </c>
      <c r="AI112" s="334">
        <f t="shared" si="10"/>
        <v>2000</v>
      </c>
      <c r="AJ112" s="334"/>
      <c r="AK112" s="334">
        <f t="shared" si="11"/>
        <v>2000</v>
      </c>
      <c r="AL112" s="338"/>
      <c r="AM112" s="304"/>
      <c r="AN112" s="356">
        <f>IF(SUM(Main!N112,Main!S112)&gt;0,1,"")</f>
        <v>1</v>
      </c>
      <c r="AO112" s="304"/>
      <c r="AP112" s="304"/>
    </row>
    <row r="113" spans="1:42" s="301" customFormat="1" ht="24" customHeight="1">
      <c r="A113" s="332">
        <f>IF(AN113="","",SUM($AN$4:AN113))</f>
        <v>110</v>
      </c>
      <c r="B113" s="332" t="str">
        <f>IF(AN113="","",Main!B113)</f>
        <v>0807541</v>
      </c>
      <c r="C113" s="346" t="str">
        <f>IF(AN113="","",Main!C113)</f>
        <v>K.V.RAVANAMMA</v>
      </c>
      <c r="D113" s="347" t="str">
        <f>IF(AN113="","",Main!D113)</f>
        <v>SA (English)</v>
      </c>
      <c r="E113" s="333" t="str">
        <f>IF(AN113="","",Main!E113)</f>
        <v>15280-40510</v>
      </c>
      <c r="F113" s="333"/>
      <c r="G113" s="333"/>
      <c r="H113" s="333"/>
      <c r="I113" s="333"/>
      <c r="J113" s="333"/>
      <c r="K113" s="333"/>
      <c r="L113" s="333"/>
      <c r="M113" s="339">
        <f>IF(AN113="","",SUM(Main!N113,Main!S113))</f>
        <v>2000</v>
      </c>
      <c r="N113" s="333"/>
      <c r="O113" s="334">
        <f t="shared" si="8"/>
        <v>2000</v>
      </c>
      <c r="P113" s="334"/>
      <c r="Q113" s="335"/>
      <c r="R113" s="336"/>
      <c r="S113" s="337"/>
      <c r="T113" s="337"/>
      <c r="U113" s="337"/>
      <c r="V113" s="337"/>
      <c r="W113" s="336"/>
      <c r="X113" s="336"/>
      <c r="Y113" s="336"/>
      <c r="Z113" s="336"/>
      <c r="AA113" s="336"/>
      <c r="AB113" s="337"/>
      <c r="AC113" s="337"/>
      <c r="AD113" s="337"/>
      <c r="AE113" s="337"/>
      <c r="AF113" s="334"/>
      <c r="AG113" s="334"/>
      <c r="AH113" s="334">
        <f t="shared" si="9"/>
        <v>0</v>
      </c>
      <c r="AI113" s="334">
        <f t="shared" si="10"/>
        <v>2000</v>
      </c>
      <c r="AJ113" s="334"/>
      <c r="AK113" s="334">
        <f t="shared" si="11"/>
        <v>2000</v>
      </c>
      <c r="AL113" s="338"/>
      <c r="AM113" s="304"/>
      <c r="AN113" s="356">
        <f>IF(SUM(Main!N113,Main!S113)&gt;0,1,"")</f>
        <v>1</v>
      </c>
      <c r="AO113" s="304"/>
      <c r="AP113" s="304"/>
    </row>
    <row r="114" spans="1:42" s="301" customFormat="1" ht="24" customHeight="1">
      <c r="A114" s="332">
        <f>IF(AN114="","",SUM($AN$4:AN114))</f>
        <v>111</v>
      </c>
      <c r="B114" s="332" t="str">
        <f>IF(AN114="","",Main!B114)</f>
        <v>0807541</v>
      </c>
      <c r="C114" s="346" t="str">
        <f>IF(AN114="","",Main!C114)</f>
        <v>K.V.RAVANAMMA</v>
      </c>
      <c r="D114" s="347" t="str">
        <f>IF(AN114="","",Main!D114)</f>
        <v>SA (English)</v>
      </c>
      <c r="E114" s="333" t="str">
        <f>IF(AN114="","",Main!E114)</f>
        <v>15280-40510</v>
      </c>
      <c r="F114" s="333"/>
      <c r="G114" s="333"/>
      <c r="H114" s="333"/>
      <c r="I114" s="333"/>
      <c r="J114" s="333"/>
      <c r="K114" s="333"/>
      <c r="L114" s="333"/>
      <c r="M114" s="339">
        <f>IF(AN114="","",SUM(Main!N114,Main!S114))</f>
        <v>2000</v>
      </c>
      <c r="N114" s="333"/>
      <c r="O114" s="334">
        <f t="shared" si="8"/>
        <v>2000</v>
      </c>
      <c r="P114" s="334"/>
      <c r="Q114" s="335"/>
      <c r="R114" s="336"/>
      <c r="S114" s="337"/>
      <c r="T114" s="337"/>
      <c r="U114" s="337"/>
      <c r="V114" s="337"/>
      <c r="W114" s="336"/>
      <c r="X114" s="336"/>
      <c r="Y114" s="336"/>
      <c r="Z114" s="336"/>
      <c r="AA114" s="336"/>
      <c r="AB114" s="337"/>
      <c r="AC114" s="337"/>
      <c r="AD114" s="337"/>
      <c r="AE114" s="337"/>
      <c r="AF114" s="334"/>
      <c r="AG114" s="334"/>
      <c r="AH114" s="334">
        <f t="shared" si="9"/>
        <v>0</v>
      </c>
      <c r="AI114" s="334">
        <f t="shared" si="10"/>
        <v>2000</v>
      </c>
      <c r="AJ114" s="334"/>
      <c r="AK114" s="334">
        <f t="shared" si="11"/>
        <v>2000</v>
      </c>
      <c r="AL114" s="338"/>
      <c r="AM114" s="304"/>
      <c r="AN114" s="356">
        <f>IF(SUM(Main!N114,Main!S114)&gt;0,1,"")</f>
        <v>1</v>
      </c>
      <c r="AO114" s="304"/>
      <c r="AP114" s="304"/>
    </row>
    <row r="115" spans="1:42" s="301" customFormat="1" ht="24" customHeight="1">
      <c r="A115" s="332">
        <f>IF(AN115="","",SUM($AN$4:AN115))</f>
        <v>112</v>
      </c>
      <c r="B115" s="332" t="str">
        <f>IF(AN115="","",Main!B115)</f>
        <v>0807541</v>
      </c>
      <c r="C115" s="346" t="str">
        <f>IF(AN115="","",Main!C115)</f>
        <v>K.V.RAVANAMMA</v>
      </c>
      <c r="D115" s="347" t="str">
        <f>IF(AN115="","",Main!D115)</f>
        <v>SA (English)</v>
      </c>
      <c r="E115" s="333" t="str">
        <f>IF(AN115="","",Main!E115)</f>
        <v>15280-40510</v>
      </c>
      <c r="F115" s="333"/>
      <c r="G115" s="333"/>
      <c r="H115" s="333"/>
      <c r="I115" s="333"/>
      <c r="J115" s="333"/>
      <c r="K115" s="333"/>
      <c r="L115" s="333"/>
      <c r="M115" s="339">
        <f>IF(AN115="","",SUM(Main!N115,Main!S115))</f>
        <v>2000</v>
      </c>
      <c r="N115" s="333"/>
      <c r="O115" s="334">
        <f t="shared" si="8"/>
        <v>2000</v>
      </c>
      <c r="P115" s="334"/>
      <c r="Q115" s="335"/>
      <c r="R115" s="336"/>
      <c r="S115" s="337"/>
      <c r="T115" s="337"/>
      <c r="U115" s="337"/>
      <c r="V115" s="337"/>
      <c r="W115" s="336"/>
      <c r="X115" s="336"/>
      <c r="Y115" s="336"/>
      <c r="Z115" s="336"/>
      <c r="AA115" s="336"/>
      <c r="AB115" s="337"/>
      <c r="AC115" s="337"/>
      <c r="AD115" s="337"/>
      <c r="AE115" s="337"/>
      <c r="AF115" s="334"/>
      <c r="AG115" s="334"/>
      <c r="AH115" s="334">
        <f t="shared" si="9"/>
        <v>0</v>
      </c>
      <c r="AI115" s="334">
        <f t="shared" si="10"/>
        <v>2000</v>
      </c>
      <c r="AJ115" s="334"/>
      <c r="AK115" s="334">
        <f t="shared" si="11"/>
        <v>2000</v>
      </c>
      <c r="AL115" s="338"/>
      <c r="AM115" s="304"/>
      <c r="AN115" s="356">
        <f>IF(SUM(Main!N115,Main!S115)&gt;0,1,"")</f>
        <v>1</v>
      </c>
      <c r="AO115" s="304"/>
      <c r="AP115" s="304"/>
    </row>
    <row r="116" spans="1:42" s="301" customFormat="1" ht="24" customHeight="1">
      <c r="A116" s="332">
        <f>IF(AN116="","",SUM($AN$4:AN116))</f>
        <v>113</v>
      </c>
      <c r="B116" s="332" t="str">
        <f>IF(AN116="","",Main!B116)</f>
        <v>0807541</v>
      </c>
      <c r="C116" s="346" t="str">
        <f>IF(AN116="","",Main!C116)</f>
        <v>K.V.RAVANAMMA</v>
      </c>
      <c r="D116" s="347" t="str">
        <f>IF(AN116="","",Main!D116)</f>
        <v>SA (English)</v>
      </c>
      <c r="E116" s="333" t="str">
        <f>IF(AN116="","",Main!E116)</f>
        <v>15280-40510</v>
      </c>
      <c r="F116" s="333"/>
      <c r="G116" s="333"/>
      <c r="H116" s="333"/>
      <c r="I116" s="333"/>
      <c r="J116" s="333"/>
      <c r="K116" s="333"/>
      <c r="L116" s="333"/>
      <c r="M116" s="339">
        <f>IF(AN116="","",SUM(Main!N116,Main!S116))</f>
        <v>2000</v>
      </c>
      <c r="N116" s="333"/>
      <c r="O116" s="334">
        <f t="shared" si="8"/>
        <v>2000</v>
      </c>
      <c r="P116" s="334"/>
      <c r="Q116" s="335"/>
      <c r="R116" s="336"/>
      <c r="S116" s="337"/>
      <c r="T116" s="337"/>
      <c r="U116" s="337"/>
      <c r="V116" s="337"/>
      <c r="W116" s="336"/>
      <c r="X116" s="336"/>
      <c r="Y116" s="336"/>
      <c r="Z116" s="336"/>
      <c r="AA116" s="336"/>
      <c r="AB116" s="337"/>
      <c r="AC116" s="337"/>
      <c r="AD116" s="337"/>
      <c r="AE116" s="337"/>
      <c r="AF116" s="334"/>
      <c r="AG116" s="334"/>
      <c r="AH116" s="334">
        <f t="shared" si="9"/>
        <v>0</v>
      </c>
      <c r="AI116" s="334">
        <f t="shared" si="10"/>
        <v>2000</v>
      </c>
      <c r="AJ116" s="334"/>
      <c r="AK116" s="334">
        <f t="shared" si="11"/>
        <v>2000</v>
      </c>
      <c r="AL116" s="338"/>
      <c r="AM116" s="304"/>
      <c r="AN116" s="356">
        <f>IF(SUM(Main!N116,Main!S116)&gt;0,1,"")</f>
        <v>1</v>
      </c>
      <c r="AO116" s="304"/>
      <c r="AP116" s="304"/>
    </row>
    <row r="117" spans="1:42" s="301" customFormat="1" ht="24" customHeight="1">
      <c r="A117" s="332">
        <f>IF(AN117="","",SUM($AN$4:AN117))</f>
        <v>114</v>
      </c>
      <c r="B117" s="332" t="str">
        <f>IF(AN117="","",Main!B117)</f>
        <v>0807541</v>
      </c>
      <c r="C117" s="346" t="str">
        <f>IF(AN117="","",Main!C117)</f>
        <v>K.V.RAVANAMMA</v>
      </c>
      <c r="D117" s="347" t="str">
        <f>IF(AN117="","",Main!D117)</f>
        <v>SA (English)</v>
      </c>
      <c r="E117" s="333" t="str">
        <f>IF(AN117="","",Main!E117)</f>
        <v>15280-40510</v>
      </c>
      <c r="F117" s="333"/>
      <c r="G117" s="333"/>
      <c r="H117" s="333"/>
      <c r="I117" s="333"/>
      <c r="J117" s="333"/>
      <c r="K117" s="333"/>
      <c r="L117" s="333"/>
      <c r="M117" s="339">
        <f>IF(AN117="","",SUM(Main!N117,Main!S117))</f>
        <v>2000</v>
      </c>
      <c r="N117" s="333"/>
      <c r="O117" s="334">
        <f t="shared" si="8"/>
        <v>2000</v>
      </c>
      <c r="P117" s="334"/>
      <c r="Q117" s="335"/>
      <c r="R117" s="336"/>
      <c r="S117" s="337"/>
      <c r="T117" s="337"/>
      <c r="U117" s="337"/>
      <c r="V117" s="337"/>
      <c r="W117" s="336"/>
      <c r="X117" s="336"/>
      <c r="Y117" s="336"/>
      <c r="Z117" s="336"/>
      <c r="AA117" s="336"/>
      <c r="AB117" s="337"/>
      <c r="AC117" s="337"/>
      <c r="AD117" s="337"/>
      <c r="AE117" s="337"/>
      <c r="AF117" s="334"/>
      <c r="AG117" s="334"/>
      <c r="AH117" s="334">
        <f t="shared" si="9"/>
        <v>0</v>
      </c>
      <c r="AI117" s="334">
        <f t="shared" si="10"/>
        <v>2000</v>
      </c>
      <c r="AJ117" s="334"/>
      <c r="AK117" s="334">
        <f t="shared" si="11"/>
        <v>2000</v>
      </c>
      <c r="AL117" s="338"/>
      <c r="AM117" s="304"/>
      <c r="AN117" s="356">
        <f>IF(SUM(Main!N117,Main!S117)&gt;0,1,"")</f>
        <v>1</v>
      </c>
      <c r="AO117" s="304"/>
      <c r="AP117" s="304"/>
    </row>
    <row r="118" spans="1:42" s="301" customFormat="1" ht="24" customHeight="1">
      <c r="A118" s="332">
        <f>IF(AN118="","",SUM($AN$4:AN118))</f>
        <v>115</v>
      </c>
      <c r="B118" s="332" t="str">
        <f>IF(AN118="","",Main!B118)</f>
        <v>0807541</v>
      </c>
      <c r="C118" s="346" t="str">
        <f>IF(AN118="","",Main!C118)</f>
        <v>K.V.RAVANAMMA</v>
      </c>
      <c r="D118" s="347" t="str">
        <f>IF(AN118="","",Main!D118)</f>
        <v>SA (English)</v>
      </c>
      <c r="E118" s="333" t="str">
        <f>IF(AN118="","",Main!E118)</f>
        <v>15280-40510</v>
      </c>
      <c r="F118" s="333"/>
      <c r="G118" s="333"/>
      <c r="H118" s="333"/>
      <c r="I118" s="333"/>
      <c r="J118" s="333"/>
      <c r="K118" s="333"/>
      <c r="L118" s="333"/>
      <c r="M118" s="339">
        <f>IF(AN118="","",SUM(Main!N118,Main!S118))</f>
        <v>2000</v>
      </c>
      <c r="N118" s="333"/>
      <c r="O118" s="334">
        <f t="shared" si="8"/>
        <v>2000</v>
      </c>
      <c r="P118" s="334"/>
      <c r="Q118" s="335"/>
      <c r="R118" s="336"/>
      <c r="S118" s="337"/>
      <c r="T118" s="337"/>
      <c r="U118" s="337"/>
      <c r="V118" s="337"/>
      <c r="W118" s="336"/>
      <c r="X118" s="336"/>
      <c r="Y118" s="336"/>
      <c r="Z118" s="336"/>
      <c r="AA118" s="336"/>
      <c r="AB118" s="337"/>
      <c r="AC118" s="337"/>
      <c r="AD118" s="337"/>
      <c r="AE118" s="337"/>
      <c r="AF118" s="334"/>
      <c r="AG118" s="334"/>
      <c r="AH118" s="334">
        <f t="shared" si="9"/>
        <v>0</v>
      </c>
      <c r="AI118" s="334">
        <f t="shared" si="10"/>
        <v>2000</v>
      </c>
      <c r="AJ118" s="334"/>
      <c r="AK118" s="334">
        <f t="shared" si="11"/>
        <v>2000</v>
      </c>
      <c r="AL118" s="338"/>
      <c r="AM118" s="304"/>
      <c r="AN118" s="356">
        <f>IF(SUM(Main!N118,Main!S118)&gt;0,1,"")</f>
        <v>1</v>
      </c>
      <c r="AO118" s="304"/>
      <c r="AP118" s="304"/>
    </row>
    <row r="119" spans="1:42" s="301" customFormat="1" ht="24" customHeight="1">
      <c r="A119" s="332">
        <f>IF(AN119="","",SUM($AN$4:AN119))</f>
        <v>116</v>
      </c>
      <c r="B119" s="332" t="str">
        <f>IF(AN119="","",Main!B119)</f>
        <v>0807541</v>
      </c>
      <c r="C119" s="346" t="str">
        <f>IF(AN119="","",Main!C119)</f>
        <v>K.V.RAVANAMMA</v>
      </c>
      <c r="D119" s="347" t="str">
        <f>IF(AN119="","",Main!D119)</f>
        <v>SA (English)</v>
      </c>
      <c r="E119" s="333" t="str">
        <f>IF(AN119="","",Main!E119)</f>
        <v>15280-40510</v>
      </c>
      <c r="F119" s="333"/>
      <c r="G119" s="333"/>
      <c r="H119" s="333"/>
      <c r="I119" s="333"/>
      <c r="J119" s="333"/>
      <c r="K119" s="333"/>
      <c r="L119" s="333"/>
      <c r="M119" s="339">
        <f>IF(AN119="","",SUM(Main!N119,Main!S119))</f>
        <v>2000</v>
      </c>
      <c r="N119" s="333"/>
      <c r="O119" s="334">
        <f t="shared" si="8"/>
        <v>2000</v>
      </c>
      <c r="P119" s="334"/>
      <c r="Q119" s="335"/>
      <c r="R119" s="336"/>
      <c r="S119" s="337"/>
      <c r="T119" s="337"/>
      <c r="U119" s="337"/>
      <c r="V119" s="337"/>
      <c r="W119" s="336"/>
      <c r="X119" s="336"/>
      <c r="Y119" s="336"/>
      <c r="Z119" s="336"/>
      <c r="AA119" s="336"/>
      <c r="AB119" s="337"/>
      <c r="AC119" s="337"/>
      <c r="AD119" s="337"/>
      <c r="AE119" s="337"/>
      <c r="AF119" s="334"/>
      <c r="AG119" s="334"/>
      <c r="AH119" s="334">
        <f t="shared" si="9"/>
        <v>0</v>
      </c>
      <c r="AI119" s="334">
        <f t="shared" si="10"/>
        <v>2000</v>
      </c>
      <c r="AJ119" s="334"/>
      <c r="AK119" s="334">
        <f t="shared" si="11"/>
        <v>2000</v>
      </c>
      <c r="AL119" s="338"/>
      <c r="AM119" s="304"/>
      <c r="AN119" s="356">
        <f>IF(SUM(Main!N119,Main!S119)&gt;0,1,"")</f>
        <v>1</v>
      </c>
      <c r="AO119" s="304"/>
      <c r="AP119" s="304"/>
    </row>
    <row r="120" spans="1:42" s="301" customFormat="1" ht="24" customHeight="1">
      <c r="A120" s="332">
        <f>IF(AN120="","",SUM($AN$4:AN120))</f>
        <v>117</v>
      </c>
      <c r="B120" s="332" t="str">
        <f>IF(AN120="","",Main!B120)</f>
        <v>0807541</v>
      </c>
      <c r="C120" s="346" t="str">
        <f>IF(AN120="","",Main!C120)</f>
        <v>K.V.RAVANAMMA</v>
      </c>
      <c r="D120" s="347" t="str">
        <f>IF(AN120="","",Main!D120)</f>
        <v>SA (English)</v>
      </c>
      <c r="E120" s="333" t="str">
        <f>IF(AN120="","",Main!E120)</f>
        <v>15280-40510</v>
      </c>
      <c r="F120" s="333"/>
      <c r="G120" s="333"/>
      <c r="H120" s="333"/>
      <c r="I120" s="333"/>
      <c r="J120" s="333"/>
      <c r="K120" s="333"/>
      <c r="L120" s="333"/>
      <c r="M120" s="339">
        <f>IF(AN120="","",SUM(Main!N120,Main!S120))</f>
        <v>2000</v>
      </c>
      <c r="N120" s="333"/>
      <c r="O120" s="334">
        <f t="shared" si="8"/>
        <v>2000</v>
      </c>
      <c r="P120" s="334"/>
      <c r="Q120" s="335"/>
      <c r="R120" s="336"/>
      <c r="S120" s="337"/>
      <c r="T120" s="337"/>
      <c r="U120" s="337"/>
      <c r="V120" s="337"/>
      <c r="W120" s="336"/>
      <c r="X120" s="336"/>
      <c r="Y120" s="336"/>
      <c r="Z120" s="336"/>
      <c r="AA120" s="336"/>
      <c r="AB120" s="337"/>
      <c r="AC120" s="337"/>
      <c r="AD120" s="337"/>
      <c r="AE120" s="337"/>
      <c r="AF120" s="334"/>
      <c r="AG120" s="334"/>
      <c r="AH120" s="334">
        <f t="shared" si="9"/>
        <v>0</v>
      </c>
      <c r="AI120" s="334">
        <f t="shared" si="10"/>
        <v>2000</v>
      </c>
      <c r="AJ120" s="334"/>
      <c r="AK120" s="334">
        <f t="shared" si="11"/>
        <v>2000</v>
      </c>
      <c r="AL120" s="338"/>
      <c r="AM120" s="304"/>
      <c r="AN120" s="356">
        <f>IF(SUM(Main!N120,Main!S120)&gt;0,1,"")</f>
        <v>1</v>
      </c>
      <c r="AO120" s="304"/>
      <c r="AP120" s="304"/>
    </row>
    <row r="121" spans="1:42" s="301" customFormat="1" ht="24" customHeight="1">
      <c r="A121" s="332">
        <f>IF(AN121="","",SUM($AN$4:AN121))</f>
        <v>118</v>
      </c>
      <c r="B121" s="332" t="str">
        <f>IF(AN121="","",Main!B121)</f>
        <v>0807541</v>
      </c>
      <c r="C121" s="346" t="str">
        <f>IF(AN121="","",Main!C121)</f>
        <v>K.V.RAVANAMMA</v>
      </c>
      <c r="D121" s="347" t="str">
        <f>IF(AN121="","",Main!D121)</f>
        <v>SA (English)</v>
      </c>
      <c r="E121" s="333" t="str">
        <f>IF(AN121="","",Main!E121)</f>
        <v>15280-40510</v>
      </c>
      <c r="F121" s="333"/>
      <c r="G121" s="333"/>
      <c r="H121" s="333"/>
      <c r="I121" s="333"/>
      <c r="J121" s="333"/>
      <c r="K121" s="333"/>
      <c r="L121" s="333"/>
      <c r="M121" s="339">
        <f>IF(AN121="","",SUM(Main!N121,Main!S121))</f>
        <v>2000</v>
      </c>
      <c r="N121" s="333"/>
      <c r="O121" s="334">
        <f t="shared" si="8"/>
        <v>2000</v>
      </c>
      <c r="P121" s="334"/>
      <c r="Q121" s="335"/>
      <c r="R121" s="336"/>
      <c r="S121" s="337"/>
      <c r="T121" s="337"/>
      <c r="U121" s="337"/>
      <c r="V121" s="337"/>
      <c r="W121" s="336"/>
      <c r="X121" s="336"/>
      <c r="Y121" s="336"/>
      <c r="Z121" s="336"/>
      <c r="AA121" s="336"/>
      <c r="AB121" s="337"/>
      <c r="AC121" s="337"/>
      <c r="AD121" s="337"/>
      <c r="AE121" s="337"/>
      <c r="AF121" s="334"/>
      <c r="AG121" s="334"/>
      <c r="AH121" s="334">
        <f t="shared" si="9"/>
        <v>0</v>
      </c>
      <c r="AI121" s="334">
        <f t="shared" si="10"/>
        <v>2000</v>
      </c>
      <c r="AJ121" s="334"/>
      <c r="AK121" s="334">
        <f t="shared" si="11"/>
        <v>2000</v>
      </c>
      <c r="AL121" s="338"/>
      <c r="AM121" s="304"/>
      <c r="AN121" s="356">
        <f>IF(SUM(Main!N121,Main!S121)&gt;0,1,"")</f>
        <v>1</v>
      </c>
      <c r="AO121" s="304"/>
      <c r="AP121" s="304"/>
    </row>
    <row r="122" spans="1:42" s="301" customFormat="1" ht="24" customHeight="1">
      <c r="A122" s="332">
        <f>IF(AN122="","",SUM($AN$4:AN122))</f>
        <v>119</v>
      </c>
      <c r="B122" s="332" t="str">
        <f>IF(AN122="","",Main!B122)</f>
        <v>0807541</v>
      </c>
      <c r="C122" s="346" t="str">
        <f>IF(AN122="","",Main!C122)</f>
        <v>K.V.RAVANAMMA</v>
      </c>
      <c r="D122" s="347" t="str">
        <f>IF(AN122="","",Main!D122)</f>
        <v>SA (English)</v>
      </c>
      <c r="E122" s="333" t="str">
        <f>IF(AN122="","",Main!E122)</f>
        <v>15280-40510</v>
      </c>
      <c r="F122" s="333"/>
      <c r="G122" s="333"/>
      <c r="H122" s="333"/>
      <c r="I122" s="333"/>
      <c r="J122" s="333"/>
      <c r="K122" s="333"/>
      <c r="L122" s="333"/>
      <c r="M122" s="339">
        <f>IF(AN122="","",SUM(Main!N122,Main!S122))</f>
        <v>2000</v>
      </c>
      <c r="N122" s="333"/>
      <c r="O122" s="334">
        <f t="shared" si="8"/>
        <v>2000</v>
      </c>
      <c r="P122" s="334"/>
      <c r="Q122" s="335"/>
      <c r="R122" s="336"/>
      <c r="S122" s="337"/>
      <c r="T122" s="337"/>
      <c r="U122" s="337"/>
      <c r="V122" s="337"/>
      <c r="W122" s="336"/>
      <c r="X122" s="336"/>
      <c r="Y122" s="336"/>
      <c r="Z122" s="336"/>
      <c r="AA122" s="336"/>
      <c r="AB122" s="337"/>
      <c r="AC122" s="337"/>
      <c r="AD122" s="337"/>
      <c r="AE122" s="337"/>
      <c r="AF122" s="334"/>
      <c r="AG122" s="334"/>
      <c r="AH122" s="334">
        <f t="shared" si="9"/>
        <v>0</v>
      </c>
      <c r="AI122" s="334">
        <f t="shared" si="10"/>
        <v>2000</v>
      </c>
      <c r="AJ122" s="334"/>
      <c r="AK122" s="334">
        <f t="shared" si="11"/>
        <v>2000</v>
      </c>
      <c r="AL122" s="338"/>
      <c r="AM122" s="304"/>
      <c r="AN122" s="356">
        <f>IF(SUM(Main!N122,Main!S122)&gt;0,1,"")</f>
        <v>1</v>
      </c>
      <c r="AO122" s="304"/>
      <c r="AP122" s="304"/>
    </row>
    <row r="123" spans="1:42" s="301" customFormat="1" ht="24" customHeight="1">
      <c r="A123" s="332">
        <f>IF(AN123="","",SUM($AN$4:AN123))</f>
        <v>120</v>
      </c>
      <c r="B123" s="332" t="str">
        <f>IF(AN123="","",Main!B123)</f>
        <v>0807541</v>
      </c>
      <c r="C123" s="346" t="str">
        <f>IF(AN123="","",Main!C123)</f>
        <v>K.V.RAVANAMMA</v>
      </c>
      <c r="D123" s="347" t="str">
        <f>IF(AN123="","",Main!D123)</f>
        <v>SA (English)</v>
      </c>
      <c r="E123" s="333" t="str">
        <f>IF(AN123="","",Main!E123)</f>
        <v>15280-40510</v>
      </c>
      <c r="F123" s="333"/>
      <c r="G123" s="333"/>
      <c r="H123" s="333"/>
      <c r="I123" s="333"/>
      <c r="J123" s="333"/>
      <c r="K123" s="333"/>
      <c r="L123" s="333"/>
      <c r="M123" s="339">
        <f>IF(AN123="","",SUM(Main!N123,Main!S123))</f>
        <v>2000</v>
      </c>
      <c r="N123" s="333"/>
      <c r="O123" s="334">
        <f t="shared" si="8"/>
        <v>2000</v>
      </c>
      <c r="P123" s="334"/>
      <c r="Q123" s="335"/>
      <c r="R123" s="336"/>
      <c r="S123" s="337"/>
      <c r="T123" s="337"/>
      <c r="U123" s="337"/>
      <c r="V123" s="337"/>
      <c r="W123" s="336"/>
      <c r="X123" s="336"/>
      <c r="Y123" s="336"/>
      <c r="Z123" s="336"/>
      <c r="AA123" s="336"/>
      <c r="AB123" s="337"/>
      <c r="AC123" s="337"/>
      <c r="AD123" s="337"/>
      <c r="AE123" s="337"/>
      <c r="AF123" s="334"/>
      <c r="AG123" s="334"/>
      <c r="AH123" s="334">
        <f t="shared" si="9"/>
        <v>0</v>
      </c>
      <c r="AI123" s="334">
        <f t="shared" si="10"/>
        <v>2000</v>
      </c>
      <c r="AJ123" s="334"/>
      <c r="AK123" s="334">
        <f t="shared" si="11"/>
        <v>2000</v>
      </c>
      <c r="AL123" s="338"/>
      <c r="AM123" s="304"/>
      <c r="AN123" s="356">
        <f>IF(SUM(Main!N123,Main!S123)&gt;0,1,"")</f>
        <v>1</v>
      </c>
      <c r="AO123" s="304"/>
      <c r="AP123" s="304"/>
    </row>
    <row r="124" spans="1:42" s="301" customFormat="1" ht="24" customHeight="1">
      <c r="A124" s="332">
        <f>IF(AN124="","",SUM($AN$4:AN124))</f>
        <v>121</v>
      </c>
      <c r="B124" s="332" t="str">
        <f>IF(AN124="","",Main!B124)</f>
        <v>0807541</v>
      </c>
      <c r="C124" s="346" t="str">
        <f>IF(AN124="","",Main!C124)</f>
        <v>K.V.RAVANAMMA</v>
      </c>
      <c r="D124" s="347" t="str">
        <f>IF(AN124="","",Main!D124)</f>
        <v>SA (English)</v>
      </c>
      <c r="E124" s="333" t="str">
        <f>IF(AN124="","",Main!E124)</f>
        <v>15280-40510</v>
      </c>
      <c r="F124" s="333"/>
      <c r="G124" s="333"/>
      <c r="H124" s="333"/>
      <c r="I124" s="333"/>
      <c r="J124" s="333"/>
      <c r="K124" s="333"/>
      <c r="L124" s="333"/>
      <c r="M124" s="339">
        <f>IF(AN124="","",SUM(Main!N124,Main!S124))</f>
        <v>2000</v>
      </c>
      <c r="N124" s="333"/>
      <c r="O124" s="334">
        <f t="shared" si="8"/>
        <v>2000</v>
      </c>
      <c r="P124" s="334"/>
      <c r="Q124" s="335"/>
      <c r="R124" s="336"/>
      <c r="S124" s="337"/>
      <c r="T124" s="337"/>
      <c r="U124" s="337"/>
      <c r="V124" s="337"/>
      <c r="W124" s="336"/>
      <c r="X124" s="336"/>
      <c r="Y124" s="336"/>
      <c r="Z124" s="336"/>
      <c r="AA124" s="336"/>
      <c r="AB124" s="337"/>
      <c r="AC124" s="337"/>
      <c r="AD124" s="337"/>
      <c r="AE124" s="337"/>
      <c r="AF124" s="334"/>
      <c r="AG124" s="334"/>
      <c r="AH124" s="334">
        <f t="shared" si="9"/>
        <v>0</v>
      </c>
      <c r="AI124" s="334">
        <f t="shared" si="10"/>
        <v>2000</v>
      </c>
      <c r="AJ124" s="334"/>
      <c r="AK124" s="334">
        <f t="shared" si="11"/>
        <v>2000</v>
      </c>
      <c r="AL124" s="338"/>
      <c r="AM124" s="304"/>
      <c r="AN124" s="356">
        <f>IF(SUM(Main!N124,Main!S124)&gt;0,1,"")</f>
        <v>1</v>
      </c>
      <c r="AO124" s="304"/>
      <c r="AP124" s="304"/>
    </row>
    <row r="125" spans="1:42" s="301" customFormat="1" ht="24" customHeight="1">
      <c r="A125" s="332">
        <f>IF(AN125="","",SUM($AN$4:AN125))</f>
        <v>122</v>
      </c>
      <c r="B125" s="332" t="str">
        <f>IF(AN125="","",Main!B125)</f>
        <v>0807541</v>
      </c>
      <c r="C125" s="346" t="str">
        <f>IF(AN125="","",Main!C125)</f>
        <v>K.V.RAVANAMMA</v>
      </c>
      <c r="D125" s="347" t="str">
        <f>IF(AN125="","",Main!D125)</f>
        <v>SA (English)</v>
      </c>
      <c r="E125" s="333" t="str">
        <f>IF(AN125="","",Main!E125)</f>
        <v>15280-40510</v>
      </c>
      <c r="F125" s="333"/>
      <c r="G125" s="333"/>
      <c r="H125" s="333"/>
      <c r="I125" s="333"/>
      <c r="J125" s="333"/>
      <c r="K125" s="333"/>
      <c r="L125" s="333"/>
      <c r="M125" s="339">
        <f>IF(AN125="","",SUM(Main!N125,Main!S125))</f>
        <v>2000</v>
      </c>
      <c r="N125" s="333"/>
      <c r="O125" s="334">
        <f t="shared" si="8"/>
        <v>2000</v>
      </c>
      <c r="P125" s="334"/>
      <c r="Q125" s="335"/>
      <c r="R125" s="336"/>
      <c r="S125" s="337"/>
      <c r="T125" s="337"/>
      <c r="U125" s="337"/>
      <c r="V125" s="337"/>
      <c r="W125" s="336"/>
      <c r="X125" s="336"/>
      <c r="Y125" s="336"/>
      <c r="Z125" s="336"/>
      <c r="AA125" s="336"/>
      <c r="AB125" s="337"/>
      <c r="AC125" s="337"/>
      <c r="AD125" s="337"/>
      <c r="AE125" s="337"/>
      <c r="AF125" s="334"/>
      <c r="AG125" s="334"/>
      <c r="AH125" s="334">
        <f t="shared" si="9"/>
        <v>0</v>
      </c>
      <c r="AI125" s="334">
        <f t="shared" si="10"/>
        <v>2000</v>
      </c>
      <c r="AJ125" s="334"/>
      <c r="AK125" s="334">
        <f t="shared" si="11"/>
        <v>2000</v>
      </c>
      <c r="AL125" s="338"/>
      <c r="AM125" s="304"/>
      <c r="AN125" s="356">
        <f>IF(SUM(Main!N125,Main!S125)&gt;0,1,"")</f>
        <v>1</v>
      </c>
      <c r="AO125" s="304"/>
      <c r="AP125" s="304"/>
    </row>
    <row r="126" spans="1:42" s="301" customFormat="1" ht="24" customHeight="1">
      <c r="A126" s="332">
        <f>IF(AN126="","",SUM($AN$4:AN126))</f>
        <v>123</v>
      </c>
      <c r="B126" s="332" t="str">
        <f>IF(AN126="","",Main!B126)</f>
        <v>0807541</v>
      </c>
      <c r="C126" s="346" t="str">
        <f>IF(AN126="","",Main!C126)</f>
        <v>K.V.RAVANAMMA</v>
      </c>
      <c r="D126" s="347" t="str">
        <f>IF(AN126="","",Main!D126)</f>
        <v>SA (English)</v>
      </c>
      <c r="E126" s="333" t="str">
        <f>IF(AN126="","",Main!E126)</f>
        <v>15280-40510</v>
      </c>
      <c r="F126" s="333"/>
      <c r="G126" s="333"/>
      <c r="H126" s="333"/>
      <c r="I126" s="333"/>
      <c r="J126" s="333"/>
      <c r="K126" s="333"/>
      <c r="L126" s="333"/>
      <c r="M126" s="339">
        <f>IF(AN126="","",SUM(Main!N126,Main!S126))</f>
        <v>2000</v>
      </c>
      <c r="N126" s="333"/>
      <c r="O126" s="334">
        <f t="shared" si="8"/>
        <v>2000</v>
      </c>
      <c r="P126" s="334"/>
      <c r="Q126" s="335"/>
      <c r="R126" s="336"/>
      <c r="S126" s="337"/>
      <c r="T126" s="337"/>
      <c r="U126" s="337"/>
      <c r="V126" s="337"/>
      <c r="W126" s="336"/>
      <c r="X126" s="336"/>
      <c r="Y126" s="336"/>
      <c r="Z126" s="336"/>
      <c r="AA126" s="336"/>
      <c r="AB126" s="337"/>
      <c r="AC126" s="337"/>
      <c r="AD126" s="337"/>
      <c r="AE126" s="337"/>
      <c r="AF126" s="334"/>
      <c r="AG126" s="334"/>
      <c r="AH126" s="334">
        <f t="shared" si="9"/>
        <v>0</v>
      </c>
      <c r="AI126" s="334">
        <f t="shared" si="10"/>
        <v>2000</v>
      </c>
      <c r="AJ126" s="334"/>
      <c r="AK126" s="334">
        <f t="shared" si="11"/>
        <v>2000</v>
      </c>
      <c r="AL126" s="338"/>
      <c r="AM126" s="304"/>
      <c r="AN126" s="356">
        <f>IF(SUM(Main!N126,Main!S126)&gt;0,1,"")</f>
        <v>1</v>
      </c>
      <c r="AO126" s="304"/>
      <c r="AP126" s="304"/>
    </row>
    <row r="127" spans="1:42" s="301" customFormat="1" ht="24" customHeight="1">
      <c r="A127" s="332">
        <f>IF(AN127="","",SUM($AN$4:AN127))</f>
        <v>124</v>
      </c>
      <c r="B127" s="332" t="str">
        <f>IF(AN127="","",Main!B127)</f>
        <v>0807541</v>
      </c>
      <c r="C127" s="346" t="str">
        <f>IF(AN127="","",Main!C127)</f>
        <v>K.V.RAVANAMMA</v>
      </c>
      <c r="D127" s="347" t="str">
        <f>IF(AN127="","",Main!D127)</f>
        <v>SA (English)</v>
      </c>
      <c r="E127" s="333" t="str">
        <f>IF(AN127="","",Main!E127)</f>
        <v>15280-40510</v>
      </c>
      <c r="F127" s="333"/>
      <c r="G127" s="333"/>
      <c r="H127" s="333"/>
      <c r="I127" s="333"/>
      <c r="J127" s="333"/>
      <c r="K127" s="333"/>
      <c r="L127" s="333"/>
      <c r="M127" s="339">
        <f>IF(AN127="","",SUM(Main!N127,Main!S127))</f>
        <v>2000</v>
      </c>
      <c r="N127" s="333"/>
      <c r="O127" s="334">
        <f t="shared" si="8"/>
        <v>2000</v>
      </c>
      <c r="P127" s="334"/>
      <c r="Q127" s="335"/>
      <c r="R127" s="336"/>
      <c r="S127" s="337"/>
      <c r="T127" s="337"/>
      <c r="U127" s="337"/>
      <c r="V127" s="337"/>
      <c r="W127" s="336"/>
      <c r="X127" s="336"/>
      <c r="Y127" s="336"/>
      <c r="Z127" s="336"/>
      <c r="AA127" s="336"/>
      <c r="AB127" s="337"/>
      <c r="AC127" s="337"/>
      <c r="AD127" s="337"/>
      <c r="AE127" s="337"/>
      <c r="AF127" s="334"/>
      <c r="AG127" s="334"/>
      <c r="AH127" s="334">
        <f t="shared" si="9"/>
        <v>0</v>
      </c>
      <c r="AI127" s="334">
        <f t="shared" si="10"/>
        <v>2000</v>
      </c>
      <c r="AJ127" s="334"/>
      <c r="AK127" s="334">
        <f t="shared" si="11"/>
        <v>2000</v>
      </c>
      <c r="AL127" s="338"/>
      <c r="AM127" s="304"/>
      <c r="AN127" s="356">
        <f>IF(SUM(Main!N127,Main!S127)&gt;0,1,"")</f>
        <v>1</v>
      </c>
      <c r="AO127" s="304"/>
      <c r="AP127" s="304"/>
    </row>
    <row r="128" spans="1:42" s="301" customFormat="1" ht="24" customHeight="1">
      <c r="A128" s="332">
        <f>IF(AN128="","",SUM($AN$4:AN128))</f>
        <v>125</v>
      </c>
      <c r="B128" s="332" t="str">
        <f>IF(AN128="","",Main!B128)</f>
        <v>0807541</v>
      </c>
      <c r="C128" s="346" t="str">
        <f>IF(AN128="","",Main!C128)</f>
        <v>K.V.RAVANAMMA</v>
      </c>
      <c r="D128" s="347" t="str">
        <f>IF(AN128="","",Main!D128)</f>
        <v>SA (English)</v>
      </c>
      <c r="E128" s="333" t="str">
        <f>IF(AN128="","",Main!E128)</f>
        <v>15280-40510</v>
      </c>
      <c r="F128" s="333"/>
      <c r="G128" s="333"/>
      <c r="H128" s="333"/>
      <c r="I128" s="333"/>
      <c r="J128" s="333"/>
      <c r="K128" s="333"/>
      <c r="L128" s="333"/>
      <c r="M128" s="339">
        <f>IF(AN128="","",SUM(Main!N128,Main!S128))</f>
        <v>2000</v>
      </c>
      <c r="N128" s="333"/>
      <c r="O128" s="334">
        <f t="shared" si="8"/>
        <v>2000</v>
      </c>
      <c r="P128" s="334"/>
      <c r="Q128" s="335"/>
      <c r="R128" s="336"/>
      <c r="S128" s="337"/>
      <c r="T128" s="337"/>
      <c r="U128" s="337"/>
      <c r="V128" s="337"/>
      <c r="W128" s="336"/>
      <c r="X128" s="336"/>
      <c r="Y128" s="336"/>
      <c r="Z128" s="336"/>
      <c r="AA128" s="336"/>
      <c r="AB128" s="337"/>
      <c r="AC128" s="337"/>
      <c r="AD128" s="337"/>
      <c r="AE128" s="337"/>
      <c r="AF128" s="334"/>
      <c r="AG128" s="334"/>
      <c r="AH128" s="334">
        <f t="shared" si="9"/>
        <v>0</v>
      </c>
      <c r="AI128" s="334">
        <f t="shared" si="10"/>
        <v>2000</v>
      </c>
      <c r="AJ128" s="334"/>
      <c r="AK128" s="334">
        <f t="shared" si="11"/>
        <v>2000</v>
      </c>
      <c r="AL128" s="338"/>
      <c r="AM128" s="304"/>
      <c r="AN128" s="356">
        <f>IF(SUM(Main!N128,Main!S128)&gt;0,1,"")</f>
        <v>1</v>
      </c>
      <c r="AO128" s="304"/>
      <c r="AP128" s="304"/>
    </row>
    <row r="129" spans="1:42" s="301" customFormat="1" ht="24" customHeight="1">
      <c r="A129" s="332">
        <f>IF(AN129="","",SUM($AN$4:AN129))</f>
        <v>126</v>
      </c>
      <c r="B129" s="332" t="str">
        <f>IF(AN129="","",Main!B129)</f>
        <v>0807541</v>
      </c>
      <c r="C129" s="346" t="str">
        <f>IF(AN129="","",Main!C129)</f>
        <v>K.V.RAVANAMMA</v>
      </c>
      <c r="D129" s="347" t="str">
        <f>IF(AN129="","",Main!D129)</f>
        <v>SA (English)</v>
      </c>
      <c r="E129" s="333" t="str">
        <f>IF(AN129="","",Main!E129)</f>
        <v>15280-40510</v>
      </c>
      <c r="F129" s="333"/>
      <c r="G129" s="333"/>
      <c r="H129" s="333"/>
      <c r="I129" s="333"/>
      <c r="J129" s="333"/>
      <c r="K129" s="333"/>
      <c r="L129" s="333"/>
      <c r="M129" s="339">
        <f>IF(AN129="","",SUM(Main!N129,Main!S129))</f>
        <v>2000</v>
      </c>
      <c r="N129" s="333"/>
      <c r="O129" s="334">
        <f t="shared" si="8"/>
        <v>2000</v>
      </c>
      <c r="P129" s="334"/>
      <c r="Q129" s="335"/>
      <c r="R129" s="336"/>
      <c r="S129" s="337"/>
      <c r="T129" s="337"/>
      <c r="U129" s="337"/>
      <c r="V129" s="337"/>
      <c r="W129" s="336"/>
      <c r="X129" s="336"/>
      <c r="Y129" s="336"/>
      <c r="Z129" s="336"/>
      <c r="AA129" s="336"/>
      <c r="AB129" s="337"/>
      <c r="AC129" s="337"/>
      <c r="AD129" s="337"/>
      <c r="AE129" s="337"/>
      <c r="AF129" s="334"/>
      <c r="AG129" s="334"/>
      <c r="AH129" s="334">
        <f t="shared" si="9"/>
        <v>0</v>
      </c>
      <c r="AI129" s="334">
        <f t="shared" si="10"/>
        <v>2000</v>
      </c>
      <c r="AJ129" s="334"/>
      <c r="AK129" s="334">
        <f t="shared" si="11"/>
        <v>2000</v>
      </c>
      <c r="AL129" s="338"/>
      <c r="AM129" s="304"/>
      <c r="AN129" s="356">
        <f>IF(SUM(Main!N129,Main!S129)&gt;0,1,"")</f>
        <v>1</v>
      </c>
      <c r="AO129" s="304"/>
      <c r="AP129" s="304"/>
    </row>
    <row r="130" spans="1:42" s="301" customFormat="1" ht="24" customHeight="1">
      <c r="A130" s="332">
        <f>IF(AN130="","",SUM($AN$4:AN130))</f>
        <v>127</v>
      </c>
      <c r="B130" s="332" t="str">
        <f>IF(AN130="","",Main!B130)</f>
        <v>0807541</v>
      </c>
      <c r="C130" s="346" t="str">
        <f>IF(AN130="","",Main!C130)</f>
        <v>K.V.RAVANAMMA</v>
      </c>
      <c r="D130" s="347" t="str">
        <f>IF(AN130="","",Main!D130)</f>
        <v>SA (English)</v>
      </c>
      <c r="E130" s="333" t="str">
        <f>IF(AN130="","",Main!E130)</f>
        <v>15280-40510</v>
      </c>
      <c r="F130" s="333"/>
      <c r="G130" s="333"/>
      <c r="H130" s="333"/>
      <c r="I130" s="333"/>
      <c r="J130" s="333"/>
      <c r="K130" s="333"/>
      <c r="L130" s="333"/>
      <c r="M130" s="339">
        <f>IF(AN130="","",SUM(Main!N130,Main!S130))</f>
        <v>2000</v>
      </c>
      <c r="N130" s="333"/>
      <c r="O130" s="334">
        <f t="shared" si="8"/>
        <v>2000</v>
      </c>
      <c r="P130" s="334"/>
      <c r="Q130" s="335"/>
      <c r="R130" s="336"/>
      <c r="S130" s="337"/>
      <c r="T130" s="337"/>
      <c r="U130" s="337"/>
      <c r="V130" s="337"/>
      <c r="W130" s="336"/>
      <c r="X130" s="336"/>
      <c r="Y130" s="336"/>
      <c r="Z130" s="336"/>
      <c r="AA130" s="336"/>
      <c r="AB130" s="337"/>
      <c r="AC130" s="337"/>
      <c r="AD130" s="337"/>
      <c r="AE130" s="337"/>
      <c r="AF130" s="334"/>
      <c r="AG130" s="334"/>
      <c r="AH130" s="334">
        <f t="shared" si="9"/>
        <v>0</v>
      </c>
      <c r="AI130" s="334">
        <f t="shared" si="10"/>
        <v>2000</v>
      </c>
      <c r="AJ130" s="334"/>
      <c r="AK130" s="334">
        <f t="shared" si="11"/>
        <v>2000</v>
      </c>
      <c r="AL130" s="338"/>
      <c r="AM130" s="304"/>
      <c r="AN130" s="356">
        <f>IF(SUM(Main!N130,Main!S130)&gt;0,1,"")</f>
        <v>1</v>
      </c>
      <c r="AO130" s="304"/>
      <c r="AP130" s="304"/>
    </row>
    <row r="131" spans="1:42" s="301" customFormat="1" ht="24" customHeight="1">
      <c r="A131" s="332">
        <f>IF(AN131="","",SUM($AN$4:AN131))</f>
        <v>128</v>
      </c>
      <c r="B131" s="332" t="str">
        <f>IF(AN131="","",Main!B131)</f>
        <v>0807541</v>
      </c>
      <c r="C131" s="346" t="str">
        <f>IF(AN131="","",Main!C131)</f>
        <v>K.V.RAVANAMMA</v>
      </c>
      <c r="D131" s="347" t="str">
        <f>IF(AN131="","",Main!D131)</f>
        <v>SA (English)</v>
      </c>
      <c r="E131" s="333" t="str">
        <f>IF(AN131="","",Main!E131)</f>
        <v>15280-40510</v>
      </c>
      <c r="F131" s="333"/>
      <c r="G131" s="333"/>
      <c r="H131" s="333"/>
      <c r="I131" s="333"/>
      <c r="J131" s="333"/>
      <c r="K131" s="333"/>
      <c r="L131" s="333"/>
      <c r="M131" s="339">
        <f>IF(AN131="","",SUM(Main!N131,Main!S131))</f>
        <v>2000</v>
      </c>
      <c r="N131" s="333"/>
      <c r="O131" s="334">
        <f t="shared" si="8"/>
        <v>2000</v>
      </c>
      <c r="P131" s="334"/>
      <c r="Q131" s="335"/>
      <c r="R131" s="336"/>
      <c r="S131" s="337"/>
      <c r="T131" s="337"/>
      <c r="U131" s="337"/>
      <c r="V131" s="337"/>
      <c r="W131" s="336"/>
      <c r="X131" s="336"/>
      <c r="Y131" s="336"/>
      <c r="Z131" s="336"/>
      <c r="AA131" s="336"/>
      <c r="AB131" s="337"/>
      <c r="AC131" s="337"/>
      <c r="AD131" s="337"/>
      <c r="AE131" s="337"/>
      <c r="AF131" s="334"/>
      <c r="AG131" s="334"/>
      <c r="AH131" s="334">
        <f t="shared" si="9"/>
        <v>0</v>
      </c>
      <c r="AI131" s="334">
        <f t="shared" si="10"/>
        <v>2000</v>
      </c>
      <c r="AJ131" s="334"/>
      <c r="AK131" s="334">
        <f t="shared" si="11"/>
        <v>2000</v>
      </c>
      <c r="AL131" s="338"/>
      <c r="AM131" s="304"/>
      <c r="AN131" s="356">
        <f>IF(SUM(Main!N131,Main!S131)&gt;0,1,"")</f>
        <v>1</v>
      </c>
      <c r="AO131" s="304"/>
      <c r="AP131" s="304"/>
    </row>
    <row r="132" spans="1:42" s="301" customFormat="1" ht="24" customHeight="1">
      <c r="A132" s="332">
        <f>IF(AN132="","",SUM($AN$4:AN132))</f>
        <v>129</v>
      </c>
      <c r="B132" s="332" t="str">
        <f>IF(AN132="","",Main!B132)</f>
        <v>0807541</v>
      </c>
      <c r="C132" s="346" t="str">
        <f>IF(AN132="","",Main!C132)</f>
        <v>K.V.RAVANAMMA</v>
      </c>
      <c r="D132" s="347" t="str">
        <f>IF(AN132="","",Main!D132)</f>
        <v>SA (English)</v>
      </c>
      <c r="E132" s="333" t="str">
        <f>IF(AN132="","",Main!E132)</f>
        <v>15280-40510</v>
      </c>
      <c r="F132" s="333"/>
      <c r="G132" s="333"/>
      <c r="H132" s="333"/>
      <c r="I132" s="333"/>
      <c r="J132" s="333"/>
      <c r="K132" s="333"/>
      <c r="L132" s="333"/>
      <c r="M132" s="339">
        <f>IF(AN132="","",SUM(Main!N132,Main!S132))</f>
        <v>2000</v>
      </c>
      <c r="N132" s="333"/>
      <c r="O132" s="334">
        <f t="shared" si="8"/>
        <v>2000</v>
      </c>
      <c r="P132" s="334"/>
      <c r="Q132" s="335"/>
      <c r="R132" s="336"/>
      <c r="S132" s="337"/>
      <c r="T132" s="337"/>
      <c r="U132" s="337"/>
      <c r="V132" s="337"/>
      <c r="W132" s="336"/>
      <c r="X132" s="336"/>
      <c r="Y132" s="336"/>
      <c r="Z132" s="336"/>
      <c r="AA132" s="336"/>
      <c r="AB132" s="337"/>
      <c r="AC132" s="337"/>
      <c r="AD132" s="337"/>
      <c r="AE132" s="337"/>
      <c r="AF132" s="334"/>
      <c r="AG132" s="334"/>
      <c r="AH132" s="334">
        <f t="shared" si="9"/>
        <v>0</v>
      </c>
      <c r="AI132" s="334">
        <f t="shared" si="10"/>
        <v>2000</v>
      </c>
      <c r="AJ132" s="334"/>
      <c r="AK132" s="334">
        <f t="shared" si="11"/>
        <v>2000</v>
      </c>
      <c r="AL132" s="338"/>
      <c r="AM132" s="304"/>
      <c r="AN132" s="356">
        <f>IF(SUM(Main!N132,Main!S132)&gt;0,1,"")</f>
        <v>1</v>
      </c>
      <c r="AO132" s="304"/>
      <c r="AP132" s="304"/>
    </row>
    <row r="133" spans="1:42" s="301" customFormat="1" ht="24" customHeight="1">
      <c r="A133" s="332">
        <f>IF(AN133="","",SUM($AN$4:AN133))</f>
        <v>130</v>
      </c>
      <c r="B133" s="332" t="str">
        <f>IF(AN133="","",Main!B133)</f>
        <v>0807541</v>
      </c>
      <c r="C133" s="346" t="str">
        <f>IF(AN133="","",Main!C133)</f>
        <v>K.V.RAVANAMMA</v>
      </c>
      <c r="D133" s="347" t="str">
        <f>IF(AN133="","",Main!D133)</f>
        <v>SA (English)</v>
      </c>
      <c r="E133" s="333" t="str">
        <f>IF(AN133="","",Main!E133)</f>
        <v>15280-40510</v>
      </c>
      <c r="F133" s="333"/>
      <c r="G133" s="333"/>
      <c r="H133" s="333"/>
      <c r="I133" s="333"/>
      <c r="J133" s="333"/>
      <c r="K133" s="333"/>
      <c r="L133" s="333"/>
      <c r="M133" s="339">
        <f>IF(AN133="","",SUM(Main!N133,Main!S133))</f>
        <v>2000</v>
      </c>
      <c r="N133" s="333"/>
      <c r="O133" s="334">
        <f t="shared" si="8"/>
        <v>2000</v>
      </c>
      <c r="P133" s="334"/>
      <c r="Q133" s="335"/>
      <c r="R133" s="336"/>
      <c r="S133" s="337"/>
      <c r="T133" s="337"/>
      <c r="U133" s="337"/>
      <c r="V133" s="337"/>
      <c r="W133" s="336"/>
      <c r="X133" s="336"/>
      <c r="Y133" s="336"/>
      <c r="Z133" s="336"/>
      <c r="AA133" s="336"/>
      <c r="AB133" s="337"/>
      <c r="AC133" s="337"/>
      <c r="AD133" s="337"/>
      <c r="AE133" s="337"/>
      <c r="AF133" s="334"/>
      <c r="AG133" s="334"/>
      <c r="AH133" s="334">
        <f t="shared" si="9"/>
        <v>0</v>
      </c>
      <c r="AI133" s="334">
        <f t="shared" si="10"/>
        <v>2000</v>
      </c>
      <c r="AJ133" s="334"/>
      <c r="AK133" s="334">
        <f t="shared" si="11"/>
        <v>2000</v>
      </c>
      <c r="AL133" s="338"/>
      <c r="AM133" s="304"/>
      <c r="AN133" s="356">
        <f>IF(SUM(Main!N133,Main!S133)&gt;0,1,"")</f>
        <v>1</v>
      </c>
      <c r="AO133" s="304"/>
      <c r="AP133" s="304"/>
    </row>
    <row r="134" spans="1:42" s="301" customFormat="1" ht="24" customHeight="1">
      <c r="A134" s="332">
        <f>IF(AN134="","",SUM($AN$4:AN134))</f>
        <v>131</v>
      </c>
      <c r="B134" s="332" t="str">
        <f>IF(AN134="","",Main!B134)</f>
        <v>0807541</v>
      </c>
      <c r="C134" s="346" t="str">
        <f>IF(AN134="","",Main!C134)</f>
        <v>K.V.RAVANAMMA</v>
      </c>
      <c r="D134" s="347" t="str">
        <f>IF(AN134="","",Main!D134)</f>
        <v>SA (English)</v>
      </c>
      <c r="E134" s="333" t="str">
        <f>IF(AN134="","",Main!E134)</f>
        <v>15280-40510</v>
      </c>
      <c r="F134" s="333"/>
      <c r="G134" s="333"/>
      <c r="H134" s="333"/>
      <c r="I134" s="333"/>
      <c r="J134" s="333"/>
      <c r="K134" s="333"/>
      <c r="L134" s="333"/>
      <c r="M134" s="339">
        <f>IF(AN134="","",SUM(Main!N134,Main!S134))</f>
        <v>2000</v>
      </c>
      <c r="N134" s="333"/>
      <c r="O134" s="334">
        <f t="shared" si="8"/>
        <v>2000</v>
      </c>
      <c r="P134" s="334"/>
      <c r="Q134" s="335"/>
      <c r="R134" s="336"/>
      <c r="S134" s="337"/>
      <c r="T134" s="337"/>
      <c r="U134" s="337"/>
      <c r="V134" s="337"/>
      <c r="W134" s="336"/>
      <c r="X134" s="336"/>
      <c r="Y134" s="336"/>
      <c r="Z134" s="336"/>
      <c r="AA134" s="336"/>
      <c r="AB134" s="337"/>
      <c r="AC134" s="337"/>
      <c r="AD134" s="337"/>
      <c r="AE134" s="337"/>
      <c r="AF134" s="334"/>
      <c r="AG134" s="334"/>
      <c r="AH134" s="334">
        <f t="shared" si="9"/>
        <v>0</v>
      </c>
      <c r="AI134" s="334">
        <f t="shared" si="10"/>
        <v>2000</v>
      </c>
      <c r="AJ134" s="334"/>
      <c r="AK134" s="334">
        <f t="shared" si="11"/>
        <v>2000</v>
      </c>
      <c r="AL134" s="338"/>
      <c r="AM134" s="304"/>
      <c r="AN134" s="356">
        <f>IF(SUM(Main!N134,Main!S134)&gt;0,1,"")</f>
        <v>1</v>
      </c>
      <c r="AO134" s="304"/>
      <c r="AP134" s="304"/>
    </row>
    <row r="135" spans="1:42" s="301" customFormat="1" ht="24" customHeight="1">
      <c r="A135" s="332">
        <f>IF(AN135="","",SUM($AN$4:AN135))</f>
        <v>132</v>
      </c>
      <c r="B135" s="332" t="str">
        <f>IF(AN135="","",Main!B135)</f>
        <v>0807541</v>
      </c>
      <c r="C135" s="346" t="str">
        <f>IF(AN135="","",Main!C135)</f>
        <v>K.V.RAVANAMMA</v>
      </c>
      <c r="D135" s="347" t="str">
        <f>IF(AN135="","",Main!D135)</f>
        <v>SA (English)</v>
      </c>
      <c r="E135" s="333" t="str">
        <f>IF(AN135="","",Main!E135)</f>
        <v>15280-40510</v>
      </c>
      <c r="F135" s="333"/>
      <c r="G135" s="333"/>
      <c r="H135" s="333"/>
      <c r="I135" s="333"/>
      <c r="J135" s="333"/>
      <c r="K135" s="333"/>
      <c r="L135" s="333"/>
      <c r="M135" s="339">
        <f>IF(AN135="","",SUM(Main!N135,Main!S135))</f>
        <v>2000</v>
      </c>
      <c r="N135" s="333"/>
      <c r="O135" s="334">
        <f t="shared" si="8"/>
        <v>2000</v>
      </c>
      <c r="P135" s="334"/>
      <c r="Q135" s="335"/>
      <c r="R135" s="336"/>
      <c r="S135" s="337"/>
      <c r="T135" s="337"/>
      <c r="U135" s="337"/>
      <c r="V135" s="337"/>
      <c r="W135" s="336"/>
      <c r="X135" s="336"/>
      <c r="Y135" s="336"/>
      <c r="Z135" s="336"/>
      <c r="AA135" s="336"/>
      <c r="AB135" s="337"/>
      <c r="AC135" s="337"/>
      <c r="AD135" s="337"/>
      <c r="AE135" s="337"/>
      <c r="AF135" s="334"/>
      <c r="AG135" s="334"/>
      <c r="AH135" s="334">
        <f t="shared" si="9"/>
        <v>0</v>
      </c>
      <c r="AI135" s="334">
        <f t="shared" si="10"/>
        <v>2000</v>
      </c>
      <c r="AJ135" s="334"/>
      <c r="AK135" s="334">
        <f t="shared" si="11"/>
        <v>2000</v>
      </c>
      <c r="AL135" s="338"/>
      <c r="AM135" s="304"/>
      <c r="AN135" s="356">
        <f>IF(SUM(Main!N135,Main!S135)&gt;0,1,"")</f>
        <v>1</v>
      </c>
      <c r="AO135" s="304"/>
      <c r="AP135" s="304"/>
    </row>
    <row r="136" spans="1:42" s="301" customFormat="1" ht="24" customHeight="1">
      <c r="A136" s="332">
        <f>IF(AN136="","",SUM($AN$4:AN136))</f>
        <v>133</v>
      </c>
      <c r="B136" s="332" t="str">
        <f>IF(AN136="","",Main!B136)</f>
        <v>0807541</v>
      </c>
      <c r="C136" s="346" t="str">
        <f>IF(AN136="","",Main!C136)</f>
        <v>K.V.RAVANAMMA</v>
      </c>
      <c r="D136" s="347" t="str">
        <f>IF(AN136="","",Main!D136)</f>
        <v>SA (English)</v>
      </c>
      <c r="E136" s="333" t="str">
        <f>IF(AN136="","",Main!E136)</f>
        <v>15280-40510</v>
      </c>
      <c r="F136" s="333"/>
      <c r="G136" s="333"/>
      <c r="H136" s="333"/>
      <c r="I136" s="333"/>
      <c r="J136" s="333"/>
      <c r="K136" s="333"/>
      <c r="L136" s="333"/>
      <c r="M136" s="339">
        <f>IF(AN136="","",SUM(Main!N136,Main!S136))</f>
        <v>2000</v>
      </c>
      <c r="N136" s="333"/>
      <c r="O136" s="334">
        <f t="shared" si="8"/>
        <v>2000</v>
      </c>
      <c r="P136" s="334"/>
      <c r="Q136" s="335"/>
      <c r="R136" s="336"/>
      <c r="S136" s="337"/>
      <c r="T136" s="337"/>
      <c r="U136" s="337"/>
      <c r="V136" s="337"/>
      <c r="W136" s="336"/>
      <c r="X136" s="336"/>
      <c r="Y136" s="336"/>
      <c r="Z136" s="336"/>
      <c r="AA136" s="336"/>
      <c r="AB136" s="337"/>
      <c r="AC136" s="337"/>
      <c r="AD136" s="337"/>
      <c r="AE136" s="337"/>
      <c r="AF136" s="334"/>
      <c r="AG136" s="334"/>
      <c r="AH136" s="334">
        <f t="shared" si="9"/>
        <v>0</v>
      </c>
      <c r="AI136" s="334">
        <f t="shared" si="10"/>
        <v>2000</v>
      </c>
      <c r="AJ136" s="334"/>
      <c r="AK136" s="334">
        <f t="shared" si="11"/>
        <v>2000</v>
      </c>
      <c r="AL136" s="338"/>
      <c r="AM136" s="304"/>
      <c r="AN136" s="356">
        <f>IF(SUM(Main!N136,Main!S136)&gt;0,1,"")</f>
        <v>1</v>
      </c>
      <c r="AO136" s="304"/>
      <c r="AP136" s="304"/>
    </row>
    <row r="137" spans="1:42" s="301" customFormat="1" ht="24" customHeight="1">
      <c r="A137" s="332">
        <f>IF(AN137="","",SUM($AN$4:AN137))</f>
        <v>134</v>
      </c>
      <c r="B137" s="332" t="str">
        <f>IF(AN137="","",Main!B137)</f>
        <v>0807541</v>
      </c>
      <c r="C137" s="346" t="str">
        <f>IF(AN137="","",Main!C137)</f>
        <v>K.V.RAVANAMMA</v>
      </c>
      <c r="D137" s="347" t="str">
        <f>IF(AN137="","",Main!D137)</f>
        <v>SA (English)</v>
      </c>
      <c r="E137" s="333" t="str">
        <f>IF(AN137="","",Main!E137)</f>
        <v>15280-40510</v>
      </c>
      <c r="F137" s="333"/>
      <c r="G137" s="333"/>
      <c r="H137" s="333"/>
      <c r="I137" s="333"/>
      <c r="J137" s="333"/>
      <c r="K137" s="333"/>
      <c r="L137" s="333"/>
      <c r="M137" s="339">
        <f>IF(AN137="","",SUM(Main!N137,Main!S137))</f>
        <v>2000</v>
      </c>
      <c r="N137" s="333"/>
      <c r="O137" s="334">
        <f t="shared" si="8"/>
        <v>2000</v>
      </c>
      <c r="P137" s="334"/>
      <c r="Q137" s="335"/>
      <c r="R137" s="336"/>
      <c r="S137" s="337"/>
      <c r="T137" s="337"/>
      <c r="U137" s="337"/>
      <c r="V137" s="337"/>
      <c r="W137" s="336"/>
      <c r="X137" s="336"/>
      <c r="Y137" s="336"/>
      <c r="Z137" s="336"/>
      <c r="AA137" s="336"/>
      <c r="AB137" s="337"/>
      <c r="AC137" s="337"/>
      <c r="AD137" s="337"/>
      <c r="AE137" s="337"/>
      <c r="AF137" s="334"/>
      <c r="AG137" s="334"/>
      <c r="AH137" s="334">
        <f t="shared" si="9"/>
        <v>0</v>
      </c>
      <c r="AI137" s="334">
        <f t="shared" si="10"/>
        <v>2000</v>
      </c>
      <c r="AJ137" s="334"/>
      <c r="AK137" s="334">
        <f t="shared" si="11"/>
        <v>2000</v>
      </c>
      <c r="AL137" s="338"/>
      <c r="AM137" s="304"/>
      <c r="AN137" s="356">
        <f>IF(SUM(Main!N137,Main!S137)&gt;0,1,"")</f>
        <v>1</v>
      </c>
      <c r="AO137" s="304"/>
      <c r="AP137" s="304"/>
    </row>
    <row r="138" spans="1:42" s="301" customFormat="1" ht="24" customHeight="1">
      <c r="A138" s="332">
        <f>IF(AN138="","",SUM($AN$4:AN138))</f>
        <v>135</v>
      </c>
      <c r="B138" s="332" t="str">
        <f>IF(AN138="","",Main!B138)</f>
        <v>0807541</v>
      </c>
      <c r="C138" s="346" t="str">
        <f>IF(AN138="","",Main!C138)</f>
        <v>K.V.RAVANAMMA</v>
      </c>
      <c r="D138" s="347" t="str">
        <f>IF(AN138="","",Main!D138)</f>
        <v>SA (English)</v>
      </c>
      <c r="E138" s="333" t="str">
        <f>IF(AN138="","",Main!E138)</f>
        <v>15280-40510</v>
      </c>
      <c r="F138" s="333"/>
      <c r="G138" s="333"/>
      <c r="H138" s="333"/>
      <c r="I138" s="333"/>
      <c r="J138" s="333"/>
      <c r="K138" s="333"/>
      <c r="L138" s="333"/>
      <c r="M138" s="339">
        <f>IF(AN138="","",SUM(Main!N138,Main!S138))</f>
        <v>2000</v>
      </c>
      <c r="N138" s="333"/>
      <c r="O138" s="334">
        <f t="shared" si="8"/>
        <v>2000</v>
      </c>
      <c r="P138" s="334"/>
      <c r="Q138" s="335"/>
      <c r="R138" s="336"/>
      <c r="S138" s="337"/>
      <c r="T138" s="337"/>
      <c r="U138" s="337"/>
      <c r="V138" s="337"/>
      <c r="W138" s="336"/>
      <c r="X138" s="336"/>
      <c r="Y138" s="336"/>
      <c r="Z138" s="336"/>
      <c r="AA138" s="336"/>
      <c r="AB138" s="337"/>
      <c r="AC138" s="337"/>
      <c r="AD138" s="337"/>
      <c r="AE138" s="337"/>
      <c r="AF138" s="334"/>
      <c r="AG138" s="334"/>
      <c r="AH138" s="334">
        <f t="shared" si="9"/>
        <v>0</v>
      </c>
      <c r="AI138" s="334">
        <f t="shared" si="10"/>
        <v>2000</v>
      </c>
      <c r="AJ138" s="334"/>
      <c r="AK138" s="334">
        <f t="shared" si="11"/>
        <v>2000</v>
      </c>
      <c r="AL138" s="338"/>
      <c r="AM138" s="304"/>
      <c r="AN138" s="356">
        <f>IF(SUM(Main!N138,Main!S138)&gt;0,1,"")</f>
        <v>1</v>
      </c>
      <c r="AO138" s="304"/>
      <c r="AP138" s="304"/>
    </row>
    <row r="139" spans="1:42" s="301" customFormat="1" ht="24" customHeight="1">
      <c r="A139" s="332">
        <f>IF(AN139="","",SUM($AN$4:AN139))</f>
        <v>136</v>
      </c>
      <c r="B139" s="332" t="str">
        <f>IF(AN139="","",Main!B139)</f>
        <v>0807541</v>
      </c>
      <c r="C139" s="346" t="str">
        <f>IF(AN139="","",Main!C139)</f>
        <v>K.V.RAVANAMMA</v>
      </c>
      <c r="D139" s="347" t="str">
        <f>IF(AN139="","",Main!D139)</f>
        <v>SA (English)</v>
      </c>
      <c r="E139" s="333" t="str">
        <f>IF(AN139="","",Main!E139)</f>
        <v>15280-40510</v>
      </c>
      <c r="F139" s="333"/>
      <c r="G139" s="333"/>
      <c r="H139" s="333"/>
      <c r="I139" s="333"/>
      <c r="J139" s="333"/>
      <c r="K139" s="333"/>
      <c r="L139" s="333"/>
      <c r="M139" s="339">
        <f>IF(AN139="","",SUM(Main!N139,Main!S139))</f>
        <v>2000</v>
      </c>
      <c r="N139" s="333"/>
      <c r="O139" s="334">
        <f t="shared" si="8"/>
        <v>2000</v>
      </c>
      <c r="P139" s="334"/>
      <c r="Q139" s="335"/>
      <c r="R139" s="336"/>
      <c r="S139" s="337"/>
      <c r="T139" s="337"/>
      <c r="U139" s="337"/>
      <c r="V139" s="337"/>
      <c r="W139" s="336"/>
      <c r="X139" s="336"/>
      <c r="Y139" s="336"/>
      <c r="Z139" s="336"/>
      <c r="AA139" s="336"/>
      <c r="AB139" s="337"/>
      <c r="AC139" s="337"/>
      <c r="AD139" s="337"/>
      <c r="AE139" s="337"/>
      <c r="AF139" s="334"/>
      <c r="AG139" s="334"/>
      <c r="AH139" s="334">
        <f t="shared" si="9"/>
        <v>0</v>
      </c>
      <c r="AI139" s="334">
        <f t="shared" si="10"/>
        <v>2000</v>
      </c>
      <c r="AJ139" s="334"/>
      <c r="AK139" s="334">
        <f t="shared" si="11"/>
        <v>2000</v>
      </c>
      <c r="AL139" s="338"/>
      <c r="AM139" s="304"/>
      <c r="AN139" s="356">
        <f>IF(SUM(Main!N139,Main!S139)&gt;0,1,"")</f>
        <v>1</v>
      </c>
      <c r="AO139" s="304"/>
      <c r="AP139" s="304"/>
    </row>
    <row r="140" spans="1:42" s="301" customFormat="1" ht="24" customHeight="1">
      <c r="A140" s="332">
        <f>IF(AN140="","",SUM($AN$4:AN140))</f>
        <v>137</v>
      </c>
      <c r="B140" s="332" t="str">
        <f>IF(AN140="","",Main!B140)</f>
        <v>0807541</v>
      </c>
      <c r="C140" s="346" t="str">
        <f>IF(AN140="","",Main!C140)</f>
        <v>K.V.RAVANAMMA</v>
      </c>
      <c r="D140" s="347" t="str">
        <f>IF(AN140="","",Main!D140)</f>
        <v>SA (English)</v>
      </c>
      <c r="E140" s="333" t="str">
        <f>IF(AN140="","",Main!E140)</f>
        <v>15280-40510</v>
      </c>
      <c r="F140" s="333"/>
      <c r="G140" s="333"/>
      <c r="H140" s="333"/>
      <c r="I140" s="333"/>
      <c r="J140" s="333"/>
      <c r="K140" s="333"/>
      <c r="L140" s="333"/>
      <c r="M140" s="339">
        <f>IF(AN140="","",SUM(Main!N140,Main!S140))</f>
        <v>2000</v>
      </c>
      <c r="N140" s="333"/>
      <c r="O140" s="334">
        <f t="shared" ref="O140:O203" si="12">SUM(F140:N140)</f>
        <v>2000</v>
      </c>
      <c r="P140" s="334"/>
      <c r="Q140" s="335"/>
      <c r="R140" s="336"/>
      <c r="S140" s="337"/>
      <c r="T140" s="337"/>
      <c r="U140" s="337"/>
      <c r="V140" s="337"/>
      <c r="W140" s="336"/>
      <c r="X140" s="336"/>
      <c r="Y140" s="336"/>
      <c r="Z140" s="336"/>
      <c r="AA140" s="336"/>
      <c r="AB140" s="337"/>
      <c r="AC140" s="337"/>
      <c r="AD140" s="337"/>
      <c r="AE140" s="337"/>
      <c r="AF140" s="334"/>
      <c r="AG140" s="334"/>
      <c r="AH140" s="334">
        <f t="shared" ref="AH140:AH203" si="13">SUM(P140:AG140)</f>
        <v>0</v>
      </c>
      <c r="AI140" s="334">
        <f t="shared" ref="AI140:AI203" si="14">O140-AH140</f>
        <v>2000</v>
      </c>
      <c r="AJ140" s="334"/>
      <c r="AK140" s="334">
        <f t="shared" ref="AK140:AK203" si="15">AI140-AJ140</f>
        <v>2000</v>
      </c>
      <c r="AL140" s="338"/>
      <c r="AM140" s="304"/>
      <c r="AN140" s="356">
        <f>IF(SUM(Main!N140,Main!S140)&gt;0,1,"")</f>
        <v>1</v>
      </c>
      <c r="AO140" s="304"/>
      <c r="AP140" s="304"/>
    </row>
    <row r="141" spans="1:42" s="301" customFormat="1" ht="24" customHeight="1">
      <c r="A141" s="332">
        <f>IF(AN141="","",SUM($AN$4:AN141))</f>
        <v>138</v>
      </c>
      <c r="B141" s="332" t="str">
        <f>IF(AN141="","",Main!B141)</f>
        <v>0807541</v>
      </c>
      <c r="C141" s="346" t="str">
        <f>IF(AN141="","",Main!C141)</f>
        <v>K.V.RAVANAMMA</v>
      </c>
      <c r="D141" s="347" t="str">
        <f>IF(AN141="","",Main!D141)</f>
        <v>SA (English)</v>
      </c>
      <c r="E141" s="333" t="str">
        <f>IF(AN141="","",Main!E141)</f>
        <v>15280-40510</v>
      </c>
      <c r="F141" s="333"/>
      <c r="G141" s="333"/>
      <c r="H141" s="333"/>
      <c r="I141" s="333"/>
      <c r="J141" s="333"/>
      <c r="K141" s="333"/>
      <c r="L141" s="333"/>
      <c r="M141" s="339">
        <f>IF(AN141="","",SUM(Main!N141,Main!S141))</f>
        <v>2000</v>
      </c>
      <c r="N141" s="333"/>
      <c r="O141" s="334">
        <f t="shared" si="12"/>
        <v>2000</v>
      </c>
      <c r="P141" s="334"/>
      <c r="Q141" s="335"/>
      <c r="R141" s="336"/>
      <c r="S141" s="337"/>
      <c r="T141" s="337"/>
      <c r="U141" s="337"/>
      <c r="V141" s="337"/>
      <c r="W141" s="336"/>
      <c r="X141" s="336"/>
      <c r="Y141" s="336"/>
      <c r="Z141" s="336"/>
      <c r="AA141" s="336"/>
      <c r="AB141" s="337"/>
      <c r="AC141" s="337"/>
      <c r="AD141" s="337"/>
      <c r="AE141" s="337"/>
      <c r="AF141" s="334"/>
      <c r="AG141" s="334"/>
      <c r="AH141" s="334">
        <f t="shared" si="13"/>
        <v>0</v>
      </c>
      <c r="AI141" s="334">
        <f t="shared" si="14"/>
        <v>2000</v>
      </c>
      <c r="AJ141" s="334"/>
      <c r="AK141" s="334">
        <f t="shared" si="15"/>
        <v>2000</v>
      </c>
      <c r="AL141" s="338"/>
      <c r="AM141" s="304"/>
      <c r="AN141" s="356">
        <f>IF(SUM(Main!N141,Main!S141)&gt;0,1,"")</f>
        <v>1</v>
      </c>
      <c r="AO141" s="304"/>
      <c r="AP141" s="304"/>
    </row>
    <row r="142" spans="1:42" s="301" customFormat="1" ht="24" customHeight="1">
      <c r="A142" s="332">
        <f>IF(AN142="","",SUM($AN$4:AN142))</f>
        <v>139</v>
      </c>
      <c r="B142" s="332" t="str">
        <f>IF(AN142="","",Main!B142)</f>
        <v>0807541</v>
      </c>
      <c r="C142" s="346" t="str">
        <f>IF(AN142="","",Main!C142)</f>
        <v>K.V.RAVANAMMA</v>
      </c>
      <c r="D142" s="347" t="str">
        <f>IF(AN142="","",Main!D142)</f>
        <v>SA (English)</v>
      </c>
      <c r="E142" s="333" t="str">
        <f>IF(AN142="","",Main!E142)</f>
        <v>15280-40510</v>
      </c>
      <c r="F142" s="333"/>
      <c r="G142" s="333"/>
      <c r="H142" s="333"/>
      <c r="I142" s="333"/>
      <c r="J142" s="333"/>
      <c r="K142" s="333"/>
      <c r="L142" s="333"/>
      <c r="M142" s="339">
        <f>IF(AN142="","",SUM(Main!N142,Main!S142))</f>
        <v>2000</v>
      </c>
      <c r="N142" s="333"/>
      <c r="O142" s="334">
        <f t="shared" si="12"/>
        <v>2000</v>
      </c>
      <c r="P142" s="334"/>
      <c r="Q142" s="335"/>
      <c r="R142" s="336"/>
      <c r="S142" s="337"/>
      <c r="T142" s="337"/>
      <c r="U142" s="337"/>
      <c r="V142" s="337"/>
      <c r="W142" s="336"/>
      <c r="X142" s="336"/>
      <c r="Y142" s="336"/>
      <c r="Z142" s="336"/>
      <c r="AA142" s="336"/>
      <c r="AB142" s="337"/>
      <c r="AC142" s="337"/>
      <c r="AD142" s="337"/>
      <c r="AE142" s="337"/>
      <c r="AF142" s="334"/>
      <c r="AG142" s="334"/>
      <c r="AH142" s="334">
        <f t="shared" si="13"/>
        <v>0</v>
      </c>
      <c r="AI142" s="334">
        <f t="shared" si="14"/>
        <v>2000</v>
      </c>
      <c r="AJ142" s="334"/>
      <c r="AK142" s="334">
        <f t="shared" si="15"/>
        <v>2000</v>
      </c>
      <c r="AL142" s="338"/>
      <c r="AM142" s="304"/>
      <c r="AN142" s="356">
        <f>IF(SUM(Main!N142,Main!S142)&gt;0,1,"")</f>
        <v>1</v>
      </c>
      <c r="AO142" s="304"/>
      <c r="AP142" s="304"/>
    </row>
    <row r="143" spans="1:42" s="301" customFormat="1" ht="24" customHeight="1">
      <c r="A143" s="332">
        <f>IF(AN143="","",SUM($AN$4:AN143))</f>
        <v>140</v>
      </c>
      <c r="B143" s="332" t="str">
        <f>IF(AN143="","",Main!B143)</f>
        <v>0807541</v>
      </c>
      <c r="C143" s="346" t="str">
        <f>IF(AN143="","",Main!C143)</f>
        <v>K.V.RAVANAMMA</v>
      </c>
      <c r="D143" s="347" t="str">
        <f>IF(AN143="","",Main!D143)</f>
        <v>SA (English)</v>
      </c>
      <c r="E143" s="333" t="str">
        <f>IF(AN143="","",Main!E143)</f>
        <v>15280-40510</v>
      </c>
      <c r="F143" s="333"/>
      <c r="G143" s="333"/>
      <c r="H143" s="333"/>
      <c r="I143" s="333"/>
      <c r="J143" s="333"/>
      <c r="K143" s="333"/>
      <c r="L143" s="333"/>
      <c r="M143" s="339">
        <f>IF(AN143="","",SUM(Main!N143,Main!S143))</f>
        <v>2000</v>
      </c>
      <c r="N143" s="333"/>
      <c r="O143" s="334">
        <f t="shared" si="12"/>
        <v>2000</v>
      </c>
      <c r="P143" s="334"/>
      <c r="Q143" s="335"/>
      <c r="R143" s="336"/>
      <c r="S143" s="337"/>
      <c r="T143" s="337"/>
      <c r="U143" s="337"/>
      <c r="V143" s="337"/>
      <c r="W143" s="336"/>
      <c r="X143" s="336"/>
      <c r="Y143" s="336"/>
      <c r="Z143" s="336"/>
      <c r="AA143" s="336"/>
      <c r="AB143" s="337"/>
      <c r="AC143" s="337"/>
      <c r="AD143" s="337"/>
      <c r="AE143" s="337"/>
      <c r="AF143" s="334"/>
      <c r="AG143" s="334"/>
      <c r="AH143" s="334">
        <f t="shared" si="13"/>
        <v>0</v>
      </c>
      <c r="AI143" s="334">
        <f t="shared" si="14"/>
        <v>2000</v>
      </c>
      <c r="AJ143" s="334"/>
      <c r="AK143" s="334">
        <f t="shared" si="15"/>
        <v>2000</v>
      </c>
      <c r="AL143" s="338"/>
      <c r="AM143" s="304"/>
      <c r="AN143" s="356">
        <f>IF(SUM(Main!N143,Main!S143)&gt;0,1,"")</f>
        <v>1</v>
      </c>
      <c r="AO143" s="304"/>
      <c r="AP143" s="304"/>
    </row>
    <row r="144" spans="1:42" s="301" customFormat="1" ht="24" customHeight="1">
      <c r="A144" s="332">
        <f>IF(AN144="","",SUM($AN$4:AN144))</f>
        <v>141</v>
      </c>
      <c r="B144" s="332" t="str">
        <f>IF(AN144="","",Main!B144)</f>
        <v>0807541</v>
      </c>
      <c r="C144" s="346" t="str">
        <f>IF(AN144="","",Main!C144)</f>
        <v>K.V.RAVANAMMA</v>
      </c>
      <c r="D144" s="347" t="str">
        <f>IF(AN144="","",Main!D144)</f>
        <v>SA (English)</v>
      </c>
      <c r="E144" s="333" t="str">
        <f>IF(AN144="","",Main!E144)</f>
        <v>15280-40510</v>
      </c>
      <c r="F144" s="333"/>
      <c r="G144" s="333"/>
      <c r="H144" s="333"/>
      <c r="I144" s="333"/>
      <c r="J144" s="333"/>
      <c r="K144" s="333"/>
      <c r="L144" s="333"/>
      <c r="M144" s="339">
        <f>IF(AN144="","",SUM(Main!N144,Main!S144))</f>
        <v>2000</v>
      </c>
      <c r="N144" s="333"/>
      <c r="O144" s="334">
        <f t="shared" si="12"/>
        <v>2000</v>
      </c>
      <c r="P144" s="334"/>
      <c r="Q144" s="335"/>
      <c r="R144" s="336"/>
      <c r="S144" s="337"/>
      <c r="T144" s="337"/>
      <c r="U144" s="337"/>
      <c r="V144" s="337"/>
      <c r="W144" s="336"/>
      <c r="X144" s="336"/>
      <c r="Y144" s="336"/>
      <c r="Z144" s="336"/>
      <c r="AA144" s="336"/>
      <c r="AB144" s="337"/>
      <c r="AC144" s="337"/>
      <c r="AD144" s="337"/>
      <c r="AE144" s="337"/>
      <c r="AF144" s="334"/>
      <c r="AG144" s="334"/>
      <c r="AH144" s="334">
        <f t="shared" si="13"/>
        <v>0</v>
      </c>
      <c r="AI144" s="334">
        <f t="shared" si="14"/>
        <v>2000</v>
      </c>
      <c r="AJ144" s="334"/>
      <c r="AK144" s="334">
        <f t="shared" si="15"/>
        <v>2000</v>
      </c>
      <c r="AL144" s="338"/>
      <c r="AM144" s="304"/>
      <c r="AN144" s="356">
        <f>IF(SUM(Main!N144,Main!S144)&gt;0,1,"")</f>
        <v>1</v>
      </c>
      <c r="AO144" s="304"/>
      <c r="AP144" s="304"/>
    </row>
    <row r="145" spans="1:42" s="301" customFormat="1" ht="24" customHeight="1">
      <c r="A145" s="332">
        <f>IF(AN145="","",SUM($AN$4:AN145))</f>
        <v>142</v>
      </c>
      <c r="B145" s="332" t="str">
        <f>IF(AN145="","",Main!B145)</f>
        <v>0807541</v>
      </c>
      <c r="C145" s="346" t="str">
        <f>IF(AN145="","",Main!C145)</f>
        <v>K.V.RAVANAMMA</v>
      </c>
      <c r="D145" s="347" t="str">
        <f>IF(AN145="","",Main!D145)</f>
        <v>SA (English)</v>
      </c>
      <c r="E145" s="333" t="str">
        <f>IF(AN145="","",Main!E145)</f>
        <v>15280-40510</v>
      </c>
      <c r="F145" s="333"/>
      <c r="G145" s="333"/>
      <c r="H145" s="333"/>
      <c r="I145" s="333"/>
      <c r="J145" s="333"/>
      <c r="K145" s="333"/>
      <c r="L145" s="333"/>
      <c r="M145" s="339">
        <f>IF(AN145="","",SUM(Main!N145,Main!S145))</f>
        <v>2000</v>
      </c>
      <c r="N145" s="333"/>
      <c r="O145" s="334">
        <f t="shared" si="12"/>
        <v>2000</v>
      </c>
      <c r="P145" s="334"/>
      <c r="Q145" s="335"/>
      <c r="R145" s="336"/>
      <c r="S145" s="337"/>
      <c r="T145" s="337"/>
      <c r="U145" s="337"/>
      <c r="V145" s="337"/>
      <c r="W145" s="336"/>
      <c r="X145" s="336"/>
      <c r="Y145" s="336"/>
      <c r="Z145" s="336"/>
      <c r="AA145" s="336"/>
      <c r="AB145" s="337"/>
      <c r="AC145" s="337"/>
      <c r="AD145" s="337"/>
      <c r="AE145" s="337"/>
      <c r="AF145" s="334"/>
      <c r="AG145" s="334"/>
      <c r="AH145" s="334">
        <f t="shared" si="13"/>
        <v>0</v>
      </c>
      <c r="AI145" s="334">
        <f t="shared" si="14"/>
        <v>2000</v>
      </c>
      <c r="AJ145" s="334"/>
      <c r="AK145" s="334">
        <f t="shared" si="15"/>
        <v>2000</v>
      </c>
      <c r="AL145" s="338"/>
      <c r="AM145" s="304"/>
      <c r="AN145" s="356">
        <f>IF(SUM(Main!N145,Main!S145)&gt;0,1,"")</f>
        <v>1</v>
      </c>
      <c r="AO145" s="304"/>
      <c r="AP145" s="304"/>
    </row>
    <row r="146" spans="1:42" s="301" customFormat="1" ht="24" customHeight="1">
      <c r="A146" s="332">
        <f>IF(AN146="","",SUM($AN$4:AN146))</f>
        <v>143</v>
      </c>
      <c r="B146" s="332" t="str">
        <f>IF(AN146="","",Main!B146)</f>
        <v>0807541</v>
      </c>
      <c r="C146" s="346" t="str">
        <f>IF(AN146="","",Main!C146)</f>
        <v>K.V.RAVANAMMA</v>
      </c>
      <c r="D146" s="347" t="str">
        <f>IF(AN146="","",Main!D146)</f>
        <v>SA (English)</v>
      </c>
      <c r="E146" s="333" t="str">
        <f>IF(AN146="","",Main!E146)</f>
        <v>15280-40510</v>
      </c>
      <c r="F146" s="333"/>
      <c r="G146" s="333"/>
      <c r="H146" s="333"/>
      <c r="I146" s="333"/>
      <c r="J146" s="333"/>
      <c r="K146" s="333"/>
      <c r="L146" s="333"/>
      <c r="M146" s="339">
        <f>IF(AN146="","",SUM(Main!N146,Main!S146))</f>
        <v>2000</v>
      </c>
      <c r="N146" s="333"/>
      <c r="O146" s="334">
        <f t="shared" si="12"/>
        <v>2000</v>
      </c>
      <c r="P146" s="334"/>
      <c r="Q146" s="335"/>
      <c r="R146" s="336"/>
      <c r="S146" s="337"/>
      <c r="T146" s="337"/>
      <c r="U146" s="337"/>
      <c r="V146" s="337"/>
      <c r="W146" s="336"/>
      <c r="X146" s="336"/>
      <c r="Y146" s="336"/>
      <c r="Z146" s="336"/>
      <c r="AA146" s="336"/>
      <c r="AB146" s="337"/>
      <c r="AC146" s="337"/>
      <c r="AD146" s="337"/>
      <c r="AE146" s="337"/>
      <c r="AF146" s="334"/>
      <c r="AG146" s="334"/>
      <c r="AH146" s="334">
        <f t="shared" si="13"/>
        <v>0</v>
      </c>
      <c r="AI146" s="334">
        <f t="shared" si="14"/>
        <v>2000</v>
      </c>
      <c r="AJ146" s="334"/>
      <c r="AK146" s="334">
        <f t="shared" si="15"/>
        <v>2000</v>
      </c>
      <c r="AL146" s="338"/>
      <c r="AM146" s="304"/>
      <c r="AN146" s="356">
        <f>IF(SUM(Main!N146,Main!S146)&gt;0,1,"")</f>
        <v>1</v>
      </c>
      <c r="AO146" s="304"/>
      <c r="AP146" s="304"/>
    </row>
    <row r="147" spans="1:42" s="301" customFormat="1" ht="24" customHeight="1">
      <c r="A147" s="332">
        <f>IF(AN147="","",SUM($AN$4:AN147))</f>
        <v>144</v>
      </c>
      <c r="B147" s="332" t="str">
        <f>IF(AN147="","",Main!B147)</f>
        <v>0807541</v>
      </c>
      <c r="C147" s="346" t="str">
        <f>IF(AN147="","",Main!C147)</f>
        <v>K.V.RAVANAMMA</v>
      </c>
      <c r="D147" s="347" t="str">
        <f>IF(AN147="","",Main!D147)</f>
        <v>SA (English)</v>
      </c>
      <c r="E147" s="333" t="str">
        <f>IF(AN147="","",Main!E147)</f>
        <v>15280-40510</v>
      </c>
      <c r="F147" s="333"/>
      <c r="G147" s="333"/>
      <c r="H147" s="333"/>
      <c r="I147" s="333"/>
      <c r="J147" s="333"/>
      <c r="K147" s="333"/>
      <c r="L147" s="333"/>
      <c r="M147" s="339">
        <f>IF(AN147="","",SUM(Main!N147,Main!S147))</f>
        <v>2000</v>
      </c>
      <c r="N147" s="333"/>
      <c r="O147" s="334">
        <f t="shared" si="12"/>
        <v>2000</v>
      </c>
      <c r="P147" s="334"/>
      <c r="Q147" s="335"/>
      <c r="R147" s="336"/>
      <c r="S147" s="337"/>
      <c r="T147" s="337"/>
      <c r="U147" s="337"/>
      <c r="V147" s="337"/>
      <c r="W147" s="336"/>
      <c r="X147" s="336"/>
      <c r="Y147" s="336"/>
      <c r="Z147" s="336"/>
      <c r="AA147" s="336"/>
      <c r="AB147" s="337"/>
      <c r="AC147" s="337"/>
      <c r="AD147" s="337"/>
      <c r="AE147" s="337"/>
      <c r="AF147" s="334"/>
      <c r="AG147" s="334"/>
      <c r="AH147" s="334">
        <f t="shared" si="13"/>
        <v>0</v>
      </c>
      <c r="AI147" s="334">
        <f t="shared" si="14"/>
        <v>2000</v>
      </c>
      <c r="AJ147" s="334"/>
      <c r="AK147" s="334">
        <f t="shared" si="15"/>
        <v>2000</v>
      </c>
      <c r="AL147" s="338"/>
      <c r="AM147" s="304"/>
      <c r="AN147" s="356">
        <f>IF(SUM(Main!N147,Main!S147)&gt;0,1,"")</f>
        <v>1</v>
      </c>
      <c r="AO147" s="304"/>
      <c r="AP147" s="304"/>
    </row>
    <row r="148" spans="1:42" s="301" customFormat="1" ht="24" customHeight="1">
      <c r="A148" s="332">
        <f>IF(AN148="","",SUM($AN$4:AN148))</f>
        <v>145</v>
      </c>
      <c r="B148" s="332" t="str">
        <f>IF(AN148="","",Main!B148)</f>
        <v>0807541</v>
      </c>
      <c r="C148" s="346" t="str">
        <f>IF(AN148="","",Main!C148)</f>
        <v>K.V.RAVANAMMA</v>
      </c>
      <c r="D148" s="347" t="str">
        <f>IF(AN148="","",Main!D148)</f>
        <v>SA (English)</v>
      </c>
      <c r="E148" s="333" t="str">
        <f>IF(AN148="","",Main!E148)</f>
        <v>15280-40510</v>
      </c>
      <c r="F148" s="333"/>
      <c r="G148" s="333"/>
      <c r="H148" s="333"/>
      <c r="I148" s="333"/>
      <c r="J148" s="333"/>
      <c r="K148" s="333"/>
      <c r="L148" s="333"/>
      <c r="M148" s="339">
        <f>IF(AN148="","",SUM(Main!N148,Main!S148))</f>
        <v>2000</v>
      </c>
      <c r="N148" s="333"/>
      <c r="O148" s="334">
        <f t="shared" si="12"/>
        <v>2000</v>
      </c>
      <c r="P148" s="334"/>
      <c r="Q148" s="335"/>
      <c r="R148" s="336"/>
      <c r="S148" s="337"/>
      <c r="T148" s="337"/>
      <c r="U148" s="337"/>
      <c r="V148" s="337"/>
      <c r="W148" s="336"/>
      <c r="X148" s="336"/>
      <c r="Y148" s="336"/>
      <c r="Z148" s="336"/>
      <c r="AA148" s="336"/>
      <c r="AB148" s="337"/>
      <c r="AC148" s="337"/>
      <c r="AD148" s="337"/>
      <c r="AE148" s="337"/>
      <c r="AF148" s="334"/>
      <c r="AG148" s="334"/>
      <c r="AH148" s="334">
        <f t="shared" si="13"/>
        <v>0</v>
      </c>
      <c r="AI148" s="334">
        <f t="shared" si="14"/>
        <v>2000</v>
      </c>
      <c r="AJ148" s="334"/>
      <c r="AK148" s="334">
        <f t="shared" si="15"/>
        <v>2000</v>
      </c>
      <c r="AL148" s="338"/>
      <c r="AM148" s="304"/>
      <c r="AN148" s="356">
        <f>IF(SUM(Main!N148,Main!S148)&gt;0,1,"")</f>
        <v>1</v>
      </c>
      <c r="AO148" s="304"/>
      <c r="AP148" s="304"/>
    </row>
    <row r="149" spans="1:42" s="301" customFormat="1" ht="24" customHeight="1">
      <c r="A149" s="332">
        <f>IF(AN149="","",SUM($AN$4:AN149))</f>
        <v>146</v>
      </c>
      <c r="B149" s="332" t="str">
        <f>IF(AN149="","",Main!B149)</f>
        <v>0807541</v>
      </c>
      <c r="C149" s="346" t="str">
        <f>IF(AN149="","",Main!C149)</f>
        <v>K.V.RAVANAMMA</v>
      </c>
      <c r="D149" s="347" t="str">
        <f>IF(AN149="","",Main!D149)</f>
        <v>SA (English)</v>
      </c>
      <c r="E149" s="333" t="str">
        <f>IF(AN149="","",Main!E149)</f>
        <v>15280-40510</v>
      </c>
      <c r="F149" s="333"/>
      <c r="G149" s="333"/>
      <c r="H149" s="333"/>
      <c r="I149" s="333"/>
      <c r="J149" s="333"/>
      <c r="K149" s="333"/>
      <c r="L149" s="333"/>
      <c r="M149" s="339">
        <f>IF(AN149="","",SUM(Main!N149,Main!S149))</f>
        <v>2000</v>
      </c>
      <c r="N149" s="333"/>
      <c r="O149" s="334">
        <f t="shared" si="12"/>
        <v>2000</v>
      </c>
      <c r="P149" s="334"/>
      <c r="Q149" s="335"/>
      <c r="R149" s="336"/>
      <c r="S149" s="337"/>
      <c r="T149" s="337"/>
      <c r="U149" s="337"/>
      <c r="V149" s="337"/>
      <c r="W149" s="336"/>
      <c r="X149" s="336"/>
      <c r="Y149" s="336"/>
      <c r="Z149" s="336"/>
      <c r="AA149" s="336"/>
      <c r="AB149" s="337"/>
      <c r="AC149" s="337"/>
      <c r="AD149" s="337"/>
      <c r="AE149" s="337"/>
      <c r="AF149" s="334"/>
      <c r="AG149" s="334"/>
      <c r="AH149" s="334">
        <f t="shared" si="13"/>
        <v>0</v>
      </c>
      <c r="AI149" s="334">
        <f t="shared" si="14"/>
        <v>2000</v>
      </c>
      <c r="AJ149" s="334"/>
      <c r="AK149" s="334">
        <f t="shared" si="15"/>
        <v>2000</v>
      </c>
      <c r="AL149" s="338"/>
      <c r="AM149" s="304"/>
      <c r="AN149" s="356">
        <f>IF(SUM(Main!N149,Main!S149)&gt;0,1,"")</f>
        <v>1</v>
      </c>
      <c r="AO149" s="304"/>
      <c r="AP149" s="304"/>
    </row>
    <row r="150" spans="1:42" s="301" customFormat="1" ht="24" customHeight="1">
      <c r="A150" s="332">
        <f>IF(AN150="","",SUM($AN$4:AN150))</f>
        <v>147</v>
      </c>
      <c r="B150" s="332" t="str">
        <f>IF(AN150="","",Main!B150)</f>
        <v>0807541</v>
      </c>
      <c r="C150" s="346" t="str">
        <f>IF(AN150="","",Main!C150)</f>
        <v>K.V.RAVANAMMA</v>
      </c>
      <c r="D150" s="347" t="str">
        <f>IF(AN150="","",Main!D150)</f>
        <v>SA (English)</v>
      </c>
      <c r="E150" s="333" t="str">
        <f>IF(AN150="","",Main!E150)</f>
        <v>15280-40510</v>
      </c>
      <c r="F150" s="333"/>
      <c r="G150" s="333"/>
      <c r="H150" s="333"/>
      <c r="I150" s="333"/>
      <c r="J150" s="333"/>
      <c r="K150" s="333"/>
      <c r="L150" s="333"/>
      <c r="M150" s="339">
        <f>IF(AN150="","",SUM(Main!N150,Main!S150))</f>
        <v>2000</v>
      </c>
      <c r="N150" s="333"/>
      <c r="O150" s="334">
        <f t="shared" si="12"/>
        <v>2000</v>
      </c>
      <c r="P150" s="334"/>
      <c r="Q150" s="335"/>
      <c r="R150" s="336"/>
      <c r="S150" s="337"/>
      <c r="T150" s="337"/>
      <c r="U150" s="337"/>
      <c r="V150" s="337"/>
      <c r="W150" s="336"/>
      <c r="X150" s="336"/>
      <c r="Y150" s="336"/>
      <c r="Z150" s="336"/>
      <c r="AA150" s="336"/>
      <c r="AB150" s="337"/>
      <c r="AC150" s="337"/>
      <c r="AD150" s="337"/>
      <c r="AE150" s="337"/>
      <c r="AF150" s="334"/>
      <c r="AG150" s="334"/>
      <c r="AH150" s="334">
        <f t="shared" si="13"/>
        <v>0</v>
      </c>
      <c r="AI150" s="334">
        <f t="shared" si="14"/>
        <v>2000</v>
      </c>
      <c r="AJ150" s="334"/>
      <c r="AK150" s="334">
        <f t="shared" si="15"/>
        <v>2000</v>
      </c>
      <c r="AL150" s="338"/>
      <c r="AM150" s="304"/>
      <c r="AN150" s="356">
        <f>IF(SUM(Main!N150,Main!S150)&gt;0,1,"")</f>
        <v>1</v>
      </c>
      <c r="AO150" s="304"/>
      <c r="AP150" s="304"/>
    </row>
    <row r="151" spans="1:42" s="301" customFormat="1" ht="24" customHeight="1">
      <c r="A151" s="332">
        <f>IF(AN151="","",SUM($AN$4:AN151))</f>
        <v>148</v>
      </c>
      <c r="B151" s="332" t="str">
        <f>IF(AN151="","",Main!B151)</f>
        <v>0807541</v>
      </c>
      <c r="C151" s="346" t="str">
        <f>IF(AN151="","",Main!C151)</f>
        <v>K.V.RAVANAMMA</v>
      </c>
      <c r="D151" s="347" t="str">
        <f>IF(AN151="","",Main!D151)</f>
        <v>SA (English)</v>
      </c>
      <c r="E151" s="333" t="str">
        <f>IF(AN151="","",Main!E151)</f>
        <v>15280-40510</v>
      </c>
      <c r="F151" s="333"/>
      <c r="G151" s="333"/>
      <c r="H151" s="333"/>
      <c r="I151" s="333"/>
      <c r="J151" s="333"/>
      <c r="K151" s="333"/>
      <c r="L151" s="333"/>
      <c r="M151" s="339">
        <f>IF(AN151="","",SUM(Main!N151,Main!S151))</f>
        <v>2000</v>
      </c>
      <c r="N151" s="333"/>
      <c r="O151" s="334">
        <f t="shared" si="12"/>
        <v>2000</v>
      </c>
      <c r="P151" s="334"/>
      <c r="Q151" s="335"/>
      <c r="R151" s="336"/>
      <c r="S151" s="337"/>
      <c r="T151" s="337"/>
      <c r="U151" s="337"/>
      <c r="V151" s="337"/>
      <c r="W151" s="336"/>
      <c r="X151" s="336"/>
      <c r="Y151" s="336"/>
      <c r="Z151" s="336"/>
      <c r="AA151" s="336"/>
      <c r="AB151" s="337"/>
      <c r="AC151" s="337"/>
      <c r="AD151" s="337"/>
      <c r="AE151" s="337"/>
      <c r="AF151" s="334"/>
      <c r="AG151" s="334"/>
      <c r="AH151" s="334">
        <f t="shared" si="13"/>
        <v>0</v>
      </c>
      <c r="AI151" s="334">
        <f t="shared" si="14"/>
        <v>2000</v>
      </c>
      <c r="AJ151" s="334"/>
      <c r="AK151" s="334">
        <f t="shared" si="15"/>
        <v>2000</v>
      </c>
      <c r="AL151" s="338"/>
      <c r="AM151" s="304"/>
      <c r="AN151" s="356">
        <f>IF(SUM(Main!N151,Main!S151)&gt;0,1,"")</f>
        <v>1</v>
      </c>
      <c r="AO151" s="304"/>
      <c r="AP151" s="304"/>
    </row>
    <row r="152" spans="1:42" s="301" customFormat="1" ht="24" customHeight="1">
      <c r="A152" s="332">
        <f>IF(AN152="","",SUM($AN$4:AN152))</f>
        <v>149</v>
      </c>
      <c r="B152" s="332" t="str">
        <f>IF(AN152="","",Main!B152)</f>
        <v>0807541</v>
      </c>
      <c r="C152" s="346" t="str">
        <f>IF(AN152="","",Main!C152)</f>
        <v>K.V.RAVANAMMA</v>
      </c>
      <c r="D152" s="347" t="str">
        <f>IF(AN152="","",Main!D152)</f>
        <v>SA (English)</v>
      </c>
      <c r="E152" s="333" t="str">
        <f>IF(AN152="","",Main!E152)</f>
        <v>15280-40510</v>
      </c>
      <c r="F152" s="333"/>
      <c r="G152" s="333"/>
      <c r="H152" s="333"/>
      <c r="I152" s="333"/>
      <c r="J152" s="333"/>
      <c r="K152" s="333"/>
      <c r="L152" s="333"/>
      <c r="M152" s="339">
        <f>IF(AN152="","",SUM(Main!N152,Main!S152))</f>
        <v>2000</v>
      </c>
      <c r="N152" s="333"/>
      <c r="O152" s="334">
        <f t="shared" si="12"/>
        <v>2000</v>
      </c>
      <c r="P152" s="334"/>
      <c r="Q152" s="335"/>
      <c r="R152" s="336"/>
      <c r="S152" s="337"/>
      <c r="T152" s="337"/>
      <c r="U152" s="337"/>
      <c r="V152" s="337"/>
      <c r="W152" s="336"/>
      <c r="X152" s="336"/>
      <c r="Y152" s="336"/>
      <c r="Z152" s="336"/>
      <c r="AA152" s="336"/>
      <c r="AB152" s="337"/>
      <c r="AC152" s="337"/>
      <c r="AD152" s="337"/>
      <c r="AE152" s="337"/>
      <c r="AF152" s="334"/>
      <c r="AG152" s="334"/>
      <c r="AH152" s="334">
        <f t="shared" si="13"/>
        <v>0</v>
      </c>
      <c r="AI152" s="334">
        <f t="shared" si="14"/>
        <v>2000</v>
      </c>
      <c r="AJ152" s="334"/>
      <c r="AK152" s="334">
        <f t="shared" si="15"/>
        <v>2000</v>
      </c>
      <c r="AL152" s="338"/>
      <c r="AM152" s="304"/>
      <c r="AN152" s="356">
        <f>IF(SUM(Main!N152,Main!S152)&gt;0,1,"")</f>
        <v>1</v>
      </c>
      <c r="AO152" s="304"/>
      <c r="AP152" s="304"/>
    </row>
    <row r="153" spans="1:42" s="301" customFormat="1" ht="24" customHeight="1">
      <c r="A153" s="332">
        <f>IF(AN153="","",SUM($AN$4:AN153))</f>
        <v>150</v>
      </c>
      <c r="B153" s="332" t="str">
        <f>IF(AN153="","",Main!B153)</f>
        <v>0807541</v>
      </c>
      <c r="C153" s="346" t="str">
        <f>IF(AN153="","",Main!C153)</f>
        <v>K.V.RAVANAMMA</v>
      </c>
      <c r="D153" s="347" t="str">
        <f>IF(AN153="","",Main!D153)</f>
        <v>SA (English)</v>
      </c>
      <c r="E153" s="333" t="str">
        <f>IF(AN153="","",Main!E153)</f>
        <v>15280-40510</v>
      </c>
      <c r="F153" s="333"/>
      <c r="G153" s="333"/>
      <c r="H153" s="333"/>
      <c r="I153" s="333"/>
      <c r="J153" s="333"/>
      <c r="K153" s="333"/>
      <c r="L153" s="333"/>
      <c r="M153" s="339">
        <f>IF(AN153="","",SUM(Main!N153,Main!S153))</f>
        <v>2000</v>
      </c>
      <c r="N153" s="333"/>
      <c r="O153" s="334">
        <f t="shared" si="12"/>
        <v>2000</v>
      </c>
      <c r="P153" s="334"/>
      <c r="Q153" s="335"/>
      <c r="R153" s="336"/>
      <c r="S153" s="337"/>
      <c r="T153" s="337"/>
      <c r="U153" s="337"/>
      <c r="V153" s="337"/>
      <c r="W153" s="336"/>
      <c r="X153" s="336"/>
      <c r="Y153" s="336"/>
      <c r="Z153" s="336"/>
      <c r="AA153" s="336"/>
      <c r="AB153" s="337"/>
      <c r="AC153" s="337"/>
      <c r="AD153" s="337"/>
      <c r="AE153" s="337"/>
      <c r="AF153" s="334"/>
      <c r="AG153" s="334"/>
      <c r="AH153" s="334">
        <f t="shared" si="13"/>
        <v>0</v>
      </c>
      <c r="AI153" s="334">
        <f t="shared" si="14"/>
        <v>2000</v>
      </c>
      <c r="AJ153" s="334"/>
      <c r="AK153" s="334">
        <f t="shared" si="15"/>
        <v>2000</v>
      </c>
      <c r="AL153" s="338"/>
      <c r="AM153" s="304"/>
      <c r="AN153" s="356">
        <f>IF(SUM(Main!N153,Main!S153)&gt;0,1,"")</f>
        <v>1</v>
      </c>
      <c r="AO153" s="304"/>
      <c r="AP153" s="304"/>
    </row>
    <row r="154" spans="1:42" s="301" customFormat="1" ht="24" customHeight="1">
      <c r="A154" s="332">
        <f>IF(AN154="","",SUM($AN$4:AN154))</f>
        <v>151</v>
      </c>
      <c r="B154" s="332" t="str">
        <f>IF(AN154="","",Main!B154)</f>
        <v>0807541</v>
      </c>
      <c r="C154" s="346" t="str">
        <f>IF(AN154="","",Main!C154)</f>
        <v>K.V.RAVANAMMA</v>
      </c>
      <c r="D154" s="347" t="str">
        <f>IF(AN154="","",Main!D154)</f>
        <v>SA (English)</v>
      </c>
      <c r="E154" s="333" t="str">
        <f>IF(AN154="","",Main!E154)</f>
        <v>15280-40510</v>
      </c>
      <c r="F154" s="333"/>
      <c r="G154" s="333"/>
      <c r="H154" s="333"/>
      <c r="I154" s="333"/>
      <c r="J154" s="333"/>
      <c r="K154" s="333"/>
      <c r="L154" s="333"/>
      <c r="M154" s="339">
        <f>IF(AN154="","",SUM(Main!N154,Main!S154))</f>
        <v>2000</v>
      </c>
      <c r="N154" s="333"/>
      <c r="O154" s="334">
        <f t="shared" si="12"/>
        <v>2000</v>
      </c>
      <c r="P154" s="334"/>
      <c r="Q154" s="335"/>
      <c r="R154" s="336"/>
      <c r="S154" s="337"/>
      <c r="T154" s="337"/>
      <c r="U154" s="337"/>
      <c r="V154" s="337"/>
      <c r="W154" s="336"/>
      <c r="X154" s="336"/>
      <c r="Y154" s="336"/>
      <c r="Z154" s="336"/>
      <c r="AA154" s="336"/>
      <c r="AB154" s="337"/>
      <c r="AC154" s="337"/>
      <c r="AD154" s="337"/>
      <c r="AE154" s="337"/>
      <c r="AF154" s="334"/>
      <c r="AG154" s="334"/>
      <c r="AH154" s="334">
        <f t="shared" si="13"/>
        <v>0</v>
      </c>
      <c r="AI154" s="334">
        <f t="shared" si="14"/>
        <v>2000</v>
      </c>
      <c r="AJ154" s="334"/>
      <c r="AK154" s="334">
        <f t="shared" si="15"/>
        <v>2000</v>
      </c>
      <c r="AL154" s="338"/>
      <c r="AM154" s="304"/>
      <c r="AN154" s="356">
        <f>IF(SUM(Main!N154,Main!S154)&gt;0,1,"")</f>
        <v>1</v>
      </c>
      <c r="AO154" s="304"/>
      <c r="AP154" s="304"/>
    </row>
    <row r="155" spans="1:42" s="301" customFormat="1" ht="24" customHeight="1">
      <c r="A155" s="332">
        <f>IF(AN155="","",SUM($AN$4:AN155))</f>
        <v>152</v>
      </c>
      <c r="B155" s="332" t="str">
        <f>IF(AN155="","",Main!B155)</f>
        <v>0807541</v>
      </c>
      <c r="C155" s="346" t="str">
        <f>IF(AN155="","",Main!C155)</f>
        <v>K.V.RAVANAMMA</v>
      </c>
      <c r="D155" s="347" t="str">
        <f>IF(AN155="","",Main!D155)</f>
        <v>SA (English)</v>
      </c>
      <c r="E155" s="333" t="str">
        <f>IF(AN155="","",Main!E155)</f>
        <v>15280-40510</v>
      </c>
      <c r="F155" s="333"/>
      <c r="G155" s="333"/>
      <c r="H155" s="333"/>
      <c r="I155" s="333"/>
      <c r="J155" s="333"/>
      <c r="K155" s="333"/>
      <c r="L155" s="333"/>
      <c r="M155" s="339">
        <f>IF(AN155="","",SUM(Main!N155,Main!S155))</f>
        <v>2000</v>
      </c>
      <c r="N155" s="333"/>
      <c r="O155" s="334">
        <f t="shared" si="12"/>
        <v>2000</v>
      </c>
      <c r="P155" s="334"/>
      <c r="Q155" s="335"/>
      <c r="R155" s="336"/>
      <c r="S155" s="337"/>
      <c r="T155" s="337"/>
      <c r="U155" s="337"/>
      <c r="V155" s="337"/>
      <c r="W155" s="336"/>
      <c r="X155" s="336"/>
      <c r="Y155" s="336"/>
      <c r="Z155" s="336"/>
      <c r="AA155" s="336"/>
      <c r="AB155" s="337"/>
      <c r="AC155" s="337"/>
      <c r="AD155" s="337"/>
      <c r="AE155" s="337"/>
      <c r="AF155" s="334"/>
      <c r="AG155" s="334"/>
      <c r="AH155" s="334">
        <f t="shared" si="13"/>
        <v>0</v>
      </c>
      <c r="AI155" s="334">
        <f t="shared" si="14"/>
        <v>2000</v>
      </c>
      <c r="AJ155" s="334"/>
      <c r="AK155" s="334">
        <f t="shared" si="15"/>
        <v>2000</v>
      </c>
      <c r="AL155" s="338"/>
      <c r="AM155" s="304"/>
      <c r="AN155" s="356">
        <f>IF(SUM(Main!N155,Main!S155)&gt;0,1,"")</f>
        <v>1</v>
      </c>
      <c r="AO155" s="304"/>
      <c r="AP155" s="304"/>
    </row>
    <row r="156" spans="1:42" s="301" customFormat="1" ht="24" customHeight="1">
      <c r="A156" s="332">
        <f>IF(AN156="","",SUM($AN$4:AN156))</f>
        <v>153</v>
      </c>
      <c r="B156" s="332" t="str">
        <f>IF(AN156="","",Main!B156)</f>
        <v>0807541</v>
      </c>
      <c r="C156" s="346" t="str">
        <f>IF(AN156="","",Main!C156)</f>
        <v>K.V.RAVANAMMA</v>
      </c>
      <c r="D156" s="347" t="str">
        <f>IF(AN156="","",Main!D156)</f>
        <v>SA (English)</v>
      </c>
      <c r="E156" s="333" t="str">
        <f>IF(AN156="","",Main!E156)</f>
        <v>15280-40510</v>
      </c>
      <c r="F156" s="333"/>
      <c r="G156" s="333"/>
      <c r="H156" s="333"/>
      <c r="I156" s="333"/>
      <c r="J156" s="333"/>
      <c r="K156" s="333"/>
      <c r="L156" s="333"/>
      <c r="M156" s="339">
        <f>IF(AN156="","",SUM(Main!N156,Main!S156))</f>
        <v>2000</v>
      </c>
      <c r="N156" s="333"/>
      <c r="O156" s="334">
        <f t="shared" si="12"/>
        <v>2000</v>
      </c>
      <c r="P156" s="334"/>
      <c r="Q156" s="335"/>
      <c r="R156" s="336"/>
      <c r="S156" s="337"/>
      <c r="T156" s="337"/>
      <c r="U156" s="337"/>
      <c r="V156" s="337"/>
      <c r="W156" s="336"/>
      <c r="X156" s="336"/>
      <c r="Y156" s="336"/>
      <c r="Z156" s="336"/>
      <c r="AA156" s="336"/>
      <c r="AB156" s="337"/>
      <c r="AC156" s="337"/>
      <c r="AD156" s="337"/>
      <c r="AE156" s="337"/>
      <c r="AF156" s="334"/>
      <c r="AG156" s="334"/>
      <c r="AH156" s="334">
        <f t="shared" si="13"/>
        <v>0</v>
      </c>
      <c r="AI156" s="334">
        <f t="shared" si="14"/>
        <v>2000</v>
      </c>
      <c r="AJ156" s="334"/>
      <c r="AK156" s="334">
        <f t="shared" si="15"/>
        <v>2000</v>
      </c>
      <c r="AL156" s="338"/>
      <c r="AM156" s="304"/>
      <c r="AN156" s="356">
        <f>IF(SUM(Main!N156,Main!S156)&gt;0,1,"")</f>
        <v>1</v>
      </c>
      <c r="AO156" s="304"/>
      <c r="AP156" s="304"/>
    </row>
    <row r="157" spans="1:42" s="301" customFormat="1" ht="24" customHeight="1">
      <c r="A157" s="332">
        <f>IF(AN157="","",SUM($AN$4:AN157))</f>
        <v>154</v>
      </c>
      <c r="B157" s="332" t="str">
        <f>IF(AN157="","",Main!B157)</f>
        <v>0807541</v>
      </c>
      <c r="C157" s="346" t="str">
        <f>IF(AN157="","",Main!C157)</f>
        <v>K.V.RAVANAMMA</v>
      </c>
      <c r="D157" s="347" t="str">
        <f>IF(AN157="","",Main!D157)</f>
        <v>SA (English)</v>
      </c>
      <c r="E157" s="333" t="str">
        <f>IF(AN157="","",Main!E157)</f>
        <v>15280-40510</v>
      </c>
      <c r="F157" s="333"/>
      <c r="G157" s="333"/>
      <c r="H157" s="333"/>
      <c r="I157" s="333"/>
      <c r="J157" s="333"/>
      <c r="K157" s="333"/>
      <c r="L157" s="333"/>
      <c r="M157" s="339">
        <f>IF(AN157="","",SUM(Main!N157,Main!S157))</f>
        <v>2000</v>
      </c>
      <c r="N157" s="333"/>
      <c r="O157" s="334">
        <f t="shared" si="12"/>
        <v>2000</v>
      </c>
      <c r="P157" s="334"/>
      <c r="Q157" s="335"/>
      <c r="R157" s="336"/>
      <c r="S157" s="337"/>
      <c r="T157" s="337"/>
      <c r="U157" s="337"/>
      <c r="V157" s="337"/>
      <c r="W157" s="336"/>
      <c r="X157" s="336"/>
      <c r="Y157" s="336"/>
      <c r="Z157" s="336"/>
      <c r="AA157" s="336"/>
      <c r="AB157" s="337"/>
      <c r="AC157" s="337"/>
      <c r="AD157" s="337"/>
      <c r="AE157" s="337"/>
      <c r="AF157" s="334"/>
      <c r="AG157" s="334"/>
      <c r="AH157" s="334">
        <f t="shared" si="13"/>
        <v>0</v>
      </c>
      <c r="AI157" s="334">
        <f t="shared" si="14"/>
        <v>2000</v>
      </c>
      <c r="AJ157" s="334"/>
      <c r="AK157" s="334">
        <f t="shared" si="15"/>
        <v>2000</v>
      </c>
      <c r="AL157" s="338"/>
      <c r="AM157" s="304"/>
      <c r="AN157" s="356">
        <f>IF(SUM(Main!N157,Main!S157)&gt;0,1,"")</f>
        <v>1</v>
      </c>
      <c r="AO157" s="304"/>
      <c r="AP157" s="304"/>
    </row>
    <row r="158" spans="1:42" s="301" customFormat="1" ht="24" customHeight="1">
      <c r="A158" s="332">
        <f>IF(AN158="","",SUM($AN$4:AN158))</f>
        <v>155</v>
      </c>
      <c r="B158" s="332" t="str">
        <f>IF(AN158="","",Main!B158)</f>
        <v>0807541</v>
      </c>
      <c r="C158" s="346" t="str">
        <f>IF(AN158="","",Main!C158)</f>
        <v>K.V.RAVANAMMA</v>
      </c>
      <c r="D158" s="347" t="str">
        <f>IF(AN158="","",Main!D158)</f>
        <v>SA (English)</v>
      </c>
      <c r="E158" s="333" t="str">
        <f>IF(AN158="","",Main!E158)</f>
        <v>15280-40510</v>
      </c>
      <c r="F158" s="333"/>
      <c r="G158" s="333"/>
      <c r="H158" s="333"/>
      <c r="I158" s="333"/>
      <c r="J158" s="333"/>
      <c r="K158" s="333"/>
      <c r="L158" s="333"/>
      <c r="M158" s="339">
        <f>IF(AN158="","",SUM(Main!N158,Main!S158))</f>
        <v>2000</v>
      </c>
      <c r="N158" s="333"/>
      <c r="O158" s="334">
        <f t="shared" si="12"/>
        <v>2000</v>
      </c>
      <c r="P158" s="334"/>
      <c r="Q158" s="335"/>
      <c r="R158" s="336"/>
      <c r="S158" s="337"/>
      <c r="T158" s="337"/>
      <c r="U158" s="337"/>
      <c r="V158" s="337"/>
      <c r="W158" s="336"/>
      <c r="X158" s="336"/>
      <c r="Y158" s="336"/>
      <c r="Z158" s="336"/>
      <c r="AA158" s="336"/>
      <c r="AB158" s="337"/>
      <c r="AC158" s="337"/>
      <c r="AD158" s="337"/>
      <c r="AE158" s="337"/>
      <c r="AF158" s="334"/>
      <c r="AG158" s="334"/>
      <c r="AH158" s="334">
        <f t="shared" si="13"/>
        <v>0</v>
      </c>
      <c r="AI158" s="334">
        <f t="shared" si="14"/>
        <v>2000</v>
      </c>
      <c r="AJ158" s="334"/>
      <c r="AK158" s="334">
        <f t="shared" si="15"/>
        <v>2000</v>
      </c>
      <c r="AL158" s="338"/>
      <c r="AM158" s="304"/>
      <c r="AN158" s="356">
        <f>IF(SUM(Main!N158,Main!S158)&gt;0,1,"")</f>
        <v>1</v>
      </c>
      <c r="AO158" s="304"/>
      <c r="AP158" s="304"/>
    </row>
    <row r="159" spans="1:42" s="301" customFormat="1" ht="24" customHeight="1">
      <c r="A159" s="332">
        <f>IF(AN159="","",SUM($AN$4:AN159))</f>
        <v>156</v>
      </c>
      <c r="B159" s="332" t="str">
        <f>IF(AN159="","",Main!B159)</f>
        <v>0807541</v>
      </c>
      <c r="C159" s="346" t="str">
        <f>IF(AN159="","",Main!C159)</f>
        <v>K.V.RAVANAMMA</v>
      </c>
      <c r="D159" s="347" t="str">
        <f>IF(AN159="","",Main!D159)</f>
        <v>SA (English)</v>
      </c>
      <c r="E159" s="333" t="str">
        <f>IF(AN159="","",Main!E159)</f>
        <v>15280-40510</v>
      </c>
      <c r="F159" s="333"/>
      <c r="G159" s="333"/>
      <c r="H159" s="333"/>
      <c r="I159" s="333"/>
      <c r="J159" s="333"/>
      <c r="K159" s="333"/>
      <c r="L159" s="333"/>
      <c r="M159" s="339">
        <f>IF(AN159="","",SUM(Main!N159,Main!S159))</f>
        <v>2000</v>
      </c>
      <c r="N159" s="333"/>
      <c r="O159" s="334">
        <f t="shared" si="12"/>
        <v>2000</v>
      </c>
      <c r="P159" s="334"/>
      <c r="Q159" s="335"/>
      <c r="R159" s="336"/>
      <c r="S159" s="337"/>
      <c r="T159" s="337"/>
      <c r="U159" s="337"/>
      <c r="V159" s="337"/>
      <c r="W159" s="336"/>
      <c r="X159" s="336"/>
      <c r="Y159" s="336"/>
      <c r="Z159" s="336"/>
      <c r="AA159" s="336"/>
      <c r="AB159" s="337"/>
      <c r="AC159" s="337"/>
      <c r="AD159" s="337"/>
      <c r="AE159" s="337"/>
      <c r="AF159" s="334"/>
      <c r="AG159" s="334"/>
      <c r="AH159" s="334">
        <f t="shared" si="13"/>
        <v>0</v>
      </c>
      <c r="AI159" s="334">
        <f t="shared" si="14"/>
        <v>2000</v>
      </c>
      <c r="AJ159" s="334"/>
      <c r="AK159" s="334">
        <f t="shared" si="15"/>
        <v>2000</v>
      </c>
      <c r="AL159" s="338"/>
      <c r="AM159" s="304"/>
      <c r="AN159" s="356">
        <f>IF(SUM(Main!N159,Main!S159)&gt;0,1,"")</f>
        <v>1</v>
      </c>
      <c r="AO159" s="304"/>
      <c r="AP159" s="304"/>
    </row>
    <row r="160" spans="1:42" s="301" customFormat="1" ht="24" customHeight="1">
      <c r="A160" s="332">
        <f>IF(AN160="","",SUM($AN$4:AN160))</f>
        <v>157</v>
      </c>
      <c r="B160" s="332" t="str">
        <f>IF(AN160="","",Main!B160)</f>
        <v>0807541</v>
      </c>
      <c r="C160" s="346" t="str">
        <f>IF(AN160="","",Main!C160)</f>
        <v>K.V.RAVANAMMA</v>
      </c>
      <c r="D160" s="347" t="str">
        <f>IF(AN160="","",Main!D160)</f>
        <v>SA (English)</v>
      </c>
      <c r="E160" s="333" t="str">
        <f>IF(AN160="","",Main!E160)</f>
        <v>15280-40510</v>
      </c>
      <c r="F160" s="333"/>
      <c r="G160" s="333"/>
      <c r="H160" s="333"/>
      <c r="I160" s="333"/>
      <c r="J160" s="333"/>
      <c r="K160" s="333"/>
      <c r="L160" s="333"/>
      <c r="M160" s="339">
        <f>IF(AN160="","",SUM(Main!N160,Main!S160))</f>
        <v>2000</v>
      </c>
      <c r="N160" s="333"/>
      <c r="O160" s="334">
        <f t="shared" si="12"/>
        <v>2000</v>
      </c>
      <c r="P160" s="334"/>
      <c r="Q160" s="335"/>
      <c r="R160" s="336"/>
      <c r="S160" s="337"/>
      <c r="T160" s="337"/>
      <c r="U160" s="337"/>
      <c r="V160" s="337"/>
      <c r="W160" s="336"/>
      <c r="X160" s="336"/>
      <c r="Y160" s="336"/>
      <c r="Z160" s="336"/>
      <c r="AA160" s="336"/>
      <c r="AB160" s="337"/>
      <c r="AC160" s="337"/>
      <c r="AD160" s="337"/>
      <c r="AE160" s="337"/>
      <c r="AF160" s="334"/>
      <c r="AG160" s="334"/>
      <c r="AH160" s="334">
        <f t="shared" si="13"/>
        <v>0</v>
      </c>
      <c r="AI160" s="334">
        <f t="shared" si="14"/>
        <v>2000</v>
      </c>
      <c r="AJ160" s="334"/>
      <c r="AK160" s="334">
        <f t="shared" si="15"/>
        <v>2000</v>
      </c>
      <c r="AL160" s="338"/>
      <c r="AM160" s="304"/>
      <c r="AN160" s="356">
        <f>IF(SUM(Main!N160,Main!S160)&gt;0,1,"")</f>
        <v>1</v>
      </c>
      <c r="AO160" s="304"/>
      <c r="AP160" s="304"/>
    </row>
    <row r="161" spans="1:42" s="301" customFormat="1" ht="24" customHeight="1">
      <c r="A161" s="332">
        <f>IF(AN161="","",SUM($AN$4:AN161))</f>
        <v>158</v>
      </c>
      <c r="B161" s="332" t="str">
        <f>IF(AN161="","",Main!B161)</f>
        <v>0807541</v>
      </c>
      <c r="C161" s="346" t="str">
        <f>IF(AN161="","",Main!C161)</f>
        <v>K.V.RAVANAMMA</v>
      </c>
      <c r="D161" s="347" t="str">
        <f>IF(AN161="","",Main!D161)</f>
        <v>SA (English)</v>
      </c>
      <c r="E161" s="333" t="str">
        <f>IF(AN161="","",Main!E161)</f>
        <v>15280-40510</v>
      </c>
      <c r="F161" s="333"/>
      <c r="G161" s="333"/>
      <c r="H161" s="333"/>
      <c r="I161" s="333"/>
      <c r="J161" s="333"/>
      <c r="K161" s="333"/>
      <c r="L161" s="333"/>
      <c r="M161" s="339">
        <f>IF(AN161="","",SUM(Main!N161,Main!S161))</f>
        <v>2000</v>
      </c>
      <c r="N161" s="333"/>
      <c r="O161" s="334">
        <f t="shared" si="12"/>
        <v>2000</v>
      </c>
      <c r="P161" s="334"/>
      <c r="Q161" s="335"/>
      <c r="R161" s="336"/>
      <c r="S161" s="337"/>
      <c r="T161" s="337"/>
      <c r="U161" s="337"/>
      <c r="V161" s="337"/>
      <c r="W161" s="336"/>
      <c r="X161" s="336"/>
      <c r="Y161" s="336"/>
      <c r="Z161" s="336"/>
      <c r="AA161" s="336"/>
      <c r="AB161" s="337"/>
      <c r="AC161" s="337"/>
      <c r="AD161" s="337"/>
      <c r="AE161" s="337"/>
      <c r="AF161" s="334"/>
      <c r="AG161" s="334"/>
      <c r="AH161" s="334">
        <f t="shared" si="13"/>
        <v>0</v>
      </c>
      <c r="AI161" s="334">
        <f t="shared" si="14"/>
        <v>2000</v>
      </c>
      <c r="AJ161" s="334"/>
      <c r="AK161" s="334">
        <f t="shared" si="15"/>
        <v>2000</v>
      </c>
      <c r="AL161" s="338"/>
      <c r="AM161" s="304"/>
      <c r="AN161" s="356">
        <f>IF(SUM(Main!N161,Main!S161)&gt;0,1,"")</f>
        <v>1</v>
      </c>
      <c r="AO161" s="304"/>
      <c r="AP161" s="304"/>
    </row>
    <row r="162" spans="1:42" s="301" customFormat="1" ht="24" customHeight="1">
      <c r="A162" s="332">
        <f>IF(AN162="","",SUM($AN$4:AN162))</f>
        <v>159</v>
      </c>
      <c r="B162" s="332" t="str">
        <f>IF(AN162="","",Main!B162)</f>
        <v>0807541</v>
      </c>
      <c r="C162" s="346" t="str">
        <f>IF(AN162="","",Main!C162)</f>
        <v>K.V.RAVANAMMA</v>
      </c>
      <c r="D162" s="347" t="str">
        <f>IF(AN162="","",Main!D162)</f>
        <v>SA (English)</v>
      </c>
      <c r="E162" s="333" t="str">
        <f>IF(AN162="","",Main!E162)</f>
        <v>15280-40510</v>
      </c>
      <c r="F162" s="333"/>
      <c r="G162" s="333"/>
      <c r="H162" s="333"/>
      <c r="I162" s="333"/>
      <c r="J162" s="333"/>
      <c r="K162" s="333"/>
      <c r="L162" s="333"/>
      <c r="M162" s="339">
        <f>IF(AN162="","",SUM(Main!N162,Main!S162))</f>
        <v>2000</v>
      </c>
      <c r="N162" s="333"/>
      <c r="O162" s="334">
        <f t="shared" si="12"/>
        <v>2000</v>
      </c>
      <c r="P162" s="334"/>
      <c r="Q162" s="335"/>
      <c r="R162" s="336"/>
      <c r="S162" s="337"/>
      <c r="T162" s="337"/>
      <c r="U162" s="337"/>
      <c r="V162" s="337"/>
      <c r="W162" s="336"/>
      <c r="X162" s="336"/>
      <c r="Y162" s="336"/>
      <c r="Z162" s="336"/>
      <c r="AA162" s="336"/>
      <c r="AB162" s="337"/>
      <c r="AC162" s="337"/>
      <c r="AD162" s="337"/>
      <c r="AE162" s="337"/>
      <c r="AF162" s="334"/>
      <c r="AG162" s="334"/>
      <c r="AH162" s="334">
        <f t="shared" si="13"/>
        <v>0</v>
      </c>
      <c r="AI162" s="334">
        <f t="shared" si="14"/>
        <v>2000</v>
      </c>
      <c r="AJ162" s="334"/>
      <c r="AK162" s="334">
        <f t="shared" si="15"/>
        <v>2000</v>
      </c>
      <c r="AL162" s="338"/>
      <c r="AM162" s="304"/>
      <c r="AN162" s="356">
        <f>IF(SUM(Main!N162,Main!S162)&gt;0,1,"")</f>
        <v>1</v>
      </c>
      <c r="AO162" s="304"/>
      <c r="AP162" s="304"/>
    </row>
    <row r="163" spans="1:42" s="301" customFormat="1" ht="24" customHeight="1">
      <c r="A163" s="332">
        <f>IF(AN163="","",SUM($AN$4:AN163))</f>
        <v>160</v>
      </c>
      <c r="B163" s="332" t="str">
        <f>IF(AN163="","",Main!B163)</f>
        <v>0807541</v>
      </c>
      <c r="C163" s="346" t="str">
        <f>IF(AN163="","",Main!C163)</f>
        <v>K.V.RAVANAMMA</v>
      </c>
      <c r="D163" s="347" t="str">
        <f>IF(AN163="","",Main!D163)</f>
        <v>SA (English)</v>
      </c>
      <c r="E163" s="333" t="str">
        <f>IF(AN163="","",Main!E163)</f>
        <v>15280-40510</v>
      </c>
      <c r="F163" s="333"/>
      <c r="G163" s="333"/>
      <c r="H163" s="333"/>
      <c r="I163" s="333"/>
      <c r="J163" s="333"/>
      <c r="K163" s="333"/>
      <c r="L163" s="333"/>
      <c r="M163" s="339">
        <f>IF(AN163="","",SUM(Main!N163,Main!S163))</f>
        <v>2000</v>
      </c>
      <c r="N163" s="333"/>
      <c r="O163" s="334">
        <f t="shared" si="12"/>
        <v>2000</v>
      </c>
      <c r="P163" s="334"/>
      <c r="Q163" s="335"/>
      <c r="R163" s="336"/>
      <c r="S163" s="337"/>
      <c r="T163" s="337"/>
      <c r="U163" s="337"/>
      <c r="V163" s="337"/>
      <c r="W163" s="336"/>
      <c r="X163" s="336"/>
      <c r="Y163" s="336"/>
      <c r="Z163" s="336"/>
      <c r="AA163" s="336"/>
      <c r="AB163" s="337"/>
      <c r="AC163" s="337"/>
      <c r="AD163" s="337"/>
      <c r="AE163" s="337"/>
      <c r="AF163" s="334"/>
      <c r="AG163" s="334"/>
      <c r="AH163" s="334">
        <f t="shared" si="13"/>
        <v>0</v>
      </c>
      <c r="AI163" s="334">
        <f t="shared" si="14"/>
        <v>2000</v>
      </c>
      <c r="AJ163" s="334"/>
      <c r="AK163" s="334">
        <f t="shared" si="15"/>
        <v>2000</v>
      </c>
      <c r="AL163" s="338"/>
      <c r="AM163" s="304"/>
      <c r="AN163" s="356">
        <f>IF(SUM(Main!N163,Main!S163)&gt;0,1,"")</f>
        <v>1</v>
      </c>
      <c r="AO163" s="304"/>
      <c r="AP163" s="304"/>
    </row>
    <row r="164" spans="1:42" s="301" customFormat="1" ht="24" customHeight="1">
      <c r="A164" s="332">
        <f>IF(AN164="","",SUM($AN$4:AN164))</f>
        <v>161</v>
      </c>
      <c r="B164" s="332" t="str">
        <f>IF(AN164="","",Main!B164)</f>
        <v>0807541</v>
      </c>
      <c r="C164" s="346" t="str">
        <f>IF(AN164="","",Main!C164)</f>
        <v>K.V.RAVANAMMA</v>
      </c>
      <c r="D164" s="347" t="str">
        <f>IF(AN164="","",Main!D164)</f>
        <v>SA (English)</v>
      </c>
      <c r="E164" s="333" t="str">
        <f>IF(AN164="","",Main!E164)</f>
        <v>15280-40510</v>
      </c>
      <c r="F164" s="333"/>
      <c r="G164" s="333"/>
      <c r="H164" s="333"/>
      <c r="I164" s="333"/>
      <c r="J164" s="333"/>
      <c r="K164" s="333"/>
      <c r="L164" s="333"/>
      <c r="M164" s="339">
        <f>IF(AN164="","",SUM(Main!N164,Main!S164))</f>
        <v>2000</v>
      </c>
      <c r="N164" s="333"/>
      <c r="O164" s="334">
        <f t="shared" si="12"/>
        <v>2000</v>
      </c>
      <c r="P164" s="334"/>
      <c r="Q164" s="335"/>
      <c r="R164" s="336"/>
      <c r="S164" s="337"/>
      <c r="T164" s="337"/>
      <c r="U164" s="337"/>
      <c r="V164" s="337"/>
      <c r="W164" s="336"/>
      <c r="X164" s="336"/>
      <c r="Y164" s="336"/>
      <c r="Z164" s="336"/>
      <c r="AA164" s="336"/>
      <c r="AB164" s="337"/>
      <c r="AC164" s="337"/>
      <c r="AD164" s="337"/>
      <c r="AE164" s="337"/>
      <c r="AF164" s="334"/>
      <c r="AG164" s="334"/>
      <c r="AH164" s="334">
        <f t="shared" si="13"/>
        <v>0</v>
      </c>
      <c r="AI164" s="334">
        <f t="shared" si="14"/>
        <v>2000</v>
      </c>
      <c r="AJ164" s="334"/>
      <c r="AK164" s="334">
        <f t="shared" si="15"/>
        <v>2000</v>
      </c>
      <c r="AL164" s="338"/>
      <c r="AM164" s="304"/>
      <c r="AN164" s="356">
        <f>IF(SUM(Main!N164,Main!S164)&gt;0,1,"")</f>
        <v>1</v>
      </c>
      <c r="AO164" s="304"/>
      <c r="AP164" s="304"/>
    </row>
    <row r="165" spans="1:42" s="301" customFormat="1" ht="24" customHeight="1">
      <c r="A165" s="332">
        <f>IF(AN165="","",SUM($AN$4:AN165))</f>
        <v>162</v>
      </c>
      <c r="B165" s="332" t="str">
        <f>IF(AN165="","",Main!B165)</f>
        <v>0807541</v>
      </c>
      <c r="C165" s="346" t="str">
        <f>IF(AN165="","",Main!C165)</f>
        <v>K.V.RAVANAMMA</v>
      </c>
      <c r="D165" s="347" t="str">
        <f>IF(AN165="","",Main!D165)</f>
        <v>SA (English)</v>
      </c>
      <c r="E165" s="333" t="str">
        <f>IF(AN165="","",Main!E165)</f>
        <v>15280-40510</v>
      </c>
      <c r="F165" s="333"/>
      <c r="G165" s="333"/>
      <c r="H165" s="333"/>
      <c r="I165" s="333"/>
      <c r="J165" s="333"/>
      <c r="K165" s="333"/>
      <c r="L165" s="333"/>
      <c r="M165" s="339">
        <f>IF(AN165="","",SUM(Main!N165,Main!S165))</f>
        <v>2000</v>
      </c>
      <c r="N165" s="333"/>
      <c r="O165" s="334">
        <f t="shared" si="12"/>
        <v>2000</v>
      </c>
      <c r="P165" s="334"/>
      <c r="Q165" s="335"/>
      <c r="R165" s="336"/>
      <c r="S165" s="337"/>
      <c r="T165" s="337"/>
      <c r="U165" s="337"/>
      <c r="V165" s="337"/>
      <c r="W165" s="336"/>
      <c r="X165" s="336"/>
      <c r="Y165" s="336"/>
      <c r="Z165" s="336"/>
      <c r="AA165" s="336"/>
      <c r="AB165" s="337"/>
      <c r="AC165" s="337"/>
      <c r="AD165" s="337"/>
      <c r="AE165" s="337"/>
      <c r="AF165" s="334"/>
      <c r="AG165" s="334"/>
      <c r="AH165" s="334">
        <f t="shared" si="13"/>
        <v>0</v>
      </c>
      <c r="AI165" s="334">
        <f t="shared" si="14"/>
        <v>2000</v>
      </c>
      <c r="AJ165" s="334"/>
      <c r="AK165" s="334">
        <f t="shared" si="15"/>
        <v>2000</v>
      </c>
      <c r="AL165" s="338"/>
      <c r="AM165" s="304"/>
      <c r="AN165" s="356">
        <f>IF(SUM(Main!N165,Main!S165)&gt;0,1,"")</f>
        <v>1</v>
      </c>
      <c r="AO165" s="304"/>
      <c r="AP165" s="304"/>
    </row>
    <row r="166" spans="1:42" s="301" customFormat="1" ht="24" customHeight="1">
      <c r="A166" s="332">
        <f>IF(AN166="","",SUM($AN$4:AN166))</f>
        <v>163</v>
      </c>
      <c r="B166" s="332" t="str">
        <f>IF(AN166="","",Main!B166)</f>
        <v>0807541</v>
      </c>
      <c r="C166" s="346" t="str">
        <f>IF(AN166="","",Main!C166)</f>
        <v>K.V.RAVANAMMA</v>
      </c>
      <c r="D166" s="347" t="str">
        <f>IF(AN166="","",Main!D166)</f>
        <v>SA (English)</v>
      </c>
      <c r="E166" s="333" t="str">
        <f>IF(AN166="","",Main!E166)</f>
        <v>15280-40510</v>
      </c>
      <c r="F166" s="333"/>
      <c r="G166" s="333"/>
      <c r="H166" s="333"/>
      <c r="I166" s="333"/>
      <c r="J166" s="333"/>
      <c r="K166" s="333"/>
      <c r="L166" s="333"/>
      <c r="M166" s="339">
        <f>IF(AN166="","",SUM(Main!N166,Main!S166))</f>
        <v>2000</v>
      </c>
      <c r="N166" s="333"/>
      <c r="O166" s="334">
        <f t="shared" si="12"/>
        <v>2000</v>
      </c>
      <c r="P166" s="334"/>
      <c r="Q166" s="335"/>
      <c r="R166" s="336"/>
      <c r="S166" s="337"/>
      <c r="T166" s="337"/>
      <c r="U166" s="337"/>
      <c r="V166" s="337"/>
      <c r="W166" s="336"/>
      <c r="X166" s="336"/>
      <c r="Y166" s="336"/>
      <c r="Z166" s="336"/>
      <c r="AA166" s="336"/>
      <c r="AB166" s="337"/>
      <c r="AC166" s="337"/>
      <c r="AD166" s="337"/>
      <c r="AE166" s="337"/>
      <c r="AF166" s="334"/>
      <c r="AG166" s="334"/>
      <c r="AH166" s="334">
        <f t="shared" si="13"/>
        <v>0</v>
      </c>
      <c r="AI166" s="334">
        <f t="shared" si="14"/>
        <v>2000</v>
      </c>
      <c r="AJ166" s="334"/>
      <c r="AK166" s="334">
        <f t="shared" si="15"/>
        <v>2000</v>
      </c>
      <c r="AL166" s="338"/>
      <c r="AM166" s="304"/>
      <c r="AN166" s="356">
        <f>IF(SUM(Main!N166,Main!S166)&gt;0,1,"")</f>
        <v>1</v>
      </c>
      <c r="AO166" s="304"/>
      <c r="AP166" s="304"/>
    </row>
    <row r="167" spans="1:42" s="301" customFormat="1" ht="24" customHeight="1">
      <c r="A167" s="332">
        <f>IF(AN167="","",SUM($AN$4:AN167))</f>
        <v>164</v>
      </c>
      <c r="B167" s="332" t="str">
        <f>IF(AN167="","",Main!B167)</f>
        <v>0807541</v>
      </c>
      <c r="C167" s="346" t="str">
        <f>IF(AN167="","",Main!C167)</f>
        <v>K.V.RAVANAMMA</v>
      </c>
      <c r="D167" s="347" t="str">
        <f>IF(AN167="","",Main!D167)</f>
        <v>SA (English)</v>
      </c>
      <c r="E167" s="333" t="str">
        <f>IF(AN167="","",Main!E167)</f>
        <v>15280-40510</v>
      </c>
      <c r="F167" s="333"/>
      <c r="G167" s="333"/>
      <c r="H167" s="333"/>
      <c r="I167" s="333"/>
      <c r="J167" s="333"/>
      <c r="K167" s="333"/>
      <c r="L167" s="333"/>
      <c r="M167" s="339">
        <f>IF(AN167="","",SUM(Main!N167,Main!S167))</f>
        <v>2000</v>
      </c>
      <c r="N167" s="333"/>
      <c r="O167" s="334">
        <f t="shared" si="12"/>
        <v>2000</v>
      </c>
      <c r="P167" s="334"/>
      <c r="Q167" s="335"/>
      <c r="R167" s="336"/>
      <c r="S167" s="337"/>
      <c r="T167" s="337"/>
      <c r="U167" s="337"/>
      <c r="V167" s="337"/>
      <c r="W167" s="336"/>
      <c r="X167" s="336"/>
      <c r="Y167" s="336"/>
      <c r="Z167" s="336"/>
      <c r="AA167" s="336"/>
      <c r="AB167" s="337"/>
      <c r="AC167" s="337"/>
      <c r="AD167" s="337"/>
      <c r="AE167" s="337"/>
      <c r="AF167" s="334"/>
      <c r="AG167" s="334"/>
      <c r="AH167" s="334">
        <f t="shared" si="13"/>
        <v>0</v>
      </c>
      <c r="AI167" s="334">
        <f t="shared" si="14"/>
        <v>2000</v>
      </c>
      <c r="AJ167" s="334"/>
      <c r="AK167" s="334">
        <f t="shared" si="15"/>
        <v>2000</v>
      </c>
      <c r="AL167" s="338"/>
      <c r="AM167" s="304"/>
      <c r="AN167" s="356">
        <f>IF(SUM(Main!N167,Main!S167)&gt;0,1,"")</f>
        <v>1</v>
      </c>
      <c r="AO167" s="304"/>
      <c r="AP167" s="304"/>
    </row>
    <row r="168" spans="1:42" s="301" customFormat="1" ht="24" customHeight="1">
      <c r="A168" s="332">
        <f>IF(AN168="","",SUM($AN$4:AN168))</f>
        <v>165</v>
      </c>
      <c r="B168" s="332" t="str">
        <f>IF(AN168="","",Main!B168)</f>
        <v>0807541</v>
      </c>
      <c r="C168" s="346" t="str">
        <f>IF(AN168="","",Main!C168)</f>
        <v>K.V.RAVANAMMA</v>
      </c>
      <c r="D168" s="347" t="str">
        <f>IF(AN168="","",Main!D168)</f>
        <v>SA (English)</v>
      </c>
      <c r="E168" s="333" t="str">
        <f>IF(AN168="","",Main!E168)</f>
        <v>15280-40510</v>
      </c>
      <c r="F168" s="333"/>
      <c r="G168" s="333"/>
      <c r="H168" s="333"/>
      <c r="I168" s="333"/>
      <c r="J168" s="333"/>
      <c r="K168" s="333"/>
      <c r="L168" s="333"/>
      <c r="M168" s="339">
        <f>IF(AN168="","",SUM(Main!N168,Main!S168))</f>
        <v>2000</v>
      </c>
      <c r="N168" s="333"/>
      <c r="O168" s="334">
        <f t="shared" si="12"/>
        <v>2000</v>
      </c>
      <c r="P168" s="334"/>
      <c r="Q168" s="335"/>
      <c r="R168" s="336"/>
      <c r="S168" s="337"/>
      <c r="T168" s="337"/>
      <c r="U168" s="337"/>
      <c r="V168" s="337"/>
      <c r="W168" s="336"/>
      <c r="X168" s="336"/>
      <c r="Y168" s="336"/>
      <c r="Z168" s="336"/>
      <c r="AA168" s="336"/>
      <c r="AB168" s="337"/>
      <c r="AC168" s="337"/>
      <c r="AD168" s="337"/>
      <c r="AE168" s="337"/>
      <c r="AF168" s="334"/>
      <c r="AG168" s="334"/>
      <c r="AH168" s="334">
        <f t="shared" si="13"/>
        <v>0</v>
      </c>
      <c r="AI168" s="334">
        <f t="shared" si="14"/>
        <v>2000</v>
      </c>
      <c r="AJ168" s="334"/>
      <c r="AK168" s="334">
        <f t="shared" si="15"/>
        <v>2000</v>
      </c>
      <c r="AL168" s="338"/>
      <c r="AM168" s="304"/>
      <c r="AN168" s="356">
        <f>IF(SUM(Main!N168,Main!S168)&gt;0,1,"")</f>
        <v>1</v>
      </c>
      <c r="AO168" s="304"/>
      <c r="AP168" s="304"/>
    </row>
    <row r="169" spans="1:42" s="301" customFormat="1" ht="24" customHeight="1">
      <c r="A169" s="332">
        <f>IF(AN169="","",SUM($AN$4:AN169))</f>
        <v>166</v>
      </c>
      <c r="B169" s="332" t="str">
        <f>IF(AN169="","",Main!B169)</f>
        <v>0807541</v>
      </c>
      <c r="C169" s="346" t="str">
        <f>IF(AN169="","",Main!C169)</f>
        <v>K.V.RAVANAMMA</v>
      </c>
      <c r="D169" s="347" t="str">
        <f>IF(AN169="","",Main!D169)</f>
        <v>SA (English)</v>
      </c>
      <c r="E169" s="333" t="str">
        <f>IF(AN169="","",Main!E169)</f>
        <v>15280-40510</v>
      </c>
      <c r="F169" s="333"/>
      <c r="G169" s="333"/>
      <c r="H169" s="333"/>
      <c r="I169" s="333"/>
      <c r="J169" s="333"/>
      <c r="K169" s="333"/>
      <c r="L169" s="333"/>
      <c r="M169" s="339">
        <f>IF(AN169="","",SUM(Main!N169,Main!S169))</f>
        <v>2000</v>
      </c>
      <c r="N169" s="333"/>
      <c r="O169" s="334">
        <f t="shared" si="12"/>
        <v>2000</v>
      </c>
      <c r="P169" s="334"/>
      <c r="Q169" s="335"/>
      <c r="R169" s="336"/>
      <c r="S169" s="337"/>
      <c r="T169" s="337"/>
      <c r="U169" s="337"/>
      <c r="V169" s="337"/>
      <c r="W169" s="336"/>
      <c r="X169" s="336"/>
      <c r="Y169" s="336"/>
      <c r="Z169" s="336"/>
      <c r="AA169" s="336"/>
      <c r="AB169" s="337"/>
      <c r="AC169" s="337"/>
      <c r="AD169" s="337"/>
      <c r="AE169" s="337"/>
      <c r="AF169" s="334"/>
      <c r="AG169" s="334"/>
      <c r="AH169" s="334">
        <f t="shared" si="13"/>
        <v>0</v>
      </c>
      <c r="AI169" s="334">
        <f t="shared" si="14"/>
        <v>2000</v>
      </c>
      <c r="AJ169" s="334"/>
      <c r="AK169" s="334">
        <f t="shared" si="15"/>
        <v>2000</v>
      </c>
      <c r="AL169" s="338"/>
      <c r="AM169" s="304"/>
      <c r="AN169" s="356">
        <f>IF(SUM(Main!N169,Main!S169)&gt;0,1,"")</f>
        <v>1</v>
      </c>
      <c r="AO169" s="304"/>
      <c r="AP169" s="304"/>
    </row>
    <row r="170" spans="1:42" s="301" customFormat="1" ht="24" customHeight="1">
      <c r="A170" s="332">
        <f>IF(AN170="","",SUM($AN$4:AN170))</f>
        <v>167</v>
      </c>
      <c r="B170" s="332" t="str">
        <f>IF(AN170="","",Main!B170)</f>
        <v>0807541</v>
      </c>
      <c r="C170" s="346" t="str">
        <f>IF(AN170="","",Main!C170)</f>
        <v>K.V.RAVANAMMA</v>
      </c>
      <c r="D170" s="347" t="str">
        <f>IF(AN170="","",Main!D170)</f>
        <v>SA (English)</v>
      </c>
      <c r="E170" s="333" t="str">
        <f>IF(AN170="","",Main!E170)</f>
        <v>15280-40510</v>
      </c>
      <c r="F170" s="333"/>
      <c r="G170" s="333"/>
      <c r="H170" s="333"/>
      <c r="I170" s="333"/>
      <c r="J170" s="333"/>
      <c r="K170" s="333"/>
      <c r="L170" s="333"/>
      <c r="M170" s="339">
        <f>IF(AN170="","",SUM(Main!N170,Main!S170))</f>
        <v>2000</v>
      </c>
      <c r="N170" s="333"/>
      <c r="O170" s="334">
        <f t="shared" si="12"/>
        <v>2000</v>
      </c>
      <c r="P170" s="334"/>
      <c r="Q170" s="335"/>
      <c r="R170" s="336"/>
      <c r="S170" s="337"/>
      <c r="T170" s="337"/>
      <c r="U170" s="337"/>
      <c r="V170" s="337"/>
      <c r="W170" s="336"/>
      <c r="X170" s="336"/>
      <c r="Y170" s="336"/>
      <c r="Z170" s="336"/>
      <c r="AA170" s="336"/>
      <c r="AB170" s="337"/>
      <c r="AC170" s="337"/>
      <c r="AD170" s="337"/>
      <c r="AE170" s="337"/>
      <c r="AF170" s="334"/>
      <c r="AG170" s="334"/>
      <c r="AH170" s="334">
        <f t="shared" si="13"/>
        <v>0</v>
      </c>
      <c r="AI170" s="334">
        <f t="shared" si="14"/>
        <v>2000</v>
      </c>
      <c r="AJ170" s="334"/>
      <c r="AK170" s="334">
        <f t="shared" si="15"/>
        <v>2000</v>
      </c>
      <c r="AL170" s="338"/>
      <c r="AM170" s="304"/>
      <c r="AN170" s="356">
        <f>IF(SUM(Main!N170,Main!S170)&gt;0,1,"")</f>
        <v>1</v>
      </c>
      <c r="AO170" s="304"/>
      <c r="AP170" s="304"/>
    </row>
    <row r="171" spans="1:42" s="301" customFormat="1" ht="24" customHeight="1">
      <c r="A171" s="332">
        <f>IF(AN171="","",SUM($AN$4:AN171))</f>
        <v>168</v>
      </c>
      <c r="B171" s="332" t="str">
        <f>IF(AN171="","",Main!B171)</f>
        <v>0807541</v>
      </c>
      <c r="C171" s="346" t="str">
        <f>IF(AN171="","",Main!C171)</f>
        <v>K.V.RAVANAMMA</v>
      </c>
      <c r="D171" s="347" t="str">
        <f>IF(AN171="","",Main!D171)</f>
        <v>SA (English)</v>
      </c>
      <c r="E171" s="333" t="str">
        <f>IF(AN171="","",Main!E171)</f>
        <v>15280-40510</v>
      </c>
      <c r="F171" s="333"/>
      <c r="G171" s="333"/>
      <c r="H171" s="333"/>
      <c r="I171" s="333"/>
      <c r="J171" s="333"/>
      <c r="K171" s="333"/>
      <c r="L171" s="333"/>
      <c r="M171" s="339">
        <f>IF(AN171="","",SUM(Main!N171,Main!S171))</f>
        <v>2000</v>
      </c>
      <c r="N171" s="333"/>
      <c r="O171" s="334">
        <f t="shared" si="12"/>
        <v>2000</v>
      </c>
      <c r="P171" s="334"/>
      <c r="Q171" s="335"/>
      <c r="R171" s="336"/>
      <c r="S171" s="337"/>
      <c r="T171" s="337"/>
      <c r="U171" s="337"/>
      <c r="V171" s="337"/>
      <c r="W171" s="336"/>
      <c r="X171" s="336"/>
      <c r="Y171" s="336"/>
      <c r="Z171" s="336"/>
      <c r="AA171" s="336"/>
      <c r="AB171" s="337"/>
      <c r="AC171" s="337"/>
      <c r="AD171" s="337"/>
      <c r="AE171" s="337"/>
      <c r="AF171" s="334"/>
      <c r="AG171" s="334"/>
      <c r="AH171" s="334">
        <f t="shared" si="13"/>
        <v>0</v>
      </c>
      <c r="AI171" s="334">
        <f t="shared" si="14"/>
        <v>2000</v>
      </c>
      <c r="AJ171" s="334"/>
      <c r="AK171" s="334">
        <f t="shared" si="15"/>
        <v>2000</v>
      </c>
      <c r="AL171" s="338"/>
      <c r="AM171" s="304"/>
      <c r="AN171" s="356">
        <f>IF(SUM(Main!N171,Main!S171)&gt;0,1,"")</f>
        <v>1</v>
      </c>
      <c r="AO171" s="304"/>
      <c r="AP171" s="304"/>
    </row>
    <row r="172" spans="1:42" s="301" customFormat="1" ht="24" customHeight="1">
      <c r="A172" s="332">
        <f>IF(AN172="","",SUM($AN$4:AN172))</f>
        <v>169</v>
      </c>
      <c r="B172" s="332" t="str">
        <f>IF(AN172="","",Main!B172)</f>
        <v>0807541</v>
      </c>
      <c r="C172" s="346" t="str">
        <f>IF(AN172="","",Main!C172)</f>
        <v>K.V.RAVANAMMA</v>
      </c>
      <c r="D172" s="347" t="str">
        <f>IF(AN172="","",Main!D172)</f>
        <v>SA (English)</v>
      </c>
      <c r="E172" s="333" t="str">
        <f>IF(AN172="","",Main!E172)</f>
        <v>15280-40510</v>
      </c>
      <c r="F172" s="333"/>
      <c r="G172" s="333"/>
      <c r="H172" s="333"/>
      <c r="I172" s="333"/>
      <c r="J172" s="333"/>
      <c r="K172" s="333"/>
      <c r="L172" s="333"/>
      <c r="M172" s="339">
        <f>IF(AN172="","",SUM(Main!N172,Main!S172))</f>
        <v>2000</v>
      </c>
      <c r="N172" s="333"/>
      <c r="O172" s="334">
        <f t="shared" si="12"/>
        <v>2000</v>
      </c>
      <c r="P172" s="334"/>
      <c r="Q172" s="335"/>
      <c r="R172" s="336"/>
      <c r="S172" s="337"/>
      <c r="T172" s="337"/>
      <c r="U172" s="337"/>
      <c r="V172" s="337"/>
      <c r="W172" s="336"/>
      <c r="X172" s="336"/>
      <c r="Y172" s="336"/>
      <c r="Z172" s="336"/>
      <c r="AA172" s="336"/>
      <c r="AB172" s="337"/>
      <c r="AC172" s="337"/>
      <c r="AD172" s="337"/>
      <c r="AE172" s="337"/>
      <c r="AF172" s="334"/>
      <c r="AG172" s="334"/>
      <c r="AH172" s="334">
        <f t="shared" si="13"/>
        <v>0</v>
      </c>
      <c r="AI172" s="334">
        <f t="shared" si="14"/>
        <v>2000</v>
      </c>
      <c r="AJ172" s="334"/>
      <c r="AK172" s="334">
        <f t="shared" si="15"/>
        <v>2000</v>
      </c>
      <c r="AL172" s="338"/>
      <c r="AM172" s="304"/>
      <c r="AN172" s="356">
        <f>IF(SUM(Main!N172,Main!S172)&gt;0,1,"")</f>
        <v>1</v>
      </c>
      <c r="AO172" s="304"/>
      <c r="AP172" s="304"/>
    </row>
    <row r="173" spans="1:42" s="301" customFormat="1" ht="24" customHeight="1">
      <c r="A173" s="332">
        <f>IF(AN173="","",SUM($AN$4:AN173))</f>
        <v>170</v>
      </c>
      <c r="B173" s="332" t="str">
        <f>IF(AN173="","",Main!B173)</f>
        <v>0807541</v>
      </c>
      <c r="C173" s="346" t="str">
        <f>IF(AN173="","",Main!C173)</f>
        <v>K.V.RAVANAMMA</v>
      </c>
      <c r="D173" s="347" t="str">
        <f>IF(AN173="","",Main!D173)</f>
        <v>SA (English)</v>
      </c>
      <c r="E173" s="333" t="str">
        <f>IF(AN173="","",Main!E173)</f>
        <v>15280-40510</v>
      </c>
      <c r="F173" s="333"/>
      <c r="G173" s="333"/>
      <c r="H173" s="333"/>
      <c r="I173" s="333"/>
      <c r="J173" s="333"/>
      <c r="K173" s="333"/>
      <c r="L173" s="333"/>
      <c r="M173" s="339">
        <f>IF(AN173="","",SUM(Main!N173,Main!S173))</f>
        <v>2000</v>
      </c>
      <c r="N173" s="333"/>
      <c r="O173" s="334">
        <f t="shared" si="12"/>
        <v>2000</v>
      </c>
      <c r="P173" s="334"/>
      <c r="Q173" s="335"/>
      <c r="R173" s="336"/>
      <c r="S173" s="337"/>
      <c r="T173" s="337"/>
      <c r="U173" s="337"/>
      <c r="V173" s="337"/>
      <c r="W173" s="336"/>
      <c r="X173" s="336"/>
      <c r="Y173" s="336"/>
      <c r="Z173" s="336"/>
      <c r="AA173" s="336"/>
      <c r="AB173" s="337"/>
      <c r="AC173" s="337"/>
      <c r="AD173" s="337"/>
      <c r="AE173" s="337"/>
      <c r="AF173" s="334"/>
      <c r="AG173" s="334"/>
      <c r="AH173" s="334">
        <f t="shared" si="13"/>
        <v>0</v>
      </c>
      <c r="AI173" s="334">
        <f t="shared" si="14"/>
        <v>2000</v>
      </c>
      <c r="AJ173" s="334"/>
      <c r="AK173" s="334">
        <f t="shared" si="15"/>
        <v>2000</v>
      </c>
      <c r="AL173" s="338"/>
      <c r="AM173" s="304"/>
      <c r="AN173" s="356">
        <f>IF(SUM(Main!N173,Main!S173)&gt;0,1,"")</f>
        <v>1</v>
      </c>
      <c r="AO173" s="304"/>
      <c r="AP173" s="304"/>
    </row>
    <row r="174" spans="1:42" s="301" customFormat="1" ht="24" customHeight="1">
      <c r="A174" s="332">
        <f>IF(AN174="","",SUM($AN$4:AN174))</f>
        <v>171</v>
      </c>
      <c r="B174" s="332" t="str">
        <f>IF(AN174="","",Main!B174)</f>
        <v>0807541</v>
      </c>
      <c r="C174" s="346" t="str">
        <f>IF(AN174="","",Main!C174)</f>
        <v>K.V.RAVANAMMA</v>
      </c>
      <c r="D174" s="347" t="str">
        <f>IF(AN174="","",Main!D174)</f>
        <v>SA (English)</v>
      </c>
      <c r="E174" s="333" t="str">
        <f>IF(AN174="","",Main!E174)</f>
        <v>15280-40510</v>
      </c>
      <c r="F174" s="333"/>
      <c r="G174" s="333"/>
      <c r="H174" s="333"/>
      <c r="I174" s="333"/>
      <c r="J174" s="333"/>
      <c r="K174" s="333"/>
      <c r="L174" s="333"/>
      <c r="M174" s="339">
        <f>IF(AN174="","",SUM(Main!N174,Main!S174))</f>
        <v>2000</v>
      </c>
      <c r="N174" s="333"/>
      <c r="O174" s="334">
        <f t="shared" si="12"/>
        <v>2000</v>
      </c>
      <c r="P174" s="334"/>
      <c r="Q174" s="335"/>
      <c r="R174" s="336"/>
      <c r="S174" s="337"/>
      <c r="T174" s="337"/>
      <c r="U174" s="337"/>
      <c r="V174" s="337"/>
      <c r="W174" s="336"/>
      <c r="X174" s="336"/>
      <c r="Y174" s="336"/>
      <c r="Z174" s="336"/>
      <c r="AA174" s="336"/>
      <c r="AB174" s="337"/>
      <c r="AC174" s="337"/>
      <c r="AD174" s="337"/>
      <c r="AE174" s="337"/>
      <c r="AF174" s="334"/>
      <c r="AG174" s="334"/>
      <c r="AH174" s="334">
        <f t="shared" si="13"/>
        <v>0</v>
      </c>
      <c r="AI174" s="334">
        <f t="shared" si="14"/>
        <v>2000</v>
      </c>
      <c r="AJ174" s="334"/>
      <c r="AK174" s="334">
        <f t="shared" si="15"/>
        <v>2000</v>
      </c>
      <c r="AL174" s="338"/>
      <c r="AM174" s="304"/>
      <c r="AN174" s="356">
        <f>IF(SUM(Main!N174,Main!S174)&gt;0,1,"")</f>
        <v>1</v>
      </c>
      <c r="AO174" s="304"/>
      <c r="AP174" s="304"/>
    </row>
    <row r="175" spans="1:42" s="301" customFormat="1" ht="24" customHeight="1">
      <c r="A175" s="332">
        <f>IF(AN175="","",SUM($AN$4:AN175))</f>
        <v>172</v>
      </c>
      <c r="B175" s="332" t="str">
        <f>IF(AN175="","",Main!B175)</f>
        <v>0807541</v>
      </c>
      <c r="C175" s="346" t="str">
        <f>IF(AN175="","",Main!C175)</f>
        <v>K.V.RAVANAMMA</v>
      </c>
      <c r="D175" s="347" t="str">
        <f>IF(AN175="","",Main!D175)</f>
        <v>SA (English)</v>
      </c>
      <c r="E175" s="333" t="str">
        <f>IF(AN175="","",Main!E175)</f>
        <v>15280-40510</v>
      </c>
      <c r="F175" s="333"/>
      <c r="G175" s="333"/>
      <c r="H175" s="333"/>
      <c r="I175" s="333"/>
      <c r="J175" s="333"/>
      <c r="K175" s="333"/>
      <c r="L175" s="333"/>
      <c r="M175" s="339">
        <f>IF(AN175="","",SUM(Main!N175,Main!S175))</f>
        <v>2000</v>
      </c>
      <c r="N175" s="333"/>
      <c r="O175" s="334">
        <f t="shared" si="12"/>
        <v>2000</v>
      </c>
      <c r="P175" s="334"/>
      <c r="Q175" s="335"/>
      <c r="R175" s="336"/>
      <c r="S175" s="337"/>
      <c r="T175" s="337"/>
      <c r="U175" s="337"/>
      <c r="V175" s="337"/>
      <c r="W175" s="336"/>
      <c r="X175" s="336"/>
      <c r="Y175" s="336"/>
      <c r="Z175" s="336"/>
      <c r="AA175" s="336"/>
      <c r="AB175" s="337"/>
      <c r="AC175" s="337"/>
      <c r="AD175" s="337"/>
      <c r="AE175" s="337"/>
      <c r="AF175" s="334"/>
      <c r="AG175" s="334"/>
      <c r="AH175" s="334">
        <f t="shared" si="13"/>
        <v>0</v>
      </c>
      <c r="AI175" s="334">
        <f t="shared" si="14"/>
        <v>2000</v>
      </c>
      <c r="AJ175" s="334"/>
      <c r="AK175" s="334">
        <f t="shared" si="15"/>
        <v>2000</v>
      </c>
      <c r="AL175" s="338"/>
      <c r="AM175" s="304"/>
      <c r="AN175" s="356">
        <f>IF(SUM(Main!N175,Main!S175)&gt;0,1,"")</f>
        <v>1</v>
      </c>
      <c r="AO175" s="304"/>
      <c r="AP175" s="304"/>
    </row>
    <row r="176" spans="1:42" s="301" customFormat="1" ht="24" customHeight="1">
      <c r="A176" s="332">
        <f>IF(AN176="","",SUM($AN$4:AN176))</f>
        <v>173</v>
      </c>
      <c r="B176" s="332" t="str">
        <f>IF(AN176="","",Main!B176)</f>
        <v>0807541</v>
      </c>
      <c r="C176" s="346" t="str">
        <f>IF(AN176="","",Main!C176)</f>
        <v>K.V.RAVANAMMA</v>
      </c>
      <c r="D176" s="347" t="str">
        <f>IF(AN176="","",Main!D176)</f>
        <v>SA (English)</v>
      </c>
      <c r="E176" s="333" t="str">
        <f>IF(AN176="","",Main!E176)</f>
        <v>15280-40510</v>
      </c>
      <c r="F176" s="333"/>
      <c r="G176" s="333"/>
      <c r="H176" s="333"/>
      <c r="I176" s="333"/>
      <c r="J176" s="333"/>
      <c r="K176" s="333"/>
      <c r="L176" s="333"/>
      <c r="M176" s="339">
        <f>IF(AN176="","",SUM(Main!N176,Main!S176))</f>
        <v>2000</v>
      </c>
      <c r="N176" s="333"/>
      <c r="O176" s="334">
        <f t="shared" si="12"/>
        <v>2000</v>
      </c>
      <c r="P176" s="334"/>
      <c r="Q176" s="335"/>
      <c r="R176" s="336"/>
      <c r="S176" s="337"/>
      <c r="T176" s="337"/>
      <c r="U176" s="337"/>
      <c r="V176" s="337"/>
      <c r="W176" s="336"/>
      <c r="X176" s="336"/>
      <c r="Y176" s="336"/>
      <c r="Z176" s="336"/>
      <c r="AA176" s="336"/>
      <c r="AB176" s="337"/>
      <c r="AC176" s="337"/>
      <c r="AD176" s="337"/>
      <c r="AE176" s="337"/>
      <c r="AF176" s="334"/>
      <c r="AG176" s="334"/>
      <c r="AH176" s="334">
        <f t="shared" si="13"/>
        <v>0</v>
      </c>
      <c r="AI176" s="334">
        <f t="shared" si="14"/>
        <v>2000</v>
      </c>
      <c r="AJ176" s="334"/>
      <c r="AK176" s="334">
        <f t="shared" si="15"/>
        <v>2000</v>
      </c>
      <c r="AL176" s="338"/>
      <c r="AM176" s="304"/>
      <c r="AN176" s="356">
        <f>IF(SUM(Main!N176,Main!S176)&gt;0,1,"")</f>
        <v>1</v>
      </c>
      <c r="AO176" s="304"/>
      <c r="AP176" s="304"/>
    </row>
    <row r="177" spans="1:42" s="301" customFormat="1" ht="24" customHeight="1">
      <c r="A177" s="332">
        <f>IF(AN177="","",SUM($AN$4:AN177))</f>
        <v>174</v>
      </c>
      <c r="B177" s="332" t="str">
        <f>IF(AN177="","",Main!B177)</f>
        <v>0807541</v>
      </c>
      <c r="C177" s="346" t="str">
        <f>IF(AN177="","",Main!C177)</f>
        <v>K.V.RAVANAMMA</v>
      </c>
      <c r="D177" s="347" t="str">
        <f>IF(AN177="","",Main!D177)</f>
        <v>SA (English)</v>
      </c>
      <c r="E177" s="333" t="str">
        <f>IF(AN177="","",Main!E177)</f>
        <v>15280-40510</v>
      </c>
      <c r="F177" s="333"/>
      <c r="G177" s="333"/>
      <c r="H177" s="333"/>
      <c r="I177" s="333"/>
      <c r="J177" s="333"/>
      <c r="K177" s="333"/>
      <c r="L177" s="333"/>
      <c r="M177" s="339">
        <f>IF(AN177="","",SUM(Main!N177,Main!S177))</f>
        <v>2000</v>
      </c>
      <c r="N177" s="333"/>
      <c r="O177" s="334">
        <f t="shared" si="12"/>
        <v>2000</v>
      </c>
      <c r="P177" s="334"/>
      <c r="Q177" s="335"/>
      <c r="R177" s="336"/>
      <c r="S177" s="337"/>
      <c r="T177" s="337"/>
      <c r="U177" s="337"/>
      <c r="V177" s="337"/>
      <c r="W177" s="336"/>
      <c r="X177" s="336"/>
      <c r="Y177" s="336"/>
      <c r="Z177" s="336"/>
      <c r="AA177" s="336"/>
      <c r="AB177" s="337"/>
      <c r="AC177" s="337"/>
      <c r="AD177" s="337"/>
      <c r="AE177" s="337"/>
      <c r="AF177" s="334"/>
      <c r="AG177" s="334"/>
      <c r="AH177" s="334">
        <f t="shared" si="13"/>
        <v>0</v>
      </c>
      <c r="AI177" s="334">
        <f t="shared" si="14"/>
        <v>2000</v>
      </c>
      <c r="AJ177" s="334"/>
      <c r="AK177" s="334">
        <f t="shared" si="15"/>
        <v>2000</v>
      </c>
      <c r="AL177" s="338"/>
      <c r="AM177" s="304"/>
      <c r="AN177" s="356">
        <f>IF(SUM(Main!N177,Main!S177)&gt;0,1,"")</f>
        <v>1</v>
      </c>
      <c r="AO177" s="304"/>
      <c r="AP177" s="304"/>
    </row>
    <row r="178" spans="1:42" s="301" customFormat="1" ht="24" customHeight="1">
      <c r="A178" s="332">
        <f>IF(AN178="","",SUM($AN$4:AN178))</f>
        <v>175</v>
      </c>
      <c r="B178" s="332" t="str">
        <f>IF(AN178="","",Main!B178)</f>
        <v>0807541</v>
      </c>
      <c r="C178" s="346" t="str">
        <f>IF(AN178="","",Main!C178)</f>
        <v>K.V.RAVANAMMA</v>
      </c>
      <c r="D178" s="347" t="str">
        <f>IF(AN178="","",Main!D178)</f>
        <v>SA (English)</v>
      </c>
      <c r="E178" s="333" t="str">
        <f>IF(AN178="","",Main!E178)</f>
        <v>15280-40510</v>
      </c>
      <c r="F178" s="333"/>
      <c r="G178" s="333"/>
      <c r="H178" s="333"/>
      <c r="I178" s="333"/>
      <c r="J178" s="333"/>
      <c r="K178" s="333"/>
      <c r="L178" s="333"/>
      <c r="M178" s="339">
        <f>IF(AN178="","",SUM(Main!N178,Main!S178))</f>
        <v>2000</v>
      </c>
      <c r="N178" s="333"/>
      <c r="O178" s="334">
        <f t="shared" si="12"/>
        <v>2000</v>
      </c>
      <c r="P178" s="334"/>
      <c r="Q178" s="335"/>
      <c r="R178" s="336"/>
      <c r="S178" s="337"/>
      <c r="T178" s="337"/>
      <c r="U178" s="337"/>
      <c r="V178" s="337"/>
      <c r="W178" s="336"/>
      <c r="X178" s="336"/>
      <c r="Y178" s="336"/>
      <c r="Z178" s="336"/>
      <c r="AA178" s="336"/>
      <c r="AB178" s="337"/>
      <c r="AC178" s="337"/>
      <c r="AD178" s="337"/>
      <c r="AE178" s="337"/>
      <c r="AF178" s="334"/>
      <c r="AG178" s="334"/>
      <c r="AH178" s="334">
        <f t="shared" si="13"/>
        <v>0</v>
      </c>
      <c r="AI178" s="334">
        <f t="shared" si="14"/>
        <v>2000</v>
      </c>
      <c r="AJ178" s="334"/>
      <c r="AK178" s="334">
        <f t="shared" si="15"/>
        <v>2000</v>
      </c>
      <c r="AL178" s="338"/>
      <c r="AM178" s="304"/>
      <c r="AN178" s="356">
        <f>IF(SUM(Main!N178,Main!S178)&gt;0,1,"")</f>
        <v>1</v>
      </c>
      <c r="AO178" s="304"/>
      <c r="AP178" s="304"/>
    </row>
    <row r="179" spans="1:42" s="301" customFormat="1" ht="24" customHeight="1">
      <c r="A179" s="332">
        <f>IF(AN179="","",SUM($AN$4:AN179))</f>
        <v>176</v>
      </c>
      <c r="B179" s="332" t="str">
        <f>IF(AN179="","",Main!B179)</f>
        <v>0807541</v>
      </c>
      <c r="C179" s="346" t="str">
        <f>IF(AN179="","",Main!C179)</f>
        <v>K.V.RAVANAMMA</v>
      </c>
      <c r="D179" s="347" t="str">
        <f>IF(AN179="","",Main!D179)</f>
        <v>SA (English)</v>
      </c>
      <c r="E179" s="333" t="str">
        <f>IF(AN179="","",Main!E179)</f>
        <v>15280-40510</v>
      </c>
      <c r="F179" s="333"/>
      <c r="G179" s="333"/>
      <c r="H179" s="333"/>
      <c r="I179" s="333"/>
      <c r="J179" s="333"/>
      <c r="K179" s="333"/>
      <c r="L179" s="333"/>
      <c r="M179" s="339">
        <f>IF(AN179="","",SUM(Main!N179,Main!S179))</f>
        <v>2000</v>
      </c>
      <c r="N179" s="333"/>
      <c r="O179" s="334">
        <f t="shared" si="12"/>
        <v>2000</v>
      </c>
      <c r="P179" s="334"/>
      <c r="Q179" s="335"/>
      <c r="R179" s="336"/>
      <c r="S179" s="337"/>
      <c r="T179" s="337"/>
      <c r="U179" s="337"/>
      <c r="V179" s="337"/>
      <c r="W179" s="336"/>
      <c r="X179" s="336"/>
      <c r="Y179" s="336"/>
      <c r="Z179" s="336"/>
      <c r="AA179" s="336"/>
      <c r="AB179" s="337"/>
      <c r="AC179" s="337"/>
      <c r="AD179" s="337"/>
      <c r="AE179" s="337"/>
      <c r="AF179" s="334"/>
      <c r="AG179" s="334"/>
      <c r="AH179" s="334">
        <f t="shared" si="13"/>
        <v>0</v>
      </c>
      <c r="AI179" s="334">
        <f t="shared" si="14"/>
        <v>2000</v>
      </c>
      <c r="AJ179" s="334"/>
      <c r="AK179" s="334">
        <f t="shared" si="15"/>
        <v>2000</v>
      </c>
      <c r="AL179" s="338"/>
      <c r="AM179" s="304"/>
      <c r="AN179" s="356">
        <f>IF(SUM(Main!N179,Main!S179)&gt;0,1,"")</f>
        <v>1</v>
      </c>
      <c r="AO179" s="304"/>
      <c r="AP179" s="304"/>
    </row>
    <row r="180" spans="1:42" s="301" customFormat="1" ht="24" customHeight="1">
      <c r="A180" s="332">
        <f>IF(AN180="","",SUM($AN$4:AN180))</f>
        <v>177</v>
      </c>
      <c r="B180" s="332" t="str">
        <f>IF(AN180="","",Main!B180)</f>
        <v>0807541</v>
      </c>
      <c r="C180" s="346" t="str">
        <f>IF(AN180="","",Main!C180)</f>
        <v>K.V.RAVANAMMA</v>
      </c>
      <c r="D180" s="347" t="str">
        <f>IF(AN180="","",Main!D180)</f>
        <v>SA (English)</v>
      </c>
      <c r="E180" s="333" t="str">
        <f>IF(AN180="","",Main!E180)</f>
        <v>15280-40510</v>
      </c>
      <c r="F180" s="333"/>
      <c r="G180" s="333"/>
      <c r="H180" s="333"/>
      <c r="I180" s="333"/>
      <c r="J180" s="333"/>
      <c r="K180" s="333"/>
      <c r="L180" s="333"/>
      <c r="M180" s="339">
        <f>IF(AN180="","",SUM(Main!N180,Main!S180))</f>
        <v>2000</v>
      </c>
      <c r="N180" s="333"/>
      <c r="O180" s="334">
        <f t="shared" si="12"/>
        <v>2000</v>
      </c>
      <c r="P180" s="334"/>
      <c r="Q180" s="335"/>
      <c r="R180" s="336"/>
      <c r="S180" s="337"/>
      <c r="T180" s="337"/>
      <c r="U180" s="337"/>
      <c r="V180" s="337"/>
      <c r="W180" s="336"/>
      <c r="X180" s="336"/>
      <c r="Y180" s="336"/>
      <c r="Z180" s="336"/>
      <c r="AA180" s="336"/>
      <c r="AB180" s="337"/>
      <c r="AC180" s="337"/>
      <c r="AD180" s="337"/>
      <c r="AE180" s="337"/>
      <c r="AF180" s="334"/>
      <c r="AG180" s="334"/>
      <c r="AH180" s="334">
        <f t="shared" si="13"/>
        <v>0</v>
      </c>
      <c r="AI180" s="334">
        <f t="shared" si="14"/>
        <v>2000</v>
      </c>
      <c r="AJ180" s="334"/>
      <c r="AK180" s="334">
        <f t="shared" si="15"/>
        <v>2000</v>
      </c>
      <c r="AL180" s="338"/>
      <c r="AM180" s="304"/>
      <c r="AN180" s="356">
        <f>IF(SUM(Main!N180,Main!S180)&gt;0,1,"")</f>
        <v>1</v>
      </c>
      <c r="AO180" s="304"/>
      <c r="AP180" s="304"/>
    </row>
    <row r="181" spans="1:42" s="301" customFormat="1" ht="24" customHeight="1">
      <c r="A181" s="332">
        <f>IF(AN181="","",SUM($AN$4:AN181))</f>
        <v>178</v>
      </c>
      <c r="B181" s="332" t="str">
        <f>IF(AN181="","",Main!B181)</f>
        <v>0807541</v>
      </c>
      <c r="C181" s="346" t="str">
        <f>IF(AN181="","",Main!C181)</f>
        <v>K.V.RAVANAMMA</v>
      </c>
      <c r="D181" s="347" t="str">
        <f>IF(AN181="","",Main!D181)</f>
        <v>SA (English)</v>
      </c>
      <c r="E181" s="333" t="str">
        <f>IF(AN181="","",Main!E181)</f>
        <v>15280-40510</v>
      </c>
      <c r="F181" s="333"/>
      <c r="G181" s="333"/>
      <c r="H181" s="333"/>
      <c r="I181" s="333"/>
      <c r="J181" s="333"/>
      <c r="K181" s="333"/>
      <c r="L181" s="333"/>
      <c r="M181" s="339">
        <f>IF(AN181="","",SUM(Main!N181,Main!S181))</f>
        <v>2000</v>
      </c>
      <c r="N181" s="333"/>
      <c r="O181" s="334">
        <f t="shared" si="12"/>
        <v>2000</v>
      </c>
      <c r="P181" s="334"/>
      <c r="Q181" s="335"/>
      <c r="R181" s="336"/>
      <c r="S181" s="337"/>
      <c r="T181" s="337"/>
      <c r="U181" s="337"/>
      <c r="V181" s="337"/>
      <c r="W181" s="336"/>
      <c r="X181" s="336"/>
      <c r="Y181" s="336"/>
      <c r="Z181" s="336"/>
      <c r="AA181" s="336"/>
      <c r="AB181" s="337"/>
      <c r="AC181" s="337"/>
      <c r="AD181" s="337"/>
      <c r="AE181" s="337"/>
      <c r="AF181" s="334"/>
      <c r="AG181" s="334"/>
      <c r="AH181" s="334">
        <f t="shared" si="13"/>
        <v>0</v>
      </c>
      <c r="AI181" s="334">
        <f t="shared" si="14"/>
        <v>2000</v>
      </c>
      <c r="AJ181" s="334"/>
      <c r="AK181" s="334">
        <f t="shared" si="15"/>
        <v>2000</v>
      </c>
      <c r="AL181" s="338"/>
      <c r="AM181" s="304"/>
      <c r="AN181" s="356">
        <f>IF(SUM(Main!N181,Main!S181)&gt;0,1,"")</f>
        <v>1</v>
      </c>
      <c r="AO181" s="304"/>
      <c r="AP181" s="304"/>
    </row>
    <row r="182" spans="1:42" s="301" customFormat="1" ht="24" customHeight="1">
      <c r="A182" s="332">
        <f>IF(AN182="","",SUM($AN$4:AN182))</f>
        <v>179</v>
      </c>
      <c r="B182" s="332" t="str">
        <f>IF(AN182="","",Main!B182)</f>
        <v>0807541</v>
      </c>
      <c r="C182" s="346" t="str">
        <f>IF(AN182="","",Main!C182)</f>
        <v>K.V.RAVANAMMA</v>
      </c>
      <c r="D182" s="347" t="str">
        <f>IF(AN182="","",Main!D182)</f>
        <v>SA (English)</v>
      </c>
      <c r="E182" s="333" t="str">
        <f>IF(AN182="","",Main!E182)</f>
        <v>15280-40510</v>
      </c>
      <c r="F182" s="333"/>
      <c r="G182" s="333"/>
      <c r="H182" s="333"/>
      <c r="I182" s="333"/>
      <c r="J182" s="333"/>
      <c r="K182" s="333"/>
      <c r="L182" s="333"/>
      <c r="M182" s="339">
        <f>IF(AN182="","",SUM(Main!N182,Main!S182))</f>
        <v>2000</v>
      </c>
      <c r="N182" s="333"/>
      <c r="O182" s="334">
        <f t="shared" si="12"/>
        <v>2000</v>
      </c>
      <c r="P182" s="334"/>
      <c r="Q182" s="335"/>
      <c r="R182" s="336"/>
      <c r="S182" s="337"/>
      <c r="T182" s="337"/>
      <c r="U182" s="337"/>
      <c r="V182" s="337"/>
      <c r="W182" s="336"/>
      <c r="X182" s="336"/>
      <c r="Y182" s="336"/>
      <c r="Z182" s="336"/>
      <c r="AA182" s="336"/>
      <c r="AB182" s="337"/>
      <c r="AC182" s="337"/>
      <c r="AD182" s="337"/>
      <c r="AE182" s="337"/>
      <c r="AF182" s="334"/>
      <c r="AG182" s="334"/>
      <c r="AH182" s="334">
        <f t="shared" si="13"/>
        <v>0</v>
      </c>
      <c r="AI182" s="334">
        <f t="shared" si="14"/>
        <v>2000</v>
      </c>
      <c r="AJ182" s="334"/>
      <c r="AK182" s="334">
        <f t="shared" si="15"/>
        <v>2000</v>
      </c>
      <c r="AL182" s="338"/>
      <c r="AM182" s="304"/>
      <c r="AN182" s="356">
        <f>IF(SUM(Main!N182,Main!S182)&gt;0,1,"")</f>
        <v>1</v>
      </c>
      <c r="AO182" s="304"/>
      <c r="AP182" s="304"/>
    </row>
    <row r="183" spans="1:42" s="301" customFormat="1" ht="24" customHeight="1">
      <c r="A183" s="332">
        <f>IF(AN183="","",SUM($AN$4:AN183))</f>
        <v>180</v>
      </c>
      <c r="B183" s="332" t="str">
        <f>IF(AN183="","",Main!B183)</f>
        <v>0807541</v>
      </c>
      <c r="C183" s="346" t="str">
        <f>IF(AN183="","",Main!C183)</f>
        <v>K.V.RAVANAMMA</v>
      </c>
      <c r="D183" s="347" t="str">
        <f>IF(AN183="","",Main!D183)</f>
        <v>SA (English)</v>
      </c>
      <c r="E183" s="333" t="str">
        <f>IF(AN183="","",Main!E183)</f>
        <v>15280-40510</v>
      </c>
      <c r="F183" s="333"/>
      <c r="G183" s="333"/>
      <c r="H183" s="333"/>
      <c r="I183" s="333"/>
      <c r="J183" s="333"/>
      <c r="K183" s="333"/>
      <c r="L183" s="333"/>
      <c r="M183" s="339">
        <f>IF(AN183="","",SUM(Main!N183,Main!S183))</f>
        <v>2000</v>
      </c>
      <c r="N183" s="333"/>
      <c r="O183" s="334">
        <f t="shared" si="12"/>
        <v>2000</v>
      </c>
      <c r="P183" s="334"/>
      <c r="Q183" s="335"/>
      <c r="R183" s="336"/>
      <c r="S183" s="337"/>
      <c r="T183" s="337"/>
      <c r="U183" s="337"/>
      <c r="V183" s="337"/>
      <c r="W183" s="336"/>
      <c r="X183" s="336"/>
      <c r="Y183" s="336"/>
      <c r="Z183" s="336"/>
      <c r="AA183" s="336"/>
      <c r="AB183" s="337"/>
      <c r="AC183" s="337"/>
      <c r="AD183" s="337"/>
      <c r="AE183" s="337"/>
      <c r="AF183" s="334"/>
      <c r="AG183" s="334"/>
      <c r="AH183" s="334">
        <f t="shared" si="13"/>
        <v>0</v>
      </c>
      <c r="AI183" s="334">
        <f t="shared" si="14"/>
        <v>2000</v>
      </c>
      <c r="AJ183" s="334"/>
      <c r="AK183" s="334">
        <f t="shared" si="15"/>
        <v>2000</v>
      </c>
      <c r="AL183" s="338"/>
      <c r="AM183" s="304"/>
      <c r="AN183" s="356">
        <f>IF(SUM(Main!N183,Main!S183)&gt;0,1,"")</f>
        <v>1</v>
      </c>
      <c r="AO183" s="304"/>
      <c r="AP183" s="304"/>
    </row>
    <row r="184" spans="1:42" s="301" customFormat="1" ht="24" customHeight="1">
      <c r="A184" s="332">
        <f>IF(AN184="","",SUM($AN$4:AN184))</f>
        <v>181</v>
      </c>
      <c r="B184" s="332" t="str">
        <f>IF(AN184="","",Main!B184)</f>
        <v>0807541</v>
      </c>
      <c r="C184" s="346" t="str">
        <f>IF(AN184="","",Main!C184)</f>
        <v>K.V.RAVANAMMA</v>
      </c>
      <c r="D184" s="347" t="str">
        <f>IF(AN184="","",Main!D184)</f>
        <v>SA (English)</v>
      </c>
      <c r="E184" s="333" t="str">
        <f>IF(AN184="","",Main!E184)</f>
        <v>15280-40510</v>
      </c>
      <c r="F184" s="333"/>
      <c r="G184" s="333"/>
      <c r="H184" s="333"/>
      <c r="I184" s="333"/>
      <c r="J184" s="333"/>
      <c r="K184" s="333"/>
      <c r="L184" s="333"/>
      <c r="M184" s="339">
        <f>IF(AN184="","",SUM(Main!N184,Main!S184))</f>
        <v>2000</v>
      </c>
      <c r="N184" s="333"/>
      <c r="O184" s="334">
        <f t="shared" si="12"/>
        <v>2000</v>
      </c>
      <c r="P184" s="334"/>
      <c r="Q184" s="335"/>
      <c r="R184" s="336"/>
      <c r="S184" s="337"/>
      <c r="T184" s="337"/>
      <c r="U184" s="337"/>
      <c r="V184" s="337"/>
      <c r="W184" s="336"/>
      <c r="X184" s="336"/>
      <c r="Y184" s="336"/>
      <c r="Z184" s="336"/>
      <c r="AA184" s="336"/>
      <c r="AB184" s="337"/>
      <c r="AC184" s="337"/>
      <c r="AD184" s="337"/>
      <c r="AE184" s="337"/>
      <c r="AF184" s="334"/>
      <c r="AG184" s="334"/>
      <c r="AH184" s="334">
        <f t="shared" si="13"/>
        <v>0</v>
      </c>
      <c r="AI184" s="334">
        <f t="shared" si="14"/>
        <v>2000</v>
      </c>
      <c r="AJ184" s="334"/>
      <c r="AK184" s="334">
        <f t="shared" si="15"/>
        <v>2000</v>
      </c>
      <c r="AL184" s="338"/>
      <c r="AM184" s="304"/>
      <c r="AN184" s="356">
        <f>IF(SUM(Main!N184,Main!S184)&gt;0,1,"")</f>
        <v>1</v>
      </c>
      <c r="AO184" s="304"/>
      <c r="AP184" s="304"/>
    </row>
    <row r="185" spans="1:42" s="301" customFormat="1" ht="24" customHeight="1">
      <c r="A185" s="332">
        <f>IF(AN185="","",SUM($AN$4:AN185))</f>
        <v>182</v>
      </c>
      <c r="B185" s="332" t="str">
        <f>IF(AN185="","",Main!B185)</f>
        <v>0807541</v>
      </c>
      <c r="C185" s="346" t="str">
        <f>IF(AN185="","",Main!C185)</f>
        <v>K.V.RAVANAMMA</v>
      </c>
      <c r="D185" s="347" t="str">
        <f>IF(AN185="","",Main!D185)</f>
        <v>SA (English)</v>
      </c>
      <c r="E185" s="333" t="str">
        <f>IF(AN185="","",Main!E185)</f>
        <v>15280-40510</v>
      </c>
      <c r="F185" s="333"/>
      <c r="G185" s="333"/>
      <c r="H185" s="333"/>
      <c r="I185" s="333"/>
      <c r="J185" s="333"/>
      <c r="K185" s="333"/>
      <c r="L185" s="333"/>
      <c r="M185" s="339">
        <f>IF(AN185="","",SUM(Main!N185,Main!S185))</f>
        <v>2000</v>
      </c>
      <c r="N185" s="333"/>
      <c r="O185" s="334">
        <f t="shared" si="12"/>
        <v>2000</v>
      </c>
      <c r="P185" s="334"/>
      <c r="Q185" s="335"/>
      <c r="R185" s="336"/>
      <c r="S185" s="337"/>
      <c r="T185" s="337"/>
      <c r="U185" s="337"/>
      <c r="V185" s="337"/>
      <c r="W185" s="336"/>
      <c r="X185" s="336"/>
      <c r="Y185" s="336"/>
      <c r="Z185" s="336"/>
      <c r="AA185" s="336"/>
      <c r="AB185" s="337"/>
      <c r="AC185" s="337"/>
      <c r="AD185" s="337"/>
      <c r="AE185" s="337"/>
      <c r="AF185" s="334"/>
      <c r="AG185" s="334"/>
      <c r="AH185" s="334">
        <f t="shared" si="13"/>
        <v>0</v>
      </c>
      <c r="AI185" s="334">
        <f t="shared" si="14"/>
        <v>2000</v>
      </c>
      <c r="AJ185" s="334"/>
      <c r="AK185" s="334">
        <f t="shared" si="15"/>
        <v>2000</v>
      </c>
      <c r="AL185" s="338"/>
      <c r="AM185" s="304"/>
      <c r="AN185" s="356">
        <f>IF(SUM(Main!N185,Main!S185)&gt;0,1,"")</f>
        <v>1</v>
      </c>
      <c r="AO185" s="304"/>
      <c r="AP185" s="304"/>
    </row>
    <row r="186" spans="1:42" s="301" customFormat="1" ht="24" customHeight="1">
      <c r="A186" s="332">
        <f>IF(AN186="","",SUM($AN$4:AN186))</f>
        <v>183</v>
      </c>
      <c r="B186" s="332" t="str">
        <f>IF(AN186="","",Main!B186)</f>
        <v>0807541</v>
      </c>
      <c r="C186" s="346" t="str">
        <f>IF(AN186="","",Main!C186)</f>
        <v>K.V.RAVANAMMA</v>
      </c>
      <c r="D186" s="347" t="str">
        <f>IF(AN186="","",Main!D186)</f>
        <v>SA (English)</v>
      </c>
      <c r="E186" s="333" t="str">
        <f>IF(AN186="","",Main!E186)</f>
        <v>15280-40510</v>
      </c>
      <c r="F186" s="333"/>
      <c r="G186" s="333"/>
      <c r="H186" s="333"/>
      <c r="I186" s="333"/>
      <c r="J186" s="333"/>
      <c r="K186" s="333"/>
      <c r="L186" s="333"/>
      <c r="M186" s="339">
        <f>IF(AN186="","",SUM(Main!N186,Main!S186))</f>
        <v>2000</v>
      </c>
      <c r="N186" s="333"/>
      <c r="O186" s="334">
        <f t="shared" si="12"/>
        <v>2000</v>
      </c>
      <c r="P186" s="334"/>
      <c r="Q186" s="335"/>
      <c r="R186" s="336"/>
      <c r="S186" s="337"/>
      <c r="T186" s="337"/>
      <c r="U186" s="337"/>
      <c r="V186" s="337"/>
      <c r="W186" s="336"/>
      <c r="X186" s="336"/>
      <c r="Y186" s="336"/>
      <c r="Z186" s="336"/>
      <c r="AA186" s="336"/>
      <c r="AB186" s="337"/>
      <c r="AC186" s="337"/>
      <c r="AD186" s="337"/>
      <c r="AE186" s="337"/>
      <c r="AF186" s="334"/>
      <c r="AG186" s="334"/>
      <c r="AH186" s="334">
        <f t="shared" si="13"/>
        <v>0</v>
      </c>
      <c r="AI186" s="334">
        <f t="shared" si="14"/>
        <v>2000</v>
      </c>
      <c r="AJ186" s="334"/>
      <c r="AK186" s="334">
        <f t="shared" si="15"/>
        <v>2000</v>
      </c>
      <c r="AL186" s="338"/>
      <c r="AM186" s="304"/>
      <c r="AN186" s="356">
        <f>IF(SUM(Main!N186,Main!S186)&gt;0,1,"")</f>
        <v>1</v>
      </c>
      <c r="AO186" s="304"/>
      <c r="AP186" s="304"/>
    </row>
    <row r="187" spans="1:42" s="301" customFormat="1" ht="24" customHeight="1">
      <c r="A187" s="332">
        <f>IF(AN187="","",SUM($AN$4:AN187))</f>
        <v>184</v>
      </c>
      <c r="B187" s="332" t="str">
        <f>IF(AN187="","",Main!B187)</f>
        <v>0807541</v>
      </c>
      <c r="C187" s="346" t="str">
        <f>IF(AN187="","",Main!C187)</f>
        <v>K.V.RAVANAMMA</v>
      </c>
      <c r="D187" s="347" t="str">
        <f>IF(AN187="","",Main!D187)</f>
        <v>SA (English)</v>
      </c>
      <c r="E187" s="333" t="str">
        <f>IF(AN187="","",Main!E187)</f>
        <v>15280-40510</v>
      </c>
      <c r="F187" s="333"/>
      <c r="G187" s="333"/>
      <c r="H187" s="333"/>
      <c r="I187" s="333"/>
      <c r="J187" s="333"/>
      <c r="K187" s="333"/>
      <c r="L187" s="333"/>
      <c r="M187" s="339">
        <f>IF(AN187="","",SUM(Main!N187,Main!S187))</f>
        <v>2000</v>
      </c>
      <c r="N187" s="333"/>
      <c r="O187" s="334">
        <f t="shared" si="12"/>
        <v>2000</v>
      </c>
      <c r="P187" s="334"/>
      <c r="Q187" s="335"/>
      <c r="R187" s="336"/>
      <c r="S187" s="337"/>
      <c r="T187" s="337"/>
      <c r="U187" s="337"/>
      <c r="V187" s="337"/>
      <c r="W187" s="336"/>
      <c r="X187" s="336"/>
      <c r="Y187" s="336"/>
      <c r="Z187" s="336"/>
      <c r="AA187" s="336"/>
      <c r="AB187" s="337"/>
      <c r="AC187" s="337"/>
      <c r="AD187" s="337"/>
      <c r="AE187" s="337"/>
      <c r="AF187" s="334"/>
      <c r="AG187" s="334"/>
      <c r="AH187" s="334">
        <f t="shared" si="13"/>
        <v>0</v>
      </c>
      <c r="AI187" s="334">
        <f t="shared" si="14"/>
        <v>2000</v>
      </c>
      <c r="AJ187" s="334"/>
      <c r="AK187" s="334">
        <f t="shared" si="15"/>
        <v>2000</v>
      </c>
      <c r="AL187" s="338"/>
      <c r="AM187" s="304"/>
      <c r="AN187" s="356">
        <f>IF(SUM(Main!N187,Main!S187)&gt;0,1,"")</f>
        <v>1</v>
      </c>
      <c r="AO187" s="304"/>
      <c r="AP187" s="304"/>
    </row>
    <row r="188" spans="1:42" s="301" customFormat="1" ht="24" customHeight="1">
      <c r="A188" s="332">
        <f>IF(AN188="","",SUM($AN$4:AN188))</f>
        <v>185</v>
      </c>
      <c r="B188" s="332" t="str">
        <f>IF(AN188="","",Main!B188)</f>
        <v>0807541</v>
      </c>
      <c r="C188" s="346" t="str">
        <f>IF(AN188="","",Main!C188)</f>
        <v>K.V.RAVANAMMA</v>
      </c>
      <c r="D188" s="347" t="str">
        <f>IF(AN188="","",Main!D188)</f>
        <v>SA (English)</v>
      </c>
      <c r="E188" s="333" t="str">
        <f>IF(AN188="","",Main!E188)</f>
        <v>15280-40510</v>
      </c>
      <c r="F188" s="333"/>
      <c r="G188" s="333"/>
      <c r="H188" s="333"/>
      <c r="I188" s="333"/>
      <c r="J188" s="333"/>
      <c r="K188" s="333"/>
      <c r="L188" s="333"/>
      <c r="M188" s="339">
        <f>IF(AN188="","",SUM(Main!N188,Main!S188))</f>
        <v>2000</v>
      </c>
      <c r="N188" s="333"/>
      <c r="O188" s="334">
        <f t="shared" si="12"/>
        <v>2000</v>
      </c>
      <c r="P188" s="334"/>
      <c r="Q188" s="335"/>
      <c r="R188" s="336"/>
      <c r="S188" s="337"/>
      <c r="T188" s="337"/>
      <c r="U188" s="337"/>
      <c r="V188" s="337"/>
      <c r="W188" s="336"/>
      <c r="X188" s="336"/>
      <c r="Y188" s="336"/>
      <c r="Z188" s="336"/>
      <c r="AA188" s="336"/>
      <c r="AB188" s="337"/>
      <c r="AC188" s="337"/>
      <c r="AD188" s="337"/>
      <c r="AE188" s="337"/>
      <c r="AF188" s="334"/>
      <c r="AG188" s="334"/>
      <c r="AH188" s="334">
        <f t="shared" si="13"/>
        <v>0</v>
      </c>
      <c r="AI188" s="334">
        <f t="shared" si="14"/>
        <v>2000</v>
      </c>
      <c r="AJ188" s="334"/>
      <c r="AK188" s="334">
        <f t="shared" si="15"/>
        <v>2000</v>
      </c>
      <c r="AL188" s="338"/>
      <c r="AM188" s="304"/>
      <c r="AN188" s="356">
        <f>IF(SUM(Main!N188,Main!S188)&gt;0,1,"")</f>
        <v>1</v>
      </c>
      <c r="AO188" s="304"/>
      <c r="AP188" s="304"/>
    </row>
    <row r="189" spans="1:42" s="301" customFormat="1" ht="24" customHeight="1">
      <c r="A189" s="332">
        <f>IF(AN189="","",SUM($AN$4:AN189))</f>
        <v>186</v>
      </c>
      <c r="B189" s="332" t="str">
        <f>IF(AN189="","",Main!B189)</f>
        <v>0807541</v>
      </c>
      <c r="C189" s="346" t="str">
        <f>IF(AN189="","",Main!C189)</f>
        <v>K.V.RAVANAMMA</v>
      </c>
      <c r="D189" s="347" t="str">
        <f>IF(AN189="","",Main!D189)</f>
        <v>SA (English)</v>
      </c>
      <c r="E189" s="333" t="str">
        <f>IF(AN189="","",Main!E189)</f>
        <v>15280-40510</v>
      </c>
      <c r="F189" s="333"/>
      <c r="G189" s="333"/>
      <c r="H189" s="333"/>
      <c r="I189" s="333"/>
      <c r="J189" s="333"/>
      <c r="K189" s="333"/>
      <c r="L189" s="333"/>
      <c r="M189" s="339">
        <f>IF(AN189="","",SUM(Main!N189,Main!S189))</f>
        <v>2000</v>
      </c>
      <c r="N189" s="333"/>
      <c r="O189" s="334">
        <f t="shared" si="12"/>
        <v>2000</v>
      </c>
      <c r="P189" s="334"/>
      <c r="Q189" s="335"/>
      <c r="R189" s="336"/>
      <c r="S189" s="337"/>
      <c r="T189" s="337"/>
      <c r="U189" s="337"/>
      <c r="V189" s="337"/>
      <c r="W189" s="336"/>
      <c r="X189" s="336"/>
      <c r="Y189" s="336"/>
      <c r="Z189" s="336"/>
      <c r="AA189" s="336"/>
      <c r="AB189" s="337"/>
      <c r="AC189" s="337"/>
      <c r="AD189" s="337"/>
      <c r="AE189" s="337"/>
      <c r="AF189" s="334"/>
      <c r="AG189" s="334"/>
      <c r="AH189" s="334">
        <f t="shared" si="13"/>
        <v>0</v>
      </c>
      <c r="AI189" s="334">
        <f t="shared" si="14"/>
        <v>2000</v>
      </c>
      <c r="AJ189" s="334"/>
      <c r="AK189" s="334">
        <f t="shared" si="15"/>
        <v>2000</v>
      </c>
      <c r="AL189" s="338"/>
      <c r="AM189" s="304"/>
      <c r="AN189" s="356">
        <f>IF(SUM(Main!N189,Main!S189)&gt;0,1,"")</f>
        <v>1</v>
      </c>
      <c r="AO189" s="304"/>
      <c r="AP189" s="304"/>
    </row>
    <row r="190" spans="1:42" s="301" customFormat="1" ht="24" customHeight="1">
      <c r="A190" s="332">
        <f>IF(AN190="","",SUM($AN$4:AN190))</f>
        <v>187</v>
      </c>
      <c r="B190" s="332" t="str">
        <f>IF(AN190="","",Main!B190)</f>
        <v>0807541</v>
      </c>
      <c r="C190" s="346" t="str">
        <f>IF(AN190="","",Main!C190)</f>
        <v>K.V.RAVANAMMA</v>
      </c>
      <c r="D190" s="347" t="str">
        <f>IF(AN190="","",Main!D190)</f>
        <v>SA (English)</v>
      </c>
      <c r="E190" s="333" t="str">
        <f>IF(AN190="","",Main!E190)</f>
        <v>15280-40510</v>
      </c>
      <c r="F190" s="333"/>
      <c r="G190" s="333"/>
      <c r="H190" s="333"/>
      <c r="I190" s="333"/>
      <c r="J190" s="333"/>
      <c r="K190" s="333"/>
      <c r="L190" s="333"/>
      <c r="M190" s="339">
        <f>IF(AN190="","",SUM(Main!N190,Main!S190))</f>
        <v>2000</v>
      </c>
      <c r="N190" s="333"/>
      <c r="O190" s="334">
        <f t="shared" si="12"/>
        <v>2000</v>
      </c>
      <c r="P190" s="334"/>
      <c r="Q190" s="335"/>
      <c r="R190" s="336"/>
      <c r="S190" s="337"/>
      <c r="T190" s="337"/>
      <c r="U190" s="337"/>
      <c r="V190" s="337"/>
      <c r="W190" s="336"/>
      <c r="X190" s="336"/>
      <c r="Y190" s="336"/>
      <c r="Z190" s="336"/>
      <c r="AA190" s="336"/>
      <c r="AB190" s="337"/>
      <c r="AC190" s="337"/>
      <c r="AD190" s="337"/>
      <c r="AE190" s="337"/>
      <c r="AF190" s="334"/>
      <c r="AG190" s="334"/>
      <c r="AH190" s="334">
        <f t="shared" si="13"/>
        <v>0</v>
      </c>
      <c r="AI190" s="334">
        <f t="shared" si="14"/>
        <v>2000</v>
      </c>
      <c r="AJ190" s="334"/>
      <c r="AK190" s="334">
        <f t="shared" si="15"/>
        <v>2000</v>
      </c>
      <c r="AL190" s="338"/>
      <c r="AM190" s="304"/>
      <c r="AN190" s="356">
        <f>IF(SUM(Main!N190,Main!S190)&gt;0,1,"")</f>
        <v>1</v>
      </c>
      <c r="AO190" s="304"/>
      <c r="AP190" s="304"/>
    </row>
    <row r="191" spans="1:42" s="301" customFormat="1" ht="24" customHeight="1">
      <c r="A191" s="332">
        <f>IF(AN191="","",SUM($AN$4:AN191))</f>
        <v>188</v>
      </c>
      <c r="B191" s="332" t="str">
        <f>IF(AN191="","",Main!B191)</f>
        <v>0807541</v>
      </c>
      <c r="C191" s="346" t="str">
        <f>IF(AN191="","",Main!C191)</f>
        <v>K.V.RAVANAMMA</v>
      </c>
      <c r="D191" s="347" t="str">
        <f>IF(AN191="","",Main!D191)</f>
        <v>SA (English)</v>
      </c>
      <c r="E191" s="333" t="str">
        <f>IF(AN191="","",Main!E191)</f>
        <v>15280-40510</v>
      </c>
      <c r="F191" s="333"/>
      <c r="G191" s="333"/>
      <c r="H191" s="333"/>
      <c r="I191" s="333"/>
      <c r="J191" s="333"/>
      <c r="K191" s="333"/>
      <c r="L191" s="333"/>
      <c r="M191" s="339">
        <f>IF(AN191="","",SUM(Main!N191,Main!S191))</f>
        <v>2000</v>
      </c>
      <c r="N191" s="333"/>
      <c r="O191" s="334">
        <f t="shared" si="12"/>
        <v>2000</v>
      </c>
      <c r="P191" s="334"/>
      <c r="Q191" s="335"/>
      <c r="R191" s="336"/>
      <c r="S191" s="337"/>
      <c r="T191" s="337"/>
      <c r="U191" s="337"/>
      <c r="V191" s="337"/>
      <c r="W191" s="336"/>
      <c r="X191" s="336"/>
      <c r="Y191" s="336"/>
      <c r="Z191" s="336"/>
      <c r="AA191" s="336"/>
      <c r="AB191" s="337"/>
      <c r="AC191" s="337"/>
      <c r="AD191" s="337"/>
      <c r="AE191" s="337"/>
      <c r="AF191" s="334"/>
      <c r="AG191" s="334"/>
      <c r="AH191" s="334">
        <f t="shared" si="13"/>
        <v>0</v>
      </c>
      <c r="AI191" s="334">
        <f t="shared" si="14"/>
        <v>2000</v>
      </c>
      <c r="AJ191" s="334"/>
      <c r="AK191" s="334">
        <f t="shared" si="15"/>
        <v>2000</v>
      </c>
      <c r="AL191" s="338"/>
      <c r="AM191" s="304"/>
      <c r="AN191" s="356">
        <f>IF(SUM(Main!N191,Main!S191)&gt;0,1,"")</f>
        <v>1</v>
      </c>
      <c r="AO191" s="304"/>
      <c r="AP191" s="304"/>
    </row>
    <row r="192" spans="1:42" s="301" customFormat="1" ht="24" customHeight="1">
      <c r="A192" s="332">
        <f>IF(AN192="","",SUM($AN$4:AN192))</f>
        <v>189</v>
      </c>
      <c r="B192" s="332" t="str">
        <f>IF(AN192="","",Main!B192)</f>
        <v>0807541</v>
      </c>
      <c r="C192" s="346" t="str">
        <f>IF(AN192="","",Main!C192)</f>
        <v>K.V.RAVANAMMA</v>
      </c>
      <c r="D192" s="347" t="str">
        <f>IF(AN192="","",Main!D192)</f>
        <v>SA (English)</v>
      </c>
      <c r="E192" s="333" t="str">
        <f>IF(AN192="","",Main!E192)</f>
        <v>15280-40510</v>
      </c>
      <c r="F192" s="333"/>
      <c r="G192" s="333"/>
      <c r="H192" s="333"/>
      <c r="I192" s="333"/>
      <c r="J192" s="333"/>
      <c r="K192" s="333"/>
      <c r="L192" s="333"/>
      <c r="M192" s="339">
        <f>IF(AN192="","",SUM(Main!N192,Main!S192))</f>
        <v>2000</v>
      </c>
      <c r="N192" s="333"/>
      <c r="O192" s="334">
        <f t="shared" si="12"/>
        <v>2000</v>
      </c>
      <c r="P192" s="334"/>
      <c r="Q192" s="335"/>
      <c r="R192" s="336"/>
      <c r="S192" s="337"/>
      <c r="T192" s="337"/>
      <c r="U192" s="337"/>
      <c r="V192" s="337"/>
      <c r="W192" s="336"/>
      <c r="X192" s="336"/>
      <c r="Y192" s="336"/>
      <c r="Z192" s="336"/>
      <c r="AA192" s="336"/>
      <c r="AB192" s="337"/>
      <c r="AC192" s="337"/>
      <c r="AD192" s="337"/>
      <c r="AE192" s="337"/>
      <c r="AF192" s="334"/>
      <c r="AG192" s="334"/>
      <c r="AH192" s="334">
        <f t="shared" si="13"/>
        <v>0</v>
      </c>
      <c r="AI192" s="334">
        <f t="shared" si="14"/>
        <v>2000</v>
      </c>
      <c r="AJ192" s="334"/>
      <c r="AK192" s="334">
        <f t="shared" si="15"/>
        <v>2000</v>
      </c>
      <c r="AL192" s="338"/>
      <c r="AM192" s="304"/>
      <c r="AN192" s="356">
        <f>IF(SUM(Main!N192,Main!S192)&gt;0,1,"")</f>
        <v>1</v>
      </c>
      <c r="AO192" s="304"/>
      <c r="AP192" s="304"/>
    </row>
    <row r="193" spans="1:42" s="301" customFormat="1" ht="24" customHeight="1">
      <c r="A193" s="332">
        <f>IF(AN193="","",SUM($AN$4:AN193))</f>
        <v>190</v>
      </c>
      <c r="B193" s="332" t="str">
        <f>IF(AN193="","",Main!B193)</f>
        <v>0807541</v>
      </c>
      <c r="C193" s="346" t="str">
        <f>IF(AN193="","",Main!C193)</f>
        <v>K.V.RAVANAMMA</v>
      </c>
      <c r="D193" s="347" t="str">
        <f>IF(AN193="","",Main!D193)</f>
        <v>SA (English)</v>
      </c>
      <c r="E193" s="333" t="str">
        <f>IF(AN193="","",Main!E193)</f>
        <v>15280-40510</v>
      </c>
      <c r="F193" s="333"/>
      <c r="G193" s="333"/>
      <c r="H193" s="333"/>
      <c r="I193" s="333"/>
      <c r="J193" s="333"/>
      <c r="K193" s="333"/>
      <c r="L193" s="333"/>
      <c r="M193" s="339">
        <f>IF(AN193="","",SUM(Main!N193,Main!S193))</f>
        <v>2000</v>
      </c>
      <c r="N193" s="333"/>
      <c r="O193" s="334">
        <f t="shared" si="12"/>
        <v>2000</v>
      </c>
      <c r="P193" s="334"/>
      <c r="Q193" s="335"/>
      <c r="R193" s="336"/>
      <c r="S193" s="337"/>
      <c r="T193" s="337"/>
      <c r="U193" s="337"/>
      <c r="V193" s="337"/>
      <c r="W193" s="336"/>
      <c r="X193" s="336"/>
      <c r="Y193" s="336"/>
      <c r="Z193" s="336"/>
      <c r="AA193" s="336"/>
      <c r="AB193" s="337"/>
      <c r="AC193" s="337"/>
      <c r="AD193" s="337"/>
      <c r="AE193" s="337"/>
      <c r="AF193" s="334"/>
      <c r="AG193" s="334"/>
      <c r="AH193" s="334">
        <f t="shared" si="13"/>
        <v>0</v>
      </c>
      <c r="AI193" s="334">
        <f t="shared" si="14"/>
        <v>2000</v>
      </c>
      <c r="AJ193" s="334"/>
      <c r="AK193" s="334">
        <f t="shared" si="15"/>
        <v>2000</v>
      </c>
      <c r="AL193" s="338"/>
      <c r="AM193" s="304"/>
      <c r="AN193" s="356">
        <f>IF(SUM(Main!N193,Main!S193)&gt;0,1,"")</f>
        <v>1</v>
      </c>
      <c r="AO193" s="304"/>
      <c r="AP193" s="304"/>
    </row>
    <row r="194" spans="1:42" s="301" customFormat="1" ht="24" hidden="1" customHeight="1">
      <c r="A194" s="332" t="str">
        <f>IF(AN194="","",SUM($AN$4:AN194))</f>
        <v/>
      </c>
      <c r="B194" s="332" t="str">
        <f>IF(AN194="","",Main!B194)</f>
        <v/>
      </c>
      <c r="C194" s="346" t="str">
        <f>IF(AN194="","",Main!C194)</f>
        <v/>
      </c>
      <c r="D194" s="347" t="str">
        <f>IF(AN194="","",Main!D194)</f>
        <v/>
      </c>
      <c r="E194" s="333" t="str">
        <f>IF(AN194="","",Main!E194)</f>
        <v/>
      </c>
      <c r="F194" s="333"/>
      <c r="G194" s="333"/>
      <c r="H194" s="333"/>
      <c r="I194" s="333"/>
      <c r="J194" s="333"/>
      <c r="K194" s="333"/>
      <c r="L194" s="333"/>
      <c r="M194" s="339" t="str">
        <f>IF(AN194="","",SUM(Main!N194,Main!S194))</f>
        <v/>
      </c>
      <c r="N194" s="333"/>
      <c r="O194" s="334">
        <f t="shared" si="12"/>
        <v>0</v>
      </c>
      <c r="P194" s="334"/>
      <c r="Q194" s="335"/>
      <c r="R194" s="336"/>
      <c r="S194" s="337"/>
      <c r="T194" s="337"/>
      <c r="U194" s="337"/>
      <c r="V194" s="337"/>
      <c r="W194" s="336"/>
      <c r="X194" s="336"/>
      <c r="Y194" s="336"/>
      <c r="Z194" s="336"/>
      <c r="AA194" s="336"/>
      <c r="AB194" s="337"/>
      <c r="AC194" s="337"/>
      <c r="AD194" s="337"/>
      <c r="AE194" s="337"/>
      <c r="AF194" s="334"/>
      <c r="AG194" s="334"/>
      <c r="AH194" s="334">
        <f t="shared" si="13"/>
        <v>0</v>
      </c>
      <c r="AI194" s="334">
        <f t="shared" si="14"/>
        <v>0</v>
      </c>
      <c r="AJ194" s="334"/>
      <c r="AK194" s="334">
        <f t="shared" si="15"/>
        <v>0</v>
      </c>
      <c r="AL194" s="338"/>
      <c r="AM194" s="304"/>
      <c r="AN194" s="356" t="str">
        <f>IF(SUM(Main!N194,Main!S194)&gt;0,1,"")</f>
        <v/>
      </c>
      <c r="AO194" s="304"/>
      <c r="AP194" s="304"/>
    </row>
    <row r="195" spans="1:42" s="301" customFormat="1" ht="24" hidden="1" customHeight="1">
      <c r="A195" s="332" t="str">
        <f>IF(AN195="","",SUM($AN$4:AN195))</f>
        <v/>
      </c>
      <c r="B195" s="332" t="str">
        <f>IF(AN195="","",Main!B195)</f>
        <v/>
      </c>
      <c r="C195" s="346" t="str">
        <f>IF(AN195="","",Main!C195)</f>
        <v/>
      </c>
      <c r="D195" s="347" t="str">
        <f>IF(AN195="","",Main!D195)</f>
        <v/>
      </c>
      <c r="E195" s="333" t="str">
        <f>IF(AN195="","",Main!E195)</f>
        <v/>
      </c>
      <c r="F195" s="333"/>
      <c r="G195" s="333"/>
      <c r="H195" s="333"/>
      <c r="I195" s="333"/>
      <c r="J195" s="333"/>
      <c r="K195" s="333"/>
      <c r="L195" s="333"/>
      <c r="M195" s="339" t="str">
        <f>IF(AN195="","",SUM(Main!N195,Main!S195))</f>
        <v/>
      </c>
      <c r="N195" s="333"/>
      <c r="O195" s="334">
        <f t="shared" si="12"/>
        <v>0</v>
      </c>
      <c r="P195" s="334"/>
      <c r="Q195" s="335"/>
      <c r="R195" s="336"/>
      <c r="S195" s="337"/>
      <c r="T195" s="337"/>
      <c r="U195" s="337"/>
      <c r="V195" s="337"/>
      <c r="W195" s="336"/>
      <c r="X195" s="336"/>
      <c r="Y195" s="336"/>
      <c r="Z195" s="336"/>
      <c r="AA195" s="336"/>
      <c r="AB195" s="337"/>
      <c r="AC195" s="337"/>
      <c r="AD195" s="337"/>
      <c r="AE195" s="337"/>
      <c r="AF195" s="334"/>
      <c r="AG195" s="334"/>
      <c r="AH195" s="334">
        <f t="shared" si="13"/>
        <v>0</v>
      </c>
      <c r="AI195" s="334">
        <f t="shared" si="14"/>
        <v>0</v>
      </c>
      <c r="AJ195" s="334"/>
      <c r="AK195" s="334">
        <f t="shared" si="15"/>
        <v>0</v>
      </c>
      <c r="AL195" s="338"/>
      <c r="AM195" s="304"/>
      <c r="AN195" s="356" t="str">
        <f>IF(SUM(Main!N195,Main!S195)&gt;0,1,"")</f>
        <v/>
      </c>
      <c r="AO195" s="304"/>
      <c r="AP195" s="304"/>
    </row>
    <row r="196" spans="1:42" s="301" customFormat="1" ht="24" hidden="1" customHeight="1">
      <c r="A196" s="332" t="str">
        <f>IF(AN196="","",SUM($AN$4:AN196))</f>
        <v/>
      </c>
      <c r="B196" s="332" t="str">
        <f>IF(AN196="","",Main!B196)</f>
        <v/>
      </c>
      <c r="C196" s="346" t="str">
        <f>IF(AN196="","",Main!C196)</f>
        <v/>
      </c>
      <c r="D196" s="347" t="str">
        <f>IF(AN196="","",Main!D196)</f>
        <v/>
      </c>
      <c r="E196" s="333" t="str">
        <f>IF(AN196="","",Main!E196)</f>
        <v/>
      </c>
      <c r="F196" s="333"/>
      <c r="G196" s="333"/>
      <c r="H196" s="333"/>
      <c r="I196" s="333"/>
      <c r="J196" s="333"/>
      <c r="K196" s="333"/>
      <c r="L196" s="333"/>
      <c r="M196" s="339" t="str">
        <f>IF(AN196="","",SUM(Main!N196,Main!S196))</f>
        <v/>
      </c>
      <c r="N196" s="333"/>
      <c r="O196" s="334">
        <f t="shared" si="12"/>
        <v>0</v>
      </c>
      <c r="P196" s="334"/>
      <c r="Q196" s="335"/>
      <c r="R196" s="336"/>
      <c r="S196" s="337"/>
      <c r="T196" s="337"/>
      <c r="U196" s="337"/>
      <c r="V196" s="337"/>
      <c r="W196" s="336"/>
      <c r="X196" s="336"/>
      <c r="Y196" s="336"/>
      <c r="Z196" s="336"/>
      <c r="AA196" s="336"/>
      <c r="AB196" s="337"/>
      <c r="AC196" s="337"/>
      <c r="AD196" s="337"/>
      <c r="AE196" s="337"/>
      <c r="AF196" s="334"/>
      <c r="AG196" s="334"/>
      <c r="AH196" s="334">
        <f t="shared" si="13"/>
        <v>0</v>
      </c>
      <c r="AI196" s="334">
        <f t="shared" si="14"/>
        <v>0</v>
      </c>
      <c r="AJ196" s="334"/>
      <c r="AK196" s="334">
        <f t="shared" si="15"/>
        <v>0</v>
      </c>
      <c r="AL196" s="338"/>
      <c r="AM196" s="304"/>
      <c r="AN196" s="356" t="str">
        <f>IF(SUM(Main!N196,Main!S196)&gt;0,1,"")</f>
        <v/>
      </c>
      <c r="AO196" s="304"/>
      <c r="AP196" s="304"/>
    </row>
    <row r="197" spans="1:42" s="301" customFormat="1" ht="24" hidden="1" customHeight="1">
      <c r="A197" s="332" t="str">
        <f>IF(AN197="","",SUM($AN$4:AN197))</f>
        <v/>
      </c>
      <c r="B197" s="332" t="str">
        <f>IF(AN197="","",Main!B197)</f>
        <v/>
      </c>
      <c r="C197" s="346" t="str">
        <f>IF(AN197="","",Main!C197)</f>
        <v/>
      </c>
      <c r="D197" s="347" t="str">
        <f>IF(AN197="","",Main!D197)</f>
        <v/>
      </c>
      <c r="E197" s="333" t="str">
        <f>IF(AN197="","",Main!E197)</f>
        <v/>
      </c>
      <c r="F197" s="333"/>
      <c r="G197" s="333"/>
      <c r="H197" s="333"/>
      <c r="I197" s="333"/>
      <c r="J197" s="333"/>
      <c r="K197" s="333"/>
      <c r="L197" s="333"/>
      <c r="M197" s="339" t="str">
        <f>IF(AN197="","",SUM(Main!N197,Main!S197))</f>
        <v/>
      </c>
      <c r="N197" s="333"/>
      <c r="O197" s="334">
        <f t="shared" si="12"/>
        <v>0</v>
      </c>
      <c r="P197" s="334"/>
      <c r="Q197" s="335"/>
      <c r="R197" s="336"/>
      <c r="S197" s="337"/>
      <c r="T197" s="337"/>
      <c r="U197" s="337"/>
      <c r="V197" s="337"/>
      <c r="W197" s="336"/>
      <c r="X197" s="336"/>
      <c r="Y197" s="336"/>
      <c r="Z197" s="336"/>
      <c r="AA197" s="336"/>
      <c r="AB197" s="337"/>
      <c r="AC197" s="337"/>
      <c r="AD197" s="337"/>
      <c r="AE197" s="337"/>
      <c r="AF197" s="334"/>
      <c r="AG197" s="334"/>
      <c r="AH197" s="334">
        <f t="shared" si="13"/>
        <v>0</v>
      </c>
      <c r="AI197" s="334">
        <f t="shared" si="14"/>
        <v>0</v>
      </c>
      <c r="AJ197" s="334"/>
      <c r="AK197" s="334">
        <f t="shared" si="15"/>
        <v>0</v>
      </c>
      <c r="AL197" s="338"/>
      <c r="AM197" s="304"/>
      <c r="AN197" s="356" t="str">
        <f>IF(SUM(Main!N197,Main!S197)&gt;0,1,"")</f>
        <v/>
      </c>
      <c r="AO197" s="304"/>
      <c r="AP197" s="304"/>
    </row>
    <row r="198" spans="1:42" s="301" customFormat="1" ht="24" hidden="1" customHeight="1">
      <c r="A198" s="332" t="str">
        <f>IF(AN198="","",SUM($AN$4:AN198))</f>
        <v/>
      </c>
      <c r="B198" s="332" t="str">
        <f>IF(AN198="","",Main!B198)</f>
        <v/>
      </c>
      <c r="C198" s="346" t="str">
        <f>IF(AN198="","",Main!C198)</f>
        <v/>
      </c>
      <c r="D198" s="347" t="str">
        <f>IF(AN198="","",Main!D198)</f>
        <v/>
      </c>
      <c r="E198" s="333" t="str">
        <f>IF(AN198="","",Main!E198)</f>
        <v/>
      </c>
      <c r="F198" s="333"/>
      <c r="G198" s="333"/>
      <c r="H198" s="333"/>
      <c r="I198" s="333"/>
      <c r="J198" s="333"/>
      <c r="K198" s="333"/>
      <c r="L198" s="333"/>
      <c r="M198" s="339" t="str">
        <f>IF(AN198="","",SUM(Main!N198,Main!S198))</f>
        <v/>
      </c>
      <c r="N198" s="333"/>
      <c r="O198" s="334">
        <f t="shared" si="12"/>
        <v>0</v>
      </c>
      <c r="P198" s="334"/>
      <c r="Q198" s="335"/>
      <c r="R198" s="336"/>
      <c r="S198" s="337"/>
      <c r="T198" s="337"/>
      <c r="U198" s="337"/>
      <c r="V198" s="337"/>
      <c r="W198" s="336"/>
      <c r="X198" s="336"/>
      <c r="Y198" s="336"/>
      <c r="Z198" s="336"/>
      <c r="AA198" s="336"/>
      <c r="AB198" s="337"/>
      <c r="AC198" s="337"/>
      <c r="AD198" s="337"/>
      <c r="AE198" s="337"/>
      <c r="AF198" s="334"/>
      <c r="AG198" s="334"/>
      <c r="AH198" s="334">
        <f t="shared" si="13"/>
        <v>0</v>
      </c>
      <c r="AI198" s="334">
        <f t="shared" si="14"/>
        <v>0</v>
      </c>
      <c r="AJ198" s="334"/>
      <c r="AK198" s="334">
        <f t="shared" si="15"/>
        <v>0</v>
      </c>
      <c r="AL198" s="338"/>
      <c r="AM198" s="304"/>
      <c r="AN198" s="356" t="str">
        <f>IF(SUM(Main!N198,Main!S198)&gt;0,1,"")</f>
        <v/>
      </c>
      <c r="AO198" s="304"/>
      <c r="AP198" s="304"/>
    </row>
    <row r="199" spans="1:42" s="301" customFormat="1" ht="24" hidden="1" customHeight="1">
      <c r="A199" s="332" t="str">
        <f>IF(AN199="","",SUM($AN$4:AN199))</f>
        <v/>
      </c>
      <c r="B199" s="332" t="str">
        <f>IF(AN199="","",Main!B199)</f>
        <v/>
      </c>
      <c r="C199" s="346" t="str">
        <f>IF(AN199="","",Main!C199)</f>
        <v/>
      </c>
      <c r="D199" s="347" t="str">
        <f>IF(AN199="","",Main!D199)</f>
        <v/>
      </c>
      <c r="E199" s="333" t="str">
        <f>IF(AN199="","",Main!E199)</f>
        <v/>
      </c>
      <c r="F199" s="333"/>
      <c r="G199" s="333"/>
      <c r="H199" s="333"/>
      <c r="I199" s="333"/>
      <c r="J199" s="333"/>
      <c r="K199" s="333"/>
      <c r="L199" s="333"/>
      <c r="M199" s="339" t="str">
        <f>IF(AN199="","",SUM(Main!N199,Main!S199))</f>
        <v/>
      </c>
      <c r="N199" s="333"/>
      <c r="O199" s="334">
        <f t="shared" si="12"/>
        <v>0</v>
      </c>
      <c r="P199" s="334"/>
      <c r="Q199" s="335"/>
      <c r="R199" s="336"/>
      <c r="S199" s="337"/>
      <c r="T199" s="337"/>
      <c r="U199" s="337"/>
      <c r="V199" s="337"/>
      <c r="W199" s="336"/>
      <c r="X199" s="336"/>
      <c r="Y199" s="336"/>
      <c r="Z199" s="336"/>
      <c r="AA199" s="336"/>
      <c r="AB199" s="337"/>
      <c r="AC199" s="337"/>
      <c r="AD199" s="337"/>
      <c r="AE199" s="337"/>
      <c r="AF199" s="334"/>
      <c r="AG199" s="334"/>
      <c r="AH199" s="334">
        <f t="shared" si="13"/>
        <v>0</v>
      </c>
      <c r="AI199" s="334">
        <f t="shared" si="14"/>
        <v>0</v>
      </c>
      <c r="AJ199" s="334"/>
      <c r="AK199" s="334">
        <f t="shared" si="15"/>
        <v>0</v>
      </c>
      <c r="AL199" s="338"/>
      <c r="AM199" s="304"/>
      <c r="AN199" s="356" t="str">
        <f>IF(SUM(Main!N199,Main!S199)&gt;0,1,"")</f>
        <v/>
      </c>
      <c r="AO199" s="304"/>
      <c r="AP199" s="304"/>
    </row>
    <row r="200" spans="1:42" s="301" customFormat="1" ht="24" hidden="1" customHeight="1">
      <c r="A200" s="332" t="str">
        <f>IF(AN200="","",SUM($AN$4:AN200))</f>
        <v/>
      </c>
      <c r="B200" s="332" t="str">
        <f>IF(AN200="","",Main!B200)</f>
        <v/>
      </c>
      <c r="C200" s="346" t="str">
        <f>IF(AN200="","",Main!C200)</f>
        <v/>
      </c>
      <c r="D200" s="347" t="str">
        <f>IF(AN200="","",Main!D200)</f>
        <v/>
      </c>
      <c r="E200" s="333" t="str">
        <f>IF(AN200="","",Main!E200)</f>
        <v/>
      </c>
      <c r="F200" s="333"/>
      <c r="G200" s="333"/>
      <c r="H200" s="333"/>
      <c r="I200" s="333"/>
      <c r="J200" s="333"/>
      <c r="K200" s="333"/>
      <c r="L200" s="333"/>
      <c r="M200" s="339" t="str">
        <f>IF(AN200="","",SUM(Main!N200,Main!S200))</f>
        <v/>
      </c>
      <c r="N200" s="333"/>
      <c r="O200" s="334">
        <f t="shared" si="12"/>
        <v>0</v>
      </c>
      <c r="P200" s="334"/>
      <c r="Q200" s="335"/>
      <c r="R200" s="336"/>
      <c r="S200" s="337"/>
      <c r="T200" s="337"/>
      <c r="U200" s="337"/>
      <c r="V200" s="337"/>
      <c r="W200" s="336"/>
      <c r="X200" s="336"/>
      <c r="Y200" s="336"/>
      <c r="Z200" s="336"/>
      <c r="AA200" s="336"/>
      <c r="AB200" s="337"/>
      <c r="AC200" s="337"/>
      <c r="AD200" s="337"/>
      <c r="AE200" s="337"/>
      <c r="AF200" s="334"/>
      <c r="AG200" s="334"/>
      <c r="AH200" s="334">
        <f t="shared" si="13"/>
        <v>0</v>
      </c>
      <c r="AI200" s="334">
        <f t="shared" si="14"/>
        <v>0</v>
      </c>
      <c r="AJ200" s="334"/>
      <c r="AK200" s="334">
        <f t="shared" si="15"/>
        <v>0</v>
      </c>
      <c r="AL200" s="338"/>
      <c r="AM200" s="304"/>
      <c r="AN200" s="356" t="str">
        <f>IF(SUM(Main!N200,Main!S200)&gt;0,1,"")</f>
        <v/>
      </c>
      <c r="AO200" s="304"/>
      <c r="AP200" s="304"/>
    </row>
    <row r="201" spans="1:42" s="301" customFormat="1" ht="24" hidden="1" customHeight="1">
      <c r="A201" s="332" t="str">
        <f>IF(AN201="","",SUM($AN$4:AN201))</f>
        <v/>
      </c>
      <c r="B201" s="332" t="str">
        <f>IF(AN201="","",Main!B201)</f>
        <v/>
      </c>
      <c r="C201" s="346" t="str">
        <f>IF(AN201="","",Main!C201)</f>
        <v/>
      </c>
      <c r="D201" s="347" t="str">
        <f>IF(AN201="","",Main!D201)</f>
        <v/>
      </c>
      <c r="E201" s="333" t="str">
        <f>IF(AN201="","",Main!E201)</f>
        <v/>
      </c>
      <c r="F201" s="333"/>
      <c r="G201" s="333"/>
      <c r="H201" s="333"/>
      <c r="I201" s="333"/>
      <c r="J201" s="333"/>
      <c r="K201" s="333"/>
      <c r="L201" s="333"/>
      <c r="M201" s="339" t="str">
        <f>IF(AN201="","",SUM(Main!N201,Main!S201))</f>
        <v/>
      </c>
      <c r="N201" s="333"/>
      <c r="O201" s="334">
        <f t="shared" si="12"/>
        <v>0</v>
      </c>
      <c r="P201" s="334"/>
      <c r="Q201" s="335"/>
      <c r="R201" s="336"/>
      <c r="S201" s="337"/>
      <c r="T201" s="337"/>
      <c r="U201" s="337"/>
      <c r="V201" s="337"/>
      <c r="W201" s="336"/>
      <c r="X201" s="336"/>
      <c r="Y201" s="336"/>
      <c r="Z201" s="336"/>
      <c r="AA201" s="336"/>
      <c r="AB201" s="337"/>
      <c r="AC201" s="337"/>
      <c r="AD201" s="337"/>
      <c r="AE201" s="337"/>
      <c r="AF201" s="334"/>
      <c r="AG201" s="334"/>
      <c r="AH201" s="334">
        <f t="shared" si="13"/>
        <v>0</v>
      </c>
      <c r="AI201" s="334">
        <f t="shared" si="14"/>
        <v>0</v>
      </c>
      <c r="AJ201" s="334"/>
      <c r="AK201" s="334">
        <f t="shared" si="15"/>
        <v>0</v>
      </c>
      <c r="AL201" s="338"/>
      <c r="AM201" s="304"/>
      <c r="AN201" s="356" t="str">
        <f>IF(SUM(Main!N201,Main!S201)&gt;0,1,"")</f>
        <v/>
      </c>
      <c r="AO201" s="304"/>
      <c r="AP201" s="304"/>
    </row>
    <row r="202" spans="1:42" s="301" customFormat="1" ht="24" hidden="1" customHeight="1">
      <c r="A202" s="332" t="str">
        <f>IF(AN202="","",SUM($AN$4:AN202))</f>
        <v/>
      </c>
      <c r="B202" s="332" t="str">
        <f>IF(AN202="","",Main!B202)</f>
        <v/>
      </c>
      <c r="C202" s="346" t="str">
        <f>IF(AN202="","",Main!C202)</f>
        <v/>
      </c>
      <c r="D202" s="347" t="str">
        <f>IF(AN202="","",Main!D202)</f>
        <v/>
      </c>
      <c r="E202" s="333" t="str">
        <f>IF(AN202="","",Main!E202)</f>
        <v/>
      </c>
      <c r="F202" s="333"/>
      <c r="G202" s="333"/>
      <c r="H202" s="333"/>
      <c r="I202" s="333"/>
      <c r="J202" s="333"/>
      <c r="K202" s="333"/>
      <c r="L202" s="333"/>
      <c r="M202" s="339" t="str">
        <f>IF(AN202="","",SUM(Main!N202,Main!S202))</f>
        <v/>
      </c>
      <c r="N202" s="333"/>
      <c r="O202" s="334">
        <f t="shared" si="12"/>
        <v>0</v>
      </c>
      <c r="P202" s="334"/>
      <c r="Q202" s="335"/>
      <c r="R202" s="336"/>
      <c r="S202" s="337"/>
      <c r="T202" s="337"/>
      <c r="U202" s="337"/>
      <c r="V202" s="337"/>
      <c r="W202" s="336"/>
      <c r="X202" s="336"/>
      <c r="Y202" s="336"/>
      <c r="Z202" s="336"/>
      <c r="AA202" s="336"/>
      <c r="AB202" s="337"/>
      <c r="AC202" s="337"/>
      <c r="AD202" s="337"/>
      <c r="AE202" s="337"/>
      <c r="AF202" s="334"/>
      <c r="AG202" s="334"/>
      <c r="AH202" s="334">
        <f t="shared" si="13"/>
        <v>0</v>
      </c>
      <c r="AI202" s="334">
        <f t="shared" si="14"/>
        <v>0</v>
      </c>
      <c r="AJ202" s="334"/>
      <c r="AK202" s="334">
        <f t="shared" si="15"/>
        <v>0</v>
      </c>
      <c r="AL202" s="338"/>
      <c r="AM202" s="304"/>
      <c r="AN202" s="356" t="str">
        <f>IF(SUM(Main!N202,Main!S202)&gt;0,1,"")</f>
        <v/>
      </c>
      <c r="AO202" s="304"/>
      <c r="AP202" s="304"/>
    </row>
    <row r="203" spans="1:42" s="301" customFormat="1" ht="24" hidden="1" customHeight="1">
      <c r="A203" s="332" t="str">
        <f>IF(AN203="","",SUM($AN$4:AN203))</f>
        <v/>
      </c>
      <c r="B203" s="332" t="str">
        <f>IF(AN203="","",Main!B203)</f>
        <v/>
      </c>
      <c r="C203" s="346" t="str">
        <f>IF(AN203="","",Main!C203)</f>
        <v/>
      </c>
      <c r="D203" s="347" t="str">
        <f>IF(AN203="","",Main!D203)</f>
        <v/>
      </c>
      <c r="E203" s="333" t="str">
        <f>IF(AN203="","",Main!E203)</f>
        <v/>
      </c>
      <c r="F203" s="333"/>
      <c r="G203" s="333"/>
      <c r="H203" s="333"/>
      <c r="I203" s="333"/>
      <c r="J203" s="333"/>
      <c r="K203" s="333"/>
      <c r="L203" s="333"/>
      <c r="M203" s="339" t="str">
        <f>IF(AN203="","",SUM(Main!N203,Main!S203))</f>
        <v/>
      </c>
      <c r="N203" s="333"/>
      <c r="O203" s="334">
        <f t="shared" si="12"/>
        <v>0</v>
      </c>
      <c r="P203" s="334"/>
      <c r="Q203" s="335"/>
      <c r="R203" s="336"/>
      <c r="S203" s="337"/>
      <c r="T203" s="337"/>
      <c r="U203" s="337"/>
      <c r="V203" s="337"/>
      <c r="W203" s="336"/>
      <c r="X203" s="336"/>
      <c r="Y203" s="336"/>
      <c r="Z203" s="336"/>
      <c r="AA203" s="336"/>
      <c r="AB203" s="337"/>
      <c r="AC203" s="337"/>
      <c r="AD203" s="337"/>
      <c r="AE203" s="337"/>
      <c r="AF203" s="334"/>
      <c r="AG203" s="334"/>
      <c r="AH203" s="334">
        <f t="shared" si="13"/>
        <v>0</v>
      </c>
      <c r="AI203" s="334">
        <f t="shared" si="14"/>
        <v>0</v>
      </c>
      <c r="AJ203" s="334"/>
      <c r="AK203" s="334">
        <f t="shared" si="15"/>
        <v>0</v>
      </c>
      <c r="AL203" s="338"/>
      <c r="AM203" s="304"/>
      <c r="AN203" s="356" t="str">
        <f>IF(SUM(Main!N203,Main!S203)&gt;0,1,"")</f>
        <v/>
      </c>
      <c r="AO203" s="304"/>
      <c r="AP203" s="304"/>
    </row>
    <row r="204" spans="1:42" s="301" customFormat="1" ht="24" hidden="1" customHeight="1">
      <c r="A204" s="332" t="str">
        <f>IF(AN204="","",SUM($AN$4:AN204))</f>
        <v/>
      </c>
      <c r="B204" s="332" t="str">
        <f>IF(AN204="","",Main!B204)</f>
        <v/>
      </c>
      <c r="C204" s="346" t="str">
        <f>IF(AN204="","",Main!C204)</f>
        <v/>
      </c>
      <c r="D204" s="347" t="str">
        <f>IF(AN204="","",Main!D204)</f>
        <v/>
      </c>
      <c r="E204" s="333" t="str">
        <f>IF(AN204="","",Main!E204)</f>
        <v/>
      </c>
      <c r="F204" s="333"/>
      <c r="G204" s="333"/>
      <c r="H204" s="333"/>
      <c r="I204" s="333"/>
      <c r="J204" s="333"/>
      <c r="K204" s="333"/>
      <c r="L204" s="333"/>
      <c r="M204" s="339" t="str">
        <f>IF(AN204="","",SUM(Main!N204,Main!S204))</f>
        <v/>
      </c>
      <c r="N204" s="333"/>
      <c r="O204" s="334">
        <f t="shared" ref="O204:O267" si="16">SUM(F204:N204)</f>
        <v>0</v>
      </c>
      <c r="P204" s="334"/>
      <c r="Q204" s="335"/>
      <c r="R204" s="336"/>
      <c r="S204" s="337"/>
      <c r="T204" s="337"/>
      <c r="U204" s="337"/>
      <c r="V204" s="337"/>
      <c r="W204" s="336"/>
      <c r="X204" s="336"/>
      <c r="Y204" s="336"/>
      <c r="Z204" s="336"/>
      <c r="AA204" s="336"/>
      <c r="AB204" s="337"/>
      <c r="AC204" s="337"/>
      <c r="AD204" s="337"/>
      <c r="AE204" s="337"/>
      <c r="AF204" s="334"/>
      <c r="AG204" s="334"/>
      <c r="AH204" s="334">
        <f t="shared" ref="AH204:AH267" si="17">SUM(P204:AG204)</f>
        <v>0</v>
      </c>
      <c r="AI204" s="334">
        <f t="shared" ref="AI204:AI267" si="18">O204-AH204</f>
        <v>0</v>
      </c>
      <c r="AJ204" s="334"/>
      <c r="AK204" s="334">
        <f t="shared" ref="AK204:AK267" si="19">AI204-AJ204</f>
        <v>0</v>
      </c>
      <c r="AL204" s="338"/>
      <c r="AM204" s="304"/>
      <c r="AN204" s="356" t="str">
        <f>IF(SUM(Main!N204,Main!S204)&gt;0,1,"")</f>
        <v/>
      </c>
      <c r="AO204" s="304"/>
      <c r="AP204" s="304"/>
    </row>
    <row r="205" spans="1:42" s="301" customFormat="1" ht="24" hidden="1" customHeight="1">
      <c r="A205" s="332" t="str">
        <f>IF(AN205="","",SUM($AN$4:AN205))</f>
        <v/>
      </c>
      <c r="B205" s="332" t="str">
        <f>IF(AN205="","",Main!B205)</f>
        <v/>
      </c>
      <c r="C205" s="346" t="str">
        <f>IF(AN205="","",Main!C205)</f>
        <v/>
      </c>
      <c r="D205" s="347" t="str">
        <f>IF(AN205="","",Main!D205)</f>
        <v/>
      </c>
      <c r="E205" s="333" t="str">
        <f>IF(AN205="","",Main!E205)</f>
        <v/>
      </c>
      <c r="F205" s="333"/>
      <c r="G205" s="333"/>
      <c r="H205" s="333"/>
      <c r="I205" s="333"/>
      <c r="J205" s="333"/>
      <c r="K205" s="333"/>
      <c r="L205" s="333"/>
      <c r="M205" s="339" t="str">
        <f>IF(AN205="","",SUM(Main!N205,Main!S205))</f>
        <v/>
      </c>
      <c r="N205" s="333"/>
      <c r="O205" s="334">
        <f t="shared" si="16"/>
        <v>0</v>
      </c>
      <c r="P205" s="334"/>
      <c r="Q205" s="335"/>
      <c r="R205" s="336"/>
      <c r="S205" s="337"/>
      <c r="T205" s="337"/>
      <c r="U205" s="337"/>
      <c r="V205" s="337"/>
      <c r="W205" s="336"/>
      <c r="X205" s="336"/>
      <c r="Y205" s="336"/>
      <c r="Z205" s="336"/>
      <c r="AA205" s="336"/>
      <c r="AB205" s="337"/>
      <c r="AC205" s="337"/>
      <c r="AD205" s="337"/>
      <c r="AE205" s="337"/>
      <c r="AF205" s="334"/>
      <c r="AG205" s="334"/>
      <c r="AH205" s="334">
        <f t="shared" si="17"/>
        <v>0</v>
      </c>
      <c r="AI205" s="334">
        <f t="shared" si="18"/>
        <v>0</v>
      </c>
      <c r="AJ205" s="334"/>
      <c r="AK205" s="334">
        <f t="shared" si="19"/>
        <v>0</v>
      </c>
      <c r="AL205" s="338"/>
      <c r="AM205" s="304"/>
      <c r="AN205" s="356" t="str">
        <f>IF(SUM(Main!N205,Main!S205)&gt;0,1,"")</f>
        <v/>
      </c>
      <c r="AO205" s="304"/>
      <c r="AP205" s="304"/>
    </row>
    <row r="206" spans="1:42" s="301" customFormat="1" ht="24" hidden="1" customHeight="1">
      <c r="A206" s="332" t="str">
        <f>IF(AN206="","",SUM($AN$4:AN206))</f>
        <v/>
      </c>
      <c r="B206" s="332" t="str">
        <f>IF(AN206="","",Main!B206)</f>
        <v/>
      </c>
      <c r="C206" s="346" t="str">
        <f>IF(AN206="","",Main!C206)</f>
        <v/>
      </c>
      <c r="D206" s="347" t="str">
        <f>IF(AN206="","",Main!D206)</f>
        <v/>
      </c>
      <c r="E206" s="333" t="str">
        <f>IF(AN206="","",Main!E206)</f>
        <v/>
      </c>
      <c r="F206" s="333"/>
      <c r="G206" s="333"/>
      <c r="H206" s="333"/>
      <c r="I206" s="333"/>
      <c r="J206" s="333"/>
      <c r="K206" s="333"/>
      <c r="L206" s="333"/>
      <c r="M206" s="339" t="str">
        <f>IF(AN206="","",SUM(Main!N206,Main!S206))</f>
        <v/>
      </c>
      <c r="N206" s="333"/>
      <c r="O206" s="334">
        <f t="shared" si="16"/>
        <v>0</v>
      </c>
      <c r="P206" s="334"/>
      <c r="Q206" s="335"/>
      <c r="R206" s="336"/>
      <c r="S206" s="337"/>
      <c r="T206" s="337"/>
      <c r="U206" s="337"/>
      <c r="V206" s="337"/>
      <c r="W206" s="336"/>
      <c r="X206" s="336"/>
      <c r="Y206" s="336"/>
      <c r="Z206" s="336"/>
      <c r="AA206" s="336"/>
      <c r="AB206" s="337"/>
      <c r="AC206" s="337"/>
      <c r="AD206" s="337"/>
      <c r="AE206" s="337"/>
      <c r="AF206" s="334"/>
      <c r="AG206" s="334"/>
      <c r="AH206" s="334">
        <f t="shared" si="17"/>
        <v>0</v>
      </c>
      <c r="AI206" s="334">
        <f t="shared" si="18"/>
        <v>0</v>
      </c>
      <c r="AJ206" s="334"/>
      <c r="AK206" s="334">
        <f t="shared" si="19"/>
        <v>0</v>
      </c>
      <c r="AL206" s="338"/>
      <c r="AM206" s="304"/>
      <c r="AN206" s="356" t="str">
        <f>IF(SUM(Main!N206,Main!S206)&gt;0,1,"")</f>
        <v/>
      </c>
      <c r="AO206" s="304"/>
      <c r="AP206" s="304"/>
    </row>
    <row r="207" spans="1:42" s="301" customFormat="1" ht="24" hidden="1" customHeight="1">
      <c r="A207" s="332" t="str">
        <f>IF(AN207="","",SUM($AN$4:AN207))</f>
        <v/>
      </c>
      <c r="B207" s="332" t="str">
        <f>IF(AN207="","",Main!B207)</f>
        <v/>
      </c>
      <c r="C207" s="346" t="str">
        <f>IF(AN207="","",Main!C207)</f>
        <v/>
      </c>
      <c r="D207" s="347" t="str">
        <f>IF(AN207="","",Main!D207)</f>
        <v/>
      </c>
      <c r="E207" s="333" t="str">
        <f>IF(AN207="","",Main!E207)</f>
        <v/>
      </c>
      <c r="F207" s="333"/>
      <c r="G207" s="333"/>
      <c r="H207" s="333"/>
      <c r="I207" s="333"/>
      <c r="J207" s="333"/>
      <c r="K207" s="333"/>
      <c r="L207" s="333"/>
      <c r="M207" s="339" t="str">
        <f>IF(AN207="","",SUM(Main!N207,Main!S207))</f>
        <v/>
      </c>
      <c r="N207" s="333"/>
      <c r="O207" s="334">
        <f t="shared" si="16"/>
        <v>0</v>
      </c>
      <c r="P207" s="334"/>
      <c r="Q207" s="335"/>
      <c r="R207" s="336"/>
      <c r="S207" s="337"/>
      <c r="T207" s="337"/>
      <c r="U207" s="337"/>
      <c r="V207" s="337"/>
      <c r="W207" s="336"/>
      <c r="X207" s="336"/>
      <c r="Y207" s="336"/>
      <c r="Z207" s="336"/>
      <c r="AA207" s="336"/>
      <c r="AB207" s="337"/>
      <c r="AC207" s="337"/>
      <c r="AD207" s="337"/>
      <c r="AE207" s="337"/>
      <c r="AF207" s="334"/>
      <c r="AG207" s="334"/>
      <c r="AH207" s="334">
        <f t="shared" si="17"/>
        <v>0</v>
      </c>
      <c r="AI207" s="334">
        <f t="shared" si="18"/>
        <v>0</v>
      </c>
      <c r="AJ207" s="334"/>
      <c r="AK207" s="334">
        <f t="shared" si="19"/>
        <v>0</v>
      </c>
      <c r="AL207" s="338"/>
      <c r="AM207" s="304"/>
      <c r="AN207" s="356" t="str">
        <f>IF(SUM(Main!N207,Main!S207)&gt;0,1,"")</f>
        <v/>
      </c>
      <c r="AO207" s="304"/>
      <c r="AP207" s="304"/>
    </row>
    <row r="208" spans="1:42" s="301" customFormat="1" ht="24" hidden="1" customHeight="1">
      <c r="A208" s="332" t="str">
        <f>IF(AN208="","",SUM($AN$4:AN208))</f>
        <v/>
      </c>
      <c r="B208" s="332" t="str">
        <f>IF(AN208="","",Main!B208)</f>
        <v/>
      </c>
      <c r="C208" s="346" t="str">
        <f>IF(AN208="","",Main!C208)</f>
        <v/>
      </c>
      <c r="D208" s="347" t="str">
        <f>IF(AN208="","",Main!D208)</f>
        <v/>
      </c>
      <c r="E208" s="333" t="str">
        <f>IF(AN208="","",Main!E208)</f>
        <v/>
      </c>
      <c r="F208" s="333"/>
      <c r="G208" s="333"/>
      <c r="H208" s="333"/>
      <c r="I208" s="333"/>
      <c r="J208" s="333"/>
      <c r="K208" s="333"/>
      <c r="L208" s="333"/>
      <c r="M208" s="339" t="str">
        <f>IF(AN208="","",SUM(Main!N208,Main!S208))</f>
        <v/>
      </c>
      <c r="N208" s="333"/>
      <c r="O208" s="334">
        <f t="shared" si="16"/>
        <v>0</v>
      </c>
      <c r="P208" s="334"/>
      <c r="Q208" s="335"/>
      <c r="R208" s="336"/>
      <c r="S208" s="337"/>
      <c r="T208" s="337"/>
      <c r="U208" s="337"/>
      <c r="V208" s="337"/>
      <c r="W208" s="336"/>
      <c r="X208" s="336"/>
      <c r="Y208" s="336"/>
      <c r="Z208" s="336"/>
      <c r="AA208" s="336"/>
      <c r="AB208" s="337"/>
      <c r="AC208" s="337"/>
      <c r="AD208" s="337"/>
      <c r="AE208" s="337"/>
      <c r="AF208" s="334"/>
      <c r="AG208" s="334"/>
      <c r="AH208" s="334">
        <f t="shared" si="17"/>
        <v>0</v>
      </c>
      <c r="AI208" s="334">
        <f t="shared" si="18"/>
        <v>0</v>
      </c>
      <c r="AJ208" s="334"/>
      <c r="AK208" s="334">
        <f t="shared" si="19"/>
        <v>0</v>
      </c>
      <c r="AL208" s="338"/>
      <c r="AM208" s="304"/>
      <c r="AN208" s="356" t="str">
        <f>IF(SUM(Main!N208,Main!S208)&gt;0,1,"")</f>
        <v/>
      </c>
      <c r="AO208" s="304"/>
      <c r="AP208" s="304"/>
    </row>
    <row r="209" spans="1:42" s="308" customFormat="1" ht="24" hidden="1" customHeight="1">
      <c r="A209" s="332" t="str">
        <f>IF(AN209="","",SUM($AN$4:AN209))</f>
        <v/>
      </c>
      <c r="B209" s="332" t="str">
        <f>IF(AN209="","",Main!B209)</f>
        <v/>
      </c>
      <c r="C209" s="346" t="str">
        <f>IF(AN209="","",Main!C209)</f>
        <v/>
      </c>
      <c r="D209" s="347" t="str">
        <f>IF(AN209="","",Main!D209)</f>
        <v/>
      </c>
      <c r="E209" s="333" t="str">
        <f>IF(AN209="","",Main!E209)</f>
        <v/>
      </c>
      <c r="F209" s="333"/>
      <c r="G209" s="333"/>
      <c r="H209" s="333"/>
      <c r="I209" s="333"/>
      <c r="J209" s="333"/>
      <c r="K209" s="333"/>
      <c r="L209" s="333"/>
      <c r="M209" s="339" t="str">
        <f>IF(AN209="","",SUM(Main!N209,Main!S209))</f>
        <v/>
      </c>
      <c r="N209" s="333"/>
      <c r="O209" s="334">
        <f t="shared" si="16"/>
        <v>0</v>
      </c>
      <c r="P209" s="334"/>
      <c r="Q209" s="335"/>
      <c r="R209" s="336"/>
      <c r="S209" s="337"/>
      <c r="T209" s="337"/>
      <c r="U209" s="337"/>
      <c r="V209" s="337"/>
      <c r="W209" s="336"/>
      <c r="X209" s="336"/>
      <c r="Y209" s="336"/>
      <c r="Z209" s="336"/>
      <c r="AA209" s="336"/>
      <c r="AB209" s="337"/>
      <c r="AC209" s="337"/>
      <c r="AD209" s="337"/>
      <c r="AE209" s="337"/>
      <c r="AF209" s="334"/>
      <c r="AG209" s="334"/>
      <c r="AH209" s="334">
        <f t="shared" si="17"/>
        <v>0</v>
      </c>
      <c r="AI209" s="334">
        <f t="shared" si="18"/>
        <v>0</v>
      </c>
      <c r="AJ209" s="334"/>
      <c r="AK209" s="334">
        <f t="shared" si="19"/>
        <v>0</v>
      </c>
      <c r="AL209" s="338"/>
      <c r="AM209" s="309"/>
      <c r="AN209" s="356" t="str">
        <f>IF(SUM(Main!N209,Main!S209)&gt;0,1,"")</f>
        <v/>
      </c>
      <c r="AO209" s="309"/>
      <c r="AP209" s="309"/>
    </row>
    <row r="210" spans="1:42" s="301" customFormat="1" ht="24" hidden="1" customHeight="1">
      <c r="A210" s="332" t="str">
        <f>IF(AN210="","",SUM($AN$4:AN210))</f>
        <v/>
      </c>
      <c r="B210" s="332" t="str">
        <f>IF(AN210="","",Main!B210)</f>
        <v/>
      </c>
      <c r="C210" s="346" t="str">
        <f>IF(AN210="","",Main!C210)</f>
        <v/>
      </c>
      <c r="D210" s="347" t="str">
        <f>IF(AN210="","",Main!D210)</f>
        <v/>
      </c>
      <c r="E210" s="333" t="str">
        <f>IF(AN210="","",Main!E210)</f>
        <v/>
      </c>
      <c r="F210" s="333"/>
      <c r="G210" s="333"/>
      <c r="H210" s="333"/>
      <c r="I210" s="333"/>
      <c r="J210" s="333"/>
      <c r="K210" s="333"/>
      <c r="L210" s="333"/>
      <c r="M210" s="339" t="str">
        <f>IF(AN210="","",SUM(Main!N210,Main!S210))</f>
        <v/>
      </c>
      <c r="N210" s="333"/>
      <c r="O210" s="334">
        <f t="shared" si="16"/>
        <v>0</v>
      </c>
      <c r="P210" s="334"/>
      <c r="Q210" s="335"/>
      <c r="R210" s="336"/>
      <c r="S210" s="337"/>
      <c r="T210" s="337"/>
      <c r="U210" s="337"/>
      <c r="V210" s="337"/>
      <c r="W210" s="336"/>
      <c r="X210" s="336"/>
      <c r="Y210" s="336"/>
      <c r="Z210" s="336"/>
      <c r="AA210" s="336"/>
      <c r="AB210" s="337"/>
      <c r="AC210" s="337"/>
      <c r="AD210" s="337"/>
      <c r="AE210" s="337"/>
      <c r="AF210" s="334"/>
      <c r="AG210" s="334"/>
      <c r="AH210" s="334">
        <f t="shared" si="17"/>
        <v>0</v>
      </c>
      <c r="AI210" s="334">
        <f t="shared" si="18"/>
        <v>0</v>
      </c>
      <c r="AJ210" s="334"/>
      <c r="AK210" s="334">
        <f t="shared" si="19"/>
        <v>0</v>
      </c>
      <c r="AL210" s="338"/>
      <c r="AM210" s="304"/>
      <c r="AN210" s="356" t="str">
        <f>IF(SUM(Main!N210,Main!S210)&gt;0,1,"")</f>
        <v/>
      </c>
      <c r="AO210" s="304"/>
      <c r="AP210" s="304"/>
    </row>
    <row r="211" spans="1:42" s="301" customFormat="1" ht="24" hidden="1" customHeight="1">
      <c r="A211" s="332" t="str">
        <f>IF(AN211="","",SUM($AN$4:AN211))</f>
        <v/>
      </c>
      <c r="B211" s="332" t="str">
        <f>IF(AN211="","",Main!B211)</f>
        <v/>
      </c>
      <c r="C211" s="346" t="str">
        <f>IF(AN211="","",Main!C211)</f>
        <v/>
      </c>
      <c r="D211" s="347" t="str">
        <f>IF(AN211="","",Main!D211)</f>
        <v/>
      </c>
      <c r="E211" s="333" t="str">
        <f>IF(AN211="","",Main!E211)</f>
        <v/>
      </c>
      <c r="F211" s="333"/>
      <c r="G211" s="333"/>
      <c r="H211" s="333"/>
      <c r="I211" s="333"/>
      <c r="J211" s="333"/>
      <c r="K211" s="333"/>
      <c r="L211" s="333"/>
      <c r="M211" s="339" t="str">
        <f>IF(AN211="","",SUM(Main!N211,Main!S211))</f>
        <v/>
      </c>
      <c r="N211" s="333"/>
      <c r="O211" s="334">
        <f t="shared" si="16"/>
        <v>0</v>
      </c>
      <c r="P211" s="334"/>
      <c r="Q211" s="335"/>
      <c r="R211" s="336"/>
      <c r="S211" s="337"/>
      <c r="T211" s="337"/>
      <c r="U211" s="337"/>
      <c r="V211" s="337"/>
      <c r="W211" s="336"/>
      <c r="X211" s="336"/>
      <c r="Y211" s="336"/>
      <c r="Z211" s="336"/>
      <c r="AA211" s="336"/>
      <c r="AB211" s="337"/>
      <c r="AC211" s="337"/>
      <c r="AD211" s="337"/>
      <c r="AE211" s="337"/>
      <c r="AF211" s="334"/>
      <c r="AG211" s="334"/>
      <c r="AH211" s="334">
        <f t="shared" si="17"/>
        <v>0</v>
      </c>
      <c r="AI211" s="334">
        <f t="shared" si="18"/>
        <v>0</v>
      </c>
      <c r="AJ211" s="334"/>
      <c r="AK211" s="334">
        <f t="shared" si="19"/>
        <v>0</v>
      </c>
      <c r="AL211" s="338"/>
      <c r="AM211" s="304"/>
      <c r="AN211" s="356" t="str">
        <f>IF(SUM(Main!N211,Main!S211)&gt;0,1,"")</f>
        <v/>
      </c>
      <c r="AO211" s="304"/>
      <c r="AP211" s="304"/>
    </row>
    <row r="212" spans="1:42" s="301" customFormat="1" ht="24" hidden="1" customHeight="1">
      <c r="A212" s="332" t="str">
        <f>IF(AN212="","",SUM($AN$4:AN212))</f>
        <v/>
      </c>
      <c r="B212" s="332" t="str">
        <f>IF(AN212="","",Main!B212)</f>
        <v/>
      </c>
      <c r="C212" s="346" t="str">
        <f>IF(AN212="","",Main!C212)</f>
        <v/>
      </c>
      <c r="D212" s="347" t="str">
        <f>IF(AN212="","",Main!D212)</f>
        <v/>
      </c>
      <c r="E212" s="333" t="str">
        <f>IF(AN212="","",Main!E212)</f>
        <v/>
      </c>
      <c r="F212" s="333"/>
      <c r="G212" s="333"/>
      <c r="H212" s="333"/>
      <c r="I212" s="333"/>
      <c r="J212" s="333"/>
      <c r="K212" s="333"/>
      <c r="L212" s="333"/>
      <c r="M212" s="339" t="str">
        <f>IF(AN212="","",SUM(Main!N212,Main!S212))</f>
        <v/>
      </c>
      <c r="N212" s="333"/>
      <c r="O212" s="334">
        <f t="shared" si="16"/>
        <v>0</v>
      </c>
      <c r="P212" s="334"/>
      <c r="Q212" s="335"/>
      <c r="R212" s="336"/>
      <c r="S212" s="337"/>
      <c r="T212" s="337"/>
      <c r="U212" s="337"/>
      <c r="V212" s="337"/>
      <c r="W212" s="336"/>
      <c r="X212" s="336"/>
      <c r="Y212" s="336"/>
      <c r="Z212" s="336"/>
      <c r="AA212" s="336"/>
      <c r="AB212" s="337"/>
      <c r="AC212" s="337"/>
      <c r="AD212" s="337"/>
      <c r="AE212" s="337"/>
      <c r="AF212" s="334"/>
      <c r="AG212" s="334"/>
      <c r="AH212" s="334">
        <f t="shared" si="17"/>
        <v>0</v>
      </c>
      <c r="AI212" s="334">
        <f t="shared" si="18"/>
        <v>0</v>
      </c>
      <c r="AJ212" s="334"/>
      <c r="AK212" s="334">
        <f t="shared" si="19"/>
        <v>0</v>
      </c>
      <c r="AL212" s="338"/>
      <c r="AM212" s="304"/>
      <c r="AN212" s="356" t="str">
        <f>IF(SUM(Main!N212,Main!S212)&gt;0,1,"")</f>
        <v/>
      </c>
      <c r="AO212" s="304"/>
      <c r="AP212" s="304"/>
    </row>
    <row r="213" spans="1:42" s="301" customFormat="1" ht="24" hidden="1" customHeight="1">
      <c r="A213" s="332" t="str">
        <f>IF(AN213="","",SUM($AN$4:AN213))</f>
        <v/>
      </c>
      <c r="B213" s="332" t="str">
        <f>IF(AN213="","",Main!B213)</f>
        <v/>
      </c>
      <c r="C213" s="346" t="str">
        <f>IF(AN213="","",Main!C213)</f>
        <v/>
      </c>
      <c r="D213" s="347" t="str">
        <f>IF(AN213="","",Main!D213)</f>
        <v/>
      </c>
      <c r="E213" s="333" t="str">
        <f>IF(AN213="","",Main!E213)</f>
        <v/>
      </c>
      <c r="F213" s="333"/>
      <c r="G213" s="333"/>
      <c r="H213" s="333"/>
      <c r="I213" s="333"/>
      <c r="J213" s="333"/>
      <c r="K213" s="333"/>
      <c r="L213" s="333"/>
      <c r="M213" s="339" t="str">
        <f>IF(AN213="","",SUM(Main!N213,Main!S213))</f>
        <v/>
      </c>
      <c r="N213" s="333"/>
      <c r="O213" s="334">
        <f t="shared" si="16"/>
        <v>0</v>
      </c>
      <c r="P213" s="334"/>
      <c r="Q213" s="335"/>
      <c r="R213" s="336"/>
      <c r="S213" s="337"/>
      <c r="T213" s="337"/>
      <c r="U213" s="337"/>
      <c r="V213" s="337"/>
      <c r="W213" s="336"/>
      <c r="X213" s="336"/>
      <c r="Y213" s="336"/>
      <c r="Z213" s="336"/>
      <c r="AA213" s="336"/>
      <c r="AB213" s="337"/>
      <c r="AC213" s="337"/>
      <c r="AD213" s="337"/>
      <c r="AE213" s="337"/>
      <c r="AF213" s="334"/>
      <c r="AG213" s="334"/>
      <c r="AH213" s="334">
        <f t="shared" si="17"/>
        <v>0</v>
      </c>
      <c r="AI213" s="334">
        <f t="shared" si="18"/>
        <v>0</v>
      </c>
      <c r="AJ213" s="334"/>
      <c r="AK213" s="334">
        <f t="shared" si="19"/>
        <v>0</v>
      </c>
      <c r="AL213" s="338"/>
      <c r="AM213" s="304"/>
      <c r="AN213" s="356" t="str">
        <f>IF(SUM(Main!N213,Main!S213)&gt;0,1,"")</f>
        <v/>
      </c>
      <c r="AO213" s="304"/>
      <c r="AP213" s="304"/>
    </row>
    <row r="214" spans="1:42" s="301" customFormat="1" ht="24" hidden="1" customHeight="1">
      <c r="A214" s="332" t="str">
        <f>IF(AN214="","",SUM($AN$4:AN214))</f>
        <v/>
      </c>
      <c r="B214" s="332" t="str">
        <f>IF(AN214="","",Main!B214)</f>
        <v/>
      </c>
      <c r="C214" s="346" t="str">
        <f>IF(AN214="","",Main!C214)</f>
        <v/>
      </c>
      <c r="D214" s="347" t="str">
        <f>IF(AN214="","",Main!D214)</f>
        <v/>
      </c>
      <c r="E214" s="333" t="str">
        <f>IF(AN214="","",Main!E214)</f>
        <v/>
      </c>
      <c r="F214" s="333"/>
      <c r="G214" s="333"/>
      <c r="H214" s="333"/>
      <c r="I214" s="333"/>
      <c r="J214" s="333"/>
      <c r="K214" s="333"/>
      <c r="L214" s="333"/>
      <c r="M214" s="339" t="str">
        <f>IF(AN214="","",SUM(Main!N214,Main!S214))</f>
        <v/>
      </c>
      <c r="N214" s="333"/>
      <c r="O214" s="334">
        <f t="shared" si="16"/>
        <v>0</v>
      </c>
      <c r="P214" s="334"/>
      <c r="Q214" s="335"/>
      <c r="R214" s="336"/>
      <c r="S214" s="337"/>
      <c r="T214" s="337"/>
      <c r="U214" s="337"/>
      <c r="V214" s="337"/>
      <c r="W214" s="336"/>
      <c r="X214" s="336"/>
      <c r="Y214" s="336"/>
      <c r="Z214" s="336"/>
      <c r="AA214" s="336"/>
      <c r="AB214" s="337"/>
      <c r="AC214" s="337"/>
      <c r="AD214" s="337"/>
      <c r="AE214" s="337"/>
      <c r="AF214" s="334"/>
      <c r="AG214" s="334"/>
      <c r="AH214" s="334">
        <f t="shared" si="17"/>
        <v>0</v>
      </c>
      <c r="AI214" s="334">
        <f t="shared" si="18"/>
        <v>0</v>
      </c>
      <c r="AJ214" s="334"/>
      <c r="AK214" s="334">
        <f t="shared" si="19"/>
        <v>0</v>
      </c>
      <c r="AL214" s="338"/>
      <c r="AM214" s="304"/>
      <c r="AN214" s="356" t="str">
        <f>IF(SUM(Main!N214,Main!S214)&gt;0,1,"")</f>
        <v/>
      </c>
      <c r="AO214" s="304"/>
      <c r="AP214" s="304"/>
    </row>
    <row r="215" spans="1:42" s="301" customFormat="1" ht="24" hidden="1" customHeight="1">
      <c r="A215" s="332" t="str">
        <f>IF(AN215="","",SUM($AN$4:AN215))</f>
        <v/>
      </c>
      <c r="B215" s="332" t="str">
        <f>IF(AN215="","",Main!B215)</f>
        <v/>
      </c>
      <c r="C215" s="346" t="str">
        <f>IF(AN215="","",Main!C215)</f>
        <v/>
      </c>
      <c r="D215" s="347" t="str">
        <f>IF(AN215="","",Main!D215)</f>
        <v/>
      </c>
      <c r="E215" s="333" t="str">
        <f>IF(AN215="","",Main!E215)</f>
        <v/>
      </c>
      <c r="F215" s="333"/>
      <c r="G215" s="333"/>
      <c r="H215" s="333"/>
      <c r="I215" s="333"/>
      <c r="J215" s="333"/>
      <c r="K215" s="333"/>
      <c r="L215" s="333"/>
      <c r="M215" s="339" t="str">
        <f>IF(AN215="","",SUM(Main!N215,Main!S215))</f>
        <v/>
      </c>
      <c r="N215" s="333"/>
      <c r="O215" s="334">
        <f t="shared" si="16"/>
        <v>0</v>
      </c>
      <c r="P215" s="334"/>
      <c r="Q215" s="335"/>
      <c r="R215" s="336"/>
      <c r="S215" s="337"/>
      <c r="T215" s="337"/>
      <c r="U215" s="337"/>
      <c r="V215" s="337"/>
      <c r="W215" s="336"/>
      <c r="X215" s="336"/>
      <c r="Y215" s="336"/>
      <c r="Z215" s="336"/>
      <c r="AA215" s="336"/>
      <c r="AB215" s="337"/>
      <c r="AC215" s="337"/>
      <c r="AD215" s="337"/>
      <c r="AE215" s="337"/>
      <c r="AF215" s="334"/>
      <c r="AG215" s="334"/>
      <c r="AH215" s="334">
        <f t="shared" si="17"/>
        <v>0</v>
      </c>
      <c r="AI215" s="334">
        <f t="shared" si="18"/>
        <v>0</v>
      </c>
      <c r="AJ215" s="334"/>
      <c r="AK215" s="334">
        <f t="shared" si="19"/>
        <v>0</v>
      </c>
      <c r="AL215" s="338"/>
      <c r="AM215" s="304"/>
      <c r="AN215" s="356" t="str">
        <f>IF(SUM(Main!N215,Main!S215)&gt;0,1,"")</f>
        <v/>
      </c>
      <c r="AO215" s="304"/>
      <c r="AP215" s="304"/>
    </row>
    <row r="216" spans="1:42" s="301" customFormat="1" ht="24" hidden="1" customHeight="1">
      <c r="A216" s="332" t="str">
        <f>IF(AN216="","",SUM($AN$4:AN216))</f>
        <v/>
      </c>
      <c r="B216" s="332" t="str">
        <f>IF(AN216="","",Main!B216)</f>
        <v/>
      </c>
      <c r="C216" s="346" t="str">
        <f>IF(AN216="","",Main!C216)</f>
        <v/>
      </c>
      <c r="D216" s="347" t="str">
        <f>IF(AN216="","",Main!D216)</f>
        <v/>
      </c>
      <c r="E216" s="333" t="str">
        <f>IF(AN216="","",Main!E216)</f>
        <v/>
      </c>
      <c r="F216" s="333"/>
      <c r="G216" s="333"/>
      <c r="H216" s="333"/>
      <c r="I216" s="333"/>
      <c r="J216" s="333"/>
      <c r="K216" s="333"/>
      <c r="L216" s="333"/>
      <c r="M216" s="339" t="str">
        <f>IF(AN216="","",SUM(Main!N216,Main!S216))</f>
        <v/>
      </c>
      <c r="N216" s="333"/>
      <c r="O216" s="334">
        <f t="shared" si="16"/>
        <v>0</v>
      </c>
      <c r="P216" s="334"/>
      <c r="Q216" s="335"/>
      <c r="R216" s="336"/>
      <c r="S216" s="337"/>
      <c r="T216" s="337"/>
      <c r="U216" s="337"/>
      <c r="V216" s="337"/>
      <c r="W216" s="336"/>
      <c r="X216" s="336"/>
      <c r="Y216" s="336"/>
      <c r="Z216" s="336"/>
      <c r="AA216" s="336"/>
      <c r="AB216" s="337"/>
      <c r="AC216" s="337"/>
      <c r="AD216" s="337"/>
      <c r="AE216" s="337"/>
      <c r="AF216" s="334"/>
      <c r="AG216" s="334"/>
      <c r="AH216" s="334">
        <f t="shared" si="17"/>
        <v>0</v>
      </c>
      <c r="AI216" s="334">
        <f t="shared" si="18"/>
        <v>0</v>
      </c>
      <c r="AJ216" s="334"/>
      <c r="AK216" s="334">
        <f t="shared" si="19"/>
        <v>0</v>
      </c>
      <c r="AL216" s="338"/>
      <c r="AM216" s="304"/>
      <c r="AN216" s="356" t="str">
        <f>IF(SUM(Main!N216,Main!S216)&gt;0,1,"")</f>
        <v/>
      </c>
      <c r="AO216" s="304"/>
      <c r="AP216" s="304"/>
    </row>
    <row r="217" spans="1:42" s="301" customFormat="1" ht="24" hidden="1" customHeight="1">
      <c r="A217" s="332" t="str">
        <f>IF(AN217="","",SUM($AN$4:AN217))</f>
        <v/>
      </c>
      <c r="B217" s="332" t="str">
        <f>IF(AN217="","",Main!B217)</f>
        <v/>
      </c>
      <c r="C217" s="346" t="str">
        <f>IF(AN217="","",Main!C217)</f>
        <v/>
      </c>
      <c r="D217" s="347" t="str">
        <f>IF(AN217="","",Main!D217)</f>
        <v/>
      </c>
      <c r="E217" s="333" t="str">
        <f>IF(AN217="","",Main!E217)</f>
        <v/>
      </c>
      <c r="F217" s="333"/>
      <c r="G217" s="333"/>
      <c r="H217" s="333"/>
      <c r="I217" s="333"/>
      <c r="J217" s="333"/>
      <c r="K217" s="333"/>
      <c r="L217" s="333"/>
      <c r="M217" s="339" t="str">
        <f>IF(AN217="","",SUM(Main!N217,Main!S217))</f>
        <v/>
      </c>
      <c r="N217" s="333"/>
      <c r="O217" s="334">
        <f t="shared" si="16"/>
        <v>0</v>
      </c>
      <c r="P217" s="334"/>
      <c r="Q217" s="335"/>
      <c r="R217" s="336"/>
      <c r="S217" s="337"/>
      <c r="T217" s="337"/>
      <c r="U217" s="337"/>
      <c r="V217" s="337"/>
      <c r="W217" s="336"/>
      <c r="X217" s="336"/>
      <c r="Y217" s="336"/>
      <c r="Z217" s="336"/>
      <c r="AA217" s="336"/>
      <c r="AB217" s="337"/>
      <c r="AC217" s="337"/>
      <c r="AD217" s="337"/>
      <c r="AE217" s="337"/>
      <c r="AF217" s="334"/>
      <c r="AG217" s="334"/>
      <c r="AH217" s="334">
        <f t="shared" si="17"/>
        <v>0</v>
      </c>
      <c r="AI217" s="334">
        <f t="shared" si="18"/>
        <v>0</v>
      </c>
      <c r="AJ217" s="334"/>
      <c r="AK217" s="334">
        <f t="shared" si="19"/>
        <v>0</v>
      </c>
      <c r="AL217" s="338"/>
      <c r="AM217" s="304"/>
      <c r="AN217" s="356" t="str">
        <f>IF(SUM(Main!N217,Main!S217)&gt;0,1,"")</f>
        <v/>
      </c>
      <c r="AO217" s="304"/>
      <c r="AP217" s="304"/>
    </row>
    <row r="218" spans="1:42" s="301" customFormat="1" ht="24" hidden="1" customHeight="1">
      <c r="A218" s="332" t="str">
        <f>IF(AN218="","",SUM($AN$4:AN218))</f>
        <v/>
      </c>
      <c r="B218" s="332" t="str">
        <f>IF(AN218="","",Main!B218)</f>
        <v/>
      </c>
      <c r="C218" s="346" t="str">
        <f>IF(AN218="","",Main!C218)</f>
        <v/>
      </c>
      <c r="D218" s="347" t="str">
        <f>IF(AN218="","",Main!D218)</f>
        <v/>
      </c>
      <c r="E218" s="333" t="str">
        <f>IF(AN218="","",Main!E218)</f>
        <v/>
      </c>
      <c r="F218" s="333"/>
      <c r="G218" s="333"/>
      <c r="H218" s="333"/>
      <c r="I218" s="333"/>
      <c r="J218" s="333"/>
      <c r="K218" s="333"/>
      <c r="L218" s="333"/>
      <c r="M218" s="339" t="str">
        <f>IF(AN218="","",SUM(Main!N218,Main!S218))</f>
        <v/>
      </c>
      <c r="N218" s="333"/>
      <c r="O218" s="334">
        <f t="shared" si="16"/>
        <v>0</v>
      </c>
      <c r="P218" s="334"/>
      <c r="Q218" s="335"/>
      <c r="R218" s="336"/>
      <c r="S218" s="337"/>
      <c r="T218" s="337"/>
      <c r="U218" s="337"/>
      <c r="V218" s="337"/>
      <c r="W218" s="336"/>
      <c r="X218" s="336"/>
      <c r="Y218" s="336"/>
      <c r="Z218" s="336"/>
      <c r="AA218" s="336"/>
      <c r="AB218" s="337"/>
      <c r="AC218" s="337"/>
      <c r="AD218" s="337"/>
      <c r="AE218" s="337"/>
      <c r="AF218" s="334"/>
      <c r="AG218" s="334"/>
      <c r="AH218" s="334">
        <f t="shared" si="17"/>
        <v>0</v>
      </c>
      <c r="AI218" s="334">
        <f t="shared" si="18"/>
        <v>0</v>
      </c>
      <c r="AJ218" s="334"/>
      <c r="AK218" s="334">
        <f t="shared" si="19"/>
        <v>0</v>
      </c>
      <c r="AL218" s="338"/>
      <c r="AM218" s="304"/>
      <c r="AN218" s="356" t="str">
        <f>IF(SUM(Main!N218,Main!S218)&gt;0,1,"")</f>
        <v/>
      </c>
      <c r="AO218" s="304"/>
      <c r="AP218" s="304"/>
    </row>
    <row r="219" spans="1:42" s="301" customFormat="1" ht="24" hidden="1" customHeight="1">
      <c r="A219" s="332" t="str">
        <f>IF(AN219="","",SUM($AN$4:AN219))</f>
        <v/>
      </c>
      <c r="B219" s="332" t="str">
        <f>IF(AN219="","",Main!B219)</f>
        <v/>
      </c>
      <c r="C219" s="346" t="str">
        <f>IF(AN219="","",Main!C219)</f>
        <v/>
      </c>
      <c r="D219" s="347" t="str">
        <f>IF(AN219="","",Main!D219)</f>
        <v/>
      </c>
      <c r="E219" s="333" t="str">
        <f>IF(AN219="","",Main!E219)</f>
        <v/>
      </c>
      <c r="F219" s="333"/>
      <c r="G219" s="333"/>
      <c r="H219" s="333"/>
      <c r="I219" s="333"/>
      <c r="J219" s="333"/>
      <c r="K219" s="333"/>
      <c r="L219" s="333"/>
      <c r="M219" s="339" t="str">
        <f>IF(AN219="","",SUM(Main!N219,Main!S219))</f>
        <v/>
      </c>
      <c r="N219" s="333"/>
      <c r="O219" s="334">
        <f t="shared" si="16"/>
        <v>0</v>
      </c>
      <c r="P219" s="334"/>
      <c r="Q219" s="335"/>
      <c r="R219" s="336"/>
      <c r="S219" s="337"/>
      <c r="T219" s="337"/>
      <c r="U219" s="337"/>
      <c r="V219" s="337"/>
      <c r="W219" s="336"/>
      <c r="X219" s="336"/>
      <c r="Y219" s="336"/>
      <c r="Z219" s="336"/>
      <c r="AA219" s="336"/>
      <c r="AB219" s="337"/>
      <c r="AC219" s="337"/>
      <c r="AD219" s="337"/>
      <c r="AE219" s="337"/>
      <c r="AF219" s="334"/>
      <c r="AG219" s="334"/>
      <c r="AH219" s="334">
        <f t="shared" si="17"/>
        <v>0</v>
      </c>
      <c r="AI219" s="334">
        <f t="shared" si="18"/>
        <v>0</v>
      </c>
      <c r="AJ219" s="334"/>
      <c r="AK219" s="334">
        <f t="shared" si="19"/>
        <v>0</v>
      </c>
      <c r="AL219" s="338"/>
      <c r="AM219" s="304"/>
      <c r="AN219" s="356" t="str">
        <f>IF(SUM(Main!N219,Main!S219)&gt;0,1,"")</f>
        <v/>
      </c>
      <c r="AO219" s="304"/>
      <c r="AP219" s="304"/>
    </row>
    <row r="220" spans="1:42" s="301" customFormat="1" ht="24" hidden="1" customHeight="1">
      <c r="A220" s="332" t="str">
        <f>IF(AN220="","",SUM($AN$4:AN220))</f>
        <v/>
      </c>
      <c r="B220" s="332" t="str">
        <f>IF(AN220="","",Main!B220)</f>
        <v/>
      </c>
      <c r="C220" s="346" t="str">
        <f>IF(AN220="","",Main!C220)</f>
        <v/>
      </c>
      <c r="D220" s="347" t="str">
        <f>IF(AN220="","",Main!D220)</f>
        <v/>
      </c>
      <c r="E220" s="333" t="str">
        <f>IF(AN220="","",Main!E220)</f>
        <v/>
      </c>
      <c r="F220" s="333"/>
      <c r="G220" s="333"/>
      <c r="H220" s="333"/>
      <c r="I220" s="333"/>
      <c r="J220" s="333"/>
      <c r="K220" s="333"/>
      <c r="L220" s="333"/>
      <c r="M220" s="339" t="str">
        <f>IF(AN220="","",SUM(Main!N220,Main!S220))</f>
        <v/>
      </c>
      <c r="N220" s="333"/>
      <c r="O220" s="334">
        <f t="shared" si="16"/>
        <v>0</v>
      </c>
      <c r="P220" s="334"/>
      <c r="Q220" s="335"/>
      <c r="R220" s="336"/>
      <c r="S220" s="337"/>
      <c r="T220" s="337"/>
      <c r="U220" s="337"/>
      <c r="V220" s="337"/>
      <c r="W220" s="336"/>
      <c r="X220" s="336"/>
      <c r="Y220" s="336"/>
      <c r="Z220" s="336"/>
      <c r="AA220" s="336"/>
      <c r="AB220" s="337"/>
      <c r="AC220" s="337"/>
      <c r="AD220" s="337"/>
      <c r="AE220" s="337"/>
      <c r="AF220" s="334"/>
      <c r="AG220" s="334"/>
      <c r="AH220" s="334">
        <f t="shared" si="17"/>
        <v>0</v>
      </c>
      <c r="AI220" s="334">
        <f t="shared" si="18"/>
        <v>0</v>
      </c>
      <c r="AJ220" s="334"/>
      <c r="AK220" s="334">
        <f t="shared" si="19"/>
        <v>0</v>
      </c>
      <c r="AL220" s="338"/>
      <c r="AM220" s="304"/>
      <c r="AN220" s="356" t="str">
        <f>IF(SUM(Main!N220,Main!S220)&gt;0,1,"")</f>
        <v/>
      </c>
      <c r="AO220" s="304"/>
      <c r="AP220" s="304"/>
    </row>
    <row r="221" spans="1:42" s="301" customFormat="1" ht="24" hidden="1" customHeight="1">
      <c r="A221" s="332" t="str">
        <f>IF(AN221="","",SUM($AN$4:AN221))</f>
        <v/>
      </c>
      <c r="B221" s="332" t="str">
        <f>IF(AN221="","",Main!B221)</f>
        <v/>
      </c>
      <c r="C221" s="346" t="str">
        <f>IF(AN221="","",Main!C221)</f>
        <v/>
      </c>
      <c r="D221" s="347" t="str">
        <f>IF(AN221="","",Main!D221)</f>
        <v/>
      </c>
      <c r="E221" s="333" t="str">
        <f>IF(AN221="","",Main!E221)</f>
        <v/>
      </c>
      <c r="F221" s="333"/>
      <c r="G221" s="333"/>
      <c r="H221" s="333"/>
      <c r="I221" s="333"/>
      <c r="J221" s="333"/>
      <c r="K221" s="333"/>
      <c r="L221" s="333"/>
      <c r="M221" s="339" t="str">
        <f>IF(AN221="","",SUM(Main!N221,Main!S221))</f>
        <v/>
      </c>
      <c r="N221" s="333"/>
      <c r="O221" s="334">
        <f t="shared" si="16"/>
        <v>0</v>
      </c>
      <c r="P221" s="334"/>
      <c r="Q221" s="335"/>
      <c r="R221" s="336"/>
      <c r="S221" s="337"/>
      <c r="T221" s="337"/>
      <c r="U221" s="337"/>
      <c r="V221" s="337"/>
      <c r="W221" s="336"/>
      <c r="X221" s="336"/>
      <c r="Y221" s="336"/>
      <c r="Z221" s="336"/>
      <c r="AA221" s="336"/>
      <c r="AB221" s="337"/>
      <c r="AC221" s="337"/>
      <c r="AD221" s="337"/>
      <c r="AE221" s="337"/>
      <c r="AF221" s="334"/>
      <c r="AG221" s="334"/>
      <c r="AH221" s="334">
        <f t="shared" si="17"/>
        <v>0</v>
      </c>
      <c r="AI221" s="334">
        <f t="shared" si="18"/>
        <v>0</v>
      </c>
      <c r="AJ221" s="334"/>
      <c r="AK221" s="334">
        <f t="shared" si="19"/>
        <v>0</v>
      </c>
      <c r="AL221" s="338"/>
      <c r="AM221" s="304"/>
      <c r="AN221" s="356" t="str">
        <f>IF(SUM(Main!N221,Main!S221)&gt;0,1,"")</f>
        <v/>
      </c>
      <c r="AO221" s="304"/>
      <c r="AP221" s="304"/>
    </row>
    <row r="222" spans="1:42" s="301" customFormat="1" ht="24" hidden="1" customHeight="1">
      <c r="A222" s="332" t="str">
        <f>IF(AN222="","",SUM($AN$4:AN222))</f>
        <v/>
      </c>
      <c r="B222" s="332" t="str">
        <f>IF(AN222="","",Main!B222)</f>
        <v/>
      </c>
      <c r="C222" s="346" t="str">
        <f>IF(AN222="","",Main!C222)</f>
        <v/>
      </c>
      <c r="D222" s="347" t="str">
        <f>IF(AN222="","",Main!D222)</f>
        <v/>
      </c>
      <c r="E222" s="333" t="str">
        <f>IF(AN222="","",Main!E222)</f>
        <v/>
      </c>
      <c r="F222" s="333"/>
      <c r="G222" s="333"/>
      <c r="H222" s="333"/>
      <c r="I222" s="333"/>
      <c r="J222" s="333"/>
      <c r="K222" s="333"/>
      <c r="L222" s="333"/>
      <c r="M222" s="339" t="str">
        <f>IF(AN222="","",SUM(Main!N222,Main!S222))</f>
        <v/>
      </c>
      <c r="N222" s="333"/>
      <c r="O222" s="334">
        <f t="shared" si="16"/>
        <v>0</v>
      </c>
      <c r="P222" s="334"/>
      <c r="Q222" s="335"/>
      <c r="R222" s="336"/>
      <c r="S222" s="337"/>
      <c r="T222" s="337"/>
      <c r="U222" s="337"/>
      <c r="V222" s="337"/>
      <c r="W222" s="336"/>
      <c r="X222" s="336"/>
      <c r="Y222" s="336"/>
      <c r="Z222" s="336"/>
      <c r="AA222" s="336"/>
      <c r="AB222" s="337"/>
      <c r="AC222" s="337"/>
      <c r="AD222" s="337"/>
      <c r="AE222" s="337"/>
      <c r="AF222" s="334"/>
      <c r="AG222" s="334"/>
      <c r="AH222" s="334">
        <f t="shared" si="17"/>
        <v>0</v>
      </c>
      <c r="AI222" s="334">
        <f t="shared" si="18"/>
        <v>0</v>
      </c>
      <c r="AJ222" s="334"/>
      <c r="AK222" s="334">
        <f t="shared" si="19"/>
        <v>0</v>
      </c>
      <c r="AL222" s="338"/>
      <c r="AM222" s="304"/>
      <c r="AN222" s="356" t="str">
        <f>IF(SUM(Main!N222,Main!S222)&gt;0,1,"")</f>
        <v/>
      </c>
      <c r="AO222" s="304"/>
      <c r="AP222" s="304"/>
    </row>
    <row r="223" spans="1:42" s="301" customFormat="1" ht="24" hidden="1" customHeight="1">
      <c r="A223" s="332" t="str">
        <f>IF(AN223="","",SUM($AN$4:AN223))</f>
        <v/>
      </c>
      <c r="B223" s="332" t="str">
        <f>IF(AN223="","",Main!B223)</f>
        <v/>
      </c>
      <c r="C223" s="346" t="str">
        <f>IF(AN223="","",Main!C223)</f>
        <v/>
      </c>
      <c r="D223" s="347" t="str">
        <f>IF(AN223="","",Main!D223)</f>
        <v/>
      </c>
      <c r="E223" s="333" t="str">
        <f>IF(AN223="","",Main!E223)</f>
        <v/>
      </c>
      <c r="F223" s="333"/>
      <c r="G223" s="333"/>
      <c r="H223" s="333"/>
      <c r="I223" s="333"/>
      <c r="J223" s="333"/>
      <c r="K223" s="333"/>
      <c r="L223" s="333"/>
      <c r="M223" s="339" t="str">
        <f>IF(AN223="","",SUM(Main!N223,Main!S223))</f>
        <v/>
      </c>
      <c r="N223" s="333"/>
      <c r="O223" s="334">
        <f t="shared" si="16"/>
        <v>0</v>
      </c>
      <c r="P223" s="334"/>
      <c r="Q223" s="335"/>
      <c r="R223" s="336"/>
      <c r="S223" s="337"/>
      <c r="T223" s="337"/>
      <c r="U223" s="337"/>
      <c r="V223" s="337"/>
      <c r="W223" s="336"/>
      <c r="X223" s="336"/>
      <c r="Y223" s="336"/>
      <c r="Z223" s="336"/>
      <c r="AA223" s="336"/>
      <c r="AB223" s="337"/>
      <c r="AC223" s="337"/>
      <c r="AD223" s="337"/>
      <c r="AE223" s="337"/>
      <c r="AF223" s="334"/>
      <c r="AG223" s="334"/>
      <c r="AH223" s="334">
        <f t="shared" si="17"/>
        <v>0</v>
      </c>
      <c r="AI223" s="334">
        <f t="shared" si="18"/>
        <v>0</v>
      </c>
      <c r="AJ223" s="334"/>
      <c r="AK223" s="334">
        <f t="shared" si="19"/>
        <v>0</v>
      </c>
      <c r="AL223" s="338"/>
      <c r="AM223" s="304"/>
      <c r="AN223" s="356" t="str">
        <f>IF(SUM(Main!N223,Main!S223)&gt;0,1,"")</f>
        <v/>
      </c>
      <c r="AO223" s="304"/>
      <c r="AP223" s="304"/>
    </row>
    <row r="224" spans="1:42" s="301" customFormat="1" ht="24" hidden="1" customHeight="1">
      <c r="A224" s="332" t="str">
        <f>IF(AN224="","",SUM($AN$4:AN224))</f>
        <v/>
      </c>
      <c r="B224" s="332" t="str">
        <f>IF(AN224="","",Main!B224)</f>
        <v/>
      </c>
      <c r="C224" s="346" t="str">
        <f>IF(AN224="","",Main!C224)</f>
        <v/>
      </c>
      <c r="D224" s="347" t="str">
        <f>IF(AN224="","",Main!D224)</f>
        <v/>
      </c>
      <c r="E224" s="333" t="str">
        <f>IF(AN224="","",Main!E224)</f>
        <v/>
      </c>
      <c r="F224" s="333"/>
      <c r="G224" s="333"/>
      <c r="H224" s="333"/>
      <c r="I224" s="333"/>
      <c r="J224" s="333"/>
      <c r="K224" s="333"/>
      <c r="L224" s="333"/>
      <c r="M224" s="339" t="str">
        <f>IF(AN224="","",SUM(Main!N224,Main!S224))</f>
        <v/>
      </c>
      <c r="N224" s="333"/>
      <c r="O224" s="334">
        <f t="shared" si="16"/>
        <v>0</v>
      </c>
      <c r="P224" s="334"/>
      <c r="Q224" s="335"/>
      <c r="R224" s="336"/>
      <c r="S224" s="337"/>
      <c r="T224" s="337"/>
      <c r="U224" s="337"/>
      <c r="V224" s="337"/>
      <c r="W224" s="336"/>
      <c r="X224" s="336"/>
      <c r="Y224" s="336"/>
      <c r="Z224" s="336"/>
      <c r="AA224" s="336"/>
      <c r="AB224" s="337"/>
      <c r="AC224" s="337"/>
      <c r="AD224" s="337"/>
      <c r="AE224" s="337"/>
      <c r="AF224" s="334"/>
      <c r="AG224" s="334"/>
      <c r="AH224" s="334">
        <f t="shared" si="17"/>
        <v>0</v>
      </c>
      <c r="AI224" s="334">
        <f t="shared" si="18"/>
        <v>0</v>
      </c>
      <c r="AJ224" s="334"/>
      <c r="AK224" s="334">
        <f t="shared" si="19"/>
        <v>0</v>
      </c>
      <c r="AL224" s="338"/>
      <c r="AM224" s="304"/>
      <c r="AN224" s="356" t="str">
        <f>IF(SUM(Main!N224,Main!S224)&gt;0,1,"")</f>
        <v/>
      </c>
      <c r="AO224" s="304"/>
      <c r="AP224" s="304"/>
    </row>
    <row r="225" spans="1:42" s="301" customFormat="1" ht="24" hidden="1" customHeight="1">
      <c r="A225" s="332" t="str">
        <f>IF(AN225="","",SUM($AN$4:AN225))</f>
        <v/>
      </c>
      <c r="B225" s="332" t="str">
        <f>IF(AN225="","",Main!B225)</f>
        <v/>
      </c>
      <c r="C225" s="346" t="str">
        <f>IF(AN225="","",Main!C225)</f>
        <v/>
      </c>
      <c r="D225" s="347" t="str">
        <f>IF(AN225="","",Main!D225)</f>
        <v/>
      </c>
      <c r="E225" s="333" t="str">
        <f>IF(AN225="","",Main!E225)</f>
        <v/>
      </c>
      <c r="F225" s="333"/>
      <c r="G225" s="333"/>
      <c r="H225" s="333"/>
      <c r="I225" s="333"/>
      <c r="J225" s="333"/>
      <c r="K225" s="333"/>
      <c r="L225" s="333"/>
      <c r="M225" s="339" t="str">
        <f>IF(AN225="","",SUM(Main!N225,Main!S225))</f>
        <v/>
      </c>
      <c r="N225" s="333"/>
      <c r="O225" s="334">
        <f t="shared" si="16"/>
        <v>0</v>
      </c>
      <c r="P225" s="334"/>
      <c r="Q225" s="335"/>
      <c r="R225" s="336"/>
      <c r="S225" s="337"/>
      <c r="T225" s="337"/>
      <c r="U225" s="337"/>
      <c r="V225" s="337"/>
      <c r="W225" s="336"/>
      <c r="X225" s="336"/>
      <c r="Y225" s="336"/>
      <c r="Z225" s="336"/>
      <c r="AA225" s="336"/>
      <c r="AB225" s="337"/>
      <c r="AC225" s="337"/>
      <c r="AD225" s="337"/>
      <c r="AE225" s="337"/>
      <c r="AF225" s="334"/>
      <c r="AG225" s="334"/>
      <c r="AH225" s="334">
        <f t="shared" si="17"/>
        <v>0</v>
      </c>
      <c r="AI225" s="334">
        <f t="shared" si="18"/>
        <v>0</v>
      </c>
      <c r="AJ225" s="334"/>
      <c r="AK225" s="334">
        <f t="shared" si="19"/>
        <v>0</v>
      </c>
      <c r="AL225" s="338"/>
      <c r="AM225" s="304"/>
      <c r="AN225" s="356" t="str">
        <f>IF(SUM(Main!N225,Main!S225)&gt;0,1,"")</f>
        <v/>
      </c>
      <c r="AO225" s="304"/>
      <c r="AP225" s="304"/>
    </row>
    <row r="226" spans="1:42" s="301" customFormat="1" ht="24" hidden="1" customHeight="1">
      <c r="A226" s="332" t="str">
        <f>IF(AN226="","",SUM($AN$4:AN226))</f>
        <v/>
      </c>
      <c r="B226" s="332" t="str">
        <f>IF(AN226="","",Main!B226)</f>
        <v/>
      </c>
      <c r="C226" s="346" t="str">
        <f>IF(AN226="","",Main!C226)</f>
        <v/>
      </c>
      <c r="D226" s="347" t="str">
        <f>IF(AN226="","",Main!D226)</f>
        <v/>
      </c>
      <c r="E226" s="333" t="str">
        <f>IF(AN226="","",Main!E226)</f>
        <v/>
      </c>
      <c r="F226" s="333"/>
      <c r="G226" s="333"/>
      <c r="H226" s="333"/>
      <c r="I226" s="333"/>
      <c r="J226" s="333"/>
      <c r="K226" s="333"/>
      <c r="L226" s="333"/>
      <c r="M226" s="339" t="str">
        <f>IF(AN226="","",SUM(Main!N226,Main!S226))</f>
        <v/>
      </c>
      <c r="N226" s="333"/>
      <c r="O226" s="334">
        <f t="shared" si="16"/>
        <v>0</v>
      </c>
      <c r="P226" s="334"/>
      <c r="Q226" s="335"/>
      <c r="R226" s="336"/>
      <c r="S226" s="337"/>
      <c r="T226" s="337"/>
      <c r="U226" s="337"/>
      <c r="V226" s="337"/>
      <c r="W226" s="336"/>
      <c r="X226" s="336"/>
      <c r="Y226" s="336"/>
      <c r="Z226" s="336"/>
      <c r="AA226" s="336"/>
      <c r="AB226" s="337"/>
      <c r="AC226" s="337"/>
      <c r="AD226" s="337"/>
      <c r="AE226" s="337"/>
      <c r="AF226" s="334"/>
      <c r="AG226" s="334"/>
      <c r="AH226" s="334">
        <f t="shared" si="17"/>
        <v>0</v>
      </c>
      <c r="AI226" s="334">
        <f t="shared" si="18"/>
        <v>0</v>
      </c>
      <c r="AJ226" s="334"/>
      <c r="AK226" s="334">
        <f t="shared" si="19"/>
        <v>0</v>
      </c>
      <c r="AL226" s="338"/>
      <c r="AM226" s="304"/>
      <c r="AN226" s="356" t="str">
        <f>IF(SUM(Main!N226,Main!S226)&gt;0,1,"")</f>
        <v/>
      </c>
      <c r="AO226" s="304"/>
      <c r="AP226" s="304"/>
    </row>
    <row r="227" spans="1:42" s="301" customFormat="1" ht="24" hidden="1" customHeight="1">
      <c r="A227" s="332" t="str">
        <f>IF(AN227="","",SUM($AN$4:AN227))</f>
        <v/>
      </c>
      <c r="B227" s="332" t="str">
        <f>IF(AN227="","",Main!B227)</f>
        <v/>
      </c>
      <c r="C227" s="346" t="str">
        <f>IF(AN227="","",Main!C227)</f>
        <v/>
      </c>
      <c r="D227" s="347" t="str">
        <f>IF(AN227="","",Main!D227)</f>
        <v/>
      </c>
      <c r="E227" s="333" t="str">
        <f>IF(AN227="","",Main!E227)</f>
        <v/>
      </c>
      <c r="F227" s="333"/>
      <c r="G227" s="333"/>
      <c r="H227" s="333"/>
      <c r="I227" s="333"/>
      <c r="J227" s="333"/>
      <c r="K227" s="333"/>
      <c r="L227" s="333"/>
      <c r="M227" s="339" t="str">
        <f>IF(AN227="","",SUM(Main!N227,Main!S227))</f>
        <v/>
      </c>
      <c r="N227" s="333"/>
      <c r="O227" s="334">
        <f t="shared" si="16"/>
        <v>0</v>
      </c>
      <c r="P227" s="334"/>
      <c r="Q227" s="335"/>
      <c r="R227" s="336"/>
      <c r="S227" s="337"/>
      <c r="T227" s="337"/>
      <c r="U227" s="337"/>
      <c r="V227" s="337"/>
      <c r="W227" s="336"/>
      <c r="X227" s="336"/>
      <c r="Y227" s="336"/>
      <c r="Z227" s="336"/>
      <c r="AA227" s="336"/>
      <c r="AB227" s="337"/>
      <c r="AC227" s="337"/>
      <c r="AD227" s="337"/>
      <c r="AE227" s="337"/>
      <c r="AF227" s="334"/>
      <c r="AG227" s="334"/>
      <c r="AH227" s="334">
        <f t="shared" si="17"/>
        <v>0</v>
      </c>
      <c r="AI227" s="334">
        <f t="shared" si="18"/>
        <v>0</v>
      </c>
      <c r="AJ227" s="334"/>
      <c r="AK227" s="334">
        <f t="shared" si="19"/>
        <v>0</v>
      </c>
      <c r="AL227" s="338"/>
      <c r="AM227" s="304"/>
      <c r="AN227" s="356" t="str">
        <f>IF(SUM(Main!N227,Main!S227)&gt;0,1,"")</f>
        <v/>
      </c>
      <c r="AO227" s="304"/>
      <c r="AP227" s="304"/>
    </row>
    <row r="228" spans="1:42" s="301" customFormat="1" ht="24" hidden="1" customHeight="1">
      <c r="A228" s="332" t="str">
        <f>IF(AN228="","",SUM($AN$4:AN228))</f>
        <v/>
      </c>
      <c r="B228" s="332" t="str">
        <f>IF(AN228="","",Main!B228)</f>
        <v/>
      </c>
      <c r="C228" s="346" t="str">
        <f>IF(AN228="","",Main!C228)</f>
        <v/>
      </c>
      <c r="D228" s="347" t="str">
        <f>IF(AN228="","",Main!D228)</f>
        <v/>
      </c>
      <c r="E228" s="333" t="str">
        <f>IF(AN228="","",Main!E228)</f>
        <v/>
      </c>
      <c r="F228" s="333"/>
      <c r="G228" s="333"/>
      <c r="H228" s="333"/>
      <c r="I228" s="333"/>
      <c r="J228" s="333"/>
      <c r="K228" s="333"/>
      <c r="L228" s="333"/>
      <c r="M228" s="339" t="str">
        <f>IF(AN228="","",SUM(Main!N228,Main!S228))</f>
        <v/>
      </c>
      <c r="N228" s="333"/>
      <c r="O228" s="334">
        <f t="shared" si="16"/>
        <v>0</v>
      </c>
      <c r="P228" s="334"/>
      <c r="Q228" s="335"/>
      <c r="R228" s="336"/>
      <c r="S228" s="337"/>
      <c r="T228" s="337"/>
      <c r="U228" s="337"/>
      <c r="V228" s="337"/>
      <c r="W228" s="336"/>
      <c r="X228" s="336"/>
      <c r="Y228" s="336"/>
      <c r="Z228" s="336"/>
      <c r="AA228" s="336"/>
      <c r="AB228" s="337"/>
      <c r="AC228" s="337"/>
      <c r="AD228" s="337"/>
      <c r="AE228" s="337"/>
      <c r="AF228" s="334"/>
      <c r="AG228" s="334"/>
      <c r="AH228" s="334">
        <f t="shared" si="17"/>
        <v>0</v>
      </c>
      <c r="AI228" s="334">
        <f t="shared" si="18"/>
        <v>0</v>
      </c>
      <c r="AJ228" s="334"/>
      <c r="AK228" s="334">
        <f t="shared" si="19"/>
        <v>0</v>
      </c>
      <c r="AL228" s="338"/>
      <c r="AM228" s="304"/>
      <c r="AN228" s="356" t="str">
        <f>IF(SUM(Main!N228,Main!S228)&gt;0,1,"")</f>
        <v/>
      </c>
      <c r="AO228" s="304"/>
      <c r="AP228" s="304"/>
    </row>
    <row r="229" spans="1:42" s="301" customFormat="1" ht="24" hidden="1" customHeight="1">
      <c r="A229" s="332" t="str">
        <f>IF(AN229="","",SUM($AN$4:AN229))</f>
        <v/>
      </c>
      <c r="B229" s="332" t="str">
        <f>IF(AN229="","",Main!B229)</f>
        <v/>
      </c>
      <c r="C229" s="346" t="str">
        <f>IF(AN229="","",Main!C229)</f>
        <v/>
      </c>
      <c r="D229" s="347" t="str">
        <f>IF(AN229="","",Main!D229)</f>
        <v/>
      </c>
      <c r="E229" s="333" t="str">
        <f>IF(AN229="","",Main!E229)</f>
        <v/>
      </c>
      <c r="F229" s="333"/>
      <c r="G229" s="333"/>
      <c r="H229" s="333"/>
      <c r="I229" s="333"/>
      <c r="J229" s="333"/>
      <c r="K229" s="333"/>
      <c r="L229" s="333"/>
      <c r="M229" s="339" t="str">
        <f>IF(AN229="","",SUM(Main!N229,Main!S229))</f>
        <v/>
      </c>
      <c r="N229" s="333"/>
      <c r="O229" s="334">
        <f t="shared" si="16"/>
        <v>0</v>
      </c>
      <c r="P229" s="334"/>
      <c r="Q229" s="335"/>
      <c r="R229" s="336"/>
      <c r="S229" s="337"/>
      <c r="T229" s="337"/>
      <c r="U229" s="337"/>
      <c r="V229" s="337"/>
      <c r="W229" s="336"/>
      <c r="X229" s="336"/>
      <c r="Y229" s="336"/>
      <c r="Z229" s="336"/>
      <c r="AA229" s="336"/>
      <c r="AB229" s="337"/>
      <c r="AC229" s="337"/>
      <c r="AD229" s="337"/>
      <c r="AE229" s="337"/>
      <c r="AF229" s="334"/>
      <c r="AG229" s="334"/>
      <c r="AH229" s="334">
        <f t="shared" si="17"/>
        <v>0</v>
      </c>
      <c r="AI229" s="334">
        <f t="shared" si="18"/>
        <v>0</v>
      </c>
      <c r="AJ229" s="334"/>
      <c r="AK229" s="334">
        <f t="shared" si="19"/>
        <v>0</v>
      </c>
      <c r="AL229" s="338"/>
      <c r="AM229" s="304"/>
      <c r="AN229" s="356" t="str">
        <f>IF(SUM(Main!N229,Main!S229)&gt;0,1,"")</f>
        <v/>
      </c>
      <c r="AO229" s="304"/>
      <c r="AP229" s="304"/>
    </row>
    <row r="230" spans="1:42" s="301" customFormat="1" ht="24" hidden="1" customHeight="1">
      <c r="A230" s="332" t="str">
        <f>IF(AN230="","",SUM($AN$4:AN230))</f>
        <v/>
      </c>
      <c r="B230" s="332" t="str">
        <f>IF(AN230="","",Main!B230)</f>
        <v/>
      </c>
      <c r="C230" s="346" t="str">
        <f>IF(AN230="","",Main!C230)</f>
        <v/>
      </c>
      <c r="D230" s="347" t="str">
        <f>IF(AN230="","",Main!D230)</f>
        <v/>
      </c>
      <c r="E230" s="333" t="str">
        <f>IF(AN230="","",Main!E230)</f>
        <v/>
      </c>
      <c r="F230" s="333"/>
      <c r="G230" s="333"/>
      <c r="H230" s="333"/>
      <c r="I230" s="333"/>
      <c r="J230" s="333"/>
      <c r="K230" s="333"/>
      <c r="L230" s="333"/>
      <c r="M230" s="339" t="str">
        <f>IF(AN230="","",SUM(Main!N230,Main!S230))</f>
        <v/>
      </c>
      <c r="N230" s="333"/>
      <c r="O230" s="334">
        <f t="shared" si="16"/>
        <v>0</v>
      </c>
      <c r="P230" s="334"/>
      <c r="Q230" s="335"/>
      <c r="R230" s="336"/>
      <c r="S230" s="337"/>
      <c r="T230" s="337"/>
      <c r="U230" s="337"/>
      <c r="V230" s="337"/>
      <c r="W230" s="336"/>
      <c r="X230" s="336"/>
      <c r="Y230" s="336"/>
      <c r="Z230" s="336"/>
      <c r="AA230" s="336"/>
      <c r="AB230" s="337"/>
      <c r="AC230" s="337"/>
      <c r="AD230" s="337"/>
      <c r="AE230" s="337"/>
      <c r="AF230" s="334"/>
      <c r="AG230" s="334"/>
      <c r="AH230" s="334">
        <f t="shared" si="17"/>
        <v>0</v>
      </c>
      <c r="AI230" s="334">
        <f t="shared" si="18"/>
        <v>0</v>
      </c>
      <c r="AJ230" s="334"/>
      <c r="AK230" s="334">
        <f t="shared" si="19"/>
        <v>0</v>
      </c>
      <c r="AL230" s="338"/>
      <c r="AM230" s="304"/>
      <c r="AN230" s="356" t="str">
        <f>IF(SUM(Main!N230,Main!S230)&gt;0,1,"")</f>
        <v/>
      </c>
      <c r="AO230" s="304"/>
      <c r="AP230" s="304"/>
    </row>
    <row r="231" spans="1:42" s="301" customFormat="1" ht="24" hidden="1" customHeight="1">
      <c r="A231" s="332" t="str">
        <f>IF(AN231="","",SUM($AN$4:AN231))</f>
        <v/>
      </c>
      <c r="B231" s="332" t="str">
        <f>IF(AN231="","",Main!B231)</f>
        <v/>
      </c>
      <c r="C231" s="346" t="str">
        <f>IF(AN231="","",Main!C231)</f>
        <v/>
      </c>
      <c r="D231" s="347" t="str">
        <f>IF(AN231="","",Main!D231)</f>
        <v/>
      </c>
      <c r="E231" s="333" t="str">
        <f>IF(AN231="","",Main!E231)</f>
        <v/>
      </c>
      <c r="F231" s="333"/>
      <c r="G231" s="333"/>
      <c r="H231" s="333"/>
      <c r="I231" s="333"/>
      <c r="J231" s="333"/>
      <c r="K231" s="333"/>
      <c r="L231" s="333"/>
      <c r="M231" s="339" t="str">
        <f>IF(AN231="","",SUM(Main!N231,Main!S231))</f>
        <v/>
      </c>
      <c r="N231" s="333"/>
      <c r="O231" s="334">
        <f t="shared" si="16"/>
        <v>0</v>
      </c>
      <c r="P231" s="334"/>
      <c r="Q231" s="335"/>
      <c r="R231" s="336"/>
      <c r="S231" s="337"/>
      <c r="T231" s="337"/>
      <c r="U231" s="337"/>
      <c r="V231" s="337"/>
      <c r="W231" s="336"/>
      <c r="X231" s="336"/>
      <c r="Y231" s="336"/>
      <c r="Z231" s="336"/>
      <c r="AA231" s="336"/>
      <c r="AB231" s="337"/>
      <c r="AC231" s="337"/>
      <c r="AD231" s="337"/>
      <c r="AE231" s="337"/>
      <c r="AF231" s="334"/>
      <c r="AG231" s="334"/>
      <c r="AH231" s="334">
        <f t="shared" si="17"/>
        <v>0</v>
      </c>
      <c r="AI231" s="334">
        <f t="shared" si="18"/>
        <v>0</v>
      </c>
      <c r="AJ231" s="334"/>
      <c r="AK231" s="334">
        <f t="shared" si="19"/>
        <v>0</v>
      </c>
      <c r="AL231" s="338"/>
      <c r="AM231" s="304"/>
      <c r="AN231" s="356" t="str">
        <f>IF(SUM(Main!N231,Main!S231)&gt;0,1,"")</f>
        <v/>
      </c>
      <c r="AO231" s="304"/>
      <c r="AP231" s="304"/>
    </row>
    <row r="232" spans="1:42" s="301" customFormat="1" ht="24" hidden="1" customHeight="1">
      <c r="A232" s="332" t="str">
        <f>IF(AN232="","",SUM($AN$4:AN232))</f>
        <v/>
      </c>
      <c r="B232" s="332" t="str">
        <f>IF(AN232="","",Main!B232)</f>
        <v/>
      </c>
      <c r="C232" s="346" t="str">
        <f>IF(AN232="","",Main!C232)</f>
        <v/>
      </c>
      <c r="D232" s="347" t="str">
        <f>IF(AN232="","",Main!D232)</f>
        <v/>
      </c>
      <c r="E232" s="333" t="str">
        <f>IF(AN232="","",Main!E232)</f>
        <v/>
      </c>
      <c r="F232" s="333"/>
      <c r="G232" s="333"/>
      <c r="H232" s="333"/>
      <c r="I232" s="333"/>
      <c r="J232" s="333"/>
      <c r="K232" s="333"/>
      <c r="L232" s="333"/>
      <c r="M232" s="339" t="str">
        <f>IF(AN232="","",SUM(Main!N232,Main!S232))</f>
        <v/>
      </c>
      <c r="N232" s="333"/>
      <c r="O232" s="334">
        <f t="shared" si="16"/>
        <v>0</v>
      </c>
      <c r="P232" s="334"/>
      <c r="Q232" s="335"/>
      <c r="R232" s="336"/>
      <c r="S232" s="337"/>
      <c r="T232" s="337"/>
      <c r="U232" s="337"/>
      <c r="V232" s="337"/>
      <c r="W232" s="336"/>
      <c r="X232" s="336"/>
      <c r="Y232" s="336"/>
      <c r="Z232" s="336"/>
      <c r="AA232" s="336"/>
      <c r="AB232" s="337"/>
      <c r="AC232" s="337"/>
      <c r="AD232" s="337"/>
      <c r="AE232" s="337"/>
      <c r="AF232" s="334"/>
      <c r="AG232" s="334"/>
      <c r="AH232" s="334">
        <f t="shared" si="17"/>
        <v>0</v>
      </c>
      <c r="AI232" s="334">
        <f t="shared" si="18"/>
        <v>0</v>
      </c>
      <c r="AJ232" s="334"/>
      <c r="AK232" s="334">
        <f t="shared" si="19"/>
        <v>0</v>
      </c>
      <c r="AL232" s="338"/>
      <c r="AM232" s="304"/>
      <c r="AN232" s="356" t="str">
        <f>IF(SUM(Main!N232,Main!S232)&gt;0,1,"")</f>
        <v/>
      </c>
      <c r="AO232" s="304"/>
      <c r="AP232" s="304"/>
    </row>
    <row r="233" spans="1:42" s="301" customFormat="1" ht="24" hidden="1" customHeight="1">
      <c r="A233" s="332" t="str">
        <f>IF(AN233="","",SUM($AN$4:AN233))</f>
        <v/>
      </c>
      <c r="B233" s="332" t="str">
        <f>IF(AN233="","",Main!B233)</f>
        <v/>
      </c>
      <c r="C233" s="346" t="str">
        <f>IF(AN233="","",Main!C233)</f>
        <v/>
      </c>
      <c r="D233" s="347" t="str">
        <f>IF(AN233="","",Main!D233)</f>
        <v/>
      </c>
      <c r="E233" s="333" t="str">
        <f>IF(AN233="","",Main!E233)</f>
        <v/>
      </c>
      <c r="F233" s="333"/>
      <c r="G233" s="333"/>
      <c r="H233" s="333"/>
      <c r="I233" s="333"/>
      <c r="J233" s="333"/>
      <c r="K233" s="333"/>
      <c r="L233" s="333"/>
      <c r="M233" s="339" t="str">
        <f>IF(AN233="","",SUM(Main!N233,Main!S233))</f>
        <v/>
      </c>
      <c r="N233" s="333"/>
      <c r="O233" s="334">
        <f t="shared" si="16"/>
        <v>0</v>
      </c>
      <c r="P233" s="334"/>
      <c r="Q233" s="335"/>
      <c r="R233" s="336"/>
      <c r="S233" s="337"/>
      <c r="T233" s="337"/>
      <c r="U233" s="337"/>
      <c r="V233" s="337"/>
      <c r="W233" s="336"/>
      <c r="X233" s="336"/>
      <c r="Y233" s="336"/>
      <c r="Z233" s="336"/>
      <c r="AA233" s="336"/>
      <c r="AB233" s="337"/>
      <c r="AC233" s="337"/>
      <c r="AD233" s="337"/>
      <c r="AE233" s="337"/>
      <c r="AF233" s="334"/>
      <c r="AG233" s="334"/>
      <c r="AH233" s="334">
        <f t="shared" si="17"/>
        <v>0</v>
      </c>
      <c r="AI233" s="334">
        <f t="shared" si="18"/>
        <v>0</v>
      </c>
      <c r="AJ233" s="334"/>
      <c r="AK233" s="334">
        <f t="shared" si="19"/>
        <v>0</v>
      </c>
      <c r="AL233" s="338"/>
      <c r="AM233" s="304"/>
      <c r="AN233" s="356" t="str">
        <f>IF(SUM(Main!N233,Main!S233)&gt;0,1,"")</f>
        <v/>
      </c>
      <c r="AO233" s="304"/>
      <c r="AP233" s="304"/>
    </row>
    <row r="234" spans="1:42" s="301" customFormat="1" ht="24" hidden="1" customHeight="1">
      <c r="A234" s="332" t="str">
        <f>IF(AN234="","",SUM($AN$4:AN234))</f>
        <v/>
      </c>
      <c r="B234" s="332" t="str">
        <f>IF(AN234="","",Main!B234)</f>
        <v/>
      </c>
      <c r="C234" s="346" t="str">
        <f>IF(AN234="","",Main!C234)</f>
        <v/>
      </c>
      <c r="D234" s="347" t="str">
        <f>IF(AN234="","",Main!D234)</f>
        <v/>
      </c>
      <c r="E234" s="333" t="str">
        <f>IF(AN234="","",Main!E234)</f>
        <v/>
      </c>
      <c r="F234" s="333"/>
      <c r="G234" s="333"/>
      <c r="H234" s="333"/>
      <c r="I234" s="333"/>
      <c r="J234" s="333"/>
      <c r="K234" s="333"/>
      <c r="L234" s="333"/>
      <c r="M234" s="339" t="str">
        <f>IF(AN234="","",SUM(Main!N234,Main!S234))</f>
        <v/>
      </c>
      <c r="N234" s="333"/>
      <c r="O234" s="334">
        <f t="shared" si="16"/>
        <v>0</v>
      </c>
      <c r="P234" s="334"/>
      <c r="Q234" s="335"/>
      <c r="R234" s="336"/>
      <c r="S234" s="337"/>
      <c r="T234" s="337"/>
      <c r="U234" s="337"/>
      <c r="V234" s="337"/>
      <c r="W234" s="336"/>
      <c r="X234" s="336"/>
      <c r="Y234" s="336"/>
      <c r="Z234" s="336"/>
      <c r="AA234" s="336"/>
      <c r="AB234" s="337"/>
      <c r="AC234" s="337"/>
      <c r="AD234" s="337"/>
      <c r="AE234" s="337"/>
      <c r="AF234" s="334"/>
      <c r="AG234" s="334"/>
      <c r="AH234" s="334">
        <f t="shared" si="17"/>
        <v>0</v>
      </c>
      <c r="AI234" s="334">
        <f t="shared" si="18"/>
        <v>0</v>
      </c>
      <c r="AJ234" s="334"/>
      <c r="AK234" s="334">
        <f t="shared" si="19"/>
        <v>0</v>
      </c>
      <c r="AL234" s="338"/>
      <c r="AM234" s="304"/>
      <c r="AN234" s="356" t="str">
        <f>IF(SUM(Main!N234,Main!S234)&gt;0,1,"")</f>
        <v/>
      </c>
      <c r="AO234" s="304"/>
      <c r="AP234" s="304"/>
    </row>
    <row r="235" spans="1:42" s="301" customFormat="1" ht="24" hidden="1" customHeight="1">
      <c r="A235" s="332" t="str">
        <f>IF(AN235="","",SUM($AN$4:AN235))</f>
        <v/>
      </c>
      <c r="B235" s="332" t="str">
        <f>IF(AN235="","",Main!B235)</f>
        <v/>
      </c>
      <c r="C235" s="346" t="str">
        <f>IF(AN235="","",Main!C235)</f>
        <v/>
      </c>
      <c r="D235" s="347" t="str">
        <f>IF(AN235="","",Main!D235)</f>
        <v/>
      </c>
      <c r="E235" s="333" t="str">
        <f>IF(AN235="","",Main!E235)</f>
        <v/>
      </c>
      <c r="F235" s="333"/>
      <c r="G235" s="333"/>
      <c r="H235" s="333"/>
      <c r="I235" s="333"/>
      <c r="J235" s="333"/>
      <c r="K235" s="333"/>
      <c r="L235" s="333"/>
      <c r="M235" s="339" t="str">
        <f>IF(AN235="","",SUM(Main!N235,Main!S235))</f>
        <v/>
      </c>
      <c r="N235" s="333"/>
      <c r="O235" s="334">
        <f t="shared" si="16"/>
        <v>0</v>
      </c>
      <c r="P235" s="334"/>
      <c r="Q235" s="335"/>
      <c r="R235" s="336"/>
      <c r="S235" s="337"/>
      <c r="T235" s="337"/>
      <c r="U235" s="337"/>
      <c r="V235" s="337"/>
      <c r="W235" s="336"/>
      <c r="X235" s="336"/>
      <c r="Y235" s="336"/>
      <c r="Z235" s="336"/>
      <c r="AA235" s="336"/>
      <c r="AB235" s="337"/>
      <c r="AC235" s="337"/>
      <c r="AD235" s="337"/>
      <c r="AE235" s="337"/>
      <c r="AF235" s="334"/>
      <c r="AG235" s="334"/>
      <c r="AH235" s="334">
        <f t="shared" si="17"/>
        <v>0</v>
      </c>
      <c r="AI235" s="334">
        <f t="shared" si="18"/>
        <v>0</v>
      </c>
      <c r="AJ235" s="334"/>
      <c r="AK235" s="334">
        <f t="shared" si="19"/>
        <v>0</v>
      </c>
      <c r="AL235" s="338"/>
      <c r="AM235" s="304"/>
      <c r="AN235" s="356" t="str">
        <f>IF(SUM(Main!N235,Main!S235)&gt;0,1,"")</f>
        <v/>
      </c>
      <c r="AO235" s="304"/>
      <c r="AP235" s="304"/>
    </row>
    <row r="236" spans="1:42" s="301" customFormat="1" ht="24" hidden="1" customHeight="1">
      <c r="A236" s="332" t="str">
        <f>IF(AN236="","",SUM($AN$4:AN236))</f>
        <v/>
      </c>
      <c r="B236" s="332" t="str">
        <f>IF(AN236="","",Main!B236)</f>
        <v/>
      </c>
      <c r="C236" s="346" t="str">
        <f>IF(AN236="","",Main!C236)</f>
        <v/>
      </c>
      <c r="D236" s="347" t="str">
        <f>IF(AN236="","",Main!D236)</f>
        <v/>
      </c>
      <c r="E236" s="333" t="str">
        <f>IF(AN236="","",Main!E236)</f>
        <v/>
      </c>
      <c r="F236" s="333"/>
      <c r="G236" s="333"/>
      <c r="H236" s="333"/>
      <c r="I236" s="333"/>
      <c r="J236" s="333"/>
      <c r="K236" s="333"/>
      <c r="L236" s="333"/>
      <c r="M236" s="339" t="str">
        <f>IF(AN236="","",SUM(Main!N236,Main!S236))</f>
        <v/>
      </c>
      <c r="N236" s="333"/>
      <c r="O236" s="334">
        <f t="shared" si="16"/>
        <v>0</v>
      </c>
      <c r="P236" s="334"/>
      <c r="Q236" s="335"/>
      <c r="R236" s="336"/>
      <c r="S236" s="337"/>
      <c r="T236" s="337"/>
      <c r="U236" s="337"/>
      <c r="V236" s="337"/>
      <c r="W236" s="336"/>
      <c r="X236" s="336"/>
      <c r="Y236" s="336"/>
      <c r="Z236" s="336"/>
      <c r="AA236" s="336"/>
      <c r="AB236" s="337"/>
      <c r="AC236" s="337"/>
      <c r="AD236" s="337"/>
      <c r="AE236" s="337"/>
      <c r="AF236" s="334"/>
      <c r="AG236" s="334"/>
      <c r="AH236" s="334">
        <f t="shared" si="17"/>
        <v>0</v>
      </c>
      <c r="AI236" s="334">
        <f t="shared" si="18"/>
        <v>0</v>
      </c>
      <c r="AJ236" s="334"/>
      <c r="AK236" s="334">
        <f t="shared" si="19"/>
        <v>0</v>
      </c>
      <c r="AL236" s="338"/>
      <c r="AM236" s="304"/>
      <c r="AN236" s="356" t="str">
        <f>IF(SUM(Main!N236,Main!S236)&gt;0,1,"")</f>
        <v/>
      </c>
      <c r="AO236" s="304"/>
      <c r="AP236" s="304"/>
    </row>
    <row r="237" spans="1:42" s="301" customFormat="1" ht="24" hidden="1" customHeight="1">
      <c r="A237" s="332" t="str">
        <f>IF(AN237="","",SUM($AN$4:AN237))</f>
        <v/>
      </c>
      <c r="B237" s="332" t="str">
        <f>IF(AN237="","",Main!B237)</f>
        <v/>
      </c>
      <c r="C237" s="346" t="str">
        <f>IF(AN237="","",Main!C237)</f>
        <v/>
      </c>
      <c r="D237" s="347" t="str">
        <f>IF(AN237="","",Main!D237)</f>
        <v/>
      </c>
      <c r="E237" s="333" t="str">
        <f>IF(AN237="","",Main!E237)</f>
        <v/>
      </c>
      <c r="F237" s="333"/>
      <c r="G237" s="333"/>
      <c r="H237" s="333"/>
      <c r="I237" s="333"/>
      <c r="J237" s="333"/>
      <c r="K237" s="333"/>
      <c r="L237" s="333"/>
      <c r="M237" s="339" t="str">
        <f>IF(AN237="","",SUM(Main!N237,Main!S237))</f>
        <v/>
      </c>
      <c r="N237" s="333"/>
      <c r="O237" s="334">
        <f t="shared" si="16"/>
        <v>0</v>
      </c>
      <c r="P237" s="334"/>
      <c r="Q237" s="335"/>
      <c r="R237" s="336"/>
      <c r="S237" s="337"/>
      <c r="T237" s="337"/>
      <c r="U237" s="337"/>
      <c r="V237" s="337"/>
      <c r="W237" s="336"/>
      <c r="X237" s="336"/>
      <c r="Y237" s="336"/>
      <c r="Z237" s="336"/>
      <c r="AA237" s="336"/>
      <c r="AB237" s="337"/>
      <c r="AC237" s="337"/>
      <c r="AD237" s="337"/>
      <c r="AE237" s="337"/>
      <c r="AF237" s="334"/>
      <c r="AG237" s="334"/>
      <c r="AH237" s="334">
        <f t="shared" si="17"/>
        <v>0</v>
      </c>
      <c r="AI237" s="334">
        <f t="shared" si="18"/>
        <v>0</v>
      </c>
      <c r="AJ237" s="334"/>
      <c r="AK237" s="334">
        <f t="shared" si="19"/>
        <v>0</v>
      </c>
      <c r="AL237" s="338"/>
      <c r="AM237" s="304"/>
      <c r="AN237" s="356" t="str">
        <f>IF(SUM(Main!N237,Main!S237)&gt;0,1,"")</f>
        <v/>
      </c>
      <c r="AO237" s="304"/>
      <c r="AP237" s="304"/>
    </row>
    <row r="238" spans="1:42" s="301" customFormat="1" ht="24" hidden="1" customHeight="1">
      <c r="A238" s="332" t="str">
        <f>IF(AN238="","",SUM($AN$4:AN238))</f>
        <v/>
      </c>
      <c r="B238" s="332" t="str">
        <f>IF(AN238="","",Main!B238)</f>
        <v/>
      </c>
      <c r="C238" s="346" t="str">
        <f>IF(AN238="","",Main!C238)</f>
        <v/>
      </c>
      <c r="D238" s="347" t="str">
        <f>IF(AN238="","",Main!D238)</f>
        <v/>
      </c>
      <c r="E238" s="333" t="str">
        <f>IF(AN238="","",Main!E238)</f>
        <v/>
      </c>
      <c r="F238" s="333"/>
      <c r="G238" s="333"/>
      <c r="H238" s="333"/>
      <c r="I238" s="333"/>
      <c r="J238" s="333"/>
      <c r="K238" s="333"/>
      <c r="L238" s="333"/>
      <c r="M238" s="339" t="str">
        <f>IF(AN238="","",SUM(Main!N238,Main!S238))</f>
        <v/>
      </c>
      <c r="N238" s="333"/>
      <c r="O238" s="334">
        <f t="shared" si="16"/>
        <v>0</v>
      </c>
      <c r="P238" s="334"/>
      <c r="Q238" s="335"/>
      <c r="R238" s="336"/>
      <c r="S238" s="337"/>
      <c r="T238" s="337"/>
      <c r="U238" s="337"/>
      <c r="V238" s="337"/>
      <c r="W238" s="336"/>
      <c r="X238" s="336"/>
      <c r="Y238" s="336"/>
      <c r="Z238" s="336"/>
      <c r="AA238" s="336"/>
      <c r="AB238" s="337"/>
      <c r="AC238" s="337"/>
      <c r="AD238" s="337"/>
      <c r="AE238" s="337"/>
      <c r="AF238" s="334"/>
      <c r="AG238" s="334"/>
      <c r="AH238" s="334">
        <f t="shared" si="17"/>
        <v>0</v>
      </c>
      <c r="AI238" s="334">
        <f t="shared" si="18"/>
        <v>0</v>
      </c>
      <c r="AJ238" s="334"/>
      <c r="AK238" s="334">
        <f t="shared" si="19"/>
        <v>0</v>
      </c>
      <c r="AL238" s="338"/>
      <c r="AM238" s="304"/>
      <c r="AN238" s="356" t="str">
        <f>IF(SUM(Main!N238,Main!S238)&gt;0,1,"")</f>
        <v/>
      </c>
      <c r="AO238" s="304"/>
      <c r="AP238" s="304"/>
    </row>
    <row r="239" spans="1:42" s="301" customFormat="1" ht="24" hidden="1" customHeight="1">
      <c r="A239" s="332" t="str">
        <f>IF(AN239="","",SUM($AN$4:AN239))</f>
        <v/>
      </c>
      <c r="B239" s="332" t="str">
        <f>IF(AN239="","",Main!B239)</f>
        <v/>
      </c>
      <c r="C239" s="346" t="str">
        <f>IF(AN239="","",Main!C239)</f>
        <v/>
      </c>
      <c r="D239" s="347" t="str">
        <f>IF(AN239="","",Main!D239)</f>
        <v/>
      </c>
      <c r="E239" s="333" t="str">
        <f>IF(AN239="","",Main!E239)</f>
        <v/>
      </c>
      <c r="F239" s="333"/>
      <c r="G239" s="333"/>
      <c r="H239" s="333"/>
      <c r="I239" s="333"/>
      <c r="J239" s="333"/>
      <c r="K239" s="333"/>
      <c r="L239" s="333"/>
      <c r="M239" s="339" t="str">
        <f>IF(AN239="","",SUM(Main!N239,Main!S239))</f>
        <v/>
      </c>
      <c r="N239" s="333"/>
      <c r="O239" s="334">
        <f t="shared" si="16"/>
        <v>0</v>
      </c>
      <c r="P239" s="334"/>
      <c r="Q239" s="335"/>
      <c r="R239" s="336"/>
      <c r="S239" s="337"/>
      <c r="T239" s="337"/>
      <c r="U239" s="337"/>
      <c r="V239" s="337"/>
      <c r="W239" s="336"/>
      <c r="X239" s="336"/>
      <c r="Y239" s="336"/>
      <c r="Z239" s="336"/>
      <c r="AA239" s="336"/>
      <c r="AB239" s="337"/>
      <c r="AC239" s="337"/>
      <c r="AD239" s="337"/>
      <c r="AE239" s="337"/>
      <c r="AF239" s="334"/>
      <c r="AG239" s="334"/>
      <c r="AH239" s="334">
        <f t="shared" si="17"/>
        <v>0</v>
      </c>
      <c r="AI239" s="334">
        <f t="shared" si="18"/>
        <v>0</v>
      </c>
      <c r="AJ239" s="334"/>
      <c r="AK239" s="334">
        <f t="shared" si="19"/>
        <v>0</v>
      </c>
      <c r="AL239" s="338"/>
      <c r="AM239" s="304"/>
      <c r="AN239" s="356" t="str">
        <f>IF(SUM(Main!N239,Main!S239)&gt;0,1,"")</f>
        <v/>
      </c>
      <c r="AO239" s="304"/>
      <c r="AP239" s="304"/>
    </row>
    <row r="240" spans="1:42" s="301" customFormat="1" ht="24" hidden="1" customHeight="1">
      <c r="A240" s="332" t="str">
        <f>IF(AN240="","",SUM($AN$4:AN240))</f>
        <v/>
      </c>
      <c r="B240" s="332" t="str">
        <f>IF(AN240="","",Main!B240)</f>
        <v/>
      </c>
      <c r="C240" s="346" t="str">
        <f>IF(AN240="","",Main!C240)</f>
        <v/>
      </c>
      <c r="D240" s="347" t="str">
        <f>IF(AN240="","",Main!D240)</f>
        <v/>
      </c>
      <c r="E240" s="333" t="str">
        <f>IF(AN240="","",Main!E240)</f>
        <v/>
      </c>
      <c r="F240" s="333"/>
      <c r="G240" s="333"/>
      <c r="H240" s="333"/>
      <c r="I240" s="333"/>
      <c r="J240" s="333"/>
      <c r="K240" s="333"/>
      <c r="L240" s="333"/>
      <c r="M240" s="339" t="str">
        <f>IF(AN240="","",SUM(Main!N240,Main!S240))</f>
        <v/>
      </c>
      <c r="N240" s="333"/>
      <c r="O240" s="334">
        <f t="shared" si="16"/>
        <v>0</v>
      </c>
      <c r="P240" s="334"/>
      <c r="Q240" s="335"/>
      <c r="R240" s="336"/>
      <c r="S240" s="337"/>
      <c r="T240" s="337"/>
      <c r="U240" s="337"/>
      <c r="V240" s="337"/>
      <c r="W240" s="336"/>
      <c r="X240" s="336"/>
      <c r="Y240" s="336"/>
      <c r="Z240" s="336"/>
      <c r="AA240" s="336"/>
      <c r="AB240" s="337"/>
      <c r="AC240" s="337"/>
      <c r="AD240" s="337"/>
      <c r="AE240" s="337"/>
      <c r="AF240" s="334"/>
      <c r="AG240" s="334"/>
      <c r="AH240" s="334">
        <f t="shared" si="17"/>
        <v>0</v>
      </c>
      <c r="AI240" s="334">
        <f t="shared" si="18"/>
        <v>0</v>
      </c>
      <c r="AJ240" s="334"/>
      <c r="AK240" s="334">
        <f t="shared" si="19"/>
        <v>0</v>
      </c>
      <c r="AL240" s="338"/>
      <c r="AM240" s="304"/>
      <c r="AN240" s="356" t="str">
        <f>IF(SUM(Main!N240,Main!S240)&gt;0,1,"")</f>
        <v/>
      </c>
      <c r="AO240" s="304"/>
      <c r="AP240" s="304"/>
    </row>
    <row r="241" spans="1:42" s="301" customFormat="1" ht="24" hidden="1" customHeight="1">
      <c r="A241" s="332" t="str">
        <f>IF(AN241="","",SUM($AN$4:AN241))</f>
        <v/>
      </c>
      <c r="B241" s="332" t="str">
        <f>IF(AN241="","",Main!B241)</f>
        <v/>
      </c>
      <c r="C241" s="346" t="str">
        <f>IF(AN241="","",Main!C241)</f>
        <v/>
      </c>
      <c r="D241" s="347" t="str">
        <f>IF(AN241="","",Main!D241)</f>
        <v/>
      </c>
      <c r="E241" s="333" t="str">
        <f>IF(AN241="","",Main!E241)</f>
        <v/>
      </c>
      <c r="F241" s="333"/>
      <c r="G241" s="333"/>
      <c r="H241" s="333"/>
      <c r="I241" s="333"/>
      <c r="J241" s="333"/>
      <c r="K241" s="333"/>
      <c r="L241" s="333"/>
      <c r="M241" s="339" t="str">
        <f>IF(AN241="","",SUM(Main!N241,Main!S241))</f>
        <v/>
      </c>
      <c r="N241" s="333"/>
      <c r="O241" s="334">
        <f t="shared" si="16"/>
        <v>0</v>
      </c>
      <c r="P241" s="334"/>
      <c r="Q241" s="335"/>
      <c r="R241" s="336"/>
      <c r="S241" s="337"/>
      <c r="T241" s="337"/>
      <c r="U241" s="337"/>
      <c r="V241" s="337"/>
      <c r="W241" s="336"/>
      <c r="X241" s="336"/>
      <c r="Y241" s="336"/>
      <c r="Z241" s="336"/>
      <c r="AA241" s="336"/>
      <c r="AB241" s="337"/>
      <c r="AC241" s="337"/>
      <c r="AD241" s="337"/>
      <c r="AE241" s="337"/>
      <c r="AF241" s="334"/>
      <c r="AG241" s="334"/>
      <c r="AH241" s="334">
        <f t="shared" si="17"/>
        <v>0</v>
      </c>
      <c r="AI241" s="334">
        <f t="shared" si="18"/>
        <v>0</v>
      </c>
      <c r="AJ241" s="334"/>
      <c r="AK241" s="334">
        <f t="shared" si="19"/>
        <v>0</v>
      </c>
      <c r="AL241" s="338"/>
      <c r="AM241" s="304"/>
      <c r="AN241" s="356" t="str">
        <f>IF(SUM(Main!N241,Main!S241)&gt;0,1,"")</f>
        <v/>
      </c>
      <c r="AO241" s="304"/>
      <c r="AP241" s="304"/>
    </row>
    <row r="242" spans="1:42" s="301" customFormat="1" ht="24" hidden="1" customHeight="1">
      <c r="A242" s="332" t="str">
        <f>IF(AN242="","",SUM($AN$4:AN242))</f>
        <v/>
      </c>
      <c r="B242" s="332" t="str">
        <f>IF(AN242="","",Main!B242)</f>
        <v/>
      </c>
      <c r="C242" s="346" t="str">
        <f>IF(AN242="","",Main!C242)</f>
        <v/>
      </c>
      <c r="D242" s="347" t="str">
        <f>IF(AN242="","",Main!D242)</f>
        <v/>
      </c>
      <c r="E242" s="333" t="str">
        <f>IF(AN242="","",Main!E242)</f>
        <v/>
      </c>
      <c r="F242" s="333"/>
      <c r="G242" s="333"/>
      <c r="H242" s="333"/>
      <c r="I242" s="333"/>
      <c r="J242" s="333"/>
      <c r="K242" s="333"/>
      <c r="L242" s="333"/>
      <c r="M242" s="339" t="str">
        <f>IF(AN242="","",SUM(Main!N242,Main!S242))</f>
        <v/>
      </c>
      <c r="N242" s="333"/>
      <c r="O242" s="334">
        <f t="shared" si="16"/>
        <v>0</v>
      </c>
      <c r="P242" s="334"/>
      <c r="Q242" s="335"/>
      <c r="R242" s="336"/>
      <c r="S242" s="337"/>
      <c r="T242" s="337"/>
      <c r="U242" s="337"/>
      <c r="V242" s="337"/>
      <c r="W242" s="336"/>
      <c r="X242" s="336"/>
      <c r="Y242" s="336"/>
      <c r="Z242" s="336"/>
      <c r="AA242" s="336"/>
      <c r="AB242" s="337"/>
      <c r="AC242" s="337"/>
      <c r="AD242" s="337"/>
      <c r="AE242" s="337"/>
      <c r="AF242" s="334"/>
      <c r="AG242" s="334"/>
      <c r="AH242" s="334">
        <f t="shared" si="17"/>
        <v>0</v>
      </c>
      <c r="AI242" s="334">
        <f t="shared" si="18"/>
        <v>0</v>
      </c>
      <c r="AJ242" s="334"/>
      <c r="AK242" s="334">
        <f t="shared" si="19"/>
        <v>0</v>
      </c>
      <c r="AL242" s="338"/>
      <c r="AM242" s="304"/>
      <c r="AN242" s="356" t="str">
        <f>IF(SUM(Main!N242,Main!S242)&gt;0,1,"")</f>
        <v/>
      </c>
      <c r="AO242" s="304"/>
      <c r="AP242" s="304"/>
    </row>
    <row r="243" spans="1:42" s="301" customFormat="1" ht="24" hidden="1" customHeight="1">
      <c r="A243" s="332" t="str">
        <f>IF(AN243="","",SUM($AN$4:AN243))</f>
        <v/>
      </c>
      <c r="B243" s="332" t="str">
        <f>IF(AN243="","",Main!B243)</f>
        <v/>
      </c>
      <c r="C243" s="346" t="str">
        <f>IF(AN243="","",Main!C243)</f>
        <v/>
      </c>
      <c r="D243" s="347" t="str">
        <f>IF(AN243="","",Main!D243)</f>
        <v/>
      </c>
      <c r="E243" s="333" t="str">
        <f>IF(AN243="","",Main!E243)</f>
        <v/>
      </c>
      <c r="F243" s="333"/>
      <c r="G243" s="333"/>
      <c r="H243" s="333"/>
      <c r="I243" s="333"/>
      <c r="J243" s="333"/>
      <c r="K243" s="333"/>
      <c r="L243" s="333"/>
      <c r="M243" s="339" t="str">
        <f>IF(AN243="","",SUM(Main!N243,Main!S243))</f>
        <v/>
      </c>
      <c r="N243" s="333"/>
      <c r="O243" s="334">
        <f t="shared" si="16"/>
        <v>0</v>
      </c>
      <c r="P243" s="334"/>
      <c r="Q243" s="335"/>
      <c r="R243" s="336"/>
      <c r="S243" s="337"/>
      <c r="T243" s="337"/>
      <c r="U243" s="337"/>
      <c r="V243" s="337"/>
      <c r="W243" s="336"/>
      <c r="X243" s="336"/>
      <c r="Y243" s="336"/>
      <c r="Z243" s="336"/>
      <c r="AA243" s="336"/>
      <c r="AB243" s="337"/>
      <c r="AC243" s="337"/>
      <c r="AD243" s="337"/>
      <c r="AE243" s="337"/>
      <c r="AF243" s="334"/>
      <c r="AG243" s="334"/>
      <c r="AH243" s="334">
        <f t="shared" si="17"/>
        <v>0</v>
      </c>
      <c r="AI243" s="334">
        <f t="shared" si="18"/>
        <v>0</v>
      </c>
      <c r="AJ243" s="334"/>
      <c r="AK243" s="334">
        <f t="shared" si="19"/>
        <v>0</v>
      </c>
      <c r="AL243" s="338"/>
      <c r="AM243" s="304"/>
      <c r="AN243" s="356" t="str">
        <f>IF(SUM(Main!N243,Main!S243)&gt;0,1,"")</f>
        <v/>
      </c>
      <c r="AO243" s="304"/>
      <c r="AP243" s="304"/>
    </row>
    <row r="244" spans="1:42" s="301" customFormat="1" ht="24" hidden="1" customHeight="1">
      <c r="A244" s="332" t="str">
        <f>IF(AN244="","",SUM($AN$4:AN244))</f>
        <v/>
      </c>
      <c r="B244" s="332" t="str">
        <f>IF(AN244="","",Main!B244)</f>
        <v/>
      </c>
      <c r="C244" s="346" t="str">
        <f>IF(AN244="","",Main!C244)</f>
        <v/>
      </c>
      <c r="D244" s="347" t="str">
        <f>IF(AN244="","",Main!D244)</f>
        <v/>
      </c>
      <c r="E244" s="333" t="str">
        <f>IF(AN244="","",Main!E244)</f>
        <v/>
      </c>
      <c r="F244" s="333"/>
      <c r="G244" s="333"/>
      <c r="H244" s="333"/>
      <c r="I244" s="333"/>
      <c r="J244" s="333"/>
      <c r="K244" s="333"/>
      <c r="L244" s="333"/>
      <c r="M244" s="339" t="str">
        <f>IF(AN244="","",SUM(Main!N244,Main!S244))</f>
        <v/>
      </c>
      <c r="N244" s="333"/>
      <c r="O244" s="334">
        <f t="shared" si="16"/>
        <v>0</v>
      </c>
      <c r="P244" s="334"/>
      <c r="Q244" s="335"/>
      <c r="R244" s="336"/>
      <c r="S244" s="337"/>
      <c r="T244" s="337"/>
      <c r="U244" s="337"/>
      <c r="V244" s="337"/>
      <c r="W244" s="336"/>
      <c r="X244" s="336"/>
      <c r="Y244" s="336"/>
      <c r="Z244" s="336"/>
      <c r="AA244" s="336"/>
      <c r="AB244" s="337"/>
      <c r="AC244" s="337"/>
      <c r="AD244" s="337"/>
      <c r="AE244" s="337"/>
      <c r="AF244" s="334"/>
      <c r="AG244" s="334"/>
      <c r="AH244" s="334">
        <f t="shared" si="17"/>
        <v>0</v>
      </c>
      <c r="AI244" s="334">
        <f t="shared" si="18"/>
        <v>0</v>
      </c>
      <c r="AJ244" s="334"/>
      <c r="AK244" s="334">
        <f t="shared" si="19"/>
        <v>0</v>
      </c>
      <c r="AL244" s="338"/>
      <c r="AM244" s="304"/>
      <c r="AN244" s="356" t="str">
        <f>IF(SUM(Main!N244,Main!S244)&gt;0,1,"")</f>
        <v/>
      </c>
      <c r="AO244" s="304"/>
      <c r="AP244" s="304"/>
    </row>
    <row r="245" spans="1:42" s="301" customFormat="1" ht="24" hidden="1" customHeight="1">
      <c r="A245" s="332" t="str">
        <f>IF(AN245="","",SUM($AN$4:AN245))</f>
        <v/>
      </c>
      <c r="B245" s="332" t="str">
        <f>IF(AN245="","",Main!B245)</f>
        <v/>
      </c>
      <c r="C245" s="346" t="str">
        <f>IF(AN245="","",Main!C245)</f>
        <v/>
      </c>
      <c r="D245" s="347" t="str">
        <f>IF(AN245="","",Main!D245)</f>
        <v/>
      </c>
      <c r="E245" s="333" t="str">
        <f>IF(AN245="","",Main!E245)</f>
        <v/>
      </c>
      <c r="F245" s="333"/>
      <c r="G245" s="333"/>
      <c r="H245" s="333"/>
      <c r="I245" s="333"/>
      <c r="J245" s="333"/>
      <c r="K245" s="333"/>
      <c r="L245" s="333"/>
      <c r="M245" s="339" t="str">
        <f>IF(AN245="","",SUM(Main!N245,Main!S245))</f>
        <v/>
      </c>
      <c r="N245" s="333"/>
      <c r="O245" s="334">
        <f t="shared" si="16"/>
        <v>0</v>
      </c>
      <c r="P245" s="334"/>
      <c r="Q245" s="335"/>
      <c r="R245" s="336"/>
      <c r="S245" s="337"/>
      <c r="T245" s="337"/>
      <c r="U245" s="337"/>
      <c r="V245" s="337"/>
      <c r="W245" s="336"/>
      <c r="X245" s="336"/>
      <c r="Y245" s="336"/>
      <c r="Z245" s="336"/>
      <c r="AA245" s="336"/>
      <c r="AB245" s="337"/>
      <c r="AC245" s="337"/>
      <c r="AD245" s="337"/>
      <c r="AE245" s="337"/>
      <c r="AF245" s="334"/>
      <c r="AG245" s="334"/>
      <c r="AH245" s="334">
        <f t="shared" si="17"/>
        <v>0</v>
      </c>
      <c r="AI245" s="334">
        <f t="shared" si="18"/>
        <v>0</v>
      </c>
      <c r="AJ245" s="334"/>
      <c r="AK245" s="334">
        <f t="shared" si="19"/>
        <v>0</v>
      </c>
      <c r="AL245" s="338"/>
      <c r="AM245" s="304"/>
      <c r="AN245" s="356" t="str">
        <f>IF(SUM(Main!N245,Main!S245)&gt;0,1,"")</f>
        <v/>
      </c>
      <c r="AO245" s="304"/>
      <c r="AP245" s="304"/>
    </row>
    <row r="246" spans="1:42" s="301" customFormat="1" ht="24" hidden="1" customHeight="1">
      <c r="A246" s="332" t="str">
        <f>IF(AN246="","",SUM($AN$4:AN246))</f>
        <v/>
      </c>
      <c r="B246" s="332" t="str">
        <f>IF(AN246="","",Main!B246)</f>
        <v/>
      </c>
      <c r="C246" s="346" t="str">
        <f>IF(AN246="","",Main!C246)</f>
        <v/>
      </c>
      <c r="D246" s="347" t="str">
        <f>IF(AN246="","",Main!D246)</f>
        <v/>
      </c>
      <c r="E246" s="333" t="str">
        <f>IF(AN246="","",Main!E246)</f>
        <v/>
      </c>
      <c r="F246" s="333"/>
      <c r="G246" s="333"/>
      <c r="H246" s="333"/>
      <c r="I246" s="333"/>
      <c r="J246" s="333"/>
      <c r="K246" s="333"/>
      <c r="L246" s="333"/>
      <c r="M246" s="339" t="str">
        <f>IF(AN246="","",SUM(Main!N246,Main!S246))</f>
        <v/>
      </c>
      <c r="N246" s="333"/>
      <c r="O246" s="334">
        <f t="shared" si="16"/>
        <v>0</v>
      </c>
      <c r="P246" s="334"/>
      <c r="Q246" s="335"/>
      <c r="R246" s="336"/>
      <c r="S246" s="337"/>
      <c r="T246" s="337"/>
      <c r="U246" s="337"/>
      <c r="V246" s="337"/>
      <c r="W246" s="336"/>
      <c r="X246" s="336"/>
      <c r="Y246" s="336"/>
      <c r="Z246" s="336"/>
      <c r="AA246" s="336"/>
      <c r="AB246" s="337"/>
      <c r="AC246" s="337"/>
      <c r="AD246" s="337"/>
      <c r="AE246" s="337"/>
      <c r="AF246" s="334"/>
      <c r="AG246" s="334"/>
      <c r="AH246" s="334">
        <f t="shared" si="17"/>
        <v>0</v>
      </c>
      <c r="AI246" s="334">
        <f t="shared" si="18"/>
        <v>0</v>
      </c>
      <c r="AJ246" s="334"/>
      <c r="AK246" s="334">
        <f t="shared" si="19"/>
        <v>0</v>
      </c>
      <c r="AL246" s="338"/>
      <c r="AM246" s="304"/>
      <c r="AN246" s="356" t="str">
        <f>IF(SUM(Main!N246,Main!S246)&gt;0,1,"")</f>
        <v/>
      </c>
      <c r="AO246" s="304"/>
      <c r="AP246" s="304"/>
    </row>
    <row r="247" spans="1:42" s="301" customFormat="1" ht="24" hidden="1" customHeight="1">
      <c r="A247" s="332" t="str">
        <f>IF(AN247="","",SUM($AN$4:AN247))</f>
        <v/>
      </c>
      <c r="B247" s="332" t="str">
        <f>IF(AN247="","",Main!B247)</f>
        <v/>
      </c>
      <c r="C247" s="346" t="str">
        <f>IF(AN247="","",Main!C247)</f>
        <v/>
      </c>
      <c r="D247" s="347" t="str">
        <f>IF(AN247="","",Main!D247)</f>
        <v/>
      </c>
      <c r="E247" s="333" t="str">
        <f>IF(AN247="","",Main!E247)</f>
        <v/>
      </c>
      <c r="F247" s="333"/>
      <c r="G247" s="333"/>
      <c r="H247" s="333"/>
      <c r="I247" s="333"/>
      <c r="J247" s="333"/>
      <c r="K247" s="333"/>
      <c r="L247" s="333"/>
      <c r="M247" s="339" t="str">
        <f>IF(AN247="","",SUM(Main!N247,Main!S247))</f>
        <v/>
      </c>
      <c r="N247" s="333"/>
      <c r="O247" s="334">
        <f t="shared" si="16"/>
        <v>0</v>
      </c>
      <c r="P247" s="334"/>
      <c r="Q247" s="335"/>
      <c r="R247" s="336"/>
      <c r="S247" s="337"/>
      <c r="T247" s="337"/>
      <c r="U247" s="337"/>
      <c r="V247" s="337"/>
      <c r="W247" s="336"/>
      <c r="X247" s="336"/>
      <c r="Y247" s="336"/>
      <c r="Z247" s="336"/>
      <c r="AA247" s="336"/>
      <c r="AB247" s="337"/>
      <c r="AC247" s="337"/>
      <c r="AD247" s="337"/>
      <c r="AE247" s="337"/>
      <c r="AF247" s="334"/>
      <c r="AG247" s="334"/>
      <c r="AH247" s="334">
        <f t="shared" si="17"/>
        <v>0</v>
      </c>
      <c r="AI247" s="334">
        <f t="shared" si="18"/>
        <v>0</v>
      </c>
      <c r="AJ247" s="334"/>
      <c r="AK247" s="334">
        <f t="shared" si="19"/>
        <v>0</v>
      </c>
      <c r="AL247" s="338"/>
      <c r="AM247" s="304"/>
      <c r="AN247" s="356" t="str">
        <f>IF(SUM(Main!N247,Main!S247)&gt;0,1,"")</f>
        <v/>
      </c>
      <c r="AO247" s="304"/>
      <c r="AP247" s="304"/>
    </row>
    <row r="248" spans="1:42" s="301" customFormat="1" ht="24" hidden="1" customHeight="1">
      <c r="A248" s="332" t="str">
        <f>IF(AN248="","",SUM($AN$4:AN248))</f>
        <v/>
      </c>
      <c r="B248" s="332" t="str">
        <f>IF(AN248="","",Main!B248)</f>
        <v/>
      </c>
      <c r="C248" s="346" t="str">
        <f>IF(AN248="","",Main!C248)</f>
        <v/>
      </c>
      <c r="D248" s="347" t="str">
        <f>IF(AN248="","",Main!D248)</f>
        <v/>
      </c>
      <c r="E248" s="333" t="str">
        <f>IF(AN248="","",Main!E248)</f>
        <v/>
      </c>
      <c r="F248" s="333"/>
      <c r="G248" s="333"/>
      <c r="H248" s="333"/>
      <c r="I248" s="333"/>
      <c r="J248" s="333"/>
      <c r="K248" s="333"/>
      <c r="L248" s="333"/>
      <c r="M248" s="339" t="str">
        <f>IF(AN248="","",SUM(Main!N248,Main!S248))</f>
        <v/>
      </c>
      <c r="N248" s="333"/>
      <c r="O248" s="334">
        <f t="shared" si="16"/>
        <v>0</v>
      </c>
      <c r="P248" s="334"/>
      <c r="Q248" s="335"/>
      <c r="R248" s="336"/>
      <c r="S248" s="337"/>
      <c r="T248" s="337"/>
      <c r="U248" s="337"/>
      <c r="V248" s="337"/>
      <c r="W248" s="336"/>
      <c r="X248" s="336"/>
      <c r="Y248" s="336"/>
      <c r="Z248" s="336"/>
      <c r="AA248" s="336"/>
      <c r="AB248" s="337"/>
      <c r="AC248" s="337"/>
      <c r="AD248" s="337"/>
      <c r="AE248" s="337"/>
      <c r="AF248" s="334"/>
      <c r="AG248" s="334"/>
      <c r="AH248" s="334">
        <f t="shared" si="17"/>
        <v>0</v>
      </c>
      <c r="AI248" s="334">
        <f t="shared" si="18"/>
        <v>0</v>
      </c>
      <c r="AJ248" s="334"/>
      <c r="AK248" s="334">
        <f t="shared" si="19"/>
        <v>0</v>
      </c>
      <c r="AL248" s="338"/>
      <c r="AM248" s="304"/>
      <c r="AN248" s="356" t="str">
        <f>IF(SUM(Main!N248,Main!S248)&gt;0,1,"")</f>
        <v/>
      </c>
      <c r="AO248" s="304"/>
      <c r="AP248" s="304"/>
    </row>
    <row r="249" spans="1:42" s="301" customFormat="1" ht="24" hidden="1" customHeight="1">
      <c r="A249" s="332" t="str">
        <f>IF(AN249="","",SUM($AN$4:AN249))</f>
        <v/>
      </c>
      <c r="B249" s="332" t="str">
        <f>IF(AN249="","",Main!B249)</f>
        <v/>
      </c>
      <c r="C249" s="346" t="str">
        <f>IF(AN249="","",Main!C249)</f>
        <v/>
      </c>
      <c r="D249" s="347" t="str">
        <f>IF(AN249="","",Main!D249)</f>
        <v/>
      </c>
      <c r="E249" s="333" t="str">
        <f>IF(AN249="","",Main!E249)</f>
        <v/>
      </c>
      <c r="F249" s="333"/>
      <c r="G249" s="333"/>
      <c r="H249" s="333"/>
      <c r="I249" s="333"/>
      <c r="J249" s="333"/>
      <c r="K249" s="333"/>
      <c r="L249" s="333"/>
      <c r="M249" s="339" t="str">
        <f>IF(AN249="","",SUM(Main!N249,Main!S249))</f>
        <v/>
      </c>
      <c r="N249" s="333"/>
      <c r="O249" s="334">
        <f t="shared" si="16"/>
        <v>0</v>
      </c>
      <c r="P249" s="334"/>
      <c r="Q249" s="335"/>
      <c r="R249" s="336"/>
      <c r="S249" s="337"/>
      <c r="T249" s="337"/>
      <c r="U249" s="337"/>
      <c r="V249" s="337"/>
      <c r="W249" s="336"/>
      <c r="X249" s="336"/>
      <c r="Y249" s="336"/>
      <c r="Z249" s="336"/>
      <c r="AA249" s="336"/>
      <c r="AB249" s="337"/>
      <c r="AC249" s="337"/>
      <c r="AD249" s="337"/>
      <c r="AE249" s="337"/>
      <c r="AF249" s="334"/>
      <c r="AG249" s="334"/>
      <c r="AH249" s="334">
        <f t="shared" si="17"/>
        <v>0</v>
      </c>
      <c r="AI249" s="334">
        <f t="shared" si="18"/>
        <v>0</v>
      </c>
      <c r="AJ249" s="334"/>
      <c r="AK249" s="334">
        <f t="shared" si="19"/>
        <v>0</v>
      </c>
      <c r="AL249" s="338"/>
      <c r="AM249" s="304"/>
      <c r="AN249" s="356" t="str">
        <f>IF(SUM(Main!N249,Main!S249)&gt;0,1,"")</f>
        <v/>
      </c>
      <c r="AO249" s="304"/>
      <c r="AP249" s="304"/>
    </row>
    <row r="250" spans="1:42" s="301" customFormat="1" ht="24" hidden="1" customHeight="1">
      <c r="A250" s="332" t="str">
        <f>IF(AN250="","",SUM($AN$4:AN250))</f>
        <v/>
      </c>
      <c r="B250" s="332" t="str">
        <f>IF(AN250="","",Main!B250)</f>
        <v/>
      </c>
      <c r="C250" s="346" t="str">
        <f>IF(AN250="","",Main!C250)</f>
        <v/>
      </c>
      <c r="D250" s="347" t="str">
        <f>IF(AN250="","",Main!D250)</f>
        <v/>
      </c>
      <c r="E250" s="333" t="str">
        <f>IF(AN250="","",Main!E250)</f>
        <v/>
      </c>
      <c r="F250" s="333"/>
      <c r="G250" s="333"/>
      <c r="H250" s="333"/>
      <c r="I250" s="333"/>
      <c r="J250" s="333"/>
      <c r="K250" s="333"/>
      <c r="L250" s="333"/>
      <c r="M250" s="339" t="str">
        <f>IF(AN250="","",SUM(Main!N250,Main!S250))</f>
        <v/>
      </c>
      <c r="N250" s="333"/>
      <c r="O250" s="334">
        <f t="shared" si="16"/>
        <v>0</v>
      </c>
      <c r="P250" s="334"/>
      <c r="Q250" s="335"/>
      <c r="R250" s="336"/>
      <c r="S250" s="337"/>
      <c r="T250" s="337"/>
      <c r="U250" s="337"/>
      <c r="V250" s="337"/>
      <c r="W250" s="336"/>
      <c r="X250" s="336"/>
      <c r="Y250" s="336"/>
      <c r="Z250" s="336"/>
      <c r="AA250" s="336"/>
      <c r="AB250" s="337"/>
      <c r="AC250" s="337"/>
      <c r="AD250" s="337"/>
      <c r="AE250" s="337"/>
      <c r="AF250" s="334"/>
      <c r="AG250" s="334"/>
      <c r="AH250" s="334">
        <f t="shared" si="17"/>
        <v>0</v>
      </c>
      <c r="AI250" s="334">
        <f t="shared" si="18"/>
        <v>0</v>
      </c>
      <c r="AJ250" s="334"/>
      <c r="AK250" s="334">
        <f t="shared" si="19"/>
        <v>0</v>
      </c>
      <c r="AL250" s="338"/>
      <c r="AM250" s="304"/>
      <c r="AN250" s="356" t="str">
        <f>IF(SUM(Main!N250,Main!S250)&gt;0,1,"")</f>
        <v/>
      </c>
      <c r="AO250" s="304"/>
      <c r="AP250" s="304"/>
    </row>
    <row r="251" spans="1:42" s="301" customFormat="1" ht="24" hidden="1" customHeight="1">
      <c r="A251" s="332" t="str">
        <f>IF(AN251="","",SUM($AN$4:AN251))</f>
        <v/>
      </c>
      <c r="B251" s="332" t="str">
        <f>IF(AN251="","",Main!B251)</f>
        <v/>
      </c>
      <c r="C251" s="346" t="str">
        <f>IF(AN251="","",Main!C251)</f>
        <v/>
      </c>
      <c r="D251" s="347" t="str">
        <f>IF(AN251="","",Main!D251)</f>
        <v/>
      </c>
      <c r="E251" s="333" t="str">
        <f>IF(AN251="","",Main!E251)</f>
        <v/>
      </c>
      <c r="F251" s="333"/>
      <c r="G251" s="333"/>
      <c r="H251" s="333"/>
      <c r="I251" s="333"/>
      <c r="J251" s="333"/>
      <c r="K251" s="333"/>
      <c r="L251" s="333"/>
      <c r="M251" s="339" t="str">
        <f>IF(AN251="","",SUM(Main!N251,Main!S251))</f>
        <v/>
      </c>
      <c r="N251" s="333"/>
      <c r="O251" s="334">
        <f t="shared" si="16"/>
        <v>0</v>
      </c>
      <c r="P251" s="334"/>
      <c r="Q251" s="335"/>
      <c r="R251" s="336"/>
      <c r="S251" s="337"/>
      <c r="T251" s="337"/>
      <c r="U251" s="337"/>
      <c r="V251" s="337"/>
      <c r="W251" s="336"/>
      <c r="X251" s="336"/>
      <c r="Y251" s="336"/>
      <c r="Z251" s="336"/>
      <c r="AA251" s="336"/>
      <c r="AB251" s="337"/>
      <c r="AC251" s="337"/>
      <c r="AD251" s="337"/>
      <c r="AE251" s="337"/>
      <c r="AF251" s="334"/>
      <c r="AG251" s="334"/>
      <c r="AH251" s="334">
        <f t="shared" si="17"/>
        <v>0</v>
      </c>
      <c r="AI251" s="334">
        <f t="shared" si="18"/>
        <v>0</v>
      </c>
      <c r="AJ251" s="334"/>
      <c r="AK251" s="334">
        <f t="shared" si="19"/>
        <v>0</v>
      </c>
      <c r="AL251" s="338"/>
      <c r="AM251" s="304"/>
      <c r="AN251" s="356" t="str">
        <f>IF(SUM(Main!N251,Main!S251)&gt;0,1,"")</f>
        <v/>
      </c>
      <c r="AO251" s="304"/>
      <c r="AP251" s="304"/>
    </row>
    <row r="252" spans="1:42" s="301" customFormat="1" ht="24" hidden="1" customHeight="1">
      <c r="A252" s="332" t="str">
        <f>IF(AN252="","",SUM($AN$4:AN252))</f>
        <v/>
      </c>
      <c r="B252" s="332" t="str">
        <f>IF(AN252="","",Main!B252)</f>
        <v/>
      </c>
      <c r="C252" s="346" t="str">
        <f>IF(AN252="","",Main!C252)</f>
        <v/>
      </c>
      <c r="D252" s="347" t="str">
        <f>IF(AN252="","",Main!D252)</f>
        <v/>
      </c>
      <c r="E252" s="333" t="str">
        <f>IF(AN252="","",Main!E252)</f>
        <v/>
      </c>
      <c r="F252" s="333"/>
      <c r="G252" s="333"/>
      <c r="H252" s="333"/>
      <c r="I252" s="333"/>
      <c r="J252" s="333"/>
      <c r="K252" s="333"/>
      <c r="L252" s="333"/>
      <c r="M252" s="339" t="str">
        <f>IF(AN252="","",SUM(Main!N252,Main!S252))</f>
        <v/>
      </c>
      <c r="N252" s="333"/>
      <c r="O252" s="334">
        <f t="shared" si="16"/>
        <v>0</v>
      </c>
      <c r="P252" s="334"/>
      <c r="Q252" s="335"/>
      <c r="R252" s="336"/>
      <c r="S252" s="337"/>
      <c r="T252" s="337"/>
      <c r="U252" s="337"/>
      <c r="V252" s="337"/>
      <c r="W252" s="336"/>
      <c r="X252" s="336"/>
      <c r="Y252" s="336"/>
      <c r="Z252" s="336"/>
      <c r="AA252" s="336"/>
      <c r="AB252" s="337"/>
      <c r="AC252" s="337"/>
      <c r="AD252" s="337"/>
      <c r="AE252" s="337"/>
      <c r="AF252" s="334"/>
      <c r="AG252" s="334"/>
      <c r="AH252" s="334">
        <f t="shared" si="17"/>
        <v>0</v>
      </c>
      <c r="AI252" s="334">
        <f t="shared" si="18"/>
        <v>0</v>
      </c>
      <c r="AJ252" s="334"/>
      <c r="AK252" s="334">
        <f t="shared" si="19"/>
        <v>0</v>
      </c>
      <c r="AL252" s="338"/>
      <c r="AM252" s="304"/>
      <c r="AN252" s="356" t="str">
        <f>IF(SUM(Main!N252,Main!S252)&gt;0,1,"")</f>
        <v/>
      </c>
      <c r="AO252" s="304"/>
      <c r="AP252" s="304"/>
    </row>
    <row r="253" spans="1:42" s="301" customFormat="1" ht="24" hidden="1" customHeight="1">
      <c r="A253" s="332" t="str">
        <f>IF(AN253="","",SUM($AN$4:AN253))</f>
        <v/>
      </c>
      <c r="B253" s="332" t="str">
        <f>IF(AN253="","",Main!B253)</f>
        <v/>
      </c>
      <c r="C253" s="346" t="str">
        <f>IF(AN253="","",Main!C253)</f>
        <v/>
      </c>
      <c r="D253" s="347" t="str">
        <f>IF(AN253="","",Main!D253)</f>
        <v/>
      </c>
      <c r="E253" s="333" t="str">
        <f>IF(AN253="","",Main!E253)</f>
        <v/>
      </c>
      <c r="F253" s="333"/>
      <c r="G253" s="333"/>
      <c r="H253" s="333"/>
      <c r="I253" s="333"/>
      <c r="J253" s="333"/>
      <c r="K253" s="333"/>
      <c r="L253" s="333"/>
      <c r="M253" s="339" t="str">
        <f>IF(AN253="","",SUM(Main!N253,Main!S253))</f>
        <v/>
      </c>
      <c r="N253" s="333"/>
      <c r="O253" s="334">
        <f t="shared" si="16"/>
        <v>0</v>
      </c>
      <c r="P253" s="334"/>
      <c r="Q253" s="335"/>
      <c r="R253" s="336"/>
      <c r="S253" s="337"/>
      <c r="T253" s="337"/>
      <c r="U253" s="337"/>
      <c r="V253" s="337"/>
      <c r="W253" s="336"/>
      <c r="X253" s="336"/>
      <c r="Y253" s="336"/>
      <c r="Z253" s="336"/>
      <c r="AA253" s="336"/>
      <c r="AB253" s="337"/>
      <c r="AC253" s="337"/>
      <c r="AD253" s="337"/>
      <c r="AE253" s="337"/>
      <c r="AF253" s="334"/>
      <c r="AG253" s="334"/>
      <c r="AH253" s="334">
        <f t="shared" si="17"/>
        <v>0</v>
      </c>
      <c r="AI253" s="334">
        <f t="shared" si="18"/>
        <v>0</v>
      </c>
      <c r="AJ253" s="334"/>
      <c r="AK253" s="334">
        <f t="shared" si="19"/>
        <v>0</v>
      </c>
      <c r="AL253" s="338"/>
      <c r="AM253" s="304"/>
      <c r="AN253" s="356" t="str">
        <f>IF(SUM(Main!N253,Main!S253)&gt;0,1,"")</f>
        <v/>
      </c>
      <c r="AO253" s="304"/>
      <c r="AP253" s="304"/>
    </row>
    <row r="254" spans="1:42" s="301" customFormat="1" ht="24" hidden="1" customHeight="1">
      <c r="A254" s="332" t="str">
        <f>IF(AN254="","",SUM($AN$4:AN254))</f>
        <v/>
      </c>
      <c r="B254" s="332" t="str">
        <f>IF(AN254="","",Main!B254)</f>
        <v/>
      </c>
      <c r="C254" s="346" t="str">
        <f>IF(AN254="","",Main!C254)</f>
        <v/>
      </c>
      <c r="D254" s="347" t="str">
        <f>IF(AN254="","",Main!D254)</f>
        <v/>
      </c>
      <c r="E254" s="333" t="str">
        <f>IF(AN254="","",Main!E254)</f>
        <v/>
      </c>
      <c r="F254" s="333"/>
      <c r="G254" s="333"/>
      <c r="H254" s="333"/>
      <c r="I254" s="333"/>
      <c r="J254" s="333"/>
      <c r="K254" s="333"/>
      <c r="L254" s="333"/>
      <c r="M254" s="339" t="str">
        <f>IF(AN254="","",SUM(Main!N254,Main!S254))</f>
        <v/>
      </c>
      <c r="N254" s="333"/>
      <c r="O254" s="334">
        <f t="shared" si="16"/>
        <v>0</v>
      </c>
      <c r="P254" s="334"/>
      <c r="Q254" s="335"/>
      <c r="R254" s="336"/>
      <c r="S254" s="337"/>
      <c r="T254" s="337"/>
      <c r="U254" s="337"/>
      <c r="V254" s="337"/>
      <c r="W254" s="336"/>
      <c r="X254" s="336"/>
      <c r="Y254" s="336"/>
      <c r="Z254" s="336"/>
      <c r="AA254" s="336"/>
      <c r="AB254" s="337"/>
      <c r="AC254" s="337"/>
      <c r="AD254" s="337"/>
      <c r="AE254" s="337"/>
      <c r="AF254" s="334"/>
      <c r="AG254" s="334"/>
      <c r="AH254" s="334">
        <f t="shared" si="17"/>
        <v>0</v>
      </c>
      <c r="AI254" s="334">
        <f t="shared" si="18"/>
        <v>0</v>
      </c>
      <c r="AJ254" s="334"/>
      <c r="AK254" s="334">
        <f t="shared" si="19"/>
        <v>0</v>
      </c>
      <c r="AL254" s="338"/>
      <c r="AM254" s="304"/>
      <c r="AN254" s="356" t="str">
        <f>IF(SUM(Main!N254,Main!S254)&gt;0,1,"")</f>
        <v/>
      </c>
      <c r="AO254" s="304"/>
      <c r="AP254" s="304"/>
    </row>
    <row r="255" spans="1:42" s="301" customFormat="1" ht="24" hidden="1" customHeight="1">
      <c r="A255" s="332" t="str">
        <f>IF(AN255="","",SUM($AN$4:AN255))</f>
        <v/>
      </c>
      <c r="B255" s="332" t="str">
        <f>IF(AN255="","",Main!B255)</f>
        <v/>
      </c>
      <c r="C255" s="346" t="str">
        <f>IF(AN255="","",Main!C255)</f>
        <v/>
      </c>
      <c r="D255" s="347" t="str">
        <f>IF(AN255="","",Main!D255)</f>
        <v/>
      </c>
      <c r="E255" s="333" t="str">
        <f>IF(AN255="","",Main!E255)</f>
        <v/>
      </c>
      <c r="F255" s="333"/>
      <c r="G255" s="333"/>
      <c r="H255" s="333"/>
      <c r="I255" s="333"/>
      <c r="J255" s="333"/>
      <c r="K255" s="333"/>
      <c r="L255" s="333"/>
      <c r="M255" s="339" t="str">
        <f>IF(AN255="","",SUM(Main!N255,Main!S255))</f>
        <v/>
      </c>
      <c r="N255" s="333"/>
      <c r="O255" s="334">
        <f t="shared" si="16"/>
        <v>0</v>
      </c>
      <c r="P255" s="334"/>
      <c r="Q255" s="335"/>
      <c r="R255" s="336"/>
      <c r="S255" s="337"/>
      <c r="T255" s="337"/>
      <c r="U255" s="337"/>
      <c r="V255" s="337"/>
      <c r="W255" s="336"/>
      <c r="X255" s="336"/>
      <c r="Y255" s="336"/>
      <c r="Z255" s="336"/>
      <c r="AA255" s="336"/>
      <c r="AB255" s="337"/>
      <c r="AC255" s="337"/>
      <c r="AD255" s="337"/>
      <c r="AE255" s="337"/>
      <c r="AF255" s="334"/>
      <c r="AG255" s="334"/>
      <c r="AH255" s="334">
        <f t="shared" si="17"/>
        <v>0</v>
      </c>
      <c r="AI255" s="334">
        <f t="shared" si="18"/>
        <v>0</v>
      </c>
      <c r="AJ255" s="334"/>
      <c r="AK255" s="334">
        <f t="shared" si="19"/>
        <v>0</v>
      </c>
      <c r="AL255" s="338"/>
      <c r="AM255" s="304"/>
      <c r="AN255" s="356" t="str">
        <f>IF(SUM(Main!N255,Main!S255)&gt;0,1,"")</f>
        <v/>
      </c>
      <c r="AO255" s="304"/>
      <c r="AP255" s="304"/>
    </row>
    <row r="256" spans="1:42" s="301" customFormat="1" ht="24" hidden="1" customHeight="1">
      <c r="A256" s="332" t="str">
        <f>IF(AN256="","",SUM($AN$4:AN256))</f>
        <v/>
      </c>
      <c r="B256" s="332" t="str">
        <f>IF(AN256="","",Main!B256)</f>
        <v/>
      </c>
      <c r="C256" s="346" t="str">
        <f>IF(AN256="","",Main!C256)</f>
        <v/>
      </c>
      <c r="D256" s="347" t="str">
        <f>IF(AN256="","",Main!D256)</f>
        <v/>
      </c>
      <c r="E256" s="333" t="str">
        <f>IF(AN256="","",Main!E256)</f>
        <v/>
      </c>
      <c r="F256" s="333"/>
      <c r="G256" s="333"/>
      <c r="H256" s="333"/>
      <c r="I256" s="333"/>
      <c r="J256" s="333"/>
      <c r="K256" s="333"/>
      <c r="L256" s="333"/>
      <c r="M256" s="339" t="str">
        <f>IF(AN256="","",SUM(Main!N256,Main!S256))</f>
        <v/>
      </c>
      <c r="N256" s="333"/>
      <c r="O256" s="334">
        <f t="shared" si="16"/>
        <v>0</v>
      </c>
      <c r="P256" s="334"/>
      <c r="Q256" s="335"/>
      <c r="R256" s="336"/>
      <c r="S256" s="337"/>
      <c r="T256" s="337"/>
      <c r="U256" s="337"/>
      <c r="V256" s="337"/>
      <c r="W256" s="336"/>
      <c r="X256" s="336"/>
      <c r="Y256" s="336"/>
      <c r="Z256" s="336"/>
      <c r="AA256" s="336"/>
      <c r="AB256" s="337"/>
      <c r="AC256" s="337"/>
      <c r="AD256" s="337"/>
      <c r="AE256" s="337"/>
      <c r="AF256" s="334"/>
      <c r="AG256" s="334"/>
      <c r="AH256" s="334">
        <f t="shared" si="17"/>
        <v>0</v>
      </c>
      <c r="AI256" s="334">
        <f t="shared" si="18"/>
        <v>0</v>
      </c>
      <c r="AJ256" s="334"/>
      <c r="AK256" s="334">
        <f t="shared" si="19"/>
        <v>0</v>
      </c>
      <c r="AL256" s="338"/>
      <c r="AM256" s="304"/>
      <c r="AN256" s="356" t="str">
        <f>IF(SUM(Main!N256,Main!S256)&gt;0,1,"")</f>
        <v/>
      </c>
      <c r="AO256" s="304"/>
      <c r="AP256" s="304"/>
    </row>
    <row r="257" spans="1:42" s="301" customFormat="1" ht="24" hidden="1" customHeight="1">
      <c r="A257" s="332" t="str">
        <f>IF(AN257="","",SUM($AN$4:AN257))</f>
        <v/>
      </c>
      <c r="B257" s="332" t="str">
        <f>IF(AN257="","",Main!B257)</f>
        <v/>
      </c>
      <c r="C257" s="346" t="str">
        <f>IF(AN257="","",Main!C257)</f>
        <v/>
      </c>
      <c r="D257" s="347" t="str">
        <f>IF(AN257="","",Main!D257)</f>
        <v/>
      </c>
      <c r="E257" s="333" t="str">
        <f>IF(AN257="","",Main!E257)</f>
        <v/>
      </c>
      <c r="F257" s="333"/>
      <c r="G257" s="333"/>
      <c r="H257" s="333"/>
      <c r="I257" s="333"/>
      <c r="J257" s="333"/>
      <c r="K257" s="333"/>
      <c r="L257" s="333"/>
      <c r="M257" s="339" t="str">
        <f>IF(AN257="","",SUM(Main!N257,Main!S257))</f>
        <v/>
      </c>
      <c r="N257" s="333"/>
      <c r="O257" s="334">
        <f t="shared" si="16"/>
        <v>0</v>
      </c>
      <c r="P257" s="334"/>
      <c r="Q257" s="335"/>
      <c r="R257" s="336"/>
      <c r="S257" s="337"/>
      <c r="T257" s="337"/>
      <c r="U257" s="337"/>
      <c r="V257" s="337"/>
      <c r="W257" s="336"/>
      <c r="X257" s="336"/>
      <c r="Y257" s="336"/>
      <c r="Z257" s="336"/>
      <c r="AA257" s="336"/>
      <c r="AB257" s="337"/>
      <c r="AC257" s="337"/>
      <c r="AD257" s="337"/>
      <c r="AE257" s="337"/>
      <c r="AF257" s="334"/>
      <c r="AG257" s="334"/>
      <c r="AH257" s="334">
        <f t="shared" si="17"/>
        <v>0</v>
      </c>
      <c r="AI257" s="334">
        <f t="shared" si="18"/>
        <v>0</v>
      </c>
      <c r="AJ257" s="334"/>
      <c r="AK257" s="334">
        <f t="shared" si="19"/>
        <v>0</v>
      </c>
      <c r="AL257" s="338"/>
      <c r="AM257" s="304"/>
      <c r="AN257" s="356" t="str">
        <f>IF(SUM(Main!N257,Main!S257)&gt;0,1,"")</f>
        <v/>
      </c>
      <c r="AO257" s="304"/>
      <c r="AP257" s="304"/>
    </row>
    <row r="258" spans="1:42" s="301" customFormat="1" ht="24" hidden="1" customHeight="1">
      <c r="A258" s="332" t="str">
        <f>IF(AN258="","",SUM($AN$4:AN258))</f>
        <v/>
      </c>
      <c r="B258" s="332" t="str">
        <f>IF(AN258="","",Main!B258)</f>
        <v/>
      </c>
      <c r="C258" s="346" t="str">
        <f>IF(AN258="","",Main!C258)</f>
        <v/>
      </c>
      <c r="D258" s="347" t="str">
        <f>IF(AN258="","",Main!D258)</f>
        <v/>
      </c>
      <c r="E258" s="333" t="str">
        <f>IF(AN258="","",Main!E258)</f>
        <v/>
      </c>
      <c r="F258" s="333"/>
      <c r="G258" s="333"/>
      <c r="H258" s="333"/>
      <c r="I258" s="333"/>
      <c r="J258" s="333"/>
      <c r="K258" s="333"/>
      <c r="L258" s="333"/>
      <c r="M258" s="339" t="str">
        <f>IF(AN258="","",SUM(Main!N258,Main!S258))</f>
        <v/>
      </c>
      <c r="N258" s="333"/>
      <c r="O258" s="334">
        <f t="shared" si="16"/>
        <v>0</v>
      </c>
      <c r="P258" s="334"/>
      <c r="Q258" s="335"/>
      <c r="R258" s="336"/>
      <c r="S258" s="337"/>
      <c r="T258" s="337"/>
      <c r="U258" s="337"/>
      <c r="V258" s="337"/>
      <c r="W258" s="336"/>
      <c r="X258" s="336"/>
      <c r="Y258" s="336"/>
      <c r="Z258" s="336"/>
      <c r="AA258" s="336"/>
      <c r="AB258" s="337"/>
      <c r="AC258" s="337"/>
      <c r="AD258" s="337"/>
      <c r="AE258" s="337"/>
      <c r="AF258" s="334"/>
      <c r="AG258" s="334"/>
      <c r="AH258" s="334">
        <f t="shared" si="17"/>
        <v>0</v>
      </c>
      <c r="AI258" s="334">
        <f t="shared" si="18"/>
        <v>0</v>
      </c>
      <c r="AJ258" s="334"/>
      <c r="AK258" s="334">
        <f t="shared" si="19"/>
        <v>0</v>
      </c>
      <c r="AL258" s="338"/>
      <c r="AM258" s="304"/>
      <c r="AN258" s="356" t="str">
        <f>IF(SUM(Main!N258,Main!S258)&gt;0,1,"")</f>
        <v/>
      </c>
      <c r="AO258" s="304"/>
      <c r="AP258" s="304"/>
    </row>
    <row r="259" spans="1:42" s="301" customFormat="1" ht="24" hidden="1" customHeight="1">
      <c r="A259" s="332" t="str">
        <f>IF(AN259="","",SUM($AN$4:AN259))</f>
        <v/>
      </c>
      <c r="B259" s="332" t="str">
        <f>IF(AN259="","",Main!B259)</f>
        <v/>
      </c>
      <c r="C259" s="346" t="str">
        <f>IF(AN259="","",Main!C259)</f>
        <v/>
      </c>
      <c r="D259" s="347" t="str">
        <f>IF(AN259="","",Main!D259)</f>
        <v/>
      </c>
      <c r="E259" s="333" t="str">
        <f>IF(AN259="","",Main!E259)</f>
        <v/>
      </c>
      <c r="F259" s="333"/>
      <c r="G259" s="333"/>
      <c r="H259" s="333"/>
      <c r="I259" s="333"/>
      <c r="J259" s="333"/>
      <c r="K259" s="333"/>
      <c r="L259" s="333"/>
      <c r="M259" s="339" t="str">
        <f>IF(AN259="","",SUM(Main!N259,Main!S259))</f>
        <v/>
      </c>
      <c r="N259" s="333"/>
      <c r="O259" s="334">
        <f t="shared" si="16"/>
        <v>0</v>
      </c>
      <c r="P259" s="334"/>
      <c r="Q259" s="335"/>
      <c r="R259" s="336"/>
      <c r="S259" s="337"/>
      <c r="T259" s="337"/>
      <c r="U259" s="337"/>
      <c r="V259" s="337"/>
      <c r="W259" s="336"/>
      <c r="X259" s="336"/>
      <c r="Y259" s="336"/>
      <c r="Z259" s="336"/>
      <c r="AA259" s="336"/>
      <c r="AB259" s="337"/>
      <c r="AC259" s="337"/>
      <c r="AD259" s="337"/>
      <c r="AE259" s="337"/>
      <c r="AF259" s="334"/>
      <c r="AG259" s="334"/>
      <c r="AH259" s="334">
        <f t="shared" si="17"/>
        <v>0</v>
      </c>
      <c r="AI259" s="334">
        <f t="shared" si="18"/>
        <v>0</v>
      </c>
      <c r="AJ259" s="334"/>
      <c r="AK259" s="334">
        <f t="shared" si="19"/>
        <v>0</v>
      </c>
      <c r="AL259" s="338"/>
      <c r="AM259" s="304"/>
      <c r="AN259" s="356" t="str">
        <f>IF(SUM(Main!N259,Main!S259)&gt;0,1,"")</f>
        <v/>
      </c>
      <c r="AO259" s="304"/>
      <c r="AP259" s="304"/>
    </row>
    <row r="260" spans="1:42" s="301" customFormat="1" ht="24" hidden="1" customHeight="1">
      <c r="A260" s="332" t="str">
        <f>IF(AN260="","",SUM($AN$4:AN260))</f>
        <v/>
      </c>
      <c r="B260" s="332" t="str">
        <f>IF(AN260="","",Main!B260)</f>
        <v/>
      </c>
      <c r="C260" s="346" t="str">
        <f>IF(AN260="","",Main!C260)</f>
        <v/>
      </c>
      <c r="D260" s="347" t="str">
        <f>IF(AN260="","",Main!D260)</f>
        <v/>
      </c>
      <c r="E260" s="333" t="str">
        <f>IF(AN260="","",Main!E260)</f>
        <v/>
      </c>
      <c r="F260" s="333"/>
      <c r="G260" s="333"/>
      <c r="H260" s="333"/>
      <c r="I260" s="333"/>
      <c r="J260" s="333"/>
      <c r="K260" s="333"/>
      <c r="L260" s="333"/>
      <c r="M260" s="339" t="str">
        <f>IF(AN260="","",SUM(Main!N260,Main!S260))</f>
        <v/>
      </c>
      <c r="N260" s="333"/>
      <c r="O260" s="334">
        <f t="shared" si="16"/>
        <v>0</v>
      </c>
      <c r="P260" s="334"/>
      <c r="Q260" s="335"/>
      <c r="R260" s="336"/>
      <c r="S260" s="337"/>
      <c r="T260" s="337"/>
      <c r="U260" s="337"/>
      <c r="V260" s="337"/>
      <c r="W260" s="336"/>
      <c r="X260" s="336"/>
      <c r="Y260" s="336"/>
      <c r="Z260" s="336"/>
      <c r="AA260" s="336"/>
      <c r="AB260" s="337"/>
      <c r="AC260" s="337"/>
      <c r="AD260" s="337"/>
      <c r="AE260" s="337"/>
      <c r="AF260" s="334"/>
      <c r="AG260" s="334"/>
      <c r="AH260" s="334">
        <f t="shared" si="17"/>
        <v>0</v>
      </c>
      <c r="AI260" s="334">
        <f t="shared" si="18"/>
        <v>0</v>
      </c>
      <c r="AJ260" s="334"/>
      <c r="AK260" s="334">
        <f t="shared" si="19"/>
        <v>0</v>
      </c>
      <c r="AL260" s="338"/>
      <c r="AM260" s="304"/>
      <c r="AN260" s="356" t="str">
        <f>IF(SUM(Main!N260,Main!S260)&gt;0,1,"")</f>
        <v/>
      </c>
      <c r="AO260" s="304"/>
      <c r="AP260" s="304"/>
    </row>
    <row r="261" spans="1:42" s="301" customFormat="1" ht="24" hidden="1" customHeight="1">
      <c r="A261" s="332" t="str">
        <f>IF(AN261="","",SUM($AN$4:AN261))</f>
        <v/>
      </c>
      <c r="B261" s="332" t="str">
        <f>IF(AN261="","",Main!B261)</f>
        <v/>
      </c>
      <c r="C261" s="346" t="str">
        <f>IF(AN261="","",Main!C261)</f>
        <v/>
      </c>
      <c r="D261" s="347" t="str">
        <f>IF(AN261="","",Main!D261)</f>
        <v/>
      </c>
      <c r="E261" s="333" t="str">
        <f>IF(AN261="","",Main!E261)</f>
        <v/>
      </c>
      <c r="F261" s="333"/>
      <c r="G261" s="333"/>
      <c r="H261" s="333"/>
      <c r="I261" s="333"/>
      <c r="J261" s="333"/>
      <c r="K261" s="333"/>
      <c r="L261" s="333"/>
      <c r="M261" s="339" t="str">
        <f>IF(AN261="","",SUM(Main!N261,Main!S261))</f>
        <v/>
      </c>
      <c r="N261" s="333"/>
      <c r="O261" s="334">
        <f t="shared" si="16"/>
        <v>0</v>
      </c>
      <c r="P261" s="334"/>
      <c r="Q261" s="335"/>
      <c r="R261" s="336"/>
      <c r="S261" s="337"/>
      <c r="T261" s="337"/>
      <c r="U261" s="337"/>
      <c r="V261" s="337"/>
      <c r="W261" s="336"/>
      <c r="X261" s="336"/>
      <c r="Y261" s="336"/>
      <c r="Z261" s="336"/>
      <c r="AA261" s="336"/>
      <c r="AB261" s="337"/>
      <c r="AC261" s="337"/>
      <c r="AD261" s="337"/>
      <c r="AE261" s="337"/>
      <c r="AF261" s="334"/>
      <c r="AG261" s="334"/>
      <c r="AH261" s="334">
        <f t="shared" si="17"/>
        <v>0</v>
      </c>
      <c r="AI261" s="334">
        <f t="shared" si="18"/>
        <v>0</v>
      </c>
      <c r="AJ261" s="334"/>
      <c r="AK261" s="334">
        <f t="shared" si="19"/>
        <v>0</v>
      </c>
      <c r="AL261" s="338"/>
      <c r="AM261" s="304"/>
      <c r="AN261" s="356" t="str">
        <f>IF(SUM(Main!N261,Main!S261)&gt;0,1,"")</f>
        <v/>
      </c>
      <c r="AO261" s="304"/>
      <c r="AP261" s="304"/>
    </row>
    <row r="262" spans="1:42" s="301" customFormat="1" ht="24" hidden="1" customHeight="1">
      <c r="A262" s="332" t="str">
        <f>IF(AN262="","",SUM($AN$4:AN262))</f>
        <v/>
      </c>
      <c r="B262" s="332" t="str">
        <f>IF(AN262="","",Main!B262)</f>
        <v/>
      </c>
      <c r="C262" s="346" t="str">
        <f>IF(AN262="","",Main!C262)</f>
        <v/>
      </c>
      <c r="D262" s="347" t="str">
        <f>IF(AN262="","",Main!D262)</f>
        <v/>
      </c>
      <c r="E262" s="333" t="str">
        <f>IF(AN262="","",Main!E262)</f>
        <v/>
      </c>
      <c r="F262" s="333"/>
      <c r="G262" s="333"/>
      <c r="H262" s="333"/>
      <c r="I262" s="333"/>
      <c r="J262" s="333"/>
      <c r="K262" s="333"/>
      <c r="L262" s="333"/>
      <c r="M262" s="339" t="str">
        <f>IF(AN262="","",SUM(Main!N262,Main!S262))</f>
        <v/>
      </c>
      <c r="N262" s="333"/>
      <c r="O262" s="334">
        <f t="shared" si="16"/>
        <v>0</v>
      </c>
      <c r="P262" s="334"/>
      <c r="Q262" s="335"/>
      <c r="R262" s="336"/>
      <c r="S262" s="337"/>
      <c r="T262" s="337"/>
      <c r="U262" s="337"/>
      <c r="V262" s="337"/>
      <c r="W262" s="336"/>
      <c r="X262" s="336"/>
      <c r="Y262" s="336"/>
      <c r="Z262" s="336"/>
      <c r="AA262" s="336"/>
      <c r="AB262" s="337"/>
      <c r="AC262" s="337"/>
      <c r="AD262" s="337"/>
      <c r="AE262" s="337"/>
      <c r="AF262" s="334"/>
      <c r="AG262" s="334"/>
      <c r="AH262" s="334">
        <f t="shared" si="17"/>
        <v>0</v>
      </c>
      <c r="AI262" s="334">
        <f t="shared" si="18"/>
        <v>0</v>
      </c>
      <c r="AJ262" s="334"/>
      <c r="AK262" s="334">
        <f t="shared" si="19"/>
        <v>0</v>
      </c>
      <c r="AL262" s="338"/>
      <c r="AM262" s="304"/>
      <c r="AN262" s="356" t="str">
        <f>IF(SUM(Main!N262,Main!S262)&gt;0,1,"")</f>
        <v/>
      </c>
      <c r="AO262" s="304"/>
      <c r="AP262" s="304"/>
    </row>
    <row r="263" spans="1:42" s="301" customFormat="1" ht="24" hidden="1" customHeight="1">
      <c r="A263" s="332" t="str">
        <f>IF(AN263="","",SUM($AN$4:AN263))</f>
        <v/>
      </c>
      <c r="B263" s="332" t="str">
        <f>IF(AN263="","",Main!B263)</f>
        <v/>
      </c>
      <c r="C263" s="346" t="str">
        <f>IF(AN263="","",Main!C263)</f>
        <v/>
      </c>
      <c r="D263" s="347" t="str">
        <f>IF(AN263="","",Main!D263)</f>
        <v/>
      </c>
      <c r="E263" s="333" t="str">
        <f>IF(AN263="","",Main!E263)</f>
        <v/>
      </c>
      <c r="F263" s="333"/>
      <c r="G263" s="333"/>
      <c r="H263" s="333"/>
      <c r="I263" s="333"/>
      <c r="J263" s="333"/>
      <c r="K263" s="333"/>
      <c r="L263" s="333"/>
      <c r="M263" s="339" t="str">
        <f>IF(AN263="","",SUM(Main!N263,Main!S263))</f>
        <v/>
      </c>
      <c r="N263" s="333"/>
      <c r="O263" s="334">
        <f t="shared" si="16"/>
        <v>0</v>
      </c>
      <c r="P263" s="334"/>
      <c r="Q263" s="335"/>
      <c r="R263" s="336"/>
      <c r="S263" s="337"/>
      <c r="T263" s="337"/>
      <c r="U263" s="337"/>
      <c r="V263" s="337"/>
      <c r="W263" s="336"/>
      <c r="X263" s="336"/>
      <c r="Y263" s="336"/>
      <c r="Z263" s="336"/>
      <c r="AA263" s="336"/>
      <c r="AB263" s="337"/>
      <c r="AC263" s="337"/>
      <c r="AD263" s="337"/>
      <c r="AE263" s="337"/>
      <c r="AF263" s="334"/>
      <c r="AG263" s="334"/>
      <c r="AH263" s="334">
        <f t="shared" si="17"/>
        <v>0</v>
      </c>
      <c r="AI263" s="334">
        <f t="shared" si="18"/>
        <v>0</v>
      </c>
      <c r="AJ263" s="334"/>
      <c r="AK263" s="334">
        <f t="shared" si="19"/>
        <v>0</v>
      </c>
      <c r="AL263" s="338"/>
      <c r="AM263" s="304"/>
      <c r="AN263" s="356" t="str">
        <f>IF(SUM(Main!N263,Main!S263)&gt;0,1,"")</f>
        <v/>
      </c>
      <c r="AO263" s="304"/>
      <c r="AP263" s="304"/>
    </row>
    <row r="264" spans="1:42" s="301" customFormat="1" ht="24" hidden="1" customHeight="1">
      <c r="A264" s="332" t="str">
        <f>IF(AN264="","",SUM($AN$4:AN264))</f>
        <v/>
      </c>
      <c r="B264" s="332" t="str">
        <f>IF(AN264="","",Main!B264)</f>
        <v/>
      </c>
      <c r="C264" s="346" t="str">
        <f>IF(AN264="","",Main!C264)</f>
        <v/>
      </c>
      <c r="D264" s="347" t="str">
        <f>IF(AN264="","",Main!D264)</f>
        <v/>
      </c>
      <c r="E264" s="333" t="str">
        <f>IF(AN264="","",Main!E264)</f>
        <v/>
      </c>
      <c r="F264" s="333"/>
      <c r="G264" s="333"/>
      <c r="H264" s="333"/>
      <c r="I264" s="333"/>
      <c r="J264" s="333"/>
      <c r="K264" s="333"/>
      <c r="L264" s="333"/>
      <c r="M264" s="339" t="str">
        <f>IF(AN264="","",SUM(Main!N264,Main!S264))</f>
        <v/>
      </c>
      <c r="N264" s="333"/>
      <c r="O264" s="334">
        <f t="shared" si="16"/>
        <v>0</v>
      </c>
      <c r="P264" s="334"/>
      <c r="Q264" s="335"/>
      <c r="R264" s="336"/>
      <c r="S264" s="337"/>
      <c r="T264" s="337"/>
      <c r="U264" s="337"/>
      <c r="V264" s="337"/>
      <c r="W264" s="336"/>
      <c r="X264" s="336"/>
      <c r="Y264" s="336"/>
      <c r="Z264" s="336"/>
      <c r="AA264" s="336"/>
      <c r="AB264" s="337"/>
      <c r="AC264" s="337"/>
      <c r="AD264" s="337"/>
      <c r="AE264" s="337"/>
      <c r="AF264" s="334"/>
      <c r="AG264" s="334"/>
      <c r="AH264" s="334">
        <f t="shared" si="17"/>
        <v>0</v>
      </c>
      <c r="AI264" s="334">
        <f t="shared" si="18"/>
        <v>0</v>
      </c>
      <c r="AJ264" s="334"/>
      <c r="AK264" s="334">
        <f t="shared" si="19"/>
        <v>0</v>
      </c>
      <c r="AL264" s="338"/>
      <c r="AM264" s="304"/>
      <c r="AN264" s="356" t="str">
        <f>IF(SUM(Main!N264,Main!S264)&gt;0,1,"")</f>
        <v/>
      </c>
      <c r="AO264" s="304"/>
      <c r="AP264" s="304"/>
    </row>
    <row r="265" spans="1:42" s="301" customFormat="1" ht="24" hidden="1" customHeight="1">
      <c r="A265" s="332" t="str">
        <f>IF(AN265="","",SUM($AN$4:AN265))</f>
        <v/>
      </c>
      <c r="B265" s="332" t="str">
        <f>IF(AN265="","",Main!B265)</f>
        <v/>
      </c>
      <c r="C265" s="346" t="str">
        <f>IF(AN265="","",Main!C265)</f>
        <v/>
      </c>
      <c r="D265" s="347" t="str">
        <f>IF(AN265="","",Main!D265)</f>
        <v/>
      </c>
      <c r="E265" s="333" t="str">
        <f>IF(AN265="","",Main!E265)</f>
        <v/>
      </c>
      <c r="F265" s="333"/>
      <c r="G265" s="333"/>
      <c r="H265" s="333"/>
      <c r="I265" s="333"/>
      <c r="J265" s="333"/>
      <c r="K265" s="333"/>
      <c r="L265" s="333"/>
      <c r="M265" s="339" t="str">
        <f>IF(AN265="","",SUM(Main!N265,Main!S265))</f>
        <v/>
      </c>
      <c r="N265" s="333"/>
      <c r="O265" s="334">
        <f t="shared" si="16"/>
        <v>0</v>
      </c>
      <c r="P265" s="334"/>
      <c r="Q265" s="335"/>
      <c r="R265" s="336"/>
      <c r="S265" s="337"/>
      <c r="T265" s="337"/>
      <c r="U265" s="337"/>
      <c r="V265" s="337"/>
      <c r="W265" s="336"/>
      <c r="X265" s="336"/>
      <c r="Y265" s="336"/>
      <c r="Z265" s="336"/>
      <c r="AA265" s="336"/>
      <c r="AB265" s="337"/>
      <c r="AC265" s="337"/>
      <c r="AD265" s="337"/>
      <c r="AE265" s="337"/>
      <c r="AF265" s="334"/>
      <c r="AG265" s="334"/>
      <c r="AH265" s="334">
        <f t="shared" si="17"/>
        <v>0</v>
      </c>
      <c r="AI265" s="334">
        <f t="shared" si="18"/>
        <v>0</v>
      </c>
      <c r="AJ265" s="334"/>
      <c r="AK265" s="334">
        <f t="shared" si="19"/>
        <v>0</v>
      </c>
      <c r="AL265" s="338"/>
      <c r="AM265" s="304"/>
      <c r="AN265" s="356" t="str">
        <f>IF(SUM(Main!N265,Main!S265)&gt;0,1,"")</f>
        <v/>
      </c>
      <c r="AO265" s="304"/>
      <c r="AP265" s="304"/>
    </row>
    <row r="266" spans="1:42" s="301" customFormat="1" ht="24" hidden="1" customHeight="1">
      <c r="A266" s="332" t="str">
        <f>IF(AN266="","",SUM($AN$4:AN266))</f>
        <v/>
      </c>
      <c r="B266" s="332" t="str">
        <f>IF(AN266="","",Main!B266)</f>
        <v/>
      </c>
      <c r="C266" s="346" t="str">
        <f>IF(AN266="","",Main!C266)</f>
        <v/>
      </c>
      <c r="D266" s="347" t="str">
        <f>IF(AN266="","",Main!D266)</f>
        <v/>
      </c>
      <c r="E266" s="333" t="str">
        <f>IF(AN266="","",Main!E266)</f>
        <v/>
      </c>
      <c r="F266" s="333"/>
      <c r="G266" s="333"/>
      <c r="H266" s="333"/>
      <c r="I266" s="333"/>
      <c r="J266" s="333"/>
      <c r="K266" s="333"/>
      <c r="L266" s="333"/>
      <c r="M266" s="339" t="str">
        <f>IF(AN266="","",SUM(Main!N266,Main!S266))</f>
        <v/>
      </c>
      <c r="N266" s="333"/>
      <c r="O266" s="334">
        <f t="shared" si="16"/>
        <v>0</v>
      </c>
      <c r="P266" s="334"/>
      <c r="Q266" s="335"/>
      <c r="R266" s="336"/>
      <c r="S266" s="337"/>
      <c r="T266" s="337"/>
      <c r="U266" s="337"/>
      <c r="V266" s="337"/>
      <c r="W266" s="336"/>
      <c r="X266" s="336"/>
      <c r="Y266" s="336"/>
      <c r="Z266" s="336"/>
      <c r="AA266" s="336"/>
      <c r="AB266" s="337"/>
      <c r="AC266" s="337"/>
      <c r="AD266" s="337"/>
      <c r="AE266" s="337"/>
      <c r="AF266" s="334"/>
      <c r="AG266" s="334"/>
      <c r="AH266" s="334">
        <f t="shared" si="17"/>
        <v>0</v>
      </c>
      <c r="AI266" s="334">
        <f t="shared" si="18"/>
        <v>0</v>
      </c>
      <c r="AJ266" s="334"/>
      <c r="AK266" s="334">
        <f t="shared" si="19"/>
        <v>0</v>
      </c>
      <c r="AL266" s="338"/>
      <c r="AM266" s="304"/>
      <c r="AN266" s="356" t="str">
        <f>IF(SUM(Main!N266,Main!S266)&gt;0,1,"")</f>
        <v/>
      </c>
      <c r="AO266" s="304"/>
      <c r="AP266" s="304"/>
    </row>
    <row r="267" spans="1:42" s="301" customFormat="1" ht="24" hidden="1" customHeight="1">
      <c r="A267" s="332" t="str">
        <f>IF(AN267="","",SUM($AN$4:AN267))</f>
        <v/>
      </c>
      <c r="B267" s="332" t="str">
        <f>IF(AN267="","",Main!B267)</f>
        <v/>
      </c>
      <c r="C267" s="346" t="str">
        <f>IF(AN267="","",Main!C267)</f>
        <v/>
      </c>
      <c r="D267" s="347" t="str">
        <f>IF(AN267="","",Main!D267)</f>
        <v/>
      </c>
      <c r="E267" s="333" t="str">
        <f>IF(AN267="","",Main!E267)</f>
        <v/>
      </c>
      <c r="F267" s="333"/>
      <c r="G267" s="333"/>
      <c r="H267" s="333"/>
      <c r="I267" s="333"/>
      <c r="J267" s="333"/>
      <c r="K267" s="333"/>
      <c r="L267" s="333"/>
      <c r="M267" s="339" t="str">
        <f>IF(AN267="","",SUM(Main!N267,Main!S267))</f>
        <v/>
      </c>
      <c r="N267" s="333"/>
      <c r="O267" s="334">
        <f t="shared" si="16"/>
        <v>0</v>
      </c>
      <c r="P267" s="334"/>
      <c r="Q267" s="335"/>
      <c r="R267" s="336"/>
      <c r="S267" s="337"/>
      <c r="T267" s="337"/>
      <c r="U267" s="337"/>
      <c r="V267" s="337"/>
      <c r="W267" s="336"/>
      <c r="X267" s="336"/>
      <c r="Y267" s="336"/>
      <c r="Z267" s="336"/>
      <c r="AA267" s="336"/>
      <c r="AB267" s="337"/>
      <c r="AC267" s="337"/>
      <c r="AD267" s="337"/>
      <c r="AE267" s="337"/>
      <c r="AF267" s="334"/>
      <c r="AG267" s="334"/>
      <c r="AH267" s="334">
        <f t="shared" si="17"/>
        <v>0</v>
      </c>
      <c r="AI267" s="334">
        <f t="shared" si="18"/>
        <v>0</v>
      </c>
      <c r="AJ267" s="334"/>
      <c r="AK267" s="334">
        <f t="shared" si="19"/>
        <v>0</v>
      </c>
      <c r="AL267" s="338"/>
      <c r="AM267" s="304"/>
      <c r="AN267" s="356" t="str">
        <f>IF(SUM(Main!N267,Main!S267)&gt;0,1,"")</f>
        <v/>
      </c>
      <c r="AO267" s="304"/>
      <c r="AP267" s="304"/>
    </row>
    <row r="268" spans="1:42" s="301" customFormat="1" ht="24" hidden="1" customHeight="1">
      <c r="A268" s="332" t="str">
        <f>IF(AN268="","",SUM($AN$4:AN268))</f>
        <v/>
      </c>
      <c r="B268" s="332" t="str">
        <f>IF(AN268="","",Main!B268)</f>
        <v/>
      </c>
      <c r="C268" s="346" t="str">
        <f>IF(AN268="","",Main!C268)</f>
        <v/>
      </c>
      <c r="D268" s="347" t="str">
        <f>IF(AN268="","",Main!D268)</f>
        <v/>
      </c>
      <c r="E268" s="333" t="str">
        <f>IF(AN268="","",Main!E268)</f>
        <v/>
      </c>
      <c r="F268" s="333"/>
      <c r="G268" s="333"/>
      <c r="H268" s="333"/>
      <c r="I268" s="333"/>
      <c r="J268" s="333"/>
      <c r="K268" s="333"/>
      <c r="L268" s="333"/>
      <c r="M268" s="339" t="str">
        <f>IF(AN268="","",SUM(Main!N268,Main!S268))</f>
        <v/>
      </c>
      <c r="N268" s="333"/>
      <c r="O268" s="334">
        <f t="shared" ref="O268:O331" si="20">SUM(F268:N268)</f>
        <v>0</v>
      </c>
      <c r="P268" s="334"/>
      <c r="Q268" s="335"/>
      <c r="R268" s="336"/>
      <c r="S268" s="337"/>
      <c r="T268" s="337"/>
      <c r="U268" s="337"/>
      <c r="V268" s="337"/>
      <c r="W268" s="336"/>
      <c r="X268" s="336"/>
      <c r="Y268" s="336"/>
      <c r="Z268" s="336"/>
      <c r="AA268" s="336"/>
      <c r="AB268" s="337"/>
      <c r="AC268" s="337"/>
      <c r="AD268" s="337"/>
      <c r="AE268" s="337"/>
      <c r="AF268" s="334"/>
      <c r="AG268" s="334"/>
      <c r="AH268" s="334">
        <f t="shared" ref="AH268:AH331" si="21">SUM(P268:AG268)</f>
        <v>0</v>
      </c>
      <c r="AI268" s="334">
        <f t="shared" ref="AI268:AI331" si="22">O268-AH268</f>
        <v>0</v>
      </c>
      <c r="AJ268" s="334"/>
      <c r="AK268" s="334">
        <f t="shared" ref="AK268:AK331" si="23">AI268-AJ268</f>
        <v>0</v>
      </c>
      <c r="AL268" s="338"/>
      <c r="AM268" s="304"/>
      <c r="AN268" s="356" t="str">
        <f>IF(SUM(Main!N268,Main!S268)&gt;0,1,"")</f>
        <v/>
      </c>
      <c r="AO268" s="304"/>
      <c r="AP268" s="304"/>
    </row>
    <row r="269" spans="1:42" s="301" customFormat="1" ht="24" hidden="1" customHeight="1">
      <c r="A269" s="332" t="str">
        <f>IF(AN269="","",SUM($AN$4:AN269))</f>
        <v/>
      </c>
      <c r="B269" s="332" t="str">
        <f>IF(AN269="","",Main!B269)</f>
        <v/>
      </c>
      <c r="C269" s="346" t="str">
        <f>IF(AN269="","",Main!C269)</f>
        <v/>
      </c>
      <c r="D269" s="347" t="str">
        <f>IF(AN269="","",Main!D269)</f>
        <v/>
      </c>
      <c r="E269" s="333" t="str">
        <f>IF(AN269="","",Main!E269)</f>
        <v/>
      </c>
      <c r="F269" s="333"/>
      <c r="G269" s="333"/>
      <c r="H269" s="333"/>
      <c r="I269" s="333"/>
      <c r="J269" s="333"/>
      <c r="K269" s="333"/>
      <c r="L269" s="333"/>
      <c r="M269" s="339" t="str">
        <f>IF(AN269="","",SUM(Main!N269,Main!S269))</f>
        <v/>
      </c>
      <c r="N269" s="333"/>
      <c r="O269" s="334">
        <f t="shared" si="20"/>
        <v>0</v>
      </c>
      <c r="P269" s="334"/>
      <c r="Q269" s="335"/>
      <c r="R269" s="336"/>
      <c r="S269" s="337"/>
      <c r="T269" s="337"/>
      <c r="U269" s="337"/>
      <c r="V269" s="337"/>
      <c r="W269" s="336"/>
      <c r="X269" s="336"/>
      <c r="Y269" s="336"/>
      <c r="Z269" s="336"/>
      <c r="AA269" s="336"/>
      <c r="AB269" s="337"/>
      <c r="AC269" s="337"/>
      <c r="AD269" s="337"/>
      <c r="AE269" s="337"/>
      <c r="AF269" s="334"/>
      <c r="AG269" s="334"/>
      <c r="AH269" s="334">
        <f t="shared" si="21"/>
        <v>0</v>
      </c>
      <c r="AI269" s="334">
        <f t="shared" si="22"/>
        <v>0</v>
      </c>
      <c r="AJ269" s="334"/>
      <c r="AK269" s="334">
        <f t="shared" si="23"/>
        <v>0</v>
      </c>
      <c r="AL269" s="338"/>
      <c r="AM269" s="304"/>
      <c r="AN269" s="356" t="str">
        <f>IF(SUM(Main!N269,Main!S269)&gt;0,1,"")</f>
        <v/>
      </c>
      <c r="AO269" s="304"/>
      <c r="AP269" s="304"/>
    </row>
    <row r="270" spans="1:42" s="301" customFormat="1" ht="24" hidden="1" customHeight="1">
      <c r="A270" s="332" t="str">
        <f>IF(AN270="","",SUM($AN$4:AN270))</f>
        <v/>
      </c>
      <c r="B270" s="332" t="str">
        <f>IF(AN270="","",Main!B270)</f>
        <v/>
      </c>
      <c r="C270" s="346" t="str">
        <f>IF(AN270="","",Main!C270)</f>
        <v/>
      </c>
      <c r="D270" s="347" t="str">
        <f>IF(AN270="","",Main!D270)</f>
        <v/>
      </c>
      <c r="E270" s="333" t="str">
        <f>IF(AN270="","",Main!E270)</f>
        <v/>
      </c>
      <c r="F270" s="333"/>
      <c r="G270" s="333"/>
      <c r="H270" s="333"/>
      <c r="I270" s="333"/>
      <c r="J270" s="333"/>
      <c r="K270" s="333"/>
      <c r="L270" s="333"/>
      <c r="M270" s="339" t="str">
        <f>IF(AN270="","",SUM(Main!N270,Main!S270))</f>
        <v/>
      </c>
      <c r="N270" s="333"/>
      <c r="O270" s="334">
        <f t="shared" si="20"/>
        <v>0</v>
      </c>
      <c r="P270" s="334"/>
      <c r="Q270" s="335"/>
      <c r="R270" s="336"/>
      <c r="S270" s="337"/>
      <c r="T270" s="337"/>
      <c r="U270" s="337"/>
      <c r="V270" s="337"/>
      <c r="W270" s="336"/>
      <c r="X270" s="336"/>
      <c r="Y270" s="336"/>
      <c r="Z270" s="336"/>
      <c r="AA270" s="336"/>
      <c r="AB270" s="337"/>
      <c r="AC270" s="337"/>
      <c r="AD270" s="337"/>
      <c r="AE270" s="337"/>
      <c r="AF270" s="334"/>
      <c r="AG270" s="334"/>
      <c r="AH270" s="334">
        <f t="shared" si="21"/>
        <v>0</v>
      </c>
      <c r="AI270" s="334">
        <f t="shared" si="22"/>
        <v>0</v>
      </c>
      <c r="AJ270" s="334"/>
      <c r="AK270" s="334">
        <f t="shared" si="23"/>
        <v>0</v>
      </c>
      <c r="AL270" s="338"/>
      <c r="AM270" s="304"/>
      <c r="AN270" s="356" t="str">
        <f>IF(SUM(Main!N270,Main!S270)&gt;0,1,"")</f>
        <v/>
      </c>
      <c r="AO270" s="304"/>
      <c r="AP270" s="304"/>
    </row>
    <row r="271" spans="1:42" s="301" customFormat="1" ht="24" hidden="1" customHeight="1">
      <c r="A271" s="332" t="str">
        <f>IF(AN271="","",SUM($AN$4:AN271))</f>
        <v/>
      </c>
      <c r="B271" s="332" t="str">
        <f>IF(AN271="","",Main!B271)</f>
        <v/>
      </c>
      <c r="C271" s="346" t="str">
        <f>IF(AN271="","",Main!C271)</f>
        <v/>
      </c>
      <c r="D271" s="347" t="str">
        <f>IF(AN271="","",Main!D271)</f>
        <v/>
      </c>
      <c r="E271" s="333" t="str">
        <f>IF(AN271="","",Main!E271)</f>
        <v/>
      </c>
      <c r="F271" s="333"/>
      <c r="G271" s="333"/>
      <c r="H271" s="333"/>
      <c r="I271" s="333"/>
      <c r="J271" s="333"/>
      <c r="K271" s="333"/>
      <c r="L271" s="333"/>
      <c r="M271" s="339" t="str">
        <f>IF(AN271="","",SUM(Main!N271,Main!S271))</f>
        <v/>
      </c>
      <c r="N271" s="333"/>
      <c r="O271" s="334">
        <f t="shared" si="20"/>
        <v>0</v>
      </c>
      <c r="P271" s="334"/>
      <c r="Q271" s="335"/>
      <c r="R271" s="336"/>
      <c r="S271" s="337"/>
      <c r="T271" s="337"/>
      <c r="U271" s="337"/>
      <c r="V271" s="337"/>
      <c r="W271" s="336"/>
      <c r="X271" s="336"/>
      <c r="Y271" s="336"/>
      <c r="Z271" s="336"/>
      <c r="AA271" s="336"/>
      <c r="AB271" s="337"/>
      <c r="AC271" s="337"/>
      <c r="AD271" s="337"/>
      <c r="AE271" s="337"/>
      <c r="AF271" s="334"/>
      <c r="AG271" s="334"/>
      <c r="AH271" s="334">
        <f t="shared" si="21"/>
        <v>0</v>
      </c>
      <c r="AI271" s="334">
        <f t="shared" si="22"/>
        <v>0</v>
      </c>
      <c r="AJ271" s="334"/>
      <c r="AK271" s="334">
        <f t="shared" si="23"/>
        <v>0</v>
      </c>
      <c r="AL271" s="338"/>
      <c r="AM271" s="304"/>
      <c r="AN271" s="356" t="str">
        <f>IF(SUM(Main!N271,Main!S271)&gt;0,1,"")</f>
        <v/>
      </c>
      <c r="AO271" s="304"/>
      <c r="AP271" s="304"/>
    </row>
    <row r="272" spans="1:42" s="301" customFormat="1" ht="24" hidden="1" customHeight="1">
      <c r="A272" s="332" t="str">
        <f>IF(AN272="","",SUM($AN$4:AN272))</f>
        <v/>
      </c>
      <c r="B272" s="332" t="str">
        <f>IF(AN272="","",Main!B272)</f>
        <v/>
      </c>
      <c r="C272" s="346" t="str">
        <f>IF(AN272="","",Main!C272)</f>
        <v/>
      </c>
      <c r="D272" s="347" t="str">
        <f>IF(AN272="","",Main!D272)</f>
        <v/>
      </c>
      <c r="E272" s="333" t="str">
        <f>IF(AN272="","",Main!E272)</f>
        <v/>
      </c>
      <c r="F272" s="333"/>
      <c r="G272" s="333"/>
      <c r="H272" s="333"/>
      <c r="I272" s="333"/>
      <c r="J272" s="333"/>
      <c r="K272" s="333"/>
      <c r="L272" s="333"/>
      <c r="M272" s="339" t="str">
        <f>IF(AN272="","",SUM(Main!N272,Main!S272))</f>
        <v/>
      </c>
      <c r="N272" s="333"/>
      <c r="O272" s="334">
        <f t="shared" si="20"/>
        <v>0</v>
      </c>
      <c r="P272" s="334"/>
      <c r="Q272" s="335"/>
      <c r="R272" s="336"/>
      <c r="S272" s="337"/>
      <c r="T272" s="337"/>
      <c r="U272" s="337"/>
      <c r="V272" s="337"/>
      <c r="W272" s="336"/>
      <c r="X272" s="336"/>
      <c r="Y272" s="336"/>
      <c r="Z272" s="336"/>
      <c r="AA272" s="336"/>
      <c r="AB272" s="337"/>
      <c r="AC272" s="337"/>
      <c r="AD272" s="337"/>
      <c r="AE272" s="337"/>
      <c r="AF272" s="334"/>
      <c r="AG272" s="334"/>
      <c r="AH272" s="334">
        <f t="shared" si="21"/>
        <v>0</v>
      </c>
      <c r="AI272" s="334">
        <f t="shared" si="22"/>
        <v>0</v>
      </c>
      <c r="AJ272" s="334"/>
      <c r="AK272" s="334">
        <f t="shared" si="23"/>
        <v>0</v>
      </c>
      <c r="AL272" s="338"/>
      <c r="AM272" s="304"/>
      <c r="AN272" s="356" t="str">
        <f>IF(SUM(Main!N272,Main!S272)&gt;0,1,"")</f>
        <v/>
      </c>
      <c r="AO272" s="304"/>
      <c r="AP272" s="304"/>
    </row>
    <row r="273" spans="1:42" s="301" customFormat="1" ht="24" hidden="1" customHeight="1">
      <c r="A273" s="332" t="str">
        <f>IF(AN273="","",SUM($AN$4:AN273))</f>
        <v/>
      </c>
      <c r="B273" s="332" t="str">
        <f>IF(AN273="","",Main!B273)</f>
        <v/>
      </c>
      <c r="C273" s="346" t="str">
        <f>IF(AN273="","",Main!C273)</f>
        <v/>
      </c>
      <c r="D273" s="347" t="str">
        <f>IF(AN273="","",Main!D273)</f>
        <v/>
      </c>
      <c r="E273" s="333" t="str">
        <f>IF(AN273="","",Main!E273)</f>
        <v/>
      </c>
      <c r="F273" s="333"/>
      <c r="G273" s="333"/>
      <c r="H273" s="333"/>
      <c r="I273" s="333"/>
      <c r="J273" s="333"/>
      <c r="K273" s="333"/>
      <c r="L273" s="333"/>
      <c r="M273" s="339" t="str">
        <f>IF(AN273="","",SUM(Main!N273,Main!S273))</f>
        <v/>
      </c>
      <c r="N273" s="333"/>
      <c r="O273" s="334">
        <f t="shared" si="20"/>
        <v>0</v>
      </c>
      <c r="P273" s="334"/>
      <c r="Q273" s="335"/>
      <c r="R273" s="336"/>
      <c r="S273" s="337"/>
      <c r="T273" s="337"/>
      <c r="U273" s="337"/>
      <c r="V273" s="337"/>
      <c r="W273" s="336"/>
      <c r="X273" s="336"/>
      <c r="Y273" s="336"/>
      <c r="Z273" s="336"/>
      <c r="AA273" s="336"/>
      <c r="AB273" s="337"/>
      <c r="AC273" s="337"/>
      <c r="AD273" s="337"/>
      <c r="AE273" s="337"/>
      <c r="AF273" s="334"/>
      <c r="AG273" s="334"/>
      <c r="AH273" s="334">
        <f t="shared" si="21"/>
        <v>0</v>
      </c>
      <c r="AI273" s="334">
        <f t="shared" si="22"/>
        <v>0</v>
      </c>
      <c r="AJ273" s="334"/>
      <c r="AK273" s="334">
        <f t="shared" si="23"/>
        <v>0</v>
      </c>
      <c r="AL273" s="338"/>
      <c r="AM273" s="304"/>
      <c r="AN273" s="356" t="str">
        <f>IF(SUM(Main!N273,Main!S273)&gt;0,1,"")</f>
        <v/>
      </c>
      <c r="AO273" s="304"/>
      <c r="AP273" s="304"/>
    </row>
    <row r="274" spans="1:42" s="301" customFormat="1" ht="24" hidden="1" customHeight="1">
      <c r="A274" s="332" t="str">
        <f>IF(AN274="","",SUM($AN$4:AN274))</f>
        <v/>
      </c>
      <c r="B274" s="332" t="str">
        <f>IF(AN274="","",Main!B274)</f>
        <v/>
      </c>
      <c r="C274" s="346" t="str">
        <f>IF(AN274="","",Main!C274)</f>
        <v/>
      </c>
      <c r="D274" s="347" t="str">
        <f>IF(AN274="","",Main!D274)</f>
        <v/>
      </c>
      <c r="E274" s="333" t="str">
        <f>IF(AN274="","",Main!E274)</f>
        <v/>
      </c>
      <c r="F274" s="333"/>
      <c r="G274" s="333"/>
      <c r="H274" s="333"/>
      <c r="I274" s="333"/>
      <c r="J274" s="333"/>
      <c r="K274" s="333"/>
      <c r="L274" s="333"/>
      <c r="M274" s="339" t="str">
        <f>IF(AN274="","",SUM(Main!N274,Main!S274))</f>
        <v/>
      </c>
      <c r="N274" s="333"/>
      <c r="O274" s="334">
        <f t="shared" si="20"/>
        <v>0</v>
      </c>
      <c r="P274" s="334"/>
      <c r="Q274" s="335"/>
      <c r="R274" s="336"/>
      <c r="S274" s="337"/>
      <c r="T274" s="337"/>
      <c r="U274" s="337"/>
      <c r="V274" s="337"/>
      <c r="W274" s="336"/>
      <c r="X274" s="336"/>
      <c r="Y274" s="336"/>
      <c r="Z274" s="336"/>
      <c r="AA274" s="336"/>
      <c r="AB274" s="337"/>
      <c r="AC274" s="337"/>
      <c r="AD274" s="337"/>
      <c r="AE274" s="337"/>
      <c r="AF274" s="334"/>
      <c r="AG274" s="334"/>
      <c r="AH274" s="334">
        <f t="shared" si="21"/>
        <v>0</v>
      </c>
      <c r="AI274" s="334">
        <f t="shared" si="22"/>
        <v>0</v>
      </c>
      <c r="AJ274" s="334"/>
      <c r="AK274" s="334">
        <f t="shared" si="23"/>
        <v>0</v>
      </c>
      <c r="AL274" s="338"/>
      <c r="AM274" s="304"/>
      <c r="AN274" s="356" t="str">
        <f>IF(SUM(Main!N274,Main!S274)&gt;0,1,"")</f>
        <v/>
      </c>
      <c r="AO274" s="304"/>
      <c r="AP274" s="304"/>
    </row>
    <row r="275" spans="1:42" s="301" customFormat="1" ht="24" hidden="1" customHeight="1">
      <c r="A275" s="332" t="str">
        <f>IF(AN275="","",SUM($AN$4:AN275))</f>
        <v/>
      </c>
      <c r="B275" s="332" t="str">
        <f>IF(AN275="","",Main!B275)</f>
        <v/>
      </c>
      <c r="C275" s="346" t="str">
        <f>IF(AN275="","",Main!C275)</f>
        <v/>
      </c>
      <c r="D275" s="347" t="str">
        <f>IF(AN275="","",Main!D275)</f>
        <v/>
      </c>
      <c r="E275" s="333" t="str">
        <f>IF(AN275="","",Main!E275)</f>
        <v/>
      </c>
      <c r="F275" s="333"/>
      <c r="G275" s="333"/>
      <c r="H275" s="333"/>
      <c r="I275" s="333"/>
      <c r="J275" s="333"/>
      <c r="K275" s="333"/>
      <c r="L275" s="333"/>
      <c r="M275" s="339" t="str">
        <f>IF(AN275="","",SUM(Main!N275,Main!S275))</f>
        <v/>
      </c>
      <c r="N275" s="333"/>
      <c r="O275" s="334">
        <f t="shared" si="20"/>
        <v>0</v>
      </c>
      <c r="P275" s="334"/>
      <c r="Q275" s="335"/>
      <c r="R275" s="336"/>
      <c r="S275" s="337"/>
      <c r="T275" s="337"/>
      <c r="U275" s="337"/>
      <c r="V275" s="337"/>
      <c r="W275" s="336"/>
      <c r="X275" s="336"/>
      <c r="Y275" s="336"/>
      <c r="Z275" s="336"/>
      <c r="AA275" s="336"/>
      <c r="AB275" s="337"/>
      <c r="AC275" s="337"/>
      <c r="AD275" s="337"/>
      <c r="AE275" s="337"/>
      <c r="AF275" s="334"/>
      <c r="AG275" s="334"/>
      <c r="AH275" s="334">
        <f t="shared" si="21"/>
        <v>0</v>
      </c>
      <c r="AI275" s="334">
        <f t="shared" si="22"/>
        <v>0</v>
      </c>
      <c r="AJ275" s="334"/>
      <c r="AK275" s="334">
        <f t="shared" si="23"/>
        <v>0</v>
      </c>
      <c r="AL275" s="338"/>
      <c r="AM275" s="304"/>
      <c r="AN275" s="356" t="str">
        <f>IF(SUM(Main!N275,Main!S275)&gt;0,1,"")</f>
        <v/>
      </c>
      <c r="AO275" s="304"/>
      <c r="AP275" s="304"/>
    </row>
    <row r="276" spans="1:42" s="301" customFormat="1" ht="24" hidden="1" customHeight="1">
      <c r="A276" s="332" t="str">
        <f>IF(AN276="","",SUM($AN$4:AN276))</f>
        <v/>
      </c>
      <c r="B276" s="332" t="str">
        <f>IF(AN276="","",Main!B276)</f>
        <v/>
      </c>
      <c r="C276" s="346" t="str">
        <f>IF(AN276="","",Main!C276)</f>
        <v/>
      </c>
      <c r="D276" s="347" t="str">
        <f>IF(AN276="","",Main!D276)</f>
        <v/>
      </c>
      <c r="E276" s="333" t="str">
        <f>IF(AN276="","",Main!E276)</f>
        <v/>
      </c>
      <c r="F276" s="333"/>
      <c r="G276" s="333"/>
      <c r="H276" s="333"/>
      <c r="I276" s="333"/>
      <c r="J276" s="333"/>
      <c r="K276" s="333"/>
      <c r="L276" s="333"/>
      <c r="M276" s="339" t="str">
        <f>IF(AN276="","",SUM(Main!N276,Main!S276))</f>
        <v/>
      </c>
      <c r="N276" s="333"/>
      <c r="O276" s="334">
        <f t="shared" si="20"/>
        <v>0</v>
      </c>
      <c r="P276" s="334"/>
      <c r="Q276" s="335"/>
      <c r="R276" s="336"/>
      <c r="S276" s="337"/>
      <c r="T276" s="337"/>
      <c r="U276" s="337"/>
      <c r="V276" s="337"/>
      <c r="W276" s="336"/>
      <c r="X276" s="336"/>
      <c r="Y276" s="336"/>
      <c r="Z276" s="336"/>
      <c r="AA276" s="336"/>
      <c r="AB276" s="337"/>
      <c r="AC276" s="337"/>
      <c r="AD276" s="337"/>
      <c r="AE276" s="337"/>
      <c r="AF276" s="334"/>
      <c r="AG276" s="334"/>
      <c r="AH276" s="334">
        <f t="shared" si="21"/>
        <v>0</v>
      </c>
      <c r="AI276" s="334">
        <f t="shared" si="22"/>
        <v>0</v>
      </c>
      <c r="AJ276" s="334"/>
      <c r="AK276" s="334">
        <f t="shared" si="23"/>
        <v>0</v>
      </c>
      <c r="AL276" s="338"/>
      <c r="AM276" s="304"/>
      <c r="AN276" s="356" t="str">
        <f>IF(SUM(Main!N276,Main!S276)&gt;0,1,"")</f>
        <v/>
      </c>
      <c r="AO276" s="304"/>
      <c r="AP276" s="304"/>
    </row>
    <row r="277" spans="1:42" s="301" customFormat="1" ht="24" hidden="1" customHeight="1">
      <c r="A277" s="332" t="str">
        <f>IF(AN277="","",SUM($AN$4:AN277))</f>
        <v/>
      </c>
      <c r="B277" s="332" t="str">
        <f>IF(AN277="","",Main!B277)</f>
        <v/>
      </c>
      <c r="C277" s="346" t="str">
        <f>IF(AN277="","",Main!C277)</f>
        <v/>
      </c>
      <c r="D277" s="347" t="str">
        <f>IF(AN277="","",Main!D277)</f>
        <v/>
      </c>
      <c r="E277" s="333" t="str">
        <f>IF(AN277="","",Main!E277)</f>
        <v/>
      </c>
      <c r="F277" s="333"/>
      <c r="G277" s="333"/>
      <c r="H277" s="333"/>
      <c r="I277" s="333"/>
      <c r="J277" s="333"/>
      <c r="K277" s="333"/>
      <c r="L277" s="333"/>
      <c r="M277" s="339" t="str">
        <f>IF(AN277="","",SUM(Main!N277,Main!S277))</f>
        <v/>
      </c>
      <c r="N277" s="333"/>
      <c r="O277" s="334">
        <f t="shared" si="20"/>
        <v>0</v>
      </c>
      <c r="P277" s="334"/>
      <c r="Q277" s="335"/>
      <c r="R277" s="336"/>
      <c r="S277" s="337"/>
      <c r="T277" s="337"/>
      <c r="U277" s="337"/>
      <c r="V277" s="337"/>
      <c r="W277" s="336"/>
      <c r="X277" s="336"/>
      <c r="Y277" s="336"/>
      <c r="Z277" s="336"/>
      <c r="AA277" s="336"/>
      <c r="AB277" s="337"/>
      <c r="AC277" s="337"/>
      <c r="AD277" s="337"/>
      <c r="AE277" s="337"/>
      <c r="AF277" s="334"/>
      <c r="AG277" s="334"/>
      <c r="AH277" s="334">
        <f t="shared" si="21"/>
        <v>0</v>
      </c>
      <c r="AI277" s="334">
        <f t="shared" si="22"/>
        <v>0</v>
      </c>
      <c r="AJ277" s="334"/>
      <c r="AK277" s="334">
        <f t="shared" si="23"/>
        <v>0</v>
      </c>
      <c r="AL277" s="338"/>
      <c r="AM277" s="304"/>
      <c r="AN277" s="356" t="str">
        <f>IF(SUM(Main!N277,Main!S277)&gt;0,1,"")</f>
        <v/>
      </c>
      <c r="AO277" s="304"/>
      <c r="AP277" s="304"/>
    </row>
    <row r="278" spans="1:42" s="301" customFormat="1" ht="24" hidden="1" customHeight="1">
      <c r="A278" s="332" t="str">
        <f>IF(AN278="","",SUM($AN$4:AN278))</f>
        <v/>
      </c>
      <c r="B278" s="332" t="str">
        <f>IF(AN278="","",Main!B278)</f>
        <v/>
      </c>
      <c r="C278" s="346" t="str">
        <f>IF(AN278="","",Main!C278)</f>
        <v/>
      </c>
      <c r="D278" s="347" t="str">
        <f>IF(AN278="","",Main!D278)</f>
        <v/>
      </c>
      <c r="E278" s="333" t="str">
        <f>IF(AN278="","",Main!E278)</f>
        <v/>
      </c>
      <c r="F278" s="333"/>
      <c r="G278" s="333"/>
      <c r="H278" s="333"/>
      <c r="I278" s="333"/>
      <c r="J278" s="333"/>
      <c r="K278" s="333"/>
      <c r="L278" s="333"/>
      <c r="M278" s="339" t="str">
        <f>IF(AN278="","",SUM(Main!N278,Main!S278))</f>
        <v/>
      </c>
      <c r="N278" s="333"/>
      <c r="O278" s="334">
        <f t="shared" si="20"/>
        <v>0</v>
      </c>
      <c r="P278" s="334"/>
      <c r="Q278" s="335"/>
      <c r="R278" s="336"/>
      <c r="S278" s="337"/>
      <c r="T278" s="337"/>
      <c r="U278" s="337"/>
      <c r="V278" s="337"/>
      <c r="W278" s="336"/>
      <c r="X278" s="336"/>
      <c r="Y278" s="336"/>
      <c r="Z278" s="336"/>
      <c r="AA278" s="336"/>
      <c r="AB278" s="337"/>
      <c r="AC278" s="337"/>
      <c r="AD278" s="337"/>
      <c r="AE278" s="337"/>
      <c r="AF278" s="334"/>
      <c r="AG278" s="334"/>
      <c r="AH278" s="334">
        <f t="shared" si="21"/>
        <v>0</v>
      </c>
      <c r="AI278" s="334">
        <f t="shared" si="22"/>
        <v>0</v>
      </c>
      <c r="AJ278" s="334"/>
      <c r="AK278" s="334">
        <f t="shared" si="23"/>
        <v>0</v>
      </c>
      <c r="AL278" s="338"/>
      <c r="AM278" s="304"/>
      <c r="AN278" s="356" t="str">
        <f>IF(SUM(Main!N278,Main!S278)&gt;0,1,"")</f>
        <v/>
      </c>
      <c r="AO278" s="304"/>
      <c r="AP278" s="304"/>
    </row>
    <row r="279" spans="1:42" s="301" customFormat="1" ht="24" hidden="1" customHeight="1">
      <c r="A279" s="332" t="str">
        <f>IF(AN279="","",SUM($AN$4:AN279))</f>
        <v/>
      </c>
      <c r="B279" s="332" t="str">
        <f>IF(AN279="","",Main!B279)</f>
        <v/>
      </c>
      <c r="C279" s="346" t="str">
        <f>IF(AN279="","",Main!C279)</f>
        <v/>
      </c>
      <c r="D279" s="347" t="str">
        <f>IF(AN279="","",Main!D279)</f>
        <v/>
      </c>
      <c r="E279" s="333" t="str">
        <f>IF(AN279="","",Main!E279)</f>
        <v/>
      </c>
      <c r="F279" s="333"/>
      <c r="G279" s="333"/>
      <c r="H279" s="333"/>
      <c r="I279" s="333"/>
      <c r="J279" s="333"/>
      <c r="K279" s="333"/>
      <c r="L279" s="333"/>
      <c r="M279" s="339" t="str">
        <f>IF(AN279="","",SUM(Main!N279,Main!S279))</f>
        <v/>
      </c>
      <c r="N279" s="333"/>
      <c r="O279" s="334">
        <f t="shared" si="20"/>
        <v>0</v>
      </c>
      <c r="P279" s="334"/>
      <c r="Q279" s="335"/>
      <c r="R279" s="336"/>
      <c r="S279" s="337"/>
      <c r="T279" s="337"/>
      <c r="U279" s="337"/>
      <c r="V279" s="337"/>
      <c r="W279" s="336"/>
      <c r="X279" s="336"/>
      <c r="Y279" s="336"/>
      <c r="Z279" s="336"/>
      <c r="AA279" s="336"/>
      <c r="AB279" s="337"/>
      <c r="AC279" s="337"/>
      <c r="AD279" s="337"/>
      <c r="AE279" s="337"/>
      <c r="AF279" s="334"/>
      <c r="AG279" s="334"/>
      <c r="AH279" s="334">
        <f t="shared" si="21"/>
        <v>0</v>
      </c>
      <c r="AI279" s="334">
        <f t="shared" si="22"/>
        <v>0</v>
      </c>
      <c r="AJ279" s="334"/>
      <c r="AK279" s="334">
        <f t="shared" si="23"/>
        <v>0</v>
      </c>
      <c r="AL279" s="338"/>
      <c r="AM279" s="304"/>
      <c r="AN279" s="356" t="str">
        <f>IF(SUM(Main!N279,Main!S279)&gt;0,1,"")</f>
        <v/>
      </c>
      <c r="AO279" s="304"/>
      <c r="AP279" s="304"/>
    </row>
    <row r="280" spans="1:42" s="301" customFormat="1" ht="24" hidden="1" customHeight="1">
      <c r="A280" s="332" t="str">
        <f>IF(AN280="","",SUM($AN$4:AN280))</f>
        <v/>
      </c>
      <c r="B280" s="332" t="str">
        <f>IF(AN280="","",Main!B280)</f>
        <v/>
      </c>
      <c r="C280" s="346" t="str">
        <f>IF(AN280="","",Main!C280)</f>
        <v/>
      </c>
      <c r="D280" s="347" t="str">
        <f>IF(AN280="","",Main!D280)</f>
        <v/>
      </c>
      <c r="E280" s="333" t="str">
        <f>IF(AN280="","",Main!E280)</f>
        <v/>
      </c>
      <c r="F280" s="333"/>
      <c r="G280" s="333"/>
      <c r="H280" s="333"/>
      <c r="I280" s="333"/>
      <c r="J280" s="333"/>
      <c r="K280" s="333"/>
      <c r="L280" s="333"/>
      <c r="M280" s="339" t="str">
        <f>IF(AN280="","",SUM(Main!N280,Main!S280))</f>
        <v/>
      </c>
      <c r="N280" s="333"/>
      <c r="O280" s="334">
        <f t="shared" si="20"/>
        <v>0</v>
      </c>
      <c r="P280" s="334"/>
      <c r="Q280" s="335"/>
      <c r="R280" s="336"/>
      <c r="S280" s="337"/>
      <c r="T280" s="337"/>
      <c r="U280" s="337"/>
      <c r="V280" s="337"/>
      <c r="W280" s="336"/>
      <c r="X280" s="336"/>
      <c r="Y280" s="336"/>
      <c r="Z280" s="336"/>
      <c r="AA280" s="336"/>
      <c r="AB280" s="337"/>
      <c r="AC280" s="337"/>
      <c r="AD280" s="337"/>
      <c r="AE280" s="337"/>
      <c r="AF280" s="334"/>
      <c r="AG280" s="334"/>
      <c r="AH280" s="334">
        <f t="shared" si="21"/>
        <v>0</v>
      </c>
      <c r="AI280" s="334">
        <f t="shared" si="22"/>
        <v>0</v>
      </c>
      <c r="AJ280" s="334"/>
      <c r="AK280" s="334">
        <f t="shared" si="23"/>
        <v>0</v>
      </c>
      <c r="AL280" s="338"/>
      <c r="AM280" s="304"/>
      <c r="AN280" s="356" t="str">
        <f>IF(SUM(Main!N280,Main!S280)&gt;0,1,"")</f>
        <v/>
      </c>
      <c r="AO280" s="304"/>
      <c r="AP280" s="304"/>
    </row>
    <row r="281" spans="1:42" s="301" customFormat="1" ht="24" hidden="1" customHeight="1">
      <c r="A281" s="332" t="str">
        <f>IF(AN281="","",SUM($AN$4:AN281))</f>
        <v/>
      </c>
      <c r="B281" s="332" t="str">
        <f>IF(AN281="","",Main!B281)</f>
        <v/>
      </c>
      <c r="C281" s="346" t="str">
        <f>IF(AN281="","",Main!C281)</f>
        <v/>
      </c>
      <c r="D281" s="347" t="str">
        <f>IF(AN281="","",Main!D281)</f>
        <v/>
      </c>
      <c r="E281" s="333" t="str">
        <f>IF(AN281="","",Main!E281)</f>
        <v/>
      </c>
      <c r="F281" s="333"/>
      <c r="G281" s="333"/>
      <c r="H281" s="333"/>
      <c r="I281" s="333"/>
      <c r="J281" s="333"/>
      <c r="K281" s="333"/>
      <c r="L281" s="333"/>
      <c r="M281" s="339" t="str">
        <f>IF(AN281="","",SUM(Main!N281,Main!S281))</f>
        <v/>
      </c>
      <c r="N281" s="333"/>
      <c r="O281" s="334">
        <f t="shared" si="20"/>
        <v>0</v>
      </c>
      <c r="P281" s="334"/>
      <c r="Q281" s="335"/>
      <c r="R281" s="336"/>
      <c r="S281" s="337"/>
      <c r="T281" s="337"/>
      <c r="U281" s="337"/>
      <c r="V281" s="337"/>
      <c r="W281" s="336"/>
      <c r="X281" s="336"/>
      <c r="Y281" s="336"/>
      <c r="Z281" s="336"/>
      <c r="AA281" s="336"/>
      <c r="AB281" s="337"/>
      <c r="AC281" s="337"/>
      <c r="AD281" s="337"/>
      <c r="AE281" s="337"/>
      <c r="AF281" s="334"/>
      <c r="AG281" s="334"/>
      <c r="AH281" s="334">
        <f t="shared" si="21"/>
        <v>0</v>
      </c>
      <c r="AI281" s="334">
        <f t="shared" si="22"/>
        <v>0</v>
      </c>
      <c r="AJ281" s="334"/>
      <c r="AK281" s="334">
        <f t="shared" si="23"/>
        <v>0</v>
      </c>
      <c r="AL281" s="338"/>
      <c r="AM281" s="304"/>
      <c r="AN281" s="356" t="str">
        <f>IF(SUM(Main!N281,Main!S281)&gt;0,1,"")</f>
        <v/>
      </c>
      <c r="AO281" s="304"/>
      <c r="AP281" s="304"/>
    </row>
    <row r="282" spans="1:42" s="301" customFormat="1" ht="24" hidden="1" customHeight="1">
      <c r="A282" s="332" t="str">
        <f>IF(AN282="","",SUM($AN$4:AN282))</f>
        <v/>
      </c>
      <c r="B282" s="332" t="str">
        <f>IF(AN282="","",Main!B282)</f>
        <v/>
      </c>
      <c r="C282" s="346" t="str">
        <f>IF(AN282="","",Main!C282)</f>
        <v/>
      </c>
      <c r="D282" s="347" t="str">
        <f>IF(AN282="","",Main!D282)</f>
        <v/>
      </c>
      <c r="E282" s="333" t="str">
        <f>IF(AN282="","",Main!E282)</f>
        <v/>
      </c>
      <c r="F282" s="333"/>
      <c r="G282" s="333"/>
      <c r="H282" s="333"/>
      <c r="I282" s="333"/>
      <c r="J282" s="333"/>
      <c r="K282" s="333"/>
      <c r="L282" s="333"/>
      <c r="M282" s="339" t="str">
        <f>IF(AN282="","",SUM(Main!N282,Main!S282))</f>
        <v/>
      </c>
      <c r="N282" s="333"/>
      <c r="O282" s="334">
        <f t="shared" si="20"/>
        <v>0</v>
      </c>
      <c r="P282" s="334"/>
      <c r="Q282" s="335"/>
      <c r="R282" s="336"/>
      <c r="S282" s="337"/>
      <c r="T282" s="337"/>
      <c r="U282" s="337"/>
      <c r="V282" s="337"/>
      <c r="W282" s="336"/>
      <c r="X282" s="336"/>
      <c r="Y282" s="336"/>
      <c r="Z282" s="336"/>
      <c r="AA282" s="336"/>
      <c r="AB282" s="337"/>
      <c r="AC282" s="337"/>
      <c r="AD282" s="337"/>
      <c r="AE282" s="337"/>
      <c r="AF282" s="334"/>
      <c r="AG282" s="334"/>
      <c r="AH282" s="334">
        <f t="shared" si="21"/>
        <v>0</v>
      </c>
      <c r="AI282" s="334">
        <f t="shared" si="22"/>
        <v>0</v>
      </c>
      <c r="AJ282" s="334"/>
      <c r="AK282" s="334">
        <f t="shared" si="23"/>
        <v>0</v>
      </c>
      <c r="AL282" s="338"/>
      <c r="AM282" s="304"/>
      <c r="AN282" s="356" t="str">
        <f>IF(SUM(Main!N282,Main!S282)&gt;0,1,"")</f>
        <v/>
      </c>
      <c r="AO282" s="304"/>
      <c r="AP282" s="304"/>
    </row>
    <row r="283" spans="1:42" s="301" customFormat="1" ht="24" hidden="1" customHeight="1">
      <c r="A283" s="332" t="str">
        <f>IF(AN283="","",SUM($AN$4:AN283))</f>
        <v/>
      </c>
      <c r="B283" s="332" t="str">
        <f>IF(AN283="","",Main!B283)</f>
        <v/>
      </c>
      <c r="C283" s="346" t="str">
        <f>IF(AN283="","",Main!C283)</f>
        <v/>
      </c>
      <c r="D283" s="347" t="str">
        <f>IF(AN283="","",Main!D283)</f>
        <v/>
      </c>
      <c r="E283" s="333" t="str">
        <f>IF(AN283="","",Main!E283)</f>
        <v/>
      </c>
      <c r="F283" s="333"/>
      <c r="G283" s="333"/>
      <c r="H283" s="333"/>
      <c r="I283" s="333"/>
      <c r="J283" s="333"/>
      <c r="K283" s="333"/>
      <c r="L283" s="333"/>
      <c r="M283" s="339" t="str">
        <f>IF(AN283="","",SUM(Main!N283,Main!S283))</f>
        <v/>
      </c>
      <c r="N283" s="333"/>
      <c r="O283" s="334">
        <f t="shared" si="20"/>
        <v>0</v>
      </c>
      <c r="P283" s="334"/>
      <c r="Q283" s="335"/>
      <c r="R283" s="336"/>
      <c r="S283" s="337"/>
      <c r="T283" s="337"/>
      <c r="U283" s="337"/>
      <c r="V283" s="337"/>
      <c r="W283" s="336"/>
      <c r="X283" s="336"/>
      <c r="Y283" s="336"/>
      <c r="Z283" s="336"/>
      <c r="AA283" s="336"/>
      <c r="AB283" s="337"/>
      <c r="AC283" s="337"/>
      <c r="AD283" s="337"/>
      <c r="AE283" s="337"/>
      <c r="AF283" s="334"/>
      <c r="AG283" s="334"/>
      <c r="AH283" s="334">
        <f t="shared" si="21"/>
        <v>0</v>
      </c>
      <c r="AI283" s="334">
        <f t="shared" si="22"/>
        <v>0</v>
      </c>
      <c r="AJ283" s="334"/>
      <c r="AK283" s="334">
        <f t="shared" si="23"/>
        <v>0</v>
      </c>
      <c r="AL283" s="338"/>
      <c r="AM283" s="304"/>
      <c r="AN283" s="356" t="str">
        <f>IF(SUM(Main!N283,Main!S283)&gt;0,1,"")</f>
        <v/>
      </c>
      <c r="AO283" s="304"/>
      <c r="AP283" s="304"/>
    </row>
    <row r="284" spans="1:42" s="301" customFormat="1" ht="24" hidden="1" customHeight="1">
      <c r="A284" s="332" t="str">
        <f>IF(AN284="","",SUM($AN$4:AN284))</f>
        <v/>
      </c>
      <c r="B284" s="332" t="str">
        <f>IF(AN284="","",Main!B284)</f>
        <v/>
      </c>
      <c r="C284" s="346" t="str">
        <f>IF(AN284="","",Main!C284)</f>
        <v/>
      </c>
      <c r="D284" s="347" t="str">
        <f>IF(AN284="","",Main!D284)</f>
        <v/>
      </c>
      <c r="E284" s="333" t="str">
        <f>IF(AN284="","",Main!E284)</f>
        <v/>
      </c>
      <c r="F284" s="333"/>
      <c r="G284" s="333"/>
      <c r="H284" s="333"/>
      <c r="I284" s="333"/>
      <c r="J284" s="333"/>
      <c r="K284" s="333"/>
      <c r="L284" s="333"/>
      <c r="M284" s="339" t="str">
        <f>IF(AN284="","",SUM(Main!N284,Main!S284))</f>
        <v/>
      </c>
      <c r="N284" s="333"/>
      <c r="O284" s="334">
        <f t="shared" si="20"/>
        <v>0</v>
      </c>
      <c r="P284" s="334"/>
      <c r="Q284" s="335"/>
      <c r="R284" s="336"/>
      <c r="S284" s="337"/>
      <c r="T284" s="337"/>
      <c r="U284" s="337"/>
      <c r="V284" s="337"/>
      <c r="W284" s="336"/>
      <c r="X284" s="336"/>
      <c r="Y284" s="336"/>
      <c r="Z284" s="336"/>
      <c r="AA284" s="336"/>
      <c r="AB284" s="337"/>
      <c r="AC284" s="337"/>
      <c r="AD284" s="337"/>
      <c r="AE284" s="337"/>
      <c r="AF284" s="334"/>
      <c r="AG284" s="334"/>
      <c r="AH284" s="334">
        <f t="shared" si="21"/>
        <v>0</v>
      </c>
      <c r="AI284" s="334">
        <f t="shared" si="22"/>
        <v>0</v>
      </c>
      <c r="AJ284" s="334"/>
      <c r="AK284" s="334">
        <f t="shared" si="23"/>
        <v>0</v>
      </c>
      <c r="AL284" s="338"/>
      <c r="AM284" s="304"/>
      <c r="AN284" s="356" t="str">
        <f>IF(SUM(Main!N284,Main!S284)&gt;0,1,"")</f>
        <v/>
      </c>
      <c r="AO284" s="304"/>
      <c r="AP284" s="304"/>
    </row>
    <row r="285" spans="1:42" s="301" customFormat="1" ht="24" hidden="1" customHeight="1">
      <c r="A285" s="332" t="str">
        <f>IF(AN285="","",SUM($AN$4:AN285))</f>
        <v/>
      </c>
      <c r="B285" s="332" t="str">
        <f>IF(AN285="","",Main!B285)</f>
        <v/>
      </c>
      <c r="C285" s="346" t="str">
        <f>IF(AN285="","",Main!C285)</f>
        <v/>
      </c>
      <c r="D285" s="347" t="str">
        <f>IF(AN285="","",Main!D285)</f>
        <v/>
      </c>
      <c r="E285" s="333" t="str">
        <f>IF(AN285="","",Main!E285)</f>
        <v/>
      </c>
      <c r="F285" s="333"/>
      <c r="G285" s="333"/>
      <c r="H285" s="333"/>
      <c r="I285" s="333"/>
      <c r="J285" s="333"/>
      <c r="K285" s="333"/>
      <c r="L285" s="333"/>
      <c r="M285" s="339" t="str">
        <f>IF(AN285="","",SUM(Main!N285,Main!S285))</f>
        <v/>
      </c>
      <c r="N285" s="333"/>
      <c r="O285" s="334">
        <f t="shared" si="20"/>
        <v>0</v>
      </c>
      <c r="P285" s="334"/>
      <c r="Q285" s="335"/>
      <c r="R285" s="336"/>
      <c r="S285" s="337"/>
      <c r="T285" s="337"/>
      <c r="U285" s="337"/>
      <c r="V285" s="337"/>
      <c r="W285" s="336"/>
      <c r="X285" s="336"/>
      <c r="Y285" s="336"/>
      <c r="Z285" s="336"/>
      <c r="AA285" s="336"/>
      <c r="AB285" s="337"/>
      <c r="AC285" s="337"/>
      <c r="AD285" s="337"/>
      <c r="AE285" s="337"/>
      <c r="AF285" s="334"/>
      <c r="AG285" s="334"/>
      <c r="AH285" s="334">
        <f t="shared" si="21"/>
        <v>0</v>
      </c>
      <c r="AI285" s="334">
        <f t="shared" si="22"/>
        <v>0</v>
      </c>
      <c r="AJ285" s="334"/>
      <c r="AK285" s="334">
        <f t="shared" si="23"/>
        <v>0</v>
      </c>
      <c r="AL285" s="338"/>
      <c r="AM285" s="304"/>
      <c r="AN285" s="356" t="str">
        <f>IF(SUM(Main!N285,Main!S285)&gt;0,1,"")</f>
        <v/>
      </c>
      <c r="AO285" s="304"/>
      <c r="AP285" s="304"/>
    </row>
    <row r="286" spans="1:42" s="301" customFormat="1" ht="24" hidden="1" customHeight="1">
      <c r="A286" s="332" t="str">
        <f>IF(AN286="","",SUM($AN$4:AN286))</f>
        <v/>
      </c>
      <c r="B286" s="332" t="str">
        <f>IF(AN286="","",Main!B286)</f>
        <v/>
      </c>
      <c r="C286" s="346" t="str">
        <f>IF(AN286="","",Main!C286)</f>
        <v/>
      </c>
      <c r="D286" s="347" t="str">
        <f>IF(AN286="","",Main!D286)</f>
        <v/>
      </c>
      <c r="E286" s="333" t="str">
        <f>IF(AN286="","",Main!E286)</f>
        <v/>
      </c>
      <c r="F286" s="333"/>
      <c r="G286" s="333"/>
      <c r="H286" s="333"/>
      <c r="I286" s="333"/>
      <c r="J286" s="333"/>
      <c r="K286" s="333"/>
      <c r="L286" s="333"/>
      <c r="M286" s="339" t="str">
        <f>IF(AN286="","",SUM(Main!N286,Main!S286))</f>
        <v/>
      </c>
      <c r="N286" s="333"/>
      <c r="O286" s="334">
        <f t="shared" si="20"/>
        <v>0</v>
      </c>
      <c r="P286" s="334"/>
      <c r="Q286" s="335"/>
      <c r="R286" s="336"/>
      <c r="S286" s="337"/>
      <c r="T286" s="337"/>
      <c r="U286" s="337"/>
      <c r="V286" s="337"/>
      <c r="W286" s="336"/>
      <c r="X286" s="336"/>
      <c r="Y286" s="336"/>
      <c r="Z286" s="336"/>
      <c r="AA286" s="336"/>
      <c r="AB286" s="337"/>
      <c r="AC286" s="337"/>
      <c r="AD286" s="337"/>
      <c r="AE286" s="337"/>
      <c r="AF286" s="334"/>
      <c r="AG286" s="334"/>
      <c r="AH286" s="334">
        <f t="shared" si="21"/>
        <v>0</v>
      </c>
      <c r="AI286" s="334">
        <f t="shared" si="22"/>
        <v>0</v>
      </c>
      <c r="AJ286" s="334"/>
      <c r="AK286" s="334">
        <f t="shared" si="23"/>
        <v>0</v>
      </c>
      <c r="AL286" s="338"/>
      <c r="AM286" s="304"/>
      <c r="AN286" s="356" t="str">
        <f>IF(SUM(Main!N286,Main!S286)&gt;0,1,"")</f>
        <v/>
      </c>
      <c r="AO286" s="304"/>
      <c r="AP286" s="304"/>
    </row>
    <row r="287" spans="1:42" s="301" customFormat="1" ht="24" hidden="1" customHeight="1">
      <c r="A287" s="332" t="str">
        <f>IF(AN287="","",SUM($AN$4:AN287))</f>
        <v/>
      </c>
      <c r="B287" s="332" t="str">
        <f>IF(AN287="","",Main!B287)</f>
        <v/>
      </c>
      <c r="C287" s="346" t="str">
        <f>IF(AN287="","",Main!C287)</f>
        <v/>
      </c>
      <c r="D287" s="347" t="str">
        <f>IF(AN287="","",Main!D287)</f>
        <v/>
      </c>
      <c r="E287" s="333" t="str">
        <f>IF(AN287="","",Main!E287)</f>
        <v/>
      </c>
      <c r="F287" s="333"/>
      <c r="G287" s="333"/>
      <c r="H287" s="333"/>
      <c r="I287" s="333"/>
      <c r="J287" s="333"/>
      <c r="K287" s="333"/>
      <c r="L287" s="333"/>
      <c r="M287" s="339" t="str">
        <f>IF(AN287="","",SUM(Main!N287,Main!S287))</f>
        <v/>
      </c>
      <c r="N287" s="333"/>
      <c r="O287" s="334">
        <f t="shared" si="20"/>
        <v>0</v>
      </c>
      <c r="P287" s="334"/>
      <c r="Q287" s="335"/>
      <c r="R287" s="336"/>
      <c r="S287" s="337"/>
      <c r="T287" s="337"/>
      <c r="U287" s="337"/>
      <c r="V287" s="337"/>
      <c r="W287" s="336"/>
      <c r="X287" s="336"/>
      <c r="Y287" s="336"/>
      <c r="Z287" s="336"/>
      <c r="AA287" s="336"/>
      <c r="AB287" s="337"/>
      <c r="AC287" s="337"/>
      <c r="AD287" s="337"/>
      <c r="AE287" s="337"/>
      <c r="AF287" s="334"/>
      <c r="AG287" s="334"/>
      <c r="AH287" s="334">
        <f t="shared" si="21"/>
        <v>0</v>
      </c>
      <c r="AI287" s="334">
        <f t="shared" si="22"/>
        <v>0</v>
      </c>
      <c r="AJ287" s="334"/>
      <c r="AK287" s="334">
        <f t="shared" si="23"/>
        <v>0</v>
      </c>
      <c r="AL287" s="338"/>
      <c r="AM287" s="304"/>
      <c r="AN287" s="356" t="str">
        <f>IF(SUM(Main!N287,Main!S287)&gt;0,1,"")</f>
        <v/>
      </c>
      <c r="AO287" s="304"/>
      <c r="AP287" s="304"/>
    </row>
    <row r="288" spans="1:42" s="301" customFormat="1" ht="24" hidden="1" customHeight="1">
      <c r="A288" s="332" t="str">
        <f>IF(AN288="","",SUM($AN$4:AN288))</f>
        <v/>
      </c>
      <c r="B288" s="332" t="str">
        <f>IF(AN288="","",Main!B288)</f>
        <v/>
      </c>
      <c r="C288" s="346" t="str">
        <f>IF(AN288="","",Main!C288)</f>
        <v/>
      </c>
      <c r="D288" s="347" t="str">
        <f>IF(AN288="","",Main!D288)</f>
        <v/>
      </c>
      <c r="E288" s="333" t="str">
        <f>IF(AN288="","",Main!E288)</f>
        <v/>
      </c>
      <c r="F288" s="333"/>
      <c r="G288" s="333"/>
      <c r="H288" s="333"/>
      <c r="I288" s="333"/>
      <c r="J288" s="333"/>
      <c r="K288" s="333"/>
      <c r="L288" s="333"/>
      <c r="M288" s="339" t="str">
        <f>IF(AN288="","",SUM(Main!N288,Main!S288))</f>
        <v/>
      </c>
      <c r="N288" s="333"/>
      <c r="O288" s="334">
        <f t="shared" si="20"/>
        <v>0</v>
      </c>
      <c r="P288" s="334"/>
      <c r="Q288" s="335"/>
      <c r="R288" s="336"/>
      <c r="S288" s="337"/>
      <c r="T288" s="337"/>
      <c r="U288" s="337"/>
      <c r="V288" s="337"/>
      <c r="W288" s="336"/>
      <c r="X288" s="336"/>
      <c r="Y288" s="336"/>
      <c r="Z288" s="336"/>
      <c r="AA288" s="336"/>
      <c r="AB288" s="337"/>
      <c r="AC288" s="337"/>
      <c r="AD288" s="337"/>
      <c r="AE288" s="337"/>
      <c r="AF288" s="334"/>
      <c r="AG288" s="334"/>
      <c r="AH288" s="334">
        <f t="shared" si="21"/>
        <v>0</v>
      </c>
      <c r="AI288" s="334">
        <f t="shared" si="22"/>
        <v>0</v>
      </c>
      <c r="AJ288" s="334"/>
      <c r="AK288" s="334">
        <f t="shared" si="23"/>
        <v>0</v>
      </c>
      <c r="AL288" s="338"/>
      <c r="AM288" s="304"/>
      <c r="AN288" s="356" t="str">
        <f>IF(SUM(Main!N288,Main!S288)&gt;0,1,"")</f>
        <v/>
      </c>
      <c r="AO288" s="304"/>
      <c r="AP288" s="304"/>
    </row>
    <row r="289" spans="1:42" s="301" customFormat="1" ht="24" hidden="1" customHeight="1">
      <c r="A289" s="332" t="str">
        <f>IF(AN289="","",SUM($AN$4:AN289))</f>
        <v/>
      </c>
      <c r="B289" s="332" t="str">
        <f>IF(AN289="","",Main!B289)</f>
        <v/>
      </c>
      <c r="C289" s="346" t="str">
        <f>IF(AN289="","",Main!C289)</f>
        <v/>
      </c>
      <c r="D289" s="347" t="str">
        <f>IF(AN289="","",Main!D289)</f>
        <v/>
      </c>
      <c r="E289" s="333" t="str">
        <f>IF(AN289="","",Main!E289)</f>
        <v/>
      </c>
      <c r="F289" s="333"/>
      <c r="G289" s="333"/>
      <c r="H289" s="333"/>
      <c r="I289" s="333"/>
      <c r="J289" s="333"/>
      <c r="K289" s="333"/>
      <c r="L289" s="333"/>
      <c r="M289" s="339" t="str">
        <f>IF(AN289="","",SUM(Main!N289,Main!S289))</f>
        <v/>
      </c>
      <c r="N289" s="333"/>
      <c r="O289" s="334">
        <f t="shared" si="20"/>
        <v>0</v>
      </c>
      <c r="P289" s="334"/>
      <c r="Q289" s="335"/>
      <c r="R289" s="336"/>
      <c r="S289" s="337"/>
      <c r="T289" s="337"/>
      <c r="U289" s="337"/>
      <c r="V289" s="337"/>
      <c r="W289" s="336"/>
      <c r="X289" s="336"/>
      <c r="Y289" s="336"/>
      <c r="Z289" s="336"/>
      <c r="AA289" s="336"/>
      <c r="AB289" s="337"/>
      <c r="AC289" s="337"/>
      <c r="AD289" s="337"/>
      <c r="AE289" s="337"/>
      <c r="AF289" s="334"/>
      <c r="AG289" s="334"/>
      <c r="AH289" s="334">
        <f t="shared" si="21"/>
        <v>0</v>
      </c>
      <c r="AI289" s="334">
        <f t="shared" si="22"/>
        <v>0</v>
      </c>
      <c r="AJ289" s="334"/>
      <c r="AK289" s="334">
        <f t="shared" si="23"/>
        <v>0</v>
      </c>
      <c r="AL289" s="338"/>
      <c r="AM289" s="304"/>
      <c r="AN289" s="356" t="str">
        <f>IF(SUM(Main!N289,Main!S289)&gt;0,1,"")</f>
        <v/>
      </c>
      <c r="AO289" s="304"/>
      <c r="AP289" s="304"/>
    </row>
    <row r="290" spans="1:42" s="301" customFormat="1" ht="24" hidden="1" customHeight="1">
      <c r="A290" s="332" t="str">
        <f>IF(AN290="","",SUM($AN$4:AN290))</f>
        <v/>
      </c>
      <c r="B290" s="332" t="str">
        <f>IF(AN290="","",Main!B290)</f>
        <v/>
      </c>
      <c r="C290" s="346" t="str">
        <f>IF(AN290="","",Main!C290)</f>
        <v/>
      </c>
      <c r="D290" s="347" t="str">
        <f>IF(AN290="","",Main!D290)</f>
        <v/>
      </c>
      <c r="E290" s="333" t="str">
        <f>IF(AN290="","",Main!E290)</f>
        <v/>
      </c>
      <c r="F290" s="333"/>
      <c r="G290" s="333"/>
      <c r="H290" s="333"/>
      <c r="I290" s="333"/>
      <c r="J290" s="333"/>
      <c r="K290" s="333"/>
      <c r="L290" s="333"/>
      <c r="M290" s="339" t="str">
        <f>IF(AN290="","",SUM(Main!N290,Main!S290))</f>
        <v/>
      </c>
      <c r="N290" s="333"/>
      <c r="O290" s="334">
        <f t="shared" si="20"/>
        <v>0</v>
      </c>
      <c r="P290" s="334"/>
      <c r="Q290" s="335"/>
      <c r="R290" s="336"/>
      <c r="S290" s="337"/>
      <c r="T290" s="337"/>
      <c r="U290" s="337"/>
      <c r="V290" s="337"/>
      <c r="W290" s="336"/>
      <c r="X290" s="336"/>
      <c r="Y290" s="336"/>
      <c r="Z290" s="336"/>
      <c r="AA290" s="336"/>
      <c r="AB290" s="337"/>
      <c r="AC290" s="337"/>
      <c r="AD290" s="337"/>
      <c r="AE290" s="337"/>
      <c r="AF290" s="334"/>
      <c r="AG290" s="334"/>
      <c r="AH290" s="334">
        <f t="shared" si="21"/>
        <v>0</v>
      </c>
      <c r="AI290" s="334">
        <f t="shared" si="22"/>
        <v>0</v>
      </c>
      <c r="AJ290" s="334"/>
      <c r="AK290" s="334">
        <f t="shared" si="23"/>
        <v>0</v>
      </c>
      <c r="AL290" s="338"/>
      <c r="AM290" s="304"/>
      <c r="AN290" s="356" t="str">
        <f>IF(SUM(Main!N290,Main!S290)&gt;0,1,"")</f>
        <v/>
      </c>
      <c r="AO290" s="304"/>
      <c r="AP290" s="304"/>
    </row>
    <row r="291" spans="1:42" s="301" customFormat="1" ht="24" hidden="1" customHeight="1">
      <c r="A291" s="332" t="str">
        <f>IF(AN291="","",SUM($AN$4:AN291))</f>
        <v/>
      </c>
      <c r="B291" s="332" t="str">
        <f>IF(AN291="","",Main!B291)</f>
        <v/>
      </c>
      <c r="C291" s="346" t="str">
        <f>IF(AN291="","",Main!C291)</f>
        <v/>
      </c>
      <c r="D291" s="347" t="str">
        <f>IF(AN291="","",Main!D291)</f>
        <v/>
      </c>
      <c r="E291" s="333" t="str">
        <f>IF(AN291="","",Main!E291)</f>
        <v/>
      </c>
      <c r="F291" s="333"/>
      <c r="G291" s="333"/>
      <c r="H291" s="333"/>
      <c r="I291" s="333"/>
      <c r="J291" s="333"/>
      <c r="K291" s="333"/>
      <c r="L291" s="333"/>
      <c r="M291" s="339" t="str">
        <f>IF(AN291="","",SUM(Main!N291,Main!S291))</f>
        <v/>
      </c>
      <c r="N291" s="333"/>
      <c r="O291" s="334">
        <f t="shared" si="20"/>
        <v>0</v>
      </c>
      <c r="P291" s="334"/>
      <c r="Q291" s="335"/>
      <c r="R291" s="336"/>
      <c r="S291" s="337"/>
      <c r="T291" s="337"/>
      <c r="U291" s="337"/>
      <c r="V291" s="337"/>
      <c r="W291" s="336"/>
      <c r="X291" s="336"/>
      <c r="Y291" s="336"/>
      <c r="Z291" s="336"/>
      <c r="AA291" s="336"/>
      <c r="AB291" s="337"/>
      <c r="AC291" s="337"/>
      <c r="AD291" s="337"/>
      <c r="AE291" s="337"/>
      <c r="AF291" s="334"/>
      <c r="AG291" s="334"/>
      <c r="AH291" s="334">
        <f t="shared" si="21"/>
        <v>0</v>
      </c>
      <c r="AI291" s="334">
        <f t="shared" si="22"/>
        <v>0</v>
      </c>
      <c r="AJ291" s="334"/>
      <c r="AK291" s="334">
        <f t="shared" si="23"/>
        <v>0</v>
      </c>
      <c r="AL291" s="338"/>
      <c r="AM291" s="304"/>
      <c r="AN291" s="356" t="str">
        <f>IF(SUM(Main!N291,Main!S291)&gt;0,1,"")</f>
        <v/>
      </c>
      <c r="AO291" s="304"/>
      <c r="AP291" s="304"/>
    </row>
    <row r="292" spans="1:42" s="301" customFormat="1" ht="24" hidden="1" customHeight="1">
      <c r="A292" s="332" t="str">
        <f>IF(AN292="","",SUM($AN$4:AN292))</f>
        <v/>
      </c>
      <c r="B292" s="332" t="str">
        <f>IF(AN292="","",Main!B292)</f>
        <v/>
      </c>
      <c r="C292" s="346" t="str">
        <f>IF(AN292="","",Main!C292)</f>
        <v/>
      </c>
      <c r="D292" s="347" t="str">
        <f>IF(AN292="","",Main!D292)</f>
        <v/>
      </c>
      <c r="E292" s="333" t="str">
        <f>IF(AN292="","",Main!E292)</f>
        <v/>
      </c>
      <c r="F292" s="333"/>
      <c r="G292" s="333"/>
      <c r="H292" s="333"/>
      <c r="I292" s="333"/>
      <c r="J292" s="333"/>
      <c r="K292" s="333"/>
      <c r="L292" s="333"/>
      <c r="M292" s="339" t="str">
        <f>IF(AN292="","",SUM(Main!N292,Main!S292))</f>
        <v/>
      </c>
      <c r="N292" s="333"/>
      <c r="O292" s="334">
        <f t="shared" si="20"/>
        <v>0</v>
      </c>
      <c r="P292" s="334"/>
      <c r="Q292" s="335"/>
      <c r="R292" s="336"/>
      <c r="S292" s="337"/>
      <c r="T292" s="337"/>
      <c r="U292" s="337"/>
      <c r="V292" s="337"/>
      <c r="W292" s="336"/>
      <c r="X292" s="336"/>
      <c r="Y292" s="336"/>
      <c r="Z292" s="336"/>
      <c r="AA292" s="336"/>
      <c r="AB292" s="337"/>
      <c r="AC292" s="337"/>
      <c r="AD292" s="337"/>
      <c r="AE292" s="337"/>
      <c r="AF292" s="334"/>
      <c r="AG292" s="334"/>
      <c r="AH292" s="334">
        <f t="shared" si="21"/>
        <v>0</v>
      </c>
      <c r="AI292" s="334">
        <f t="shared" si="22"/>
        <v>0</v>
      </c>
      <c r="AJ292" s="334"/>
      <c r="AK292" s="334">
        <f t="shared" si="23"/>
        <v>0</v>
      </c>
      <c r="AL292" s="338"/>
      <c r="AM292" s="304"/>
      <c r="AN292" s="356" t="str">
        <f>IF(SUM(Main!N292,Main!S292)&gt;0,1,"")</f>
        <v/>
      </c>
      <c r="AO292" s="304"/>
      <c r="AP292" s="304"/>
    </row>
    <row r="293" spans="1:42" s="301" customFormat="1" ht="24" hidden="1" customHeight="1">
      <c r="A293" s="332" t="str">
        <f>IF(AN293="","",SUM($AN$4:AN293))</f>
        <v/>
      </c>
      <c r="B293" s="332" t="str">
        <f>IF(AN293="","",Main!B293)</f>
        <v/>
      </c>
      <c r="C293" s="346" t="str">
        <f>IF(AN293="","",Main!C293)</f>
        <v/>
      </c>
      <c r="D293" s="347" t="str">
        <f>IF(AN293="","",Main!D293)</f>
        <v/>
      </c>
      <c r="E293" s="333" t="str">
        <f>IF(AN293="","",Main!E293)</f>
        <v/>
      </c>
      <c r="F293" s="333"/>
      <c r="G293" s="333"/>
      <c r="H293" s="333"/>
      <c r="I293" s="333"/>
      <c r="J293" s="333"/>
      <c r="K293" s="333"/>
      <c r="L293" s="333"/>
      <c r="M293" s="339" t="str">
        <f>IF(AN293="","",SUM(Main!N293,Main!S293))</f>
        <v/>
      </c>
      <c r="N293" s="333"/>
      <c r="O293" s="334">
        <f t="shared" si="20"/>
        <v>0</v>
      </c>
      <c r="P293" s="334"/>
      <c r="Q293" s="335"/>
      <c r="R293" s="336"/>
      <c r="S293" s="337"/>
      <c r="T293" s="337"/>
      <c r="U293" s="337"/>
      <c r="V293" s="337"/>
      <c r="W293" s="336"/>
      <c r="X293" s="336"/>
      <c r="Y293" s="336"/>
      <c r="Z293" s="336"/>
      <c r="AA293" s="336"/>
      <c r="AB293" s="337"/>
      <c r="AC293" s="337"/>
      <c r="AD293" s="337"/>
      <c r="AE293" s="337"/>
      <c r="AF293" s="334"/>
      <c r="AG293" s="334"/>
      <c r="AH293" s="334">
        <f t="shared" si="21"/>
        <v>0</v>
      </c>
      <c r="AI293" s="334">
        <f t="shared" si="22"/>
        <v>0</v>
      </c>
      <c r="AJ293" s="334"/>
      <c r="AK293" s="334">
        <f t="shared" si="23"/>
        <v>0</v>
      </c>
      <c r="AL293" s="338"/>
      <c r="AM293" s="304"/>
      <c r="AN293" s="356" t="str">
        <f>IF(SUM(Main!N293,Main!S293)&gt;0,1,"")</f>
        <v/>
      </c>
      <c r="AO293" s="304"/>
      <c r="AP293" s="304"/>
    </row>
    <row r="294" spans="1:42" s="301" customFormat="1" ht="24" hidden="1" customHeight="1">
      <c r="A294" s="332" t="str">
        <f>IF(AN294="","",SUM($AN$4:AN294))</f>
        <v/>
      </c>
      <c r="B294" s="332" t="str">
        <f>IF(AN294="","",Main!B294)</f>
        <v/>
      </c>
      <c r="C294" s="346" t="str">
        <f>IF(AN294="","",Main!C294)</f>
        <v/>
      </c>
      <c r="D294" s="347" t="str">
        <f>IF(AN294="","",Main!D294)</f>
        <v/>
      </c>
      <c r="E294" s="333" t="str">
        <f>IF(AN294="","",Main!E294)</f>
        <v/>
      </c>
      <c r="F294" s="333"/>
      <c r="G294" s="333"/>
      <c r="H294" s="333"/>
      <c r="I294" s="333"/>
      <c r="J294" s="333"/>
      <c r="K294" s="333"/>
      <c r="L294" s="333"/>
      <c r="M294" s="339" t="str">
        <f>IF(AN294="","",SUM(Main!N294,Main!S294))</f>
        <v/>
      </c>
      <c r="N294" s="333"/>
      <c r="O294" s="334">
        <f t="shared" si="20"/>
        <v>0</v>
      </c>
      <c r="P294" s="334"/>
      <c r="Q294" s="335"/>
      <c r="R294" s="336"/>
      <c r="S294" s="337"/>
      <c r="T294" s="337"/>
      <c r="U294" s="337"/>
      <c r="V294" s="337"/>
      <c r="W294" s="336"/>
      <c r="X294" s="336"/>
      <c r="Y294" s="336"/>
      <c r="Z294" s="336"/>
      <c r="AA294" s="336"/>
      <c r="AB294" s="337"/>
      <c r="AC294" s="337"/>
      <c r="AD294" s="337"/>
      <c r="AE294" s="337"/>
      <c r="AF294" s="334"/>
      <c r="AG294" s="334"/>
      <c r="AH294" s="334">
        <f t="shared" si="21"/>
        <v>0</v>
      </c>
      <c r="AI294" s="334">
        <f t="shared" si="22"/>
        <v>0</v>
      </c>
      <c r="AJ294" s="334"/>
      <c r="AK294" s="334">
        <f t="shared" si="23"/>
        <v>0</v>
      </c>
      <c r="AL294" s="338"/>
      <c r="AM294" s="304"/>
      <c r="AN294" s="356" t="str">
        <f>IF(SUM(Main!N294,Main!S294)&gt;0,1,"")</f>
        <v/>
      </c>
      <c r="AO294" s="304"/>
      <c r="AP294" s="304"/>
    </row>
    <row r="295" spans="1:42" s="301" customFormat="1" ht="24" hidden="1" customHeight="1">
      <c r="A295" s="332" t="str">
        <f>IF(AN295="","",SUM($AN$4:AN295))</f>
        <v/>
      </c>
      <c r="B295" s="332" t="str">
        <f>IF(AN295="","",Main!B295)</f>
        <v/>
      </c>
      <c r="C295" s="346" t="str">
        <f>IF(AN295="","",Main!C295)</f>
        <v/>
      </c>
      <c r="D295" s="347" t="str">
        <f>IF(AN295="","",Main!D295)</f>
        <v/>
      </c>
      <c r="E295" s="333" t="str">
        <f>IF(AN295="","",Main!E295)</f>
        <v/>
      </c>
      <c r="F295" s="333"/>
      <c r="G295" s="333"/>
      <c r="H295" s="333"/>
      <c r="I295" s="333"/>
      <c r="J295" s="333"/>
      <c r="K295" s="333"/>
      <c r="L295" s="333"/>
      <c r="M295" s="339" t="str">
        <f>IF(AN295="","",SUM(Main!N295,Main!S295))</f>
        <v/>
      </c>
      <c r="N295" s="333"/>
      <c r="O295" s="334">
        <f t="shared" si="20"/>
        <v>0</v>
      </c>
      <c r="P295" s="334"/>
      <c r="Q295" s="335"/>
      <c r="R295" s="336"/>
      <c r="S295" s="337"/>
      <c r="T295" s="337"/>
      <c r="U295" s="337"/>
      <c r="V295" s="337"/>
      <c r="W295" s="336"/>
      <c r="X295" s="336"/>
      <c r="Y295" s="336"/>
      <c r="Z295" s="336"/>
      <c r="AA295" s="336"/>
      <c r="AB295" s="337"/>
      <c r="AC295" s="337"/>
      <c r="AD295" s="337"/>
      <c r="AE295" s="337"/>
      <c r="AF295" s="334"/>
      <c r="AG295" s="334"/>
      <c r="AH295" s="334">
        <f t="shared" si="21"/>
        <v>0</v>
      </c>
      <c r="AI295" s="334">
        <f t="shared" si="22"/>
        <v>0</v>
      </c>
      <c r="AJ295" s="334"/>
      <c r="AK295" s="334">
        <f t="shared" si="23"/>
        <v>0</v>
      </c>
      <c r="AL295" s="338"/>
      <c r="AM295" s="304"/>
      <c r="AN295" s="356" t="str">
        <f>IF(SUM(Main!N295,Main!S295)&gt;0,1,"")</f>
        <v/>
      </c>
      <c r="AO295" s="304"/>
      <c r="AP295" s="304"/>
    </row>
    <row r="296" spans="1:42" s="301" customFormat="1" ht="24" hidden="1" customHeight="1">
      <c r="A296" s="332" t="str">
        <f>IF(AN296="","",SUM($AN$4:AN296))</f>
        <v/>
      </c>
      <c r="B296" s="332" t="str">
        <f>IF(AN296="","",Main!B296)</f>
        <v/>
      </c>
      <c r="C296" s="346" t="str">
        <f>IF(AN296="","",Main!C296)</f>
        <v/>
      </c>
      <c r="D296" s="347" t="str">
        <f>IF(AN296="","",Main!D296)</f>
        <v/>
      </c>
      <c r="E296" s="333" t="str">
        <f>IF(AN296="","",Main!E296)</f>
        <v/>
      </c>
      <c r="F296" s="333"/>
      <c r="G296" s="333"/>
      <c r="H296" s="333"/>
      <c r="I296" s="333"/>
      <c r="J296" s="333"/>
      <c r="K296" s="333"/>
      <c r="L296" s="333"/>
      <c r="M296" s="339" t="str">
        <f>IF(AN296="","",SUM(Main!N296,Main!S296))</f>
        <v/>
      </c>
      <c r="N296" s="333"/>
      <c r="O296" s="334">
        <f t="shared" si="20"/>
        <v>0</v>
      </c>
      <c r="P296" s="334"/>
      <c r="Q296" s="335"/>
      <c r="R296" s="336"/>
      <c r="S296" s="337"/>
      <c r="T296" s="337"/>
      <c r="U296" s="337"/>
      <c r="V296" s="337"/>
      <c r="W296" s="336"/>
      <c r="X296" s="336"/>
      <c r="Y296" s="336"/>
      <c r="Z296" s="336"/>
      <c r="AA296" s="336"/>
      <c r="AB296" s="337"/>
      <c r="AC296" s="337"/>
      <c r="AD296" s="337"/>
      <c r="AE296" s="337"/>
      <c r="AF296" s="334"/>
      <c r="AG296" s="334"/>
      <c r="AH296" s="334">
        <f t="shared" si="21"/>
        <v>0</v>
      </c>
      <c r="AI296" s="334">
        <f t="shared" si="22"/>
        <v>0</v>
      </c>
      <c r="AJ296" s="334"/>
      <c r="AK296" s="334">
        <f t="shared" si="23"/>
        <v>0</v>
      </c>
      <c r="AL296" s="338"/>
      <c r="AM296" s="304"/>
      <c r="AN296" s="356" t="str">
        <f>IF(SUM(Main!N296,Main!S296)&gt;0,1,"")</f>
        <v/>
      </c>
      <c r="AO296" s="304"/>
      <c r="AP296" s="304"/>
    </row>
    <row r="297" spans="1:42" s="301" customFormat="1" ht="24" hidden="1" customHeight="1">
      <c r="A297" s="332" t="str">
        <f>IF(AN297="","",SUM($AN$4:AN297))</f>
        <v/>
      </c>
      <c r="B297" s="332" t="str">
        <f>IF(AN297="","",Main!B297)</f>
        <v/>
      </c>
      <c r="C297" s="346" t="str">
        <f>IF(AN297="","",Main!C297)</f>
        <v/>
      </c>
      <c r="D297" s="347" t="str">
        <f>IF(AN297="","",Main!D297)</f>
        <v/>
      </c>
      <c r="E297" s="333" t="str">
        <f>IF(AN297="","",Main!E297)</f>
        <v/>
      </c>
      <c r="F297" s="333"/>
      <c r="G297" s="333"/>
      <c r="H297" s="333"/>
      <c r="I297" s="333"/>
      <c r="J297" s="333"/>
      <c r="K297" s="333"/>
      <c r="L297" s="333"/>
      <c r="M297" s="339" t="str">
        <f>IF(AN297="","",SUM(Main!N297,Main!S297))</f>
        <v/>
      </c>
      <c r="N297" s="333"/>
      <c r="O297" s="334">
        <f t="shared" si="20"/>
        <v>0</v>
      </c>
      <c r="P297" s="334"/>
      <c r="Q297" s="335"/>
      <c r="R297" s="336"/>
      <c r="S297" s="337"/>
      <c r="T297" s="337"/>
      <c r="U297" s="337"/>
      <c r="V297" s="337"/>
      <c r="W297" s="336"/>
      <c r="X297" s="336"/>
      <c r="Y297" s="336"/>
      <c r="Z297" s="336"/>
      <c r="AA297" s="336"/>
      <c r="AB297" s="337"/>
      <c r="AC297" s="337"/>
      <c r="AD297" s="337"/>
      <c r="AE297" s="337"/>
      <c r="AF297" s="334"/>
      <c r="AG297" s="334"/>
      <c r="AH297" s="334">
        <f t="shared" si="21"/>
        <v>0</v>
      </c>
      <c r="AI297" s="334">
        <f t="shared" si="22"/>
        <v>0</v>
      </c>
      <c r="AJ297" s="334"/>
      <c r="AK297" s="334">
        <f t="shared" si="23"/>
        <v>0</v>
      </c>
      <c r="AL297" s="338"/>
      <c r="AM297" s="304"/>
      <c r="AN297" s="356" t="str">
        <f>IF(SUM(Main!N297,Main!S297)&gt;0,1,"")</f>
        <v/>
      </c>
      <c r="AO297" s="304"/>
      <c r="AP297" s="304"/>
    </row>
    <row r="298" spans="1:42" s="301" customFormat="1" ht="24" hidden="1" customHeight="1">
      <c r="A298" s="332" t="str">
        <f>IF(AN298="","",SUM($AN$4:AN298))</f>
        <v/>
      </c>
      <c r="B298" s="332" t="str">
        <f>IF(AN298="","",Main!B298)</f>
        <v/>
      </c>
      <c r="C298" s="346" t="str">
        <f>IF(AN298="","",Main!C298)</f>
        <v/>
      </c>
      <c r="D298" s="347" t="str">
        <f>IF(AN298="","",Main!D298)</f>
        <v/>
      </c>
      <c r="E298" s="333" t="str">
        <f>IF(AN298="","",Main!E298)</f>
        <v/>
      </c>
      <c r="F298" s="333"/>
      <c r="G298" s="333"/>
      <c r="H298" s="333"/>
      <c r="I298" s="333"/>
      <c r="J298" s="333"/>
      <c r="K298" s="333"/>
      <c r="L298" s="333"/>
      <c r="M298" s="339" t="str">
        <f>IF(AN298="","",SUM(Main!N298,Main!S298))</f>
        <v/>
      </c>
      <c r="N298" s="333"/>
      <c r="O298" s="334">
        <f t="shared" si="20"/>
        <v>0</v>
      </c>
      <c r="P298" s="334"/>
      <c r="Q298" s="335"/>
      <c r="R298" s="336"/>
      <c r="S298" s="337"/>
      <c r="T298" s="337"/>
      <c r="U298" s="337"/>
      <c r="V298" s="337"/>
      <c r="W298" s="336"/>
      <c r="X298" s="336"/>
      <c r="Y298" s="336"/>
      <c r="Z298" s="336"/>
      <c r="AA298" s="336"/>
      <c r="AB298" s="337"/>
      <c r="AC298" s="337"/>
      <c r="AD298" s="337"/>
      <c r="AE298" s="337"/>
      <c r="AF298" s="334"/>
      <c r="AG298" s="334"/>
      <c r="AH298" s="334">
        <f t="shared" si="21"/>
        <v>0</v>
      </c>
      <c r="AI298" s="334">
        <f t="shared" si="22"/>
        <v>0</v>
      </c>
      <c r="AJ298" s="334"/>
      <c r="AK298" s="334">
        <f t="shared" si="23"/>
        <v>0</v>
      </c>
      <c r="AL298" s="338"/>
      <c r="AM298" s="304"/>
      <c r="AN298" s="356" t="str">
        <f>IF(SUM(Main!N298,Main!S298)&gt;0,1,"")</f>
        <v/>
      </c>
      <c r="AO298" s="304"/>
      <c r="AP298" s="304"/>
    </row>
    <row r="299" spans="1:42" s="301" customFormat="1" ht="24" hidden="1" customHeight="1">
      <c r="A299" s="332" t="str">
        <f>IF(AN299="","",SUM($AN$4:AN299))</f>
        <v/>
      </c>
      <c r="B299" s="332" t="str">
        <f>IF(AN299="","",Main!B299)</f>
        <v/>
      </c>
      <c r="C299" s="346" t="str">
        <f>IF(AN299="","",Main!C299)</f>
        <v/>
      </c>
      <c r="D299" s="347" t="str">
        <f>IF(AN299="","",Main!D299)</f>
        <v/>
      </c>
      <c r="E299" s="333" t="str">
        <f>IF(AN299="","",Main!E299)</f>
        <v/>
      </c>
      <c r="F299" s="333"/>
      <c r="G299" s="333"/>
      <c r="H299" s="333"/>
      <c r="I299" s="333"/>
      <c r="J299" s="333"/>
      <c r="K299" s="333"/>
      <c r="L299" s="333"/>
      <c r="M299" s="339" t="str">
        <f>IF(AN299="","",SUM(Main!N299,Main!S299))</f>
        <v/>
      </c>
      <c r="N299" s="333"/>
      <c r="O299" s="334">
        <f t="shared" si="20"/>
        <v>0</v>
      </c>
      <c r="P299" s="334"/>
      <c r="Q299" s="335"/>
      <c r="R299" s="336"/>
      <c r="S299" s="337"/>
      <c r="T299" s="337"/>
      <c r="U299" s="337"/>
      <c r="V299" s="337"/>
      <c r="W299" s="336"/>
      <c r="X299" s="336"/>
      <c r="Y299" s="336"/>
      <c r="Z299" s="336"/>
      <c r="AA299" s="336"/>
      <c r="AB299" s="337"/>
      <c r="AC299" s="337"/>
      <c r="AD299" s="337"/>
      <c r="AE299" s="337"/>
      <c r="AF299" s="334"/>
      <c r="AG299" s="334"/>
      <c r="AH299" s="334">
        <f t="shared" si="21"/>
        <v>0</v>
      </c>
      <c r="AI299" s="334">
        <f t="shared" si="22"/>
        <v>0</v>
      </c>
      <c r="AJ299" s="334"/>
      <c r="AK299" s="334">
        <f t="shared" si="23"/>
        <v>0</v>
      </c>
      <c r="AL299" s="338"/>
      <c r="AM299" s="304"/>
      <c r="AN299" s="356" t="str">
        <f>IF(SUM(Main!N299,Main!S299)&gt;0,1,"")</f>
        <v/>
      </c>
      <c r="AO299" s="304"/>
      <c r="AP299" s="304"/>
    </row>
    <row r="300" spans="1:42" s="301" customFormat="1" ht="24" hidden="1" customHeight="1">
      <c r="A300" s="332" t="str">
        <f>IF(AN300="","",SUM($AN$4:AN300))</f>
        <v/>
      </c>
      <c r="B300" s="332" t="str">
        <f>IF(AN300="","",Main!B300)</f>
        <v/>
      </c>
      <c r="C300" s="346" t="str">
        <f>IF(AN300="","",Main!C300)</f>
        <v/>
      </c>
      <c r="D300" s="347" t="str">
        <f>IF(AN300="","",Main!D300)</f>
        <v/>
      </c>
      <c r="E300" s="333" t="str">
        <f>IF(AN300="","",Main!E300)</f>
        <v/>
      </c>
      <c r="F300" s="333"/>
      <c r="G300" s="333"/>
      <c r="H300" s="333"/>
      <c r="I300" s="333"/>
      <c r="J300" s="333"/>
      <c r="K300" s="333"/>
      <c r="L300" s="333"/>
      <c r="M300" s="339" t="str">
        <f>IF(AN300="","",SUM(Main!N300,Main!S300))</f>
        <v/>
      </c>
      <c r="N300" s="333"/>
      <c r="O300" s="334">
        <f t="shared" si="20"/>
        <v>0</v>
      </c>
      <c r="P300" s="334"/>
      <c r="Q300" s="335"/>
      <c r="R300" s="336"/>
      <c r="S300" s="337"/>
      <c r="T300" s="337"/>
      <c r="U300" s="337"/>
      <c r="V300" s="337"/>
      <c r="W300" s="336"/>
      <c r="X300" s="336"/>
      <c r="Y300" s="336"/>
      <c r="Z300" s="336"/>
      <c r="AA300" s="336"/>
      <c r="AB300" s="337"/>
      <c r="AC300" s="337"/>
      <c r="AD300" s="337"/>
      <c r="AE300" s="337"/>
      <c r="AF300" s="334"/>
      <c r="AG300" s="334"/>
      <c r="AH300" s="334">
        <f t="shared" si="21"/>
        <v>0</v>
      </c>
      <c r="AI300" s="334">
        <f t="shared" si="22"/>
        <v>0</v>
      </c>
      <c r="AJ300" s="334"/>
      <c r="AK300" s="334">
        <f t="shared" si="23"/>
        <v>0</v>
      </c>
      <c r="AL300" s="338"/>
      <c r="AM300" s="304"/>
      <c r="AN300" s="356" t="str">
        <f>IF(SUM(Main!N300,Main!S300)&gt;0,1,"")</f>
        <v/>
      </c>
      <c r="AO300" s="304"/>
      <c r="AP300" s="304"/>
    </row>
    <row r="301" spans="1:42" s="301" customFormat="1" ht="24" hidden="1" customHeight="1">
      <c r="A301" s="332" t="str">
        <f>IF(AN301="","",SUM($AN$4:AN301))</f>
        <v/>
      </c>
      <c r="B301" s="332" t="str">
        <f>IF(AN301="","",Main!B301)</f>
        <v/>
      </c>
      <c r="C301" s="346" t="str">
        <f>IF(AN301="","",Main!C301)</f>
        <v/>
      </c>
      <c r="D301" s="347" t="str">
        <f>IF(AN301="","",Main!D301)</f>
        <v/>
      </c>
      <c r="E301" s="333" t="str">
        <f>IF(AN301="","",Main!E301)</f>
        <v/>
      </c>
      <c r="F301" s="333"/>
      <c r="G301" s="333"/>
      <c r="H301" s="333"/>
      <c r="I301" s="333"/>
      <c r="J301" s="333"/>
      <c r="K301" s="333"/>
      <c r="L301" s="333"/>
      <c r="M301" s="339" t="str">
        <f>IF(AN301="","",SUM(Main!N301,Main!S301))</f>
        <v/>
      </c>
      <c r="N301" s="333"/>
      <c r="O301" s="334">
        <f t="shared" si="20"/>
        <v>0</v>
      </c>
      <c r="P301" s="334"/>
      <c r="Q301" s="335"/>
      <c r="R301" s="336"/>
      <c r="S301" s="337"/>
      <c r="T301" s="337"/>
      <c r="U301" s="337"/>
      <c r="V301" s="337"/>
      <c r="W301" s="336"/>
      <c r="X301" s="336"/>
      <c r="Y301" s="336"/>
      <c r="Z301" s="336"/>
      <c r="AA301" s="336"/>
      <c r="AB301" s="337"/>
      <c r="AC301" s="337"/>
      <c r="AD301" s="337"/>
      <c r="AE301" s="337"/>
      <c r="AF301" s="334"/>
      <c r="AG301" s="334"/>
      <c r="AH301" s="334">
        <f t="shared" si="21"/>
        <v>0</v>
      </c>
      <c r="AI301" s="334">
        <f t="shared" si="22"/>
        <v>0</v>
      </c>
      <c r="AJ301" s="334"/>
      <c r="AK301" s="334">
        <f t="shared" si="23"/>
        <v>0</v>
      </c>
      <c r="AL301" s="338"/>
      <c r="AM301" s="304"/>
      <c r="AN301" s="356" t="str">
        <f>IF(SUM(Main!N301,Main!S301)&gt;0,1,"")</f>
        <v/>
      </c>
      <c r="AO301" s="304"/>
      <c r="AP301" s="304"/>
    </row>
    <row r="302" spans="1:42" s="301" customFormat="1" ht="24" hidden="1" customHeight="1">
      <c r="A302" s="332" t="str">
        <f>IF(AN302="","",SUM($AN$4:AN302))</f>
        <v/>
      </c>
      <c r="B302" s="332" t="str">
        <f>IF(AN302="","",Main!B302)</f>
        <v/>
      </c>
      <c r="C302" s="346" t="str">
        <f>IF(AN302="","",Main!C302)</f>
        <v/>
      </c>
      <c r="D302" s="347" t="str">
        <f>IF(AN302="","",Main!D302)</f>
        <v/>
      </c>
      <c r="E302" s="333" t="str">
        <f>IF(AN302="","",Main!E302)</f>
        <v/>
      </c>
      <c r="F302" s="333"/>
      <c r="G302" s="333"/>
      <c r="H302" s="333"/>
      <c r="I302" s="333"/>
      <c r="J302" s="333"/>
      <c r="K302" s="333"/>
      <c r="L302" s="333"/>
      <c r="M302" s="339" t="str">
        <f>IF(AN302="","",SUM(Main!N302,Main!S302))</f>
        <v/>
      </c>
      <c r="N302" s="333"/>
      <c r="O302" s="334">
        <f t="shared" si="20"/>
        <v>0</v>
      </c>
      <c r="P302" s="334"/>
      <c r="Q302" s="335"/>
      <c r="R302" s="336"/>
      <c r="S302" s="337"/>
      <c r="T302" s="337"/>
      <c r="U302" s="337"/>
      <c r="V302" s="337"/>
      <c r="W302" s="336"/>
      <c r="X302" s="336"/>
      <c r="Y302" s="336"/>
      <c r="Z302" s="336"/>
      <c r="AA302" s="336"/>
      <c r="AB302" s="337"/>
      <c r="AC302" s="337"/>
      <c r="AD302" s="337"/>
      <c r="AE302" s="337"/>
      <c r="AF302" s="334"/>
      <c r="AG302" s="334"/>
      <c r="AH302" s="334">
        <f t="shared" si="21"/>
        <v>0</v>
      </c>
      <c r="AI302" s="334">
        <f t="shared" si="22"/>
        <v>0</v>
      </c>
      <c r="AJ302" s="334"/>
      <c r="AK302" s="334">
        <f t="shared" si="23"/>
        <v>0</v>
      </c>
      <c r="AL302" s="338"/>
      <c r="AM302" s="304"/>
      <c r="AN302" s="356" t="str">
        <f>IF(SUM(Main!N302,Main!S302)&gt;0,1,"")</f>
        <v/>
      </c>
      <c r="AO302" s="304"/>
      <c r="AP302" s="304"/>
    </row>
    <row r="303" spans="1:42" s="301" customFormat="1" ht="24" hidden="1" customHeight="1">
      <c r="A303" s="332" t="str">
        <f>IF(AN303="","",SUM($AN$4:AN303))</f>
        <v/>
      </c>
      <c r="B303" s="332" t="str">
        <f>IF(AN303="","",Main!B303)</f>
        <v/>
      </c>
      <c r="C303" s="346" t="str">
        <f>IF(AN303="","",Main!C303)</f>
        <v/>
      </c>
      <c r="D303" s="347" t="str">
        <f>IF(AN303="","",Main!D303)</f>
        <v/>
      </c>
      <c r="E303" s="333" t="str">
        <f>IF(AN303="","",Main!E303)</f>
        <v/>
      </c>
      <c r="F303" s="333"/>
      <c r="G303" s="333"/>
      <c r="H303" s="333"/>
      <c r="I303" s="333"/>
      <c r="J303" s="333"/>
      <c r="K303" s="333"/>
      <c r="L303" s="333"/>
      <c r="M303" s="339" t="str">
        <f>IF(AN303="","",SUM(Main!N303,Main!S303))</f>
        <v/>
      </c>
      <c r="N303" s="333"/>
      <c r="O303" s="334">
        <f t="shared" si="20"/>
        <v>0</v>
      </c>
      <c r="P303" s="334"/>
      <c r="Q303" s="335"/>
      <c r="R303" s="336"/>
      <c r="S303" s="337"/>
      <c r="T303" s="337"/>
      <c r="U303" s="337"/>
      <c r="V303" s="337"/>
      <c r="W303" s="336"/>
      <c r="X303" s="336"/>
      <c r="Y303" s="336"/>
      <c r="Z303" s="336"/>
      <c r="AA303" s="336"/>
      <c r="AB303" s="337"/>
      <c r="AC303" s="337"/>
      <c r="AD303" s="337"/>
      <c r="AE303" s="337"/>
      <c r="AF303" s="334"/>
      <c r="AG303" s="334"/>
      <c r="AH303" s="334">
        <f t="shared" si="21"/>
        <v>0</v>
      </c>
      <c r="AI303" s="334">
        <f t="shared" si="22"/>
        <v>0</v>
      </c>
      <c r="AJ303" s="334"/>
      <c r="AK303" s="334">
        <f t="shared" si="23"/>
        <v>0</v>
      </c>
      <c r="AL303" s="338"/>
      <c r="AM303" s="304"/>
      <c r="AN303" s="356" t="str">
        <f>IF(SUM(Main!N303,Main!S303)&gt;0,1,"")</f>
        <v/>
      </c>
      <c r="AO303" s="304"/>
      <c r="AP303" s="304"/>
    </row>
    <row r="304" spans="1:42" s="301" customFormat="1" ht="24" hidden="1" customHeight="1">
      <c r="A304" s="332" t="str">
        <f>IF(AN304="","",SUM($AN$4:AN304))</f>
        <v/>
      </c>
      <c r="B304" s="332" t="str">
        <f>IF(AN304="","",Main!B304)</f>
        <v/>
      </c>
      <c r="C304" s="346" t="str">
        <f>IF(AN304="","",Main!C304)</f>
        <v/>
      </c>
      <c r="D304" s="347" t="str">
        <f>IF(AN304="","",Main!D304)</f>
        <v/>
      </c>
      <c r="E304" s="333" t="str">
        <f>IF(AN304="","",Main!E304)</f>
        <v/>
      </c>
      <c r="F304" s="333"/>
      <c r="G304" s="333"/>
      <c r="H304" s="333"/>
      <c r="I304" s="333"/>
      <c r="J304" s="333"/>
      <c r="K304" s="333"/>
      <c r="L304" s="333"/>
      <c r="M304" s="339" t="str">
        <f>IF(AN304="","",SUM(Main!N304,Main!S304))</f>
        <v/>
      </c>
      <c r="N304" s="333"/>
      <c r="O304" s="334">
        <f t="shared" si="20"/>
        <v>0</v>
      </c>
      <c r="P304" s="334"/>
      <c r="Q304" s="335"/>
      <c r="R304" s="336"/>
      <c r="S304" s="337"/>
      <c r="T304" s="337"/>
      <c r="U304" s="337"/>
      <c r="V304" s="337"/>
      <c r="W304" s="336"/>
      <c r="X304" s="336"/>
      <c r="Y304" s="336"/>
      <c r="Z304" s="336"/>
      <c r="AA304" s="336"/>
      <c r="AB304" s="337"/>
      <c r="AC304" s="337"/>
      <c r="AD304" s="337"/>
      <c r="AE304" s="337"/>
      <c r="AF304" s="334"/>
      <c r="AG304" s="334"/>
      <c r="AH304" s="334">
        <f t="shared" si="21"/>
        <v>0</v>
      </c>
      <c r="AI304" s="334">
        <f t="shared" si="22"/>
        <v>0</v>
      </c>
      <c r="AJ304" s="334"/>
      <c r="AK304" s="334">
        <f t="shared" si="23"/>
        <v>0</v>
      </c>
      <c r="AL304" s="338"/>
      <c r="AM304" s="304"/>
      <c r="AN304" s="356" t="str">
        <f>IF(SUM(Main!N304,Main!S304)&gt;0,1,"")</f>
        <v/>
      </c>
      <c r="AO304" s="304"/>
      <c r="AP304" s="304"/>
    </row>
    <row r="305" spans="1:42" s="301" customFormat="1" ht="24" hidden="1" customHeight="1">
      <c r="A305" s="332" t="str">
        <f>IF(AN305="","",SUM($AN$4:AN305))</f>
        <v/>
      </c>
      <c r="B305" s="332" t="str">
        <f>IF(AN305="","",Main!B305)</f>
        <v/>
      </c>
      <c r="C305" s="346" t="str">
        <f>IF(AN305="","",Main!C305)</f>
        <v/>
      </c>
      <c r="D305" s="347" t="str">
        <f>IF(AN305="","",Main!D305)</f>
        <v/>
      </c>
      <c r="E305" s="333" t="str">
        <f>IF(AN305="","",Main!E305)</f>
        <v/>
      </c>
      <c r="F305" s="333"/>
      <c r="G305" s="333"/>
      <c r="H305" s="333"/>
      <c r="I305" s="333"/>
      <c r="J305" s="333"/>
      <c r="K305" s="333"/>
      <c r="L305" s="333"/>
      <c r="M305" s="339" t="str">
        <f>IF(AN305="","",SUM(Main!N305,Main!S305))</f>
        <v/>
      </c>
      <c r="N305" s="333"/>
      <c r="O305" s="334">
        <f t="shared" si="20"/>
        <v>0</v>
      </c>
      <c r="P305" s="334"/>
      <c r="Q305" s="335"/>
      <c r="R305" s="336"/>
      <c r="S305" s="337"/>
      <c r="T305" s="337"/>
      <c r="U305" s="337"/>
      <c r="V305" s="337"/>
      <c r="W305" s="336"/>
      <c r="X305" s="336"/>
      <c r="Y305" s="336"/>
      <c r="Z305" s="336"/>
      <c r="AA305" s="336"/>
      <c r="AB305" s="337"/>
      <c r="AC305" s="337"/>
      <c r="AD305" s="337"/>
      <c r="AE305" s="337"/>
      <c r="AF305" s="334"/>
      <c r="AG305" s="334"/>
      <c r="AH305" s="334">
        <f t="shared" si="21"/>
        <v>0</v>
      </c>
      <c r="AI305" s="334">
        <f t="shared" si="22"/>
        <v>0</v>
      </c>
      <c r="AJ305" s="334"/>
      <c r="AK305" s="334">
        <f t="shared" si="23"/>
        <v>0</v>
      </c>
      <c r="AL305" s="338"/>
      <c r="AM305" s="304"/>
      <c r="AN305" s="356" t="str">
        <f>IF(SUM(Main!N305,Main!S305)&gt;0,1,"")</f>
        <v/>
      </c>
      <c r="AO305" s="304"/>
      <c r="AP305" s="304"/>
    </row>
    <row r="306" spans="1:42" s="301" customFormat="1" ht="24" hidden="1" customHeight="1">
      <c r="A306" s="332" t="str">
        <f>IF(AN306="","",SUM($AN$4:AN306))</f>
        <v/>
      </c>
      <c r="B306" s="332" t="str">
        <f>IF(AN306="","",Main!B306)</f>
        <v/>
      </c>
      <c r="C306" s="346" t="str">
        <f>IF(AN306="","",Main!C306)</f>
        <v/>
      </c>
      <c r="D306" s="347" t="str">
        <f>IF(AN306="","",Main!D306)</f>
        <v/>
      </c>
      <c r="E306" s="333" t="str">
        <f>IF(AN306="","",Main!E306)</f>
        <v/>
      </c>
      <c r="F306" s="333"/>
      <c r="G306" s="333"/>
      <c r="H306" s="333"/>
      <c r="I306" s="333"/>
      <c r="J306" s="333"/>
      <c r="K306" s="333"/>
      <c r="L306" s="333"/>
      <c r="M306" s="339" t="str">
        <f>IF(AN306="","",SUM(Main!N306,Main!S306))</f>
        <v/>
      </c>
      <c r="N306" s="333"/>
      <c r="O306" s="334">
        <f t="shared" si="20"/>
        <v>0</v>
      </c>
      <c r="P306" s="334"/>
      <c r="Q306" s="335"/>
      <c r="R306" s="336"/>
      <c r="S306" s="337"/>
      <c r="T306" s="337"/>
      <c r="U306" s="337"/>
      <c r="V306" s="337"/>
      <c r="W306" s="336"/>
      <c r="X306" s="336"/>
      <c r="Y306" s="336"/>
      <c r="Z306" s="336"/>
      <c r="AA306" s="336"/>
      <c r="AB306" s="337"/>
      <c r="AC306" s="337"/>
      <c r="AD306" s="337"/>
      <c r="AE306" s="337"/>
      <c r="AF306" s="334"/>
      <c r="AG306" s="334"/>
      <c r="AH306" s="334">
        <f t="shared" si="21"/>
        <v>0</v>
      </c>
      <c r="AI306" s="334">
        <f t="shared" si="22"/>
        <v>0</v>
      </c>
      <c r="AJ306" s="334"/>
      <c r="AK306" s="334">
        <f t="shared" si="23"/>
        <v>0</v>
      </c>
      <c r="AL306" s="338"/>
      <c r="AM306" s="304"/>
      <c r="AN306" s="356" t="str">
        <f>IF(SUM(Main!N306,Main!S306)&gt;0,1,"")</f>
        <v/>
      </c>
      <c r="AO306" s="304"/>
      <c r="AP306" s="304"/>
    </row>
    <row r="307" spans="1:42" s="301" customFormat="1" ht="24" hidden="1" customHeight="1">
      <c r="A307" s="332" t="str">
        <f>IF(AN307="","",SUM($AN$4:AN307))</f>
        <v/>
      </c>
      <c r="B307" s="332" t="str">
        <f>IF(AN307="","",Main!B307)</f>
        <v/>
      </c>
      <c r="C307" s="346" t="str">
        <f>IF(AN307="","",Main!C307)</f>
        <v/>
      </c>
      <c r="D307" s="347" t="str">
        <f>IF(AN307="","",Main!D307)</f>
        <v/>
      </c>
      <c r="E307" s="333" t="str">
        <f>IF(AN307="","",Main!E307)</f>
        <v/>
      </c>
      <c r="F307" s="333"/>
      <c r="G307" s="333"/>
      <c r="H307" s="333"/>
      <c r="I307" s="333"/>
      <c r="J307" s="333"/>
      <c r="K307" s="333"/>
      <c r="L307" s="333"/>
      <c r="M307" s="339" t="str">
        <f>IF(AN307="","",SUM(Main!N307,Main!S307))</f>
        <v/>
      </c>
      <c r="N307" s="333"/>
      <c r="O307" s="334">
        <f t="shared" si="20"/>
        <v>0</v>
      </c>
      <c r="P307" s="334"/>
      <c r="Q307" s="335"/>
      <c r="R307" s="336"/>
      <c r="S307" s="337"/>
      <c r="T307" s="337"/>
      <c r="U307" s="337"/>
      <c r="V307" s="337"/>
      <c r="W307" s="336"/>
      <c r="X307" s="336"/>
      <c r="Y307" s="336"/>
      <c r="Z307" s="336"/>
      <c r="AA307" s="336"/>
      <c r="AB307" s="337"/>
      <c r="AC307" s="337"/>
      <c r="AD307" s="337"/>
      <c r="AE307" s="337"/>
      <c r="AF307" s="334"/>
      <c r="AG307" s="334"/>
      <c r="AH307" s="334">
        <f t="shared" si="21"/>
        <v>0</v>
      </c>
      <c r="AI307" s="334">
        <f t="shared" si="22"/>
        <v>0</v>
      </c>
      <c r="AJ307" s="334"/>
      <c r="AK307" s="334">
        <f t="shared" si="23"/>
        <v>0</v>
      </c>
      <c r="AL307" s="338"/>
      <c r="AM307" s="304"/>
      <c r="AN307" s="356" t="str">
        <f>IF(SUM(Main!N307,Main!S307)&gt;0,1,"")</f>
        <v/>
      </c>
      <c r="AO307" s="304"/>
      <c r="AP307" s="304"/>
    </row>
    <row r="308" spans="1:42" s="301" customFormat="1" ht="24" hidden="1" customHeight="1">
      <c r="A308" s="332" t="str">
        <f>IF(AN308="","",SUM($AN$4:AN308))</f>
        <v/>
      </c>
      <c r="B308" s="332" t="str">
        <f>IF(AN308="","",Main!B308)</f>
        <v/>
      </c>
      <c r="C308" s="346" t="str">
        <f>IF(AN308="","",Main!C308)</f>
        <v/>
      </c>
      <c r="D308" s="347" t="str">
        <f>IF(AN308="","",Main!D308)</f>
        <v/>
      </c>
      <c r="E308" s="333" t="str">
        <f>IF(AN308="","",Main!E308)</f>
        <v/>
      </c>
      <c r="F308" s="333"/>
      <c r="G308" s="333"/>
      <c r="H308" s="333"/>
      <c r="I308" s="333"/>
      <c r="J308" s="333"/>
      <c r="K308" s="333"/>
      <c r="L308" s="333"/>
      <c r="M308" s="339" t="str">
        <f>IF(AN308="","",SUM(Main!N308,Main!S308))</f>
        <v/>
      </c>
      <c r="N308" s="333"/>
      <c r="O308" s="334">
        <f t="shared" si="20"/>
        <v>0</v>
      </c>
      <c r="P308" s="334"/>
      <c r="Q308" s="335"/>
      <c r="R308" s="336"/>
      <c r="S308" s="337"/>
      <c r="T308" s="337"/>
      <c r="U308" s="337"/>
      <c r="V308" s="337"/>
      <c r="W308" s="336"/>
      <c r="X308" s="336"/>
      <c r="Y308" s="336"/>
      <c r="Z308" s="336"/>
      <c r="AA308" s="336"/>
      <c r="AB308" s="337"/>
      <c r="AC308" s="337"/>
      <c r="AD308" s="337"/>
      <c r="AE308" s="337"/>
      <c r="AF308" s="334"/>
      <c r="AG308" s="334"/>
      <c r="AH308" s="334">
        <f t="shared" si="21"/>
        <v>0</v>
      </c>
      <c r="AI308" s="334">
        <f t="shared" si="22"/>
        <v>0</v>
      </c>
      <c r="AJ308" s="334"/>
      <c r="AK308" s="334">
        <f t="shared" si="23"/>
        <v>0</v>
      </c>
      <c r="AL308" s="338"/>
      <c r="AM308" s="304"/>
      <c r="AN308" s="356" t="str">
        <f>IF(SUM(Main!N308,Main!S308)&gt;0,1,"")</f>
        <v/>
      </c>
      <c r="AO308" s="304"/>
      <c r="AP308" s="304"/>
    </row>
    <row r="309" spans="1:42" s="301" customFormat="1" ht="24" hidden="1" customHeight="1">
      <c r="A309" s="332" t="str">
        <f>IF(AN309="","",SUM($AN$4:AN309))</f>
        <v/>
      </c>
      <c r="B309" s="332" t="str">
        <f>IF(AN309="","",Main!B309)</f>
        <v/>
      </c>
      <c r="C309" s="346" t="str">
        <f>IF(AN309="","",Main!C309)</f>
        <v/>
      </c>
      <c r="D309" s="347" t="str">
        <f>IF(AN309="","",Main!D309)</f>
        <v/>
      </c>
      <c r="E309" s="333" t="str">
        <f>IF(AN309="","",Main!E309)</f>
        <v/>
      </c>
      <c r="F309" s="333"/>
      <c r="G309" s="333"/>
      <c r="H309" s="333"/>
      <c r="I309" s="333"/>
      <c r="J309" s="333"/>
      <c r="K309" s="333"/>
      <c r="L309" s="333"/>
      <c r="M309" s="339" t="str">
        <f>IF(AN309="","",SUM(Main!N309,Main!S309))</f>
        <v/>
      </c>
      <c r="N309" s="333"/>
      <c r="O309" s="334">
        <f t="shared" si="20"/>
        <v>0</v>
      </c>
      <c r="P309" s="334"/>
      <c r="Q309" s="335"/>
      <c r="R309" s="336"/>
      <c r="S309" s="337"/>
      <c r="T309" s="337"/>
      <c r="U309" s="337"/>
      <c r="V309" s="337"/>
      <c r="W309" s="336"/>
      <c r="X309" s="336"/>
      <c r="Y309" s="336"/>
      <c r="Z309" s="336"/>
      <c r="AA309" s="336"/>
      <c r="AB309" s="337"/>
      <c r="AC309" s="337"/>
      <c r="AD309" s="337"/>
      <c r="AE309" s="337"/>
      <c r="AF309" s="334"/>
      <c r="AG309" s="334"/>
      <c r="AH309" s="334">
        <f t="shared" si="21"/>
        <v>0</v>
      </c>
      <c r="AI309" s="334">
        <f t="shared" si="22"/>
        <v>0</v>
      </c>
      <c r="AJ309" s="334"/>
      <c r="AK309" s="334">
        <f t="shared" si="23"/>
        <v>0</v>
      </c>
      <c r="AL309" s="338"/>
      <c r="AM309" s="304"/>
      <c r="AN309" s="356" t="str">
        <f>IF(SUM(Main!N309,Main!S309)&gt;0,1,"")</f>
        <v/>
      </c>
      <c r="AO309" s="304"/>
      <c r="AP309" s="304"/>
    </row>
    <row r="310" spans="1:42" s="301" customFormat="1" ht="24" hidden="1" customHeight="1">
      <c r="A310" s="332" t="str">
        <f>IF(AN310="","",SUM($AN$4:AN310))</f>
        <v/>
      </c>
      <c r="B310" s="332" t="str">
        <f>IF(AN310="","",Main!B310)</f>
        <v/>
      </c>
      <c r="C310" s="346" t="str">
        <f>IF(AN310="","",Main!C310)</f>
        <v/>
      </c>
      <c r="D310" s="347" t="str">
        <f>IF(AN310="","",Main!D310)</f>
        <v/>
      </c>
      <c r="E310" s="333" t="str">
        <f>IF(AN310="","",Main!E310)</f>
        <v/>
      </c>
      <c r="F310" s="333"/>
      <c r="G310" s="333"/>
      <c r="H310" s="333"/>
      <c r="I310" s="333"/>
      <c r="J310" s="333"/>
      <c r="K310" s="333"/>
      <c r="L310" s="333"/>
      <c r="M310" s="339" t="str">
        <f>IF(AN310="","",SUM(Main!N310,Main!S310))</f>
        <v/>
      </c>
      <c r="N310" s="333"/>
      <c r="O310" s="334">
        <f t="shared" si="20"/>
        <v>0</v>
      </c>
      <c r="P310" s="334"/>
      <c r="Q310" s="335"/>
      <c r="R310" s="336"/>
      <c r="S310" s="337"/>
      <c r="T310" s="337"/>
      <c r="U310" s="337"/>
      <c r="V310" s="337"/>
      <c r="W310" s="336"/>
      <c r="X310" s="336"/>
      <c r="Y310" s="336"/>
      <c r="Z310" s="336"/>
      <c r="AA310" s="336"/>
      <c r="AB310" s="337"/>
      <c r="AC310" s="337"/>
      <c r="AD310" s="337"/>
      <c r="AE310" s="337"/>
      <c r="AF310" s="334"/>
      <c r="AG310" s="334"/>
      <c r="AH310" s="334">
        <f t="shared" si="21"/>
        <v>0</v>
      </c>
      <c r="AI310" s="334">
        <f t="shared" si="22"/>
        <v>0</v>
      </c>
      <c r="AJ310" s="334"/>
      <c r="AK310" s="334">
        <f t="shared" si="23"/>
        <v>0</v>
      </c>
      <c r="AL310" s="338"/>
      <c r="AM310" s="304"/>
      <c r="AN310" s="356" t="str">
        <f>IF(SUM(Main!N310,Main!S310)&gt;0,1,"")</f>
        <v/>
      </c>
      <c r="AO310" s="304"/>
      <c r="AP310" s="304"/>
    </row>
    <row r="311" spans="1:42" s="301" customFormat="1" ht="24" hidden="1" customHeight="1">
      <c r="A311" s="332" t="str">
        <f>IF(AN311="","",SUM($AN$4:AN311))</f>
        <v/>
      </c>
      <c r="B311" s="332" t="str">
        <f>IF(AN311="","",Main!B311)</f>
        <v/>
      </c>
      <c r="C311" s="346" t="str">
        <f>IF(AN311="","",Main!C311)</f>
        <v/>
      </c>
      <c r="D311" s="347" t="str">
        <f>IF(AN311="","",Main!D311)</f>
        <v/>
      </c>
      <c r="E311" s="333" t="str">
        <f>IF(AN311="","",Main!E311)</f>
        <v/>
      </c>
      <c r="F311" s="333"/>
      <c r="G311" s="333"/>
      <c r="H311" s="333"/>
      <c r="I311" s="333"/>
      <c r="J311" s="333"/>
      <c r="K311" s="333"/>
      <c r="L311" s="333"/>
      <c r="M311" s="339" t="str">
        <f>IF(AN311="","",SUM(Main!N311,Main!S311))</f>
        <v/>
      </c>
      <c r="N311" s="333"/>
      <c r="O311" s="334">
        <f t="shared" si="20"/>
        <v>0</v>
      </c>
      <c r="P311" s="334"/>
      <c r="Q311" s="335"/>
      <c r="R311" s="336"/>
      <c r="S311" s="337"/>
      <c r="T311" s="337"/>
      <c r="U311" s="337"/>
      <c r="V311" s="337"/>
      <c r="W311" s="336"/>
      <c r="X311" s="336"/>
      <c r="Y311" s="336"/>
      <c r="Z311" s="336"/>
      <c r="AA311" s="336"/>
      <c r="AB311" s="337"/>
      <c r="AC311" s="337"/>
      <c r="AD311" s="337"/>
      <c r="AE311" s="337"/>
      <c r="AF311" s="334"/>
      <c r="AG311" s="334"/>
      <c r="AH311" s="334">
        <f t="shared" si="21"/>
        <v>0</v>
      </c>
      <c r="AI311" s="334">
        <f t="shared" si="22"/>
        <v>0</v>
      </c>
      <c r="AJ311" s="334"/>
      <c r="AK311" s="334">
        <f t="shared" si="23"/>
        <v>0</v>
      </c>
      <c r="AL311" s="338"/>
      <c r="AM311" s="304"/>
      <c r="AN311" s="356" t="str">
        <f>IF(SUM(Main!N311,Main!S311)&gt;0,1,"")</f>
        <v/>
      </c>
      <c r="AO311" s="304"/>
      <c r="AP311" s="304"/>
    </row>
    <row r="312" spans="1:42" s="301" customFormat="1" ht="24" hidden="1" customHeight="1">
      <c r="A312" s="332" t="str">
        <f>IF(AN312="","",SUM($AN$4:AN312))</f>
        <v/>
      </c>
      <c r="B312" s="332" t="str">
        <f>IF(AN312="","",Main!B312)</f>
        <v/>
      </c>
      <c r="C312" s="346" t="str">
        <f>IF(AN312="","",Main!C312)</f>
        <v/>
      </c>
      <c r="D312" s="347" t="str">
        <f>IF(AN312="","",Main!D312)</f>
        <v/>
      </c>
      <c r="E312" s="333" t="str">
        <f>IF(AN312="","",Main!E312)</f>
        <v/>
      </c>
      <c r="F312" s="333"/>
      <c r="G312" s="333"/>
      <c r="H312" s="333"/>
      <c r="I312" s="333"/>
      <c r="J312" s="333"/>
      <c r="K312" s="333"/>
      <c r="L312" s="333"/>
      <c r="M312" s="339" t="str">
        <f>IF(AN312="","",SUM(Main!N312,Main!S312))</f>
        <v/>
      </c>
      <c r="N312" s="333"/>
      <c r="O312" s="334">
        <f t="shared" si="20"/>
        <v>0</v>
      </c>
      <c r="P312" s="334"/>
      <c r="Q312" s="335"/>
      <c r="R312" s="336"/>
      <c r="S312" s="337"/>
      <c r="T312" s="337"/>
      <c r="U312" s="337"/>
      <c r="V312" s="337"/>
      <c r="W312" s="336"/>
      <c r="X312" s="336"/>
      <c r="Y312" s="336"/>
      <c r="Z312" s="336"/>
      <c r="AA312" s="336"/>
      <c r="AB312" s="337"/>
      <c r="AC312" s="337"/>
      <c r="AD312" s="337"/>
      <c r="AE312" s="337"/>
      <c r="AF312" s="334"/>
      <c r="AG312" s="334"/>
      <c r="AH312" s="334">
        <f t="shared" si="21"/>
        <v>0</v>
      </c>
      <c r="AI312" s="334">
        <f t="shared" si="22"/>
        <v>0</v>
      </c>
      <c r="AJ312" s="334"/>
      <c r="AK312" s="334">
        <f t="shared" si="23"/>
        <v>0</v>
      </c>
      <c r="AL312" s="338"/>
      <c r="AM312" s="304"/>
      <c r="AN312" s="356" t="str">
        <f>IF(SUM(Main!N312,Main!S312)&gt;0,1,"")</f>
        <v/>
      </c>
      <c r="AO312" s="304"/>
      <c r="AP312" s="304"/>
    </row>
    <row r="313" spans="1:42" s="301" customFormat="1" ht="24" hidden="1" customHeight="1">
      <c r="A313" s="332" t="str">
        <f>IF(AN313="","",SUM($AN$4:AN313))</f>
        <v/>
      </c>
      <c r="B313" s="332" t="str">
        <f>IF(AN313="","",Main!B313)</f>
        <v/>
      </c>
      <c r="C313" s="346" t="str">
        <f>IF(AN313="","",Main!C313)</f>
        <v/>
      </c>
      <c r="D313" s="347" t="str">
        <f>IF(AN313="","",Main!D313)</f>
        <v/>
      </c>
      <c r="E313" s="333" t="str">
        <f>IF(AN313="","",Main!E313)</f>
        <v/>
      </c>
      <c r="F313" s="333"/>
      <c r="G313" s="333"/>
      <c r="H313" s="333"/>
      <c r="I313" s="333"/>
      <c r="J313" s="333"/>
      <c r="K313" s="333"/>
      <c r="L313" s="333"/>
      <c r="M313" s="339" t="str">
        <f>IF(AN313="","",SUM(Main!N313,Main!S313))</f>
        <v/>
      </c>
      <c r="N313" s="333"/>
      <c r="O313" s="334">
        <f t="shared" si="20"/>
        <v>0</v>
      </c>
      <c r="P313" s="334"/>
      <c r="Q313" s="335"/>
      <c r="R313" s="336"/>
      <c r="S313" s="337"/>
      <c r="T313" s="337"/>
      <c r="U313" s="337"/>
      <c r="V313" s="337"/>
      <c r="W313" s="336"/>
      <c r="X313" s="336"/>
      <c r="Y313" s="336"/>
      <c r="Z313" s="336"/>
      <c r="AA313" s="336"/>
      <c r="AB313" s="337"/>
      <c r="AC313" s="337"/>
      <c r="AD313" s="337"/>
      <c r="AE313" s="337"/>
      <c r="AF313" s="334"/>
      <c r="AG313" s="334"/>
      <c r="AH313" s="334">
        <f t="shared" si="21"/>
        <v>0</v>
      </c>
      <c r="AI313" s="334">
        <f t="shared" si="22"/>
        <v>0</v>
      </c>
      <c r="AJ313" s="334"/>
      <c r="AK313" s="334">
        <f t="shared" si="23"/>
        <v>0</v>
      </c>
      <c r="AL313" s="338"/>
      <c r="AM313" s="304"/>
      <c r="AN313" s="356" t="str">
        <f>IF(SUM(Main!N313,Main!S313)&gt;0,1,"")</f>
        <v/>
      </c>
      <c r="AO313" s="304"/>
      <c r="AP313" s="304"/>
    </row>
    <row r="314" spans="1:42" s="301" customFormat="1" ht="24" hidden="1" customHeight="1">
      <c r="A314" s="332" t="str">
        <f>IF(AN314="","",SUM($AN$4:AN314))</f>
        <v/>
      </c>
      <c r="B314" s="332" t="str">
        <f>IF(AN314="","",Main!B314)</f>
        <v/>
      </c>
      <c r="C314" s="346" t="str">
        <f>IF(AN314="","",Main!C314)</f>
        <v/>
      </c>
      <c r="D314" s="347" t="str">
        <f>IF(AN314="","",Main!D314)</f>
        <v/>
      </c>
      <c r="E314" s="333" t="str">
        <f>IF(AN314="","",Main!E314)</f>
        <v/>
      </c>
      <c r="F314" s="333"/>
      <c r="G314" s="333"/>
      <c r="H314" s="333"/>
      <c r="I314" s="333"/>
      <c r="J314" s="333"/>
      <c r="K314" s="333"/>
      <c r="L314" s="333"/>
      <c r="M314" s="339" t="str">
        <f>IF(AN314="","",SUM(Main!N314,Main!S314))</f>
        <v/>
      </c>
      <c r="N314" s="333"/>
      <c r="O314" s="334">
        <f t="shared" si="20"/>
        <v>0</v>
      </c>
      <c r="P314" s="334"/>
      <c r="Q314" s="335"/>
      <c r="R314" s="336"/>
      <c r="S314" s="337"/>
      <c r="T314" s="337"/>
      <c r="U314" s="337"/>
      <c r="V314" s="337"/>
      <c r="W314" s="336"/>
      <c r="X314" s="336"/>
      <c r="Y314" s="336"/>
      <c r="Z314" s="336"/>
      <c r="AA314" s="336"/>
      <c r="AB314" s="337"/>
      <c r="AC314" s="337"/>
      <c r="AD314" s="337"/>
      <c r="AE314" s="337"/>
      <c r="AF314" s="334"/>
      <c r="AG314" s="334"/>
      <c r="AH314" s="334">
        <f t="shared" si="21"/>
        <v>0</v>
      </c>
      <c r="AI314" s="334">
        <f t="shared" si="22"/>
        <v>0</v>
      </c>
      <c r="AJ314" s="334"/>
      <c r="AK314" s="334">
        <f t="shared" si="23"/>
        <v>0</v>
      </c>
      <c r="AL314" s="338"/>
      <c r="AM314" s="304"/>
      <c r="AN314" s="356" t="str">
        <f>IF(SUM(Main!N314,Main!S314)&gt;0,1,"")</f>
        <v/>
      </c>
      <c r="AO314" s="304"/>
      <c r="AP314" s="304"/>
    </row>
    <row r="315" spans="1:42" s="301" customFormat="1" ht="24" hidden="1" customHeight="1">
      <c r="A315" s="332" t="str">
        <f>IF(AN315="","",SUM($AN$4:AN315))</f>
        <v/>
      </c>
      <c r="B315" s="332" t="str">
        <f>IF(AN315="","",Main!B315)</f>
        <v/>
      </c>
      <c r="C315" s="346" t="str">
        <f>IF(AN315="","",Main!C315)</f>
        <v/>
      </c>
      <c r="D315" s="347" t="str">
        <f>IF(AN315="","",Main!D315)</f>
        <v/>
      </c>
      <c r="E315" s="333" t="str">
        <f>IF(AN315="","",Main!E315)</f>
        <v/>
      </c>
      <c r="F315" s="333"/>
      <c r="G315" s="333"/>
      <c r="H315" s="333"/>
      <c r="I315" s="333"/>
      <c r="J315" s="333"/>
      <c r="K315" s="333"/>
      <c r="L315" s="333"/>
      <c r="M315" s="339" t="str">
        <f>IF(AN315="","",SUM(Main!N315,Main!S315))</f>
        <v/>
      </c>
      <c r="N315" s="333"/>
      <c r="O315" s="334">
        <f t="shared" si="20"/>
        <v>0</v>
      </c>
      <c r="P315" s="334"/>
      <c r="Q315" s="335"/>
      <c r="R315" s="336"/>
      <c r="S315" s="337"/>
      <c r="T315" s="337"/>
      <c r="U315" s="337"/>
      <c r="V315" s="337"/>
      <c r="W315" s="336"/>
      <c r="X315" s="336"/>
      <c r="Y315" s="336"/>
      <c r="Z315" s="336"/>
      <c r="AA315" s="336"/>
      <c r="AB315" s="337"/>
      <c r="AC315" s="337"/>
      <c r="AD315" s="337"/>
      <c r="AE315" s="337"/>
      <c r="AF315" s="334"/>
      <c r="AG315" s="334"/>
      <c r="AH315" s="334">
        <f t="shared" si="21"/>
        <v>0</v>
      </c>
      <c r="AI315" s="334">
        <f t="shared" si="22"/>
        <v>0</v>
      </c>
      <c r="AJ315" s="334"/>
      <c r="AK315" s="334">
        <f t="shared" si="23"/>
        <v>0</v>
      </c>
      <c r="AL315" s="338"/>
      <c r="AM315" s="304"/>
      <c r="AN315" s="356" t="str">
        <f>IF(SUM(Main!N315,Main!S315)&gt;0,1,"")</f>
        <v/>
      </c>
      <c r="AO315" s="304"/>
      <c r="AP315" s="304"/>
    </row>
    <row r="316" spans="1:42" s="301" customFormat="1" ht="24" hidden="1" customHeight="1">
      <c r="A316" s="332" t="str">
        <f>IF(AN316="","",SUM($AN$4:AN316))</f>
        <v/>
      </c>
      <c r="B316" s="332" t="str">
        <f>IF(AN316="","",Main!B316)</f>
        <v/>
      </c>
      <c r="C316" s="346" t="str">
        <f>IF(AN316="","",Main!C316)</f>
        <v/>
      </c>
      <c r="D316" s="347" t="str">
        <f>IF(AN316="","",Main!D316)</f>
        <v/>
      </c>
      <c r="E316" s="333" t="str">
        <f>IF(AN316="","",Main!E316)</f>
        <v/>
      </c>
      <c r="F316" s="333"/>
      <c r="G316" s="333"/>
      <c r="H316" s="333"/>
      <c r="I316" s="333"/>
      <c r="J316" s="333"/>
      <c r="K316" s="333"/>
      <c r="L316" s="333"/>
      <c r="M316" s="339" t="str">
        <f>IF(AN316="","",SUM(Main!N316,Main!S316))</f>
        <v/>
      </c>
      <c r="N316" s="333"/>
      <c r="O316" s="334">
        <f t="shared" si="20"/>
        <v>0</v>
      </c>
      <c r="P316" s="334"/>
      <c r="Q316" s="335"/>
      <c r="R316" s="336"/>
      <c r="S316" s="337"/>
      <c r="T316" s="337"/>
      <c r="U316" s="337"/>
      <c r="V316" s="337"/>
      <c r="W316" s="336"/>
      <c r="X316" s="336"/>
      <c r="Y316" s="336"/>
      <c r="Z316" s="336"/>
      <c r="AA316" s="336"/>
      <c r="AB316" s="337"/>
      <c r="AC316" s="337"/>
      <c r="AD316" s="337"/>
      <c r="AE316" s="337"/>
      <c r="AF316" s="334"/>
      <c r="AG316" s="334"/>
      <c r="AH316" s="334">
        <f t="shared" si="21"/>
        <v>0</v>
      </c>
      <c r="AI316" s="334">
        <f t="shared" si="22"/>
        <v>0</v>
      </c>
      <c r="AJ316" s="334"/>
      <c r="AK316" s="334">
        <f t="shared" si="23"/>
        <v>0</v>
      </c>
      <c r="AL316" s="338"/>
      <c r="AM316" s="304"/>
      <c r="AN316" s="356" t="str">
        <f>IF(SUM(Main!N316,Main!S316)&gt;0,1,"")</f>
        <v/>
      </c>
      <c r="AO316" s="304"/>
      <c r="AP316" s="304"/>
    </row>
    <row r="317" spans="1:42" s="301" customFormat="1" ht="24" hidden="1" customHeight="1">
      <c r="A317" s="332" t="str">
        <f>IF(AN317="","",SUM($AN$4:AN317))</f>
        <v/>
      </c>
      <c r="B317" s="332" t="str">
        <f>IF(AN317="","",Main!B317)</f>
        <v/>
      </c>
      <c r="C317" s="346" t="str">
        <f>IF(AN317="","",Main!C317)</f>
        <v/>
      </c>
      <c r="D317" s="347" t="str">
        <f>IF(AN317="","",Main!D317)</f>
        <v/>
      </c>
      <c r="E317" s="333" t="str">
        <f>IF(AN317="","",Main!E317)</f>
        <v/>
      </c>
      <c r="F317" s="333"/>
      <c r="G317" s="333"/>
      <c r="H317" s="333"/>
      <c r="I317" s="333"/>
      <c r="J317" s="333"/>
      <c r="K317" s="333"/>
      <c r="L317" s="333"/>
      <c r="M317" s="339" t="str">
        <f>IF(AN317="","",SUM(Main!N317,Main!S317))</f>
        <v/>
      </c>
      <c r="N317" s="333"/>
      <c r="O317" s="334">
        <f t="shared" si="20"/>
        <v>0</v>
      </c>
      <c r="P317" s="334"/>
      <c r="Q317" s="335"/>
      <c r="R317" s="336"/>
      <c r="S317" s="337"/>
      <c r="T317" s="337"/>
      <c r="U317" s="337"/>
      <c r="V317" s="337"/>
      <c r="W317" s="336"/>
      <c r="X317" s="336"/>
      <c r="Y317" s="336"/>
      <c r="Z317" s="336"/>
      <c r="AA317" s="336"/>
      <c r="AB317" s="337"/>
      <c r="AC317" s="337"/>
      <c r="AD317" s="337"/>
      <c r="AE317" s="337"/>
      <c r="AF317" s="334"/>
      <c r="AG317" s="334"/>
      <c r="AH317" s="334">
        <f t="shared" si="21"/>
        <v>0</v>
      </c>
      <c r="AI317" s="334">
        <f t="shared" si="22"/>
        <v>0</v>
      </c>
      <c r="AJ317" s="334"/>
      <c r="AK317" s="334">
        <f t="shared" si="23"/>
        <v>0</v>
      </c>
      <c r="AL317" s="338"/>
      <c r="AM317" s="304"/>
      <c r="AN317" s="356" t="str">
        <f>IF(SUM(Main!N317,Main!S317)&gt;0,1,"")</f>
        <v/>
      </c>
      <c r="AO317" s="304"/>
      <c r="AP317" s="304"/>
    </row>
    <row r="318" spans="1:42" s="301" customFormat="1" ht="24" hidden="1" customHeight="1">
      <c r="A318" s="332" t="str">
        <f>IF(AN318="","",SUM($AN$4:AN318))</f>
        <v/>
      </c>
      <c r="B318" s="332" t="str">
        <f>IF(AN318="","",Main!B318)</f>
        <v/>
      </c>
      <c r="C318" s="346" t="str">
        <f>IF(AN318="","",Main!C318)</f>
        <v/>
      </c>
      <c r="D318" s="347" t="str">
        <f>IF(AN318="","",Main!D318)</f>
        <v/>
      </c>
      <c r="E318" s="333" t="str">
        <f>IF(AN318="","",Main!E318)</f>
        <v/>
      </c>
      <c r="F318" s="333"/>
      <c r="G318" s="333"/>
      <c r="H318" s="333"/>
      <c r="I318" s="333"/>
      <c r="J318" s="333"/>
      <c r="K318" s="333"/>
      <c r="L318" s="333"/>
      <c r="M318" s="339" t="str">
        <f>IF(AN318="","",SUM(Main!N318,Main!S318))</f>
        <v/>
      </c>
      <c r="N318" s="333"/>
      <c r="O318" s="334">
        <f t="shared" si="20"/>
        <v>0</v>
      </c>
      <c r="P318" s="334"/>
      <c r="Q318" s="335"/>
      <c r="R318" s="336"/>
      <c r="S318" s="337"/>
      <c r="T318" s="337"/>
      <c r="U318" s="337"/>
      <c r="V318" s="337"/>
      <c r="W318" s="336"/>
      <c r="X318" s="336"/>
      <c r="Y318" s="336"/>
      <c r="Z318" s="336"/>
      <c r="AA318" s="336"/>
      <c r="AB318" s="337"/>
      <c r="AC318" s="337"/>
      <c r="AD318" s="337"/>
      <c r="AE318" s="337"/>
      <c r="AF318" s="334"/>
      <c r="AG318" s="334"/>
      <c r="AH318" s="334">
        <f t="shared" si="21"/>
        <v>0</v>
      </c>
      <c r="AI318" s="334">
        <f t="shared" si="22"/>
        <v>0</v>
      </c>
      <c r="AJ318" s="334"/>
      <c r="AK318" s="334">
        <f t="shared" si="23"/>
        <v>0</v>
      </c>
      <c r="AL318" s="338"/>
      <c r="AM318" s="304"/>
      <c r="AN318" s="356" t="str">
        <f>IF(SUM(Main!N318,Main!S318)&gt;0,1,"")</f>
        <v/>
      </c>
      <c r="AO318" s="304"/>
      <c r="AP318" s="304"/>
    </row>
    <row r="319" spans="1:42" s="301" customFormat="1" ht="24" hidden="1" customHeight="1">
      <c r="A319" s="332" t="str">
        <f>IF(AN319="","",SUM($AN$4:AN319))</f>
        <v/>
      </c>
      <c r="B319" s="332" t="str">
        <f>IF(AN319="","",Main!B319)</f>
        <v/>
      </c>
      <c r="C319" s="346" t="str">
        <f>IF(AN319="","",Main!C319)</f>
        <v/>
      </c>
      <c r="D319" s="347" t="str">
        <f>IF(AN319="","",Main!D319)</f>
        <v/>
      </c>
      <c r="E319" s="333" t="str">
        <f>IF(AN319="","",Main!E319)</f>
        <v/>
      </c>
      <c r="F319" s="333"/>
      <c r="G319" s="333"/>
      <c r="H319" s="333"/>
      <c r="I319" s="333"/>
      <c r="J319" s="333"/>
      <c r="K319" s="333"/>
      <c r="L319" s="333"/>
      <c r="M319" s="339" t="str">
        <f>IF(AN319="","",SUM(Main!N319,Main!S319))</f>
        <v/>
      </c>
      <c r="N319" s="333"/>
      <c r="O319" s="334">
        <f t="shared" si="20"/>
        <v>0</v>
      </c>
      <c r="P319" s="334"/>
      <c r="Q319" s="335"/>
      <c r="R319" s="336"/>
      <c r="S319" s="337"/>
      <c r="T319" s="337"/>
      <c r="U319" s="337"/>
      <c r="V319" s="337"/>
      <c r="W319" s="336"/>
      <c r="X319" s="336"/>
      <c r="Y319" s="336"/>
      <c r="Z319" s="336"/>
      <c r="AA319" s="336"/>
      <c r="AB319" s="337"/>
      <c r="AC319" s="337"/>
      <c r="AD319" s="337"/>
      <c r="AE319" s="337"/>
      <c r="AF319" s="334"/>
      <c r="AG319" s="334"/>
      <c r="AH319" s="334">
        <f t="shared" si="21"/>
        <v>0</v>
      </c>
      <c r="AI319" s="334">
        <f t="shared" si="22"/>
        <v>0</v>
      </c>
      <c r="AJ319" s="334"/>
      <c r="AK319" s="334">
        <f t="shared" si="23"/>
        <v>0</v>
      </c>
      <c r="AL319" s="338"/>
      <c r="AM319" s="304"/>
      <c r="AN319" s="356" t="str">
        <f>IF(SUM(Main!N319,Main!S319)&gt;0,1,"")</f>
        <v/>
      </c>
      <c r="AO319" s="304"/>
      <c r="AP319" s="304"/>
    </row>
    <row r="320" spans="1:42" s="301" customFormat="1" ht="24" hidden="1" customHeight="1">
      <c r="A320" s="332" t="str">
        <f>IF(AN320="","",SUM($AN$4:AN320))</f>
        <v/>
      </c>
      <c r="B320" s="332" t="str">
        <f>IF(AN320="","",Main!B320)</f>
        <v/>
      </c>
      <c r="C320" s="346" t="str">
        <f>IF(AN320="","",Main!C320)</f>
        <v/>
      </c>
      <c r="D320" s="347" t="str">
        <f>IF(AN320="","",Main!D320)</f>
        <v/>
      </c>
      <c r="E320" s="333" t="str">
        <f>IF(AN320="","",Main!E320)</f>
        <v/>
      </c>
      <c r="F320" s="333"/>
      <c r="G320" s="333"/>
      <c r="H320" s="333"/>
      <c r="I320" s="333"/>
      <c r="J320" s="333"/>
      <c r="K320" s="333"/>
      <c r="L320" s="333"/>
      <c r="M320" s="339" t="str">
        <f>IF(AN320="","",SUM(Main!N320,Main!S320))</f>
        <v/>
      </c>
      <c r="N320" s="333"/>
      <c r="O320" s="334">
        <f t="shared" si="20"/>
        <v>0</v>
      </c>
      <c r="P320" s="334"/>
      <c r="Q320" s="335"/>
      <c r="R320" s="336"/>
      <c r="S320" s="337"/>
      <c r="T320" s="337"/>
      <c r="U320" s="337"/>
      <c r="V320" s="337"/>
      <c r="W320" s="336"/>
      <c r="X320" s="336"/>
      <c r="Y320" s="336"/>
      <c r="Z320" s="336"/>
      <c r="AA320" s="336"/>
      <c r="AB320" s="337"/>
      <c r="AC320" s="337"/>
      <c r="AD320" s="337"/>
      <c r="AE320" s="337"/>
      <c r="AF320" s="334"/>
      <c r="AG320" s="334"/>
      <c r="AH320" s="334">
        <f t="shared" si="21"/>
        <v>0</v>
      </c>
      <c r="AI320" s="334">
        <f t="shared" si="22"/>
        <v>0</v>
      </c>
      <c r="AJ320" s="334"/>
      <c r="AK320" s="334">
        <f t="shared" si="23"/>
        <v>0</v>
      </c>
      <c r="AL320" s="338"/>
      <c r="AM320" s="304"/>
      <c r="AN320" s="356" t="str">
        <f>IF(SUM(Main!N320,Main!S320)&gt;0,1,"")</f>
        <v/>
      </c>
      <c r="AO320" s="304"/>
      <c r="AP320" s="304"/>
    </row>
    <row r="321" spans="1:42" s="301" customFormat="1" ht="24" hidden="1" customHeight="1">
      <c r="A321" s="332" t="str">
        <f>IF(AN321="","",SUM($AN$4:AN321))</f>
        <v/>
      </c>
      <c r="B321" s="332" t="str">
        <f>IF(AN321="","",Main!B321)</f>
        <v/>
      </c>
      <c r="C321" s="346" t="str">
        <f>IF(AN321="","",Main!C321)</f>
        <v/>
      </c>
      <c r="D321" s="347" t="str">
        <f>IF(AN321="","",Main!D321)</f>
        <v/>
      </c>
      <c r="E321" s="333" t="str">
        <f>IF(AN321="","",Main!E321)</f>
        <v/>
      </c>
      <c r="F321" s="333"/>
      <c r="G321" s="333"/>
      <c r="H321" s="333"/>
      <c r="I321" s="333"/>
      <c r="J321" s="333"/>
      <c r="K321" s="333"/>
      <c r="L321" s="333"/>
      <c r="M321" s="339" t="str">
        <f>IF(AN321="","",SUM(Main!N321,Main!S321))</f>
        <v/>
      </c>
      <c r="N321" s="333"/>
      <c r="O321" s="334">
        <f t="shared" si="20"/>
        <v>0</v>
      </c>
      <c r="P321" s="334"/>
      <c r="Q321" s="335"/>
      <c r="R321" s="336"/>
      <c r="S321" s="337"/>
      <c r="T321" s="337"/>
      <c r="U321" s="337"/>
      <c r="V321" s="337"/>
      <c r="W321" s="336"/>
      <c r="X321" s="336"/>
      <c r="Y321" s="336"/>
      <c r="Z321" s="336"/>
      <c r="AA321" s="336"/>
      <c r="AB321" s="337"/>
      <c r="AC321" s="337"/>
      <c r="AD321" s="337"/>
      <c r="AE321" s="337"/>
      <c r="AF321" s="334"/>
      <c r="AG321" s="334"/>
      <c r="AH321" s="334">
        <f t="shared" si="21"/>
        <v>0</v>
      </c>
      <c r="AI321" s="334">
        <f t="shared" si="22"/>
        <v>0</v>
      </c>
      <c r="AJ321" s="334"/>
      <c r="AK321" s="334">
        <f t="shared" si="23"/>
        <v>0</v>
      </c>
      <c r="AL321" s="338"/>
      <c r="AM321" s="304"/>
      <c r="AN321" s="356" t="str">
        <f>IF(SUM(Main!N321,Main!S321)&gt;0,1,"")</f>
        <v/>
      </c>
      <c r="AO321" s="304"/>
      <c r="AP321" s="304"/>
    </row>
    <row r="322" spans="1:42" s="301" customFormat="1" ht="24" hidden="1" customHeight="1">
      <c r="A322" s="332" t="str">
        <f>IF(AN322="","",SUM($AN$4:AN322))</f>
        <v/>
      </c>
      <c r="B322" s="332" t="str">
        <f>IF(AN322="","",Main!B322)</f>
        <v/>
      </c>
      <c r="C322" s="346" t="str">
        <f>IF(AN322="","",Main!C322)</f>
        <v/>
      </c>
      <c r="D322" s="347" t="str">
        <f>IF(AN322="","",Main!D322)</f>
        <v/>
      </c>
      <c r="E322" s="333" t="str">
        <f>IF(AN322="","",Main!E322)</f>
        <v/>
      </c>
      <c r="F322" s="333"/>
      <c r="G322" s="333"/>
      <c r="H322" s="333"/>
      <c r="I322" s="333"/>
      <c r="J322" s="333"/>
      <c r="K322" s="333"/>
      <c r="L322" s="333"/>
      <c r="M322" s="339" t="str">
        <f>IF(AN322="","",SUM(Main!N322,Main!S322))</f>
        <v/>
      </c>
      <c r="N322" s="333"/>
      <c r="O322" s="334">
        <f t="shared" si="20"/>
        <v>0</v>
      </c>
      <c r="P322" s="334"/>
      <c r="Q322" s="335"/>
      <c r="R322" s="336"/>
      <c r="S322" s="337"/>
      <c r="T322" s="337"/>
      <c r="U322" s="337"/>
      <c r="V322" s="337"/>
      <c r="W322" s="336"/>
      <c r="X322" s="336"/>
      <c r="Y322" s="336"/>
      <c r="Z322" s="336"/>
      <c r="AA322" s="336"/>
      <c r="AB322" s="337"/>
      <c r="AC322" s="337"/>
      <c r="AD322" s="337"/>
      <c r="AE322" s="337"/>
      <c r="AF322" s="334"/>
      <c r="AG322" s="334"/>
      <c r="AH322" s="334">
        <f t="shared" si="21"/>
        <v>0</v>
      </c>
      <c r="AI322" s="334">
        <f t="shared" si="22"/>
        <v>0</v>
      </c>
      <c r="AJ322" s="334"/>
      <c r="AK322" s="334">
        <f t="shared" si="23"/>
        <v>0</v>
      </c>
      <c r="AL322" s="338"/>
      <c r="AM322" s="304"/>
      <c r="AN322" s="356" t="str">
        <f>IF(SUM(Main!N322,Main!S322)&gt;0,1,"")</f>
        <v/>
      </c>
      <c r="AO322" s="304"/>
      <c r="AP322" s="304"/>
    </row>
    <row r="323" spans="1:42" s="301" customFormat="1" ht="24" hidden="1" customHeight="1">
      <c r="A323" s="332" t="str">
        <f>IF(AN323="","",SUM($AN$4:AN323))</f>
        <v/>
      </c>
      <c r="B323" s="332" t="str">
        <f>IF(AN323="","",Main!B323)</f>
        <v/>
      </c>
      <c r="C323" s="346" t="str">
        <f>IF(AN323="","",Main!C323)</f>
        <v/>
      </c>
      <c r="D323" s="347" t="str">
        <f>IF(AN323="","",Main!D323)</f>
        <v/>
      </c>
      <c r="E323" s="333" t="str">
        <f>IF(AN323="","",Main!E323)</f>
        <v/>
      </c>
      <c r="F323" s="333"/>
      <c r="G323" s="333"/>
      <c r="H323" s="333"/>
      <c r="I323" s="333"/>
      <c r="J323" s="333"/>
      <c r="K323" s="333"/>
      <c r="L323" s="333"/>
      <c r="M323" s="339" t="str">
        <f>IF(AN323="","",SUM(Main!N323,Main!S323))</f>
        <v/>
      </c>
      <c r="N323" s="333"/>
      <c r="O323" s="334">
        <f t="shared" si="20"/>
        <v>0</v>
      </c>
      <c r="P323" s="334"/>
      <c r="Q323" s="335"/>
      <c r="R323" s="336"/>
      <c r="S323" s="337"/>
      <c r="T323" s="337"/>
      <c r="U323" s="337"/>
      <c r="V323" s="337"/>
      <c r="W323" s="336"/>
      <c r="X323" s="336"/>
      <c r="Y323" s="336"/>
      <c r="Z323" s="336"/>
      <c r="AA323" s="336"/>
      <c r="AB323" s="337"/>
      <c r="AC323" s="337"/>
      <c r="AD323" s="337"/>
      <c r="AE323" s="337"/>
      <c r="AF323" s="334"/>
      <c r="AG323" s="334"/>
      <c r="AH323" s="334">
        <f t="shared" si="21"/>
        <v>0</v>
      </c>
      <c r="AI323" s="334">
        <f t="shared" si="22"/>
        <v>0</v>
      </c>
      <c r="AJ323" s="334"/>
      <c r="AK323" s="334">
        <f t="shared" si="23"/>
        <v>0</v>
      </c>
      <c r="AL323" s="338"/>
      <c r="AM323" s="304"/>
      <c r="AN323" s="356" t="str">
        <f>IF(SUM(Main!N323,Main!S323)&gt;0,1,"")</f>
        <v/>
      </c>
      <c r="AO323" s="304"/>
      <c r="AP323" s="304"/>
    </row>
    <row r="324" spans="1:42" s="301" customFormat="1" ht="24" hidden="1" customHeight="1">
      <c r="A324" s="332" t="str">
        <f>IF(AN324="","",SUM($AN$4:AN324))</f>
        <v/>
      </c>
      <c r="B324" s="332" t="str">
        <f>IF(AN324="","",Main!B324)</f>
        <v/>
      </c>
      <c r="C324" s="346" t="str">
        <f>IF(AN324="","",Main!C324)</f>
        <v/>
      </c>
      <c r="D324" s="347" t="str">
        <f>IF(AN324="","",Main!D324)</f>
        <v/>
      </c>
      <c r="E324" s="333" t="str">
        <f>IF(AN324="","",Main!E324)</f>
        <v/>
      </c>
      <c r="F324" s="333"/>
      <c r="G324" s="333"/>
      <c r="H324" s="333"/>
      <c r="I324" s="333"/>
      <c r="J324" s="333"/>
      <c r="K324" s="333"/>
      <c r="L324" s="333"/>
      <c r="M324" s="339" t="str">
        <f>IF(AN324="","",SUM(Main!N324,Main!S324))</f>
        <v/>
      </c>
      <c r="N324" s="333"/>
      <c r="O324" s="334">
        <f t="shared" si="20"/>
        <v>0</v>
      </c>
      <c r="P324" s="334"/>
      <c r="Q324" s="335"/>
      <c r="R324" s="336"/>
      <c r="S324" s="337"/>
      <c r="T324" s="337"/>
      <c r="U324" s="337"/>
      <c r="V324" s="337"/>
      <c r="W324" s="336"/>
      <c r="X324" s="336"/>
      <c r="Y324" s="336"/>
      <c r="Z324" s="336"/>
      <c r="AA324" s="336"/>
      <c r="AB324" s="337"/>
      <c r="AC324" s="337"/>
      <c r="AD324" s="337"/>
      <c r="AE324" s="337"/>
      <c r="AF324" s="334"/>
      <c r="AG324" s="334"/>
      <c r="AH324" s="334">
        <f t="shared" si="21"/>
        <v>0</v>
      </c>
      <c r="AI324" s="334">
        <f t="shared" si="22"/>
        <v>0</v>
      </c>
      <c r="AJ324" s="334"/>
      <c r="AK324" s="334">
        <f t="shared" si="23"/>
        <v>0</v>
      </c>
      <c r="AL324" s="338"/>
      <c r="AM324" s="304"/>
      <c r="AN324" s="356" t="str">
        <f>IF(SUM(Main!N324,Main!S324)&gt;0,1,"")</f>
        <v/>
      </c>
      <c r="AO324" s="304"/>
      <c r="AP324" s="304"/>
    </row>
    <row r="325" spans="1:42" s="301" customFormat="1" ht="24" hidden="1" customHeight="1">
      <c r="A325" s="332" t="str">
        <f>IF(AN325="","",SUM($AN$4:AN325))</f>
        <v/>
      </c>
      <c r="B325" s="332" t="str">
        <f>IF(AN325="","",Main!B325)</f>
        <v/>
      </c>
      <c r="C325" s="346" t="str">
        <f>IF(AN325="","",Main!C325)</f>
        <v/>
      </c>
      <c r="D325" s="347" t="str">
        <f>IF(AN325="","",Main!D325)</f>
        <v/>
      </c>
      <c r="E325" s="333" t="str">
        <f>IF(AN325="","",Main!E325)</f>
        <v/>
      </c>
      <c r="F325" s="333"/>
      <c r="G325" s="333"/>
      <c r="H325" s="333"/>
      <c r="I325" s="333"/>
      <c r="J325" s="333"/>
      <c r="K325" s="333"/>
      <c r="L325" s="333"/>
      <c r="M325" s="339" t="str">
        <f>IF(AN325="","",SUM(Main!N325,Main!S325))</f>
        <v/>
      </c>
      <c r="N325" s="333"/>
      <c r="O325" s="334">
        <f t="shared" si="20"/>
        <v>0</v>
      </c>
      <c r="P325" s="334"/>
      <c r="Q325" s="335"/>
      <c r="R325" s="336"/>
      <c r="S325" s="337"/>
      <c r="T325" s="337"/>
      <c r="U325" s="337"/>
      <c r="V325" s="337"/>
      <c r="W325" s="336"/>
      <c r="X325" s="336"/>
      <c r="Y325" s="336"/>
      <c r="Z325" s="336"/>
      <c r="AA325" s="336"/>
      <c r="AB325" s="337"/>
      <c r="AC325" s="337"/>
      <c r="AD325" s="337"/>
      <c r="AE325" s="337"/>
      <c r="AF325" s="334"/>
      <c r="AG325" s="334"/>
      <c r="AH325" s="334">
        <f t="shared" si="21"/>
        <v>0</v>
      </c>
      <c r="AI325" s="334">
        <f t="shared" si="22"/>
        <v>0</v>
      </c>
      <c r="AJ325" s="334"/>
      <c r="AK325" s="334">
        <f t="shared" si="23"/>
        <v>0</v>
      </c>
      <c r="AL325" s="338"/>
      <c r="AM325" s="304"/>
      <c r="AN325" s="356" t="str">
        <f>IF(SUM(Main!N325,Main!S325)&gt;0,1,"")</f>
        <v/>
      </c>
      <c r="AO325" s="304"/>
      <c r="AP325" s="304"/>
    </row>
    <row r="326" spans="1:42" s="301" customFormat="1" ht="24" hidden="1" customHeight="1">
      <c r="A326" s="332" t="str">
        <f>IF(AN326="","",SUM($AN$4:AN326))</f>
        <v/>
      </c>
      <c r="B326" s="332" t="str">
        <f>IF(AN326="","",Main!B326)</f>
        <v/>
      </c>
      <c r="C326" s="346" t="str">
        <f>IF(AN326="","",Main!C326)</f>
        <v/>
      </c>
      <c r="D326" s="347" t="str">
        <f>IF(AN326="","",Main!D326)</f>
        <v/>
      </c>
      <c r="E326" s="333" t="str">
        <f>IF(AN326="","",Main!E326)</f>
        <v/>
      </c>
      <c r="F326" s="333"/>
      <c r="G326" s="333"/>
      <c r="H326" s="333"/>
      <c r="I326" s="333"/>
      <c r="J326" s="333"/>
      <c r="K326" s="333"/>
      <c r="L326" s="333"/>
      <c r="M326" s="339" t="str">
        <f>IF(AN326="","",SUM(Main!N326,Main!S326))</f>
        <v/>
      </c>
      <c r="N326" s="333"/>
      <c r="O326" s="334">
        <f t="shared" si="20"/>
        <v>0</v>
      </c>
      <c r="P326" s="334"/>
      <c r="Q326" s="335"/>
      <c r="R326" s="336"/>
      <c r="S326" s="337"/>
      <c r="T326" s="337"/>
      <c r="U326" s="337"/>
      <c r="V326" s="337"/>
      <c r="W326" s="336"/>
      <c r="X326" s="336"/>
      <c r="Y326" s="336"/>
      <c r="Z326" s="336"/>
      <c r="AA326" s="336"/>
      <c r="AB326" s="337"/>
      <c r="AC326" s="337"/>
      <c r="AD326" s="337"/>
      <c r="AE326" s="337"/>
      <c r="AF326" s="334"/>
      <c r="AG326" s="334"/>
      <c r="AH326" s="334">
        <f t="shared" si="21"/>
        <v>0</v>
      </c>
      <c r="AI326" s="334">
        <f t="shared" si="22"/>
        <v>0</v>
      </c>
      <c r="AJ326" s="334"/>
      <c r="AK326" s="334">
        <f t="shared" si="23"/>
        <v>0</v>
      </c>
      <c r="AL326" s="338"/>
      <c r="AM326" s="304"/>
      <c r="AN326" s="356" t="str">
        <f>IF(SUM(Main!N326,Main!S326)&gt;0,1,"")</f>
        <v/>
      </c>
      <c r="AO326" s="304"/>
      <c r="AP326" s="304"/>
    </row>
    <row r="327" spans="1:42" s="301" customFormat="1" ht="24" hidden="1" customHeight="1">
      <c r="A327" s="332" t="str">
        <f>IF(AN327="","",SUM($AN$4:AN327))</f>
        <v/>
      </c>
      <c r="B327" s="332" t="str">
        <f>IF(AN327="","",Main!B327)</f>
        <v/>
      </c>
      <c r="C327" s="346" t="str">
        <f>IF(AN327="","",Main!C327)</f>
        <v/>
      </c>
      <c r="D327" s="347" t="str">
        <f>IF(AN327="","",Main!D327)</f>
        <v/>
      </c>
      <c r="E327" s="333" t="str">
        <f>IF(AN327="","",Main!E327)</f>
        <v/>
      </c>
      <c r="F327" s="333"/>
      <c r="G327" s="333"/>
      <c r="H327" s="333"/>
      <c r="I327" s="333"/>
      <c r="J327" s="333"/>
      <c r="K327" s="333"/>
      <c r="L327" s="333"/>
      <c r="M327" s="339" t="str">
        <f>IF(AN327="","",SUM(Main!N327,Main!S327))</f>
        <v/>
      </c>
      <c r="N327" s="333"/>
      <c r="O327" s="334">
        <f t="shared" si="20"/>
        <v>0</v>
      </c>
      <c r="P327" s="334"/>
      <c r="Q327" s="335"/>
      <c r="R327" s="336"/>
      <c r="S327" s="337"/>
      <c r="T327" s="337"/>
      <c r="U327" s="337"/>
      <c r="V327" s="337"/>
      <c r="W327" s="336"/>
      <c r="X327" s="336"/>
      <c r="Y327" s="336"/>
      <c r="Z327" s="336"/>
      <c r="AA327" s="336"/>
      <c r="AB327" s="337"/>
      <c r="AC327" s="337"/>
      <c r="AD327" s="337"/>
      <c r="AE327" s="337"/>
      <c r="AF327" s="334"/>
      <c r="AG327" s="334"/>
      <c r="AH327" s="334">
        <f t="shared" si="21"/>
        <v>0</v>
      </c>
      <c r="AI327" s="334">
        <f t="shared" si="22"/>
        <v>0</v>
      </c>
      <c r="AJ327" s="334"/>
      <c r="AK327" s="334">
        <f t="shared" si="23"/>
        <v>0</v>
      </c>
      <c r="AL327" s="338"/>
      <c r="AM327" s="304"/>
      <c r="AN327" s="356" t="str">
        <f>IF(SUM(Main!N327,Main!S327)&gt;0,1,"")</f>
        <v/>
      </c>
      <c r="AO327" s="304"/>
      <c r="AP327" s="304"/>
    </row>
    <row r="328" spans="1:42" s="301" customFormat="1" ht="24" hidden="1" customHeight="1">
      <c r="A328" s="332" t="str">
        <f>IF(AN328="","",SUM($AN$4:AN328))</f>
        <v/>
      </c>
      <c r="B328" s="332" t="str">
        <f>IF(AN328="","",Main!B328)</f>
        <v/>
      </c>
      <c r="C328" s="346" t="str">
        <f>IF(AN328="","",Main!C328)</f>
        <v/>
      </c>
      <c r="D328" s="347" t="str">
        <f>IF(AN328="","",Main!D328)</f>
        <v/>
      </c>
      <c r="E328" s="333" t="str">
        <f>IF(AN328="","",Main!E328)</f>
        <v/>
      </c>
      <c r="F328" s="333"/>
      <c r="G328" s="333"/>
      <c r="H328" s="333"/>
      <c r="I328" s="333"/>
      <c r="J328" s="333"/>
      <c r="K328" s="333"/>
      <c r="L328" s="333"/>
      <c r="M328" s="339" t="str">
        <f>IF(AN328="","",SUM(Main!N328,Main!S328))</f>
        <v/>
      </c>
      <c r="N328" s="333"/>
      <c r="O328" s="334">
        <f t="shared" si="20"/>
        <v>0</v>
      </c>
      <c r="P328" s="334"/>
      <c r="Q328" s="335"/>
      <c r="R328" s="336"/>
      <c r="S328" s="337"/>
      <c r="T328" s="337"/>
      <c r="U328" s="337"/>
      <c r="V328" s="337"/>
      <c r="W328" s="336"/>
      <c r="X328" s="336"/>
      <c r="Y328" s="336"/>
      <c r="Z328" s="336"/>
      <c r="AA328" s="336"/>
      <c r="AB328" s="337"/>
      <c r="AC328" s="337"/>
      <c r="AD328" s="337"/>
      <c r="AE328" s="337"/>
      <c r="AF328" s="334"/>
      <c r="AG328" s="334"/>
      <c r="AH328" s="334">
        <f t="shared" si="21"/>
        <v>0</v>
      </c>
      <c r="AI328" s="334">
        <f t="shared" si="22"/>
        <v>0</v>
      </c>
      <c r="AJ328" s="334"/>
      <c r="AK328" s="334">
        <f t="shared" si="23"/>
        <v>0</v>
      </c>
      <c r="AL328" s="338"/>
      <c r="AM328" s="304"/>
      <c r="AN328" s="356" t="str">
        <f>IF(SUM(Main!N328,Main!S328)&gt;0,1,"")</f>
        <v/>
      </c>
      <c r="AO328" s="304"/>
      <c r="AP328" s="304"/>
    </row>
    <row r="329" spans="1:42" s="301" customFormat="1" ht="24" hidden="1" customHeight="1">
      <c r="A329" s="332" t="str">
        <f>IF(AN329="","",SUM($AN$4:AN329))</f>
        <v/>
      </c>
      <c r="B329" s="332" t="str">
        <f>IF(AN329="","",Main!B329)</f>
        <v/>
      </c>
      <c r="C329" s="346" t="str">
        <f>IF(AN329="","",Main!C329)</f>
        <v/>
      </c>
      <c r="D329" s="347" t="str">
        <f>IF(AN329="","",Main!D329)</f>
        <v/>
      </c>
      <c r="E329" s="333" t="str">
        <f>IF(AN329="","",Main!E329)</f>
        <v/>
      </c>
      <c r="F329" s="333"/>
      <c r="G329" s="333"/>
      <c r="H329" s="333"/>
      <c r="I329" s="333"/>
      <c r="J329" s="333"/>
      <c r="K329" s="333"/>
      <c r="L329" s="333"/>
      <c r="M329" s="339" t="str">
        <f>IF(AN329="","",SUM(Main!N329,Main!S329))</f>
        <v/>
      </c>
      <c r="N329" s="333"/>
      <c r="O329" s="334">
        <f t="shared" si="20"/>
        <v>0</v>
      </c>
      <c r="P329" s="334"/>
      <c r="Q329" s="335"/>
      <c r="R329" s="336"/>
      <c r="S329" s="337"/>
      <c r="T329" s="337"/>
      <c r="U329" s="337"/>
      <c r="V329" s="337"/>
      <c r="W329" s="336"/>
      <c r="X329" s="336"/>
      <c r="Y329" s="336"/>
      <c r="Z329" s="336"/>
      <c r="AA329" s="336"/>
      <c r="AB329" s="337"/>
      <c r="AC329" s="337"/>
      <c r="AD329" s="337"/>
      <c r="AE329" s="337"/>
      <c r="AF329" s="334"/>
      <c r="AG329" s="334"/>
      <c r="AH329" s="334">
        <f t="shared" si="21"/>
        <v>0</v>
      </c>
      <c r="AI329" s="334">
        <f t="shared" si="22"/>
        <v>0</v>
      </c>
      <c r="AJ329" s="334"/>
      <c r="AK329" s="334">
        <f t="shared" si="23"/>
        <v>0</v>
      </c>
      <c r="AL329" s="338"/>
      <c r="AM329" s="304"/>
      <c r="AN329" s="356" t="str">
        <f>IF(SUM(Main!N329,Main!S329)&gt;0,1,"")</f>
        <v/>
      </c>
      <c r="AO329" s="304"/>
      <c r="AP329" s="304"/>
    </row>
    <row r="330" spans="1:42" s="301" customFormat="1" ht="24" hidden="1" customHeight="1">
      <c r="A330" s="332" t="str">
        <f>IF(AN330="","",SUM($AN$4:AN330))</f>
        <v/>
      </c>
      <c r="B330" s="332" t="str">
        <f>IF(AN330="","",Main!B330)</f>
        <v/>
      </c>
      <c r="C330" s="346" t="str">
        <f>IF(AN330="","",Main!C330)</f>
        <v/>
      </c>
      <c r="D330" s="347" t="str">
        <f>IF(AN330="","",Main!D330)</f>
        <v/>
      </c>
      <c r="E330" s="333" t="str">
        <f>IF(AN330="","",Main!E330)</f>
        <v/>
      </c>
      <c r="F330" s="333"/>
      <c r="G330" s="333"/>
      <c r="H330" s="333"/>
      <c r="I330" s="333"/>
      <c r="J330" s="333"/>
      <c r="K330" s="333"/>
      <c r="L330" s="333"/>
      <c r="M330" s="339" t="str">
        <f>IF(AN330="","",SUM(Main!N330,Main!S330))</f>
        <v/>
      </c>
      <c r="N330" s="333"/>
      <c r="O330" s="334">
        <f t="shared" si="20"/>
        <v>0</v>
      </c>
      <c r="P330" s="334"/>
      <c r="Q330" s="335"/>
      <c r="R330" s="336"/>
      <c r="S330" s="337"/>
      <c r="T330" s="337"/>
      <c r="U330" s="337"/>
      <c r="V330" s="337"/>
      <c r="W330" s="336"/>
      <c r="X330" s="336"/>
      <c r="Y330" s="336"/>
      <c r="Z330" s="336"/>
      <c r="AA330" s="336"/>
      <c r="AB330" s="337"/>
      <c r="AC330" s="337"/>
      <c r="AD330" s="337"/>
      <c r="AE330" s="337"/>
      <c r="AF330" s="334"/>
      <c r="AG330" s="334"/>
      <c r="AH330" s="334">
        <f t="shared" si="21"/>
        <v>0</v>
      </c>
      <c r="AI330" s="334">
        <f t="shared" si="22"/>
        <v>0</v>
      </c>
      <c r="AJ330" s="334"/>
      <c r="AK330" s="334">
        <f t="shared" si="23"/>
        <v>0</v>
      </c>
      <c r="AL330" s="338"/>
      <c r="AM330" s="304"/>
      <c r="AN330" s="356" t="str">
        <f>IF(SUM(Main!N330,Main!S330)&gt;0,1,"")</f>
        <v/>
      </c>
      <c r="AO330" s="304"/>
      <c r="AP330" s="304"/>
    </row>
    <row r="331" spans="1:42" s="301" customFormat="1" ht="24" hidden="1" customHeight="1">
      <c r="A331" s="332" t="str">
        <f>IF(AN331="","",SUM($AN$4:AN331))</f>
        <v/>
      </c>
      <c r="B331" s="332" t="str">
        <f>IF(AN331="","",Main!B331)</f>
        <v/>
      </c>
      <c r="C331" s="346" t="str">
        <f>IF(AN331="","",Main!C331)</f>
        <v/>
      </c>
      <c r="D331" s="347" t="str">
        <f>IF(AN331="","",Main!D331)</f>
        <v/>
      </c>
      <c r="E331" s="333" t="str">
        <f>IF(AN331="","",Main!E331)</f>
        <v/>
      </c>
      <c r="F331" s="333"/>
      <c r="G331" s="333"/>
      <c r="H331" s="333"/>
      <c r="I331" s="333"/>
      <c r="J331" s="333"/>
      <c r="K331" s="333"/>
      <c r="L331" s="333"/>
      <c r="M331" s="339" t="str">
        <f>IF(AN331="","",SUM(Main!N331,Main!S331))</f>
        <v/>
      </c>
      <c r="N331" s="333"/>
      <c r="O331" s="334">
        <f t="shared" si="20"/>
        <v>0</v>
      </c>
      <c r="P331" s="334"/>
      <c r="Q331" s="335"/>
      <c r="R331" s="336"/>
      <c r="S331" s="337"/>
      <c r="T331" s="337"/>
      <c r="U331" s="337"/>
      <c r="V331" s="337"/>
      <c r="W331" s="336"/>
      <c r="X331" s="336"/>
      <c r="Y331" s="336"/>
      <c r="Z331" s="336"/>
      <c r="AA331" s="336"/>
      <c r="AB331" s="337"/>
      <c r="AC331" s="337"/>
      <c r="AD331" s="337"/>
      <c r="AE331" s="337"/>
      <c r="AF331" s="334"/>
      <c r="AG331" s="334"/>
      <c r="AH331" s="334">
        <f t="shared" si="21"/>
        <v>0</v>
      </c>
      <c r="AI331" s="334">
        <f t="shared" si="22"/>
        <v>0</v>
      </c>
      <c r="AJ331" s="334"/>
      <c r="AK331" s="334">
        <f t="shared" si="23"/>
        <v>0</v>
      </c>
      <c r="AL331" s="338"/>
      <c r="AM331" s="304"/>
      <c r="AN331" s="356" t="str">
        <f>IF(SUM(Main!N331,Main!S331)&gt;0,1,"")</f>
        <v/>
      </c>
      <c r="AO331" s="304"/>
      <c r="AP331" s="304"/>
    </row>
    <row r="332" spans="1:42" s="301" customFormat="1" ht="24" hidden="1" customHeight="1">
      <c r="A332" s="332" t="str">
        <f>IF(AN332="","",SUM($AN$4:AN332))</f>
        <v/>
      </c>
      <c r="B332" s="332" t="str">
        <f>IF(AN332="","",Main!B332)</f>
        <v/>
      </c>
      <c r="C332" s="346" t="str">
        <f>IF(AN332="","",Main!C332)</f>
        <v/>
      </c>
      <c r="D332" s="347" t="str">
        <f>IF(AN332="","",Main!D332)</f>
        <v/>
      </c>
      <c r="E332" s="333" t="str">
        <f>IF(AN332="","",Main!E332)</f>
        <v/>
      </c>
      <c r="F332" s="333"/>
      <c r="G332" s="333"/>
      <c r="H332" s="333"/>
      <c r="I332" s="333"/>
      <c r="J332" s="333"/>
      <c r="K332" s="333"/>
      <c r="L332" s="333"/>
      <c r="M332" s="339" t="str">
        <f>IF(AN332="","",SUM(Main!N332,Main!S332))</f>
        <v/>
      </c>
      <c r="N332" s="333"/>
      <c r="O332" s="334">
        <f t="shared" ref="O332:O395" si="24">SUM(F332:N332)</f>
        <v>0</v>
      </c>
      <c r="P332" s="334"/>
      <c r="Q332" s="335"/>
      <c r="R332" s="336"/>
      <c r="S332" s="337"/>
      <c r="T332" s="337"/>
      <c r="U332" s="337"/>
      <c r="V332" s="337"/>
      <c r="W332" s="336"/>
      <c r="X332" s="336"/>
      <c r="Y332" s="336"/>
      <c r="Z332" s="336"/>
      <c r="AA332" s="336"/>
      <c r="AB332" s="337"/>
      <c r="AC332" s="337"/>
      <c r="AD332" s="337"/>
      <c r="AE332" s="337"/>
      <c r="AF332" s="334"/>
      <c r="AG332" s="334"/>
      <c r="AH332" s="334">
        <f t="shared" ref="AH332:AH395" si="25">SUM(P332:AG332)</f>
        <v>0</v>
      </c>
      <c r="AI332" s="334">
        <f t="shared" ref="AI332:AI395" si="26">O332-AH332</f>
        <v>0</v>
      </c>
      <c r="AJ332" s="334"/>
      <c r="AK332" s="334">
        <f t="shared" ref="AK332:AK395" si="27">AI332-AJ332</f>
        <v>0</v>
      </c>
      <c r="AL332" s="338"/>
      <c r="AM332" s="304"/>
      <c r="AN332" s="356" t="str">
        <f>IF(SUM(Main!N332,Main!S332)&gt;0,1,"")</f>
        <v/>
      </c>
      <c r="AO332" s="304"/>
      <c r="AP332" s="304"/>
    </row>
    <row r="333" spans="1:42" s="301" customFormat="1" ht="24" hidden="1" customHeight="1">
      <c r="A333" s="332" t="str">
        <f>IF(AN333="","",SUM($AN$4:AN333))</f>
        <v/>
      </c>
      <c r="B333" s="332" t="str">
        <f>IF(AN333="","",Main!B333)</f>
        <v/>
      </c>
      <c r="C333" s="346" t="str">
        <f>IF(AN333="","",Main!C333)</f>
        <v/>
      </c>
      <c r="D333" s="347" t="str">
        <f>IF(AN333="","",Main!D333)</f>
        <v/>
      </c>
      <c r="E333" s="333" t="str">
        <f>IF(AN333="","",Main!E333)</f>
        <v/>
      </c>
      <c r="F333" s="333"/>
      <c r="G333" s="333"/>
      <c r="H333" s="333"/>
      <c r="I333" s="333"/>
      <c r="J333" s="333"/>
      <c r="K333" s="333"/>
      <c r="L333" s="333"/>
      <c r="M333" s="339" t="str">
        <f>IF(AN333="","",SUM(Main!N333,Main!S333))</f>
        <v/>
      </c>
      <c r="N333" s="333"/>
      <c r="O333" s="334">
        <f t="shared" si="24"/>
        <v>0</v>
      </c>
      <c r="P333" s="334"/>
      <c r="Q333" s="335"/>
      <c r="R333" s="336"/>
      <c r="S333" s="337"/>
      <c r="T333" s="337"/>
      <c r="U333" s="337"/>
      <c r="V333" s="337"/>
      <c r="W333" s="336"/>
      <c r="X333" s="336"/>
      <c r="Y333" s="336"/>
      <c r="Z333" s="336"/>
      <c r="AA333" s="336"/>
      <c r="AB333" s="337"/>
      <c r="AC333" s="337"/>
      <c r="AD333" s="337"/>
      <c r="AE333" s="337"/>
      <c r="AF333" s="334"/>
      <c r="AG333" s="334"/>
      <c r="AH333" s="334">
        <f t="shared" si="25"/>
        <v>0</v>
      </c>
      <c r="AI333" s="334">
        <f t="shared" si="26"/>
        <v>0</v>
      </c>
      <c r="AJ333" s="334"/>
      <c r="AK333" s="334">
        <f t="shared" si="27"/>
        <v>0</v>
      </c>
      <c r="AL333" s="338"/>
      <c r="AM333" s="304"/>
      <c r="AN333" s="356" t="str">
        <f>IF(SUM(Main!N333,Main!S333)&gt;0,1,"")</f>
        <v/>
      </c>
      <c r="AO333" s="304"/>
      <c r="AP333" s="304"/>
    </row>
    <row r="334" spans="1:42" s="301" customFormat="1" ht="24" hidden="1" customHeight="1">
      <c r="A334" s="332" t="str">
        <f>IF(AN334="","",SUM($AN$4:AN334))</f>
        <v/>
      </c>
      <c r="B334" s="332" t="str">
        <f>IF(AN334="","",Main!B334)</f>
        <v/>
      </c>
      <c r="C334" s="346" t="str">
        <f>IF(AN334="","",Main!C334)</f>
        <v/>
      </c>
      <c r="D334" s="347" t="str">
        <f>IF(AN334="","",Main!D334)</f>
        <v/>
      </c>
      <c r="E334" s="333" t="str">
        <f>IF(AN334="","",Main!E334)</f>
        <v/>
      </c>
      <c r="F334" s="333"/>
      <c r="G334" s="333"/>
      <c r="H334" s="333"/>
      <c r="I334" s="333"/>
      <c r="J334" s="333"/>
      <c r="K334" s="333"/>
      <c r="L334" s="333"/>
      <c r="M334" s="339" t="str">
        <f>IF(AN334="","",SUM(Main!N334,Main!S334))</f>
        <v/>
      </c>
      <c r="N334" s="333"/>
      <c r="O334" s="334">
        <f t="shared" si="24"/>
        <v>0</v>
      </c>
      <c r="P334" s="334"/>
      <c r="Q334" s="335"/>
      <c r="R334" s="336"/>
      <c r="S334" s="337"/>
      <c r="T334" s="337"/>
      <c r="U334" s="337"/>
      <c r="V334" s="337"/>
      <c r="W334" s="336"/>
      <c r="X334" s="336"/>
      <c r="Y334" s="336"/>
      <c r="Z334" s="336"/>
      <c r="AA334" s="336"/>
      <c r="AB334" s="337"/>
      <c r="AC334" s="337"/>
      <c r="AD334" s="337"/>
      <c r="AE334" s="337"/>
      <c r="AF334" s="334"/>
      <c r="AG334" s="334"/>
      <c r="AH334" s="334">
        <f t="shared" si="25"/>
        <v>0</v>
      </c>
      <c r="AI334" s="334">
        <f t="shared" si="26"/>
        <v>0</v>
      </c>
      <c r="AJ334" s="334"/>
      <c r="AK334" s="334">
        <f t="shared" si="27"/>
        <v>0</v>
      </c>
      <c r="AL334" s="338"/>
      <c r="AM334" s="304"/>
      <c r="AN334" s="356" t="str">
        <f>IF(SUM(Main!N334,Main!S334)&gt;0,1,"")</f>
        <v/>
      </c>
      <c r="AO334" s="304"/>
      <c r="AP334" s="304"/>
    </row>
    <row r="335" spans="1:42" s="301" customFormat="1" ht="24" hidden="1" customHeight="1">
      <c r="A335" s="332" t="str">
        <f>IF(AN335="","",SUM($AN$4:AN335))</f>
        <v/>
      </c>
      <c r="B335" s="332" t="str">
        <f>IF(AN335="","",Main!B335)</f>
        <v/>
      </c>
      <c r="C335" s="346" t="str">
        <f>IF(AN335="","",Main!C335)</f>
        <v/>
      </c>
      <c r="D335" s="347" t="str">
        <f>IF(AN335="","",Main!D335)</f>
        <v/>
      </c>
      <c r="E335" s="333" t="str">
        <f>IF(AN335="","",Main!E335)</f>
        <v/>
      </c>
      <c r="F335" s="333"/>
      <c r="G335" s="333"/>
      <c r="H335" s="333"/>
      <c r="I335" s="333"/>
      <c r="J335" s="333"/>
      <c r="K335" s="333"/>
      <c r="L335" s="333"/>
      <c r="M335" s="339" t="str">
        <f>IF(AN335="","",SUM(Main!N335,Main!S335))</f>
        <v/>
      </c>
      <c r="N335" s="333"/>
      <c r="O335" s="334">
        <f t="shared" si="24"/>
        <v>0</v>
      </c>
      <c r="P335" s="334"/>
      <c r="Q335" s="335"/>
      <c r="R335" s="336"/>
      <c r="S335" s="337"/>
      <c r="T335" s="337"/>
      <c r="U335" s="337"/>
      <c r="V335" s="337"/>
      <c r="W335" s="336"/>
      <c r="X335" s="336"/>
      <c r="Y335" s="336"/>
      <c r="Z335" s="336"/>
      <c r="AA335" s="336"/>
      <c r="AB335" s="337"/>
      <c r="AC335" s="337"/>
      <c r="AD335" s="337"/>
      <c r="AE335" s="337"/>
      <c r="AF335" s="334"/>
      <c r="AG335" s="334"/>
      <c r="AH335" s="334">
        <f t="shared" si="25"/>
        <v>0</v>
      </c>
      <c r="AI335" s="334">
        <f t="shared" si="26"/>
        <v>0</v>
      </c>
      <c r="AJ335" s="334"/>
      <c r="AK335" s="334">
        <f t="shared" si="27"/>
        <v>0</v>
      </c>
      <c r="AL335" s="338"/>
      <c r="AM335" s="304"/>
      <c r="AN335" s="356" t="str">
        <f>IF(SUM(Main!N335,Main!S335)&gt;0,1,"")</f>
        <v/>
      </c>
      <c r="AO335" s="304"/>
      <c r="AP335" s="304"/>
    </row>
    <row r="336" spans="1:42" s="301" customFormat="1" ht="24" hidden="1" customHeight="1">
      <c r="A336" s="332" t="str">
        <f>IF(AN336="","",SUM($AN$4:AN336))</f>
        <v/>
      </c>
      <c r="B336" s="332" t="str">
        <f>IF(AN336="","",Main!B336)</f>
        <v/>
      </c>
      <c r="C336" s="346" t="str">
        <f>IF(AN336="","",Main!C336)</f>
        <v/>
      </c>
      <c r="D336" s="347" t="str">
        <f>IF(AN336="","",Main!D336)</f>
        <v/>
      </c>
      <c r="E336" s="333" t="str">
        <f>IF(AN336="","",Main!E336)</f>
        <v/>
      </c>
      <c r="F336" s="333"/>
      <c r="G336" s="333"/>
      <c r="H336" s="333"/>
      <c r="I336" s="333"/>
      <c r="J336" s="333"/>
      <c r="K336" s="333"/>
      <c r="L336" s="333"/>
      <c r="M336" s="339" t="str">
        <f>IF(AN336="","",SUM(Main!N336,Main!S336))</f>
        <v/>
      </c>
      <c r="N336" s="333"/>
      <c r="O336" s="334">
        <f t="shared" si="24"/>
        <v>0</v>
      </c>
      <c r="P336" s="334"/>
      <c r="Q336" s="335"/>
      <c r="R336" s="336"/>
      <c r="S336" s="337"/>
      <c r="T336" s="337"/>
      <c r="U336" s="337"/>
      <c r="V336" s="337"/>
      <c r="W336" s="336"/>
      <c r="X336" s="336"/>
      <c r="Y336" s="336"/>
      <c r="Z336" s="336"/>
      <c r="AA336" s="336"/>
      <c r="AB336" s="337"/>
      <c r="AC336" s="337"/>
      <c r="AD336" s="337"/>
      <c r="AE336" s="337"/>
      <c r="AF336" s="334"/>
      <c r="AG336" s="334"/>
      <c r="AH336" s="334">
        <f t="shared" si="25"/>
        <v>0</v>
      </c>
      <c r="AI336" s="334">
        <f t="shared" si="26"/>
        <v>0</v>
      </c>
      <c r="AJ336" s="334"/>
      <c r="AK336" s="334">
        <f t="shared" si="27"/>
        <v>0</v>
      </c>
      <c r="AL336" s="338"/>
      <c r="AM336" s="304"/>
      <c r="AN336" s="356" t="str">
        <f>IF(SUM(Main!N336,Main!S336)&gt;0,1,"")</f>
        <v/>
      </c>
      <c r="AO336" s="304"/>
      <c r="AP336" s="304"/>
    </row>
    <row r="337" spans="1:42" s="301" customFormat="1" ht="24" hidden="1" customHeight="1">
      <c r="A337" s="332" t="str">
        <f>IF(AN337="","",SUM($AN$4:AN337))</f>
        <v/>
      </c>
      <c r="B337" s="332" t="str">
        <f>IF(AN337="","",Main!B337)</f>
        <v/>
      </c>
      <c r="C337" s="346" t="str">
        <f>IF(AN337="","",Main!C337)</f>
        <v/>
      </c>
      <c r="D337" s="347" t="str">
        <f>IF(AN337="","",Main!D337)</f>
        <v/>
      </c>
      <c r="E337" s="333" t="str">
        <f>IF(AN337="","",Main!E337)</f>
        <v/>
      </c>
      <c r="F337" s="333"/>
      <c r="G337" s="333"/>
      <c r="H337" s="333"/>
      <c r="I337" s="333"/>
      <c r="J337" s="333"/>
      <c r="K337" s="333"/>
      <c r="L337" s="333"/>
      <c r="M337" s="339" t="str">
        <f>IF(AN337="","",SUM(Main!N337,Main!S337))</f>
        <v/>
      </c>
      <c r="N337" s="333"/>
      <c r="O337" s="334">
        <f t="shared" si="24"/>
        <v>0</v>
      </c>
      <c r="P337" s="334"/>
      <c r="Q337" s="335"/>
      <c r="R337" s="336"/>
      <c r="S337" s="337"/>
      <c r="T337" s="337"/>
      <c r="U337" s="337"/>
      <c r="V337" s="337"/>
      <c r="W337" s="336"/>
      <c r="X337" s="336"/>
      <c r="Y337" s="336"/>
      <c r="Z337" s="336"/>
      <c r="AA337" s="336"/>
      <c r="AB337" s="337"/>
      <c r="AC337" s="337"/>
      <c r="AD337" s="337"/>
      <c r="AE337" s="337"/>
      <c r="AF337" s="334"/>
      <c r="AG337" s="334"/>
      <c r="AH337" s="334">
        <f t="shared" si="25"/>
        <v>0</v>
      </c>
      <c r="AI337" s="334">
        <f t="shared" si="26"/>
        <v>0</v>
      </c>
      <c r="AJ337" s="334"/>
      <c r="AK337" s="334">
        <f t="shared" si="27"/>
        <v>0</v>
      </c>
      <c r="AL337" s="338"/>
      <c r="AM337" s="304"/>
      <c r="AN337" s="356" t="str">
        <f>IF(SUM(Main!N337,Main!S337)&gt;0,1,"")</f>
        <v/>
      </c>
      <c r="AO337" s="304"/>
      <c r="AP337" s="304"/>
    </row>
    <row r="338" spans="1:42" s="301" customFormat="1" ht="24" hidden="1" customHeight="1">
      <c r="A338" s="332" t="str">
        <f>IF(AN338="","",SUM($AN$4:AN338))</f>
        <v/>
      </c>
      <c r="B338" s="332" t="str">
        <f>IF(AN338="","",Main!B338)</f>
        <v/>
      </c>
      <c r="C338" s="346" t="str">
        <f>IF(AN338="","",Main!C338)</f>
        <v/>
      </c>
      <c r="D338" s="347" t="str">
        <f>IF(AN338="","",Main!D338)</f>
        <v/>
      </c>
      <c r="E338" s="333" t="str">
        <f>IF(AN338="","",Main!E338)</f>
        <v/>
      </c>
      <c r="F338" s="333"/>
      <c r="G338" s="333"/>
      <c r="H338" s="333"/>
      <c r="I338" s="333"/>
      <c r="J338" s="333"/>
      <c r="K338" s="333"/>
      <c r="L338" s="333"/>
      <c r="M338" s="339" t="str">
        <f>IF(AN338="","",SUM(Main!N338,Main!S338))</f>
        <v/>
      </c>
      <c r="N338" s="333"/>
      <c r="O338" s="334">
        <f t="shared" si="24"/>
        <v>0</v>
      </c>
      <c r="P338" s="334"/>
      <c r="Q338" s="335"/>
      <c r="R338" s="336"/>
      <c r="S338" s="337"/>
      <c r="T338" s="337"/>
      <c r="U338" s="337"/>
      <c r="V338" s="337"/>
      <c r="W338" s="336"/>
      <c r="X338" s="336"/>
      <c r="Y338" s="336"/>
      <c r="Z338" s="336"/>
      <c r="AA338" s="336"/>
      <c r="AB338" s="337"/>
      <c r="AC338" s="337"/>
      <c r="AD338" s="337"/>
      <c r="AE338" s="337"/>
      <c r="AF338" s="334"/>
      <c r="AG338" s="334"/>
      <c r="AH338" s="334">
        <f t="shared" si="25"/>
        <v>0</v>
      </c>
      <c r="AI338" s="334">
        <f t="shared" si="26"/>
        <v>0</v>
      </c>
      <c r="AJ338" s="334"/>
      <c r="AK338" s="334">
        <f t="shared" si="27"/>
        <v>0</v>
      </c>
      <c r="AL338" s="338"/>
      <c r="AM338" s="304"/>
      <c r="AN338" s="356" t="str">
        <f>IF(SUM(Main!N338,Main!S338)&gt;0,1,"")</f>
        <v/>
      </c>
      <c r="AO338" s="304"/>
      <c r="AP338" s="304"/>
    </row>
    <row r="339" spans="1:42" s="301" customFormat="1" ht="24" hidden="1" customHeight="1">
      <c r="A339" s="332" t="str">
        <f>IF(AN339="","",SUM($AN$4:AN339))</f>
        <v/>
      </c>
      <c r="B339" s="332" t="str">
        <f>IF(AN339="","",Main!B339)</f>
        <v/>
      </c>
      <c r="C339" s="346" t="str">
        <f>IF(AN339="","",Main!C339)</f>
        <v/>
      </c>
      <c r="D339" s="347" t="str">
        <f>IF(AN339="","",Main!D339)</f>
        <v/>
      </c>
      <c r="E339" s="333" t="str">
        <f>IF(AN339="","",Main!E339)</f>
        <v/>
      </c>
      <c r="F339" s="333"/>
      <c r="G339" s="333"/>
      <c r="H339" s="333"/>
      <c r="I339" s="333"/>
      <c r="J339" s="333"/>
      <c r="K339" s="333"/>
      <c r="L339" s="333"/>
      <c r="M339" s="339" t="str">
        <f>IF(AN339="","",SUM(Main!N339,Main!S339))</f>
        <v/>
      </c>
      <c r="N339" s="333"/>
      <c r="O339" s="334">
        <f t="shared" si="24"/>
        <v>0</v>
      </c>
      <c r="P339" s="334"/>
      <c r="Q339" s="335"/>
      <c r="R339" s="336"/>
      <c r="S339" s="337"/>
      <c r="T339" s="337"/>
      <c r="U339" s="337"/>
      <c r="V339" s="337"/>
      <c r="W339" s="336"/>
      <c r="X339" s="336"/>
      <c r="Y339" s="336"/>
      <c r="Z339" s="336"/>
      <c r="AA339" s="336"/>
      <c r="AB339" s="337"/>
      <c r="AC339" s="337"/>
      <c r="AD339" s="337"/>
      <c r="AE339" s="337"/>
      <c r="AF339" s="334"/>
      <c r="AG339" s="334"/>
      <c r="AH339" s="334">
        <f t="shared" si="25"/>
        <v>0</v>
      </c>
      <c r="AI339" s="334">
        <f t="shared" si="26"/>
        <v>0</v>
      </c>
      <c r="AJ339" s="334"/>
      <c r="AK339" s="334">
        <f t="shared" si="27"/>
        <v>0</v>
      </c>
      <c r="AL339" s="338"/>
      <c r="AM339" s="304"/>
      <c r="AN339" s="356" t="str">
        <f>IF(SUM(Main!N339,Main!S339)&gt;0,1,"")</f>
        <v/>
      </c>
      <c r="AO339" s="304"/>
      <c r="AP339" s="304"/>
    </row>
    <row r="340" spans="1:42" s="301" customFormat="1" ht="24" hidden="1" customHeight="1">
      <c r="A340" s="332" t="str">
        <f>IF(AN340="","",SUM($AN$4:AN340))</f>
        <v/>
      </c>
      <c r="B340" s="332" t="str">
        <f>IF(AN340="","",Main!B340)</f>
        <v/>
      </c>
      <c r="C340" s="346" t="str">
        <f>IF(AN340="","",Main!C340)</f>
        <v/>
      </c>
      <c r="D340" s="347" t="str">
        <f>IF(AN340="","",Main!D340)</f>
        <v/>
      </c>
      <c r="E340" s="333" t="str">
        <f>IF(AN340="","",Main!E340)</f>
        <v/>
      </c>
      <c r="F340" s="333"/>
      <c r="G340" s="333"/>
      <c r="H340" s="333"/>
      <c r="I340" s="333"/>
      <c r="J340" s="333"/>
      <c r="K340" s="333"/>
      <c r="L340" s="333"/>
      <c r="M340" s="339" t="str">
        <f>IF(AN340="","",SUM(Main!N340,Main!S340))</f>
        <v/>
      </c>
      <c r="N340" s="333"/>
      <c r="O340" s="334">
        <f t="shared" si="24"/>
        <v>0</v>
      </c>
      <c r="P340" s="334"/>
      <c r="Q340" s="335"/>
      <c r="R340" s="336"/>
      <c r="S340" s="337"/>
      <c r="T340" s="337"/>
      <c r="U340" s="337"/>
      <c r="V340" s="337"/>
      <c r="W340" s="336"/>
      <c r="X340" s="336"/>
      <c r="Y340" s="336"/>
      <c r="Z340" s="336"/>
      <c r="AA340" s="336"/>
      <c r="AB340" s="337"/>
      <c r="AC340" s="337"/>
      <c r="AD340" s="337"/>
      <c r="AE340" s="337"/>
      <c r="AF340" s="334"/>
      <c r="AG340" s="334"/>
      <c r="AH340" s="334">
        <f t="shared" si="25"/>
        <v>0</v>
      </c>
      <c r="AI340" s="334">
        <f t="shared" si="26"/>
        <v>0</v>
      </c>
      <c r="AJ340" s="334"/>
      <c r="AK340" s="334">
        <f t="shared" si="27"/>
        <v>0</v>
      </c>
      <c r="AL340" s="338"/>
      <c r="AM340" s="304"/>
      <c r="AN340" s="356" t="str">
        <f>IF(SUM(Main!N340,Main!S340)&gt;0,1,"")</f>
        <v/>
      </c>
      <c r="AO340" s="304"/>
      <c r="AP340" s="304"/>
    </row>
    <row r="341" spans="1:42" s="301" customFormat="1" ht="24" hidden="1" customHeight="1">
      <c r="A341" s="332" t="str">
        <f>IF(AN341="","",SUM($AN$4:AN341))</f>
        <v/>
      </c>
      <c r="B341" s="332" t="str">
        <f>IF(AN341="","",Main!B341)</f>
        <v/>
      </c>
      <c r="C341" s="346" t="str">
        <f>IF(AN341="","",Main!C341)</f>
        <v/>
      </c>
      <c r="D341" s="347" t="str">
        <f>IF(AN341="","",Main!D341)</f>
        <v/>
      </c>
      <c r="E341" s="333" t="str">
        <f>IF(AN341="","",Main!E341)</f>
        <v/>
      </c>
      <c r="F341" s="333"/>
      <c r="G341" s="333"/>
      <c r="H341" s="333"/>
      <c r="I341" s="333"/>
      <c r="J341" s="333"/>
      <c r="K341" s="333"/>
      <c r="L341" s="333"/>
      <c r="M341" s="339" t="str">
        <f>IF(AN341="","",SUM(Main!N341,Main!S341))</f>
        <v/>
      </c>
      <c r="N341" s="333"/>
      <c r="O341" s="334">
        <f t="shared" si="24"/>
        <v>0</v>
      </c>
      <c r="P341" s="334"/>
      <c r="Q341" s="335"/>
      <c r="R341" s="336"/>
      <c r="S341" s="337"/>
      <c r="T341" s="337"/>
      <c r="U341" s="337"/>
      <c r="V341" s="337"/>
      <c r="W341" s="336"/>
      <c r="X341" s="336"/>
      <c r="Y341" s="336"/>
      <c r="Z341" s="336"/>
      <c r="AA341" s="336"/>
      <c r="AB341" s="337"/>
      <c r="AC341" s="337"/>
      <c r="AD341" s="337"/>
      <c r="AE341" s="337"/>
      <c r="AF341" s="334"/>
      <c r="AG341" s="334"/>
      <c r="AH341" s="334">
        <f t="shared" si="25"/>
        <v>0</v>
      </c>
      <c r="AI341" s="334">
        <f t="shared" si="26"/>
        <v>0</v>
      </c>
      <c r="AJ341" s="334"/>
      <c r="AK341" s="334">
        <f t="shared" si="27"/>
        <v>0</v>
      </c>
      <c r="AL341" s="338"/>
      <c r="AM341" s="304"/>
      <c r="AN341" s="356" t="str">
        <f>IF(SUM(Main!N341,Main!S341)&gt;0,1,"")</f>
        <v/>
      </c>
      <c r="AO341" s="304"/>
      <c r="AP341" s="304"/>
    </row>
    <row r="342" spans="1:42" s="301" customFormat="1" ht="24" hidden="1" customHeight="1">
      <c r="A342" s="332" t="str">
        <f>IF(AN342="","",SUM($AN$4:AN342))</f>
        <v/>
      </c>
      <c r="B342" s="332" t="str">
        <f>IF(AN342="","",Main!B342)</f>
        <v/>
      </c>
      <c r="C342" s="346" t="str">
        <f>IF(AN342="","",Main!C342)</f>
        <v/>
      </c>
      <c r="D342" s="347" t="str">
        <f>IF(AN342="","",Main!D342)</f>
        <v/>
      </c>
      <c r="E342" s="333" t="str">
        <f>IF(AN342="","",Main!E342)</f>
        <v/>
      </c>
      <c r="F342" s="333"/>
      <c r="G342" s="333"/>
      <c r="H342" s="333"/>
      <c r="I342" s="333"/>
      <c r="J342" s="333"/>
      <c r="K342" s="333"/>
      <c r="L342" s="333"/>
      <c r="M342" s="339" t="str">
        <f>IF(AN342="","",SUM(Main!N342,Main!S342))</f>
        <v/>
      </c>
      <c r="N342" s="333"/>
      <c r="O342" s="334">
        <f t="shared" si="24"/>
        <v>0</v>
      </c>
      <c r="P342" s="334"/>
      <c r="Q342" s="335"/>
      <c r="R342" s="336"/>
      <c r="S342" s="337"/>
      <c r="T342" s="337"/>
      <c r="U342" s="337"/>
      <c r="V342" s="337"/>
      <c r="W342" s="336"/>
      <c r="X342" s="336"/>
      <c r="Y342" s="336"/>
      <c r="Z342" s="336"/>
      <c r="AA342" s="336"/>
      <c r="AB342" s="337"/>
      <c r="AC342" s="337"/>
      <c r="AD342" s="337"/>
      <c r="AE342" s="337"/>
      <c r="AF342" s="334"/>
      <c r="AG342" s="334"/>
      <c r="AH342" s="334">
        <f t="shared" si="25"/>
        <v>0</v>
      </c>
      <c r="AI342" s="334">
        <f t="shared" si="26"/>
        <v>0</v>
      </c>
      <c r="AJ342" s="334"/>
      <c r="AK342" s="334">
        <f t="shared" si="27"/>
        <v>0</v>
      </c>
      <c r="AL342" s="338"/>
      <c r="AM342" s="304"/>
      <c r="AN342" s="356" t="str">
        <f>IF(SUM(Main!N342,Main!S342)&gt;0,1,"")</f>
        <v/>
      </c>
      <c r="AO342" s="304"/>
      <c r="AP342" s="304"/>
    </row>
    <row r="343" spans="1:42" s="301" customFormat="1" ht="24" hidden="1" customHeight="1">
      <c r="A343" s="332" t="str">
        <f>IF(AN343="","",SUM($AN$4:AN343))</f>
        <v/>
      </c>
      <c r="B343" s="332" t="str">
        <f>IF(AN343="","",Main!B343)</f>
        <v/>
      </c>
      <c r="C343" s="346" t="str">
        <f>IF(AN343="","",Main!C343)</f>
        <v/>
      </c>
      <c r="D343" s="347" t="str">
        <f>IF(AN343="","",Main!D343)</f>
        <v/>
      </c>
      <c r="E343" s="333" t="str">
        <f>IF(AN343="","",Main!E343)</f>
        <v/>
      </c>
      <c r="F343" s="333"/>
      <c r="G343" s="333"/>
      <c r="H343" s="333"/>
      <c r="I343" s="333"/>
      <c r="J343" s="333"/>
      <c r="K343" s="333"/>
      <c r="L343" s="333"/>
      <c r="M343" s="339" t="str">
        <f>IF(AN343="","",SUM(Main!N343,Main!S343))</f>
        <v/>
      </c>
      <c r="N343" s="333"/>
      <c r="O343" s="334">
        <f t="shared" si="24"/>
        <v>0</v>
      </c>
      <c r="P343" s="334"/>
      <c r="Q343" s="335"/>
      <c r="R343" s="336"/>
      <c r="S343" s="337"/>
      <c r="T343" s="337"/>
      <c r="U343" s="337"/>
      <c r="V343" s="337"/>
      <c r="W343" s="336"/>
      <c r="X343" s="336"/>
      <c r="Y343" s="336"/>
      <c r="Z343" s="336"/>
      <c r="AA343" s="336"/>
      <c r="AB343" s="337"/>
      <c r="AC343" s="337"/>
      <c r="AD343" s="337"/>
      <c r="AE343" s="337"/>
      <c r="AF343" s="334"/>
      <c r="AG343" s="334"/>
      <c r="AH343" s="334">
        <f t="shared" si="25"/>
        <v>0</v>
      </c>
      <c r="AI343" s="334">
        <f t="shared" si="26"/>
        <v>0</v>
      </c>
      <c r="AJ343" s="334"/>
      <c r="AK343" s="334">
        <f t="shared" si="27"/>
        <v>0</v>
      </c>
      <c r="AL343" s="338"/>
      <c r="AM343" s="304"/>
      <c r="AN343" s="356" t="str">
        <f>IF(SUM(Main!N343,Main!S343)&gt;0,1,"")</f>
        <v/>
      </c>
      <c r="AO343" s="304"/>
      <c r="AP343" s="304"/>
    </row>
    <row r="344" spans="1:42" s="301" customFormat="1" ht="24" hidden="1" customHeight="1">
      <c r="A344" s="332" t="str">
        <f>IF(AN344="","",SUM($AN$4:AN344))</f>
        <v/>
      </c>
      <c r="B344" s="332" t="str">
        <f>IF(AN344="","",Main!B344)</f>
        <v/>
      </c>
      <c r="C344" s="346" t="str">
        <f>IF(AN344="","",Main!C344)</f>
        <v/>
      </c>
      <c r="D344" s="347" t="str">
        <f>IF(AN344="","",Main!D344)</f>
        <v/>
      </c>
      <c r="E344" s="333" t="str">
        <f>IF(AN344="","",Main!E344)</f>
        <v/>
      </c>
      <c r="F344" s="333"/>
      <c r="G344" s="333"/>
      <c r="H344" s="333"/>
      <c r="I344" s="333"/>
      <c r="J344" s="333"/>
      <c r="K344" s="333"/>
      <c r="L344" s="333"/>
      <c r="M344" s="339" t="str">
        <f>IF(AN344="","",SUM(Main!N344,Main!S344))</f>
        <v/>
      </c>
      <c r="N344" s="333"/>
      <c r="O344" s="334">
        <f t="shared" si="24"/>
        <v>0</v>
      </c>
      <c r="P344" s="334"/>
      <c r="Q344" s="335"/>
      <c r="R344" s="336"/>
      <c r="S344" s="337"/>
      <c r="T344" s="337"/>
      <c r="U344" s="337"/>
      <c r="V344" s="337"/>
      <c r="W344" s="336"/>
      <c r="X344" s="336"/>
      <c r="Y344" s="336"/>
      <c r="Z344" s="336"/>
      <c r="AA344" s="336"/>
      <c r="AB344" s="337"/>
      <c r="AC344" s="337"/>
      <c r="AD344" s="337"/>
      <c r="AE344" s="337"/>
      <c r="AF344" s="334"/>
      <c r="AG344" s="334"/>
      <c r="AH344" s="334">
        <f t="shared" si="25"/>
        <v>0</v>
      </c>
      <c r="AI344" s="334">
        <f t="shared" si="26"/>
        <v>0</v>
      </c>
      <c r="AJ344" s="334"/>
      <c r="AK344" s="334">
        <f t="shared" si="27"/>
        <v>0</v>
      </c>
      <c r="AL344" s="338"/>
      <c r="AM344" s="304"/>
      <c r="AN344" s="356" t="str">
        <f>IF(SUM(Main!N344,Main!S344)&gt;0,1,"")</f>
        <v/>
      </c>
      <c r="AO344" s="304"/>
      <c r="AP344" s="304"/>
    </row>
    <row r="345" spans="1:42" s="301" customFormat="1" ht="24" hidden="1" customHeight="1">
      <c r="A345" s="332" t="str">
        <f>IF(AN345="","",SUM($AN$4:AN345))</f>
        <v/>
      </c>
      <c r="B345" s="332" t="str">
        <f>IF(AN345="","",Main!B345)</f>
        <v/>
      </c>
      <c r="C345" s="346" t="str">
        <f>IF(AN345="","",Main!C345)</f>
        <v/>
      </c>
      <c r="D345" s="347" t="str">
        <f>IF(AN345="","",Main!D345)</f>
        <v/>
      </c>
      <c r="E345" s="333" t="str">
        <f>IF(AN345="","",Main!E345)</f>
        <v/>
      </c>
      <c r="F345" s="333"/>
      <c r="G345" s="333"/>
      <c r="H345" s="333"/>
      <c r="I345" s="333"/>
      <c r="J345" s="333"/>
      <c r="K345" s="333"/>
      <c r="L345" s="333"/>
      <c r="M345" s="339" t="str">
        <f>IF(AN345="","",SUM(Main!N345,Main!S345))</f>
        <v/>
      </c>
      <c r="N345" s="333"/>
      <c r="O345" s="334">
        <f t="shared" si="24"/>
        <v>0</v>
      </c>
      <c r="P345" s="334"/>
      <c r="Q345" s="335"/>
      <c r="R345" s="336"/>
      <c r="S345" s="337"/>
      <c r="T345" s="337"/>
      <c r="U345" s="337"/>
      <c r="V345" s="337"/>
      <c r="W345" s="336"/>
      <c r="X345" s="336"/>
      <c r="Y345" s="336"/>
      <c r="Z345" s="336"/>
      <c r="AA345" s="336"/>
      <c r="AB345" s="337"/>
      <c r="AC345" s="337"/>
      <c r="AD345" s="337"/>
      <c r="AE345" s="337"/>
      <c r="AF345" s="334"/>
      <c r="AG345" s="334"/>
      <c r="AH345" s="334">
        <f t="shared" si="25"/>
        <v>0</v>
      </c>
      <c r="AI345" s="334">
        <f t="shared" si="26"/>
        <v>0</v>
      </c>
      <c r="AJ345" s="334"/>
      <c r="AK345" s="334">
        <f t="shared" si="27"/>
        <v>0</v>
      </c>
      <c r="AL345" s="338"/>
      <c r="AM345" s="304"/>
      <c r="AN345" s="356" t="str">
        <f>IF(SUM(Main!N345,Main!S345)&gt;0,1,"")</f>
        <v/>
      </c>
      <c r="AO345" s="304"/>
      <c r="AP345" s="304"/>
    </row>
    <row r="346" spans="1:42" s="301" customFormat="1" ht="24" hidden="1" customHeight="1">
      <c r="A346" s="332" t="str">
        <f>IF(AN346="","",SUM($AN$4:AN346))</f>
        <v/>
      </c>
      <c r="B346" s="332" t="str">
        <f>IF(AN346="","",Main!B346)</f>
        <v/>
      </c>
      <c r="C346" s="346" t="str">
        <f>IF(AN346="","",Main!C346)</f>
        <v/>
      </c>
      <c r="D346" s="347" t="str">
        <f>IF(AN346="","",Main!D346)</f>
        <v/>
      </c>
      <c r="E346" s="333" t="str">
        <f>IF(AN346="","",Main!E346)</f>
        <v/>
      </c>
      <c r="F346" s="333"/>
      <c r="G346" s="333"/>
      <c r="H346" s="333"/>
      <c r="I346" s="333"/>
      <c r="J346" s="333"/>
      <c r="K346" s="333"/>
      <c r="L346" s="333"/>
      <c r="M346" s="339" t="str">
        <f>IF(AN346="","",SUM(Main!N346,Main!S346))</f>
        <v/>
      </c>
      <c r="N346" s="333"/>
      <c r="O346" s="334">
        <f t="shared" si="24"/>
        <v>0</v>
      </c>
      <c r="P346" s="334"/>
      <c r="Q346" s="335"/>
      <c r="R346" s="336"/>
      <c r="S346" s="337"/>
      <c r="T346" s="337"/>
      <c r="U346" s="337"/>
      <c r="V346" s="337"/>
      <c r="W346" s="336"/>
      <c r="X346" s="336"/>
      <c r="Y346" s="336"/>
      <c r="Z346" s="336"/>
      <c r="AA346" s="336"/>
      <c r="AB346" s="337"/>
      <c r="AC346" s="337"/>
      <c r="AD346" s="337"/>
      <c r="AE346" s="337"/>
      <c r="AF346" s="334"/>
      <c r="AG346" s="334"/>
      <c r="AH346" s="334">
        <f t="shared" si="25"/>
        <v>0</v>
      </c>
      <c r="AI346" s="334">
        <f t="shared" si="26"/>
        <v>0</v>
      </c>
      <c r="AJ346" s="334"/>
      <c r="AK346" s="334">
        <f t="shared" si="27"/>
        <v>0</v>
      </c>
      <c r="AL346" s="338"/>
      <c r="AM346" s="304"/>
      <c r="AN346" s="356" t="str">
        <f>IF(SUM(Main!N346,Main!S346)&gt;0,1,"")</f>
        <v/>
      </c>
      <c r="AO346" s="304"/>
      <c r="AP346" s="304"/>
    </row>
    <row r="347" spans="1:42" s="301" customFormat="1" ht="24" hidden="1" customHeight="1">
      <c r="A347" s="332" t="str">
        <f>IF(AN347="","",SUM($AN$4:AN347))</f>
        <v/>
      </c>
      <c r="B347" s="332" t="str">
        <f>IF(AN347="","",Main!B347)</f>
        <v/>
      </c>
      <c r="C347" s="346" t="str">
        <f>IF(AN347="","",Main!C347)</f>
        <v/>
      </c>
      <c r="D347" s="347" t="str">
        <f>IF(AN347="","",Main!D347)</f>
        <v/>
      </c>
      <c r="E347" s="333" t="str">
        <f>IF(AN347="","",Main!E347)</f>
        <v/>
      </c>
      <c r="F347" s="333"/>
      <c r="G347" s="333"/>
      <c r="H347" s="333"/>
      <c r="I347" s="333"/>
      <c r="J347" s="333"/>
      <c r="K347" s="333"/>
      <c r="L347" s="333"/>
      <c r="M347" s="339" t="str">
        <f>IF(AN347="","",SUM(Main!N347,Main!S347))</f>
        <v/>
      </c>
      <c r="N347" s="333"/>
      <c r="O347" s="334">
        <f t="shared" si="24"/>
        <v>0</v>
      </c>
      <c r="P347" s="334"/>
      <c r="Q347" s="335"/>
      <c r="R347" s="336"/>
      <c r="S347" s="337"/>
      <c r="T347" s="337"/>
      <c r="U347" s="337"/>
      <c r="V347" s="337"/>
      <c r="W347" s="336"/>
      <c r="X347" s="336"/>
      <c r="Y347" s="336"/>
      <c r="Z347" s="336"/>
      <c r="AA347" s="336"/>
      <c r="AB347" s="337"/>
      <c r="AC347" s="337"/>
      <c r="AD347" s="337"/>
      <c r="AE347" s="337"/>
      <c r="AF347" s="334"/>
      <c r="AG347" s="334"/>
      <c r="AH347" s="334">
        <f t="shared" si="25"/>
        <v>0</v>
      </c>
      <c r="AI347" s="334">
        <f t="shared" si="26"/>
        <v>0</v>
      </c>
      <c r="AJ347" s="334"/>
      <c r="AK347" s="334">
        <f t="shared" si="27"/>
        <v>0</v>
      </c>
      <c r="AL347" s="338"/>
      <c r="AM347" s="304"/>
      <c r="AN347" s="356" t="str">
        <f>IF(SUM(Main!N347,Main!S347)&gt;0,1,"")</f>
        <v/>
      </c>
      <c r="AO347" s="304"/>
      <c r="AP347" s="304"/>
    </row>
    <row r="348" spans="1:42" s="301" customFormat="1" ht="24" hidden="1" customHeight="1">
      <c r="A348" s="332" t="str">
        <f>IF(AN348="","",SUM($AN$4:AN348))</f>
        <v/>
      </c>
      <c r="B348" s="332" t="str">
        <f>IF(AN348="","",Main!B348)</f>
        <v/>
      </c>
      <c r="C348" s="346" t="str">
        <f>IF(AN348="","",Main!C348)</f>
        <v/>
      </c>
      <c r="D348" s="347" t="str">
        <f>IF(AN348="","",Main!D348)</f>
        <v/>
      </c>
      <c r="E348" s="333" t="str">
        <f>IF(AN348="","",Main!E348)</f>
        <v/>
      </c>
      <c r="F348" s="333"/>
      <c r="G348" s="333"/>
      <c r="H348" s="333"/>
      <c r="I348" s="333"/>
      <c r="J348" s="333"/>
      <c r="K348" s="333"/>
      <c r="L348" s="333"/>
      <c r="M348" s="339" t="str">
        <f>IF(AN348="","",SUM(Main!N348,Main!S348))</f>
        <v/>
      </c>
      <c r="N348" s="333"/>
      <c r="O348" s="334">
        <f t="shared" si="24"/>
        <v>0</v>
      </c>
      <c r="P348" s="334"/>
      <c r="Q348" s="335"/>
      <c r="R348" s="336"/>
      <c r="S348" s="337"/>
      <c r="T348" s="337"/>
      <c r="U348" s="337"/>
      <c r="V348" s="337"/>
      <c r="W348" s="336"/>
      <c r="X348" s="336"/>
      <c r="Y348" s="336"/>
      <c r="Z348" s="336"/>
      <c r="AA348" s="336"/>
      <c r="AB348" s="337"/>
      <c r="AC348" s="337"/>
      <c r="AD348" s="337"/>
      <c r="AE348" s="337"/>
      <c r="AF348" s="334"/>
      <c r="AG348" s="334"/>
      <c r="AH348" s="334">
        <f t="shared" si="25"/>
        <v>0</v>
      </c>
      <c r="AI348" s="334">
        <f t="shared" si="26"/>
        <v>0</v>
      </c>
      <c r="AJ348" s="334"/>
      <c r="AK348" s="334">
        <f t="shared" si="27"/>
        <v>0</v>
      </c>
      <c r="AL348" s="338"/>
      <c r="AM348" s="304"/>
      <c r="AN348" s="356" t="str">
        <f>IF(SUM(Main!N348,Main!S348)&gt;0,1,"")</f>
        <v/>
      </c>
      <c r="AO348" s="304"/>
      <c r="AP348" s="304"/>
    </row>
    <row r="349" spans="1:42" s="301" customFormat="1" ht="24" hidden="1" customHeight="1">
      <c r="A349" s="332" t="str">
        <f>IF(AN349="","",SUM($AN$4:AN349))</f>
        <v/>
      </c>
      <c r="B349" s="332" t="str">
        <f>IF(AN349="","",Main!B349)</f>
        <v/>
      </c>
      <c r="C349" s="346" t="str">
        <f>IF(AN349="","",Main!C349)</f>
        <v/>
      </c>
      <c r="D349" s="347" t="str">
        <f>IF(AN349="","",Main!D349)</f>
        <v/>
      </c>
      <c r="E349" s="333" t="str">
        <f>IF(AN349="","",Main!E349)</f>
        <v/>
      </c>
      <c r="F349" s="333"/>
      <c r="G349" s="333"/>
      <c r="H349" s="333"/>
      <c r="I349" s="333"/>
      <c r="J349" s="333"/>
      <c r="K349" s="333"/>
      <c r="L349" s="333"/>
      <c r="M349" s="339" t="str">
        <f>IF(AN349="","",SUM(Main!N349,Main!S349))</f>
        <v/>
      </c>
      <c r="N349" s="333"/>
      <c r="O349" s="334">
        <f t="shared" si="24"/>
        <v>0</v>
      </c>
      <c r="P349" s="334"/>
      <c r="Q349" s="335"/>
      <c r="R349" s="336"/>
      <c r="S349" s="337"/>
      <c r="T349" s="337"/>
      <c r="U349" s="337"/>
      <c r="V349" s="337"/>
      <c r="W349" s="336"/>
      <c r="X349" s="336"/>
      <c r="Y349" s="336"/>
      <c r="Z349" s="336"/>
      <c r="AA349" s="336"/>
      <c r="AB349" s="337"/>
      <c r="AC349" s="337"/>
      <c r="AD349" s="337"/>
      <c r="AE349" s="337"/>
      <c r="AF349" s="334"/>
      <c r="AG349" s="334"/>
      <c r="AH349" s="334">
        <f t="shared" si="25"/>
        <v>0</v>
      </c>
      <c r="AI349" s="334">
        <f t="shared" si="26"/>
        <v>0</v>
      </c>
      <c r="AJ349" s="334"/>
      <c r="AK349" s="334">
        <f t="shared" si="27"/>
        <v>0</v>
      </c>
      <c r="AL349" s="338"/>
      <c r="AM349" s="304"/>
      <c r="AN349" s="356" t="str">
        <f>IF(SUM(Main!N349,Main!S349)&gt;0,1,"")</f>
        <v/>
      </c>
      <c r="AO349" s="304"/>
      <c r="AP349" s="304"/>
    </row>
    <row r="350" spans="1:42" s="301" customFormat="1" ht="24" hidden="1" customHeight="1">
      <c r="A350" s="332" t="str">
        <f>IF(AN350="","",SUM($AN$4:AN350))</f>
        <v/>
      </c>
      <c r="B350" s="332" t="str">
        <f>IF(AN350="","",Main!B350)</f>
        <v/>
      </c>
      <c r="C350" s="346" t="str">
        <f>IF(AN350="","",Main!C350)</f>
        <v/>
      </c>
      <c r="D350" s="347" t="str">
        <f>IF(AN350="","",Main!D350)</f>
        <v/>
      </c>
      <c r="E350" s="333" t="str">
        <f>IF(AN350="","",Main!E350)</f>
        <v/>
      </c>
      <c r="F350" s="333"/>
      <c r="G350" s="333"/>
      <c r="H350" s="333"/>
      <c r="I350" s="333"/>
      <c r="J350" s="333"/>
      <c r="K350" s="333"/>
      <c r="L350" s="333"/>
      <c r="M350" s="339" t="str">
        <f>IF(AN350="","",SUM(Main!N350,Main!S350))</f>
        <v/>
      </c>
      <c r="N350" s="333"/>
      <c r="O350" s="334">
        <f t="shared" si="24"/>
        <v>0</v>
      </c>
      <c r="P350" s="334"/>
      <c r="Q350" s="335"/>
      <c r="R350" s="336"/>
      <c r="S350" s="337"/>
      <c r="T350" s="337"/>
      <c r="U350" s="337"/>
      <c r="V350" s="337"/>
      <c r="W350" s="336"/>
      <c r="X350" s="336"/>
      <c r="Y350" s="336"/>
      <c r="Z350" s="336"/>
      <c r="AA350" s="336"/>
      <c r="AB350" s="337"/>
      <c r="AC350" s="337"/>
      <c r="AD350" s="337"/>
      <c r="AE350" s="337"/>
      <c r="AF350" s="334"/>
      <c r="AG350" s="334"/>
      <c r="AH350" s="334">
        <f t="shared" si="25"/>
        <v>0</v>
      </c>
      <c r="AI350" s="334">
        <f t="shared" si="26"/>
        <v>0</v>
      </c>
      <c r="AJ350" s="334"/>
      <c r="AK350" s="334">
        <f t="shared" si="27"/>
        <v>0</v>
      </c>
      <c r="AL350" s="338"/>
      <c r="AM350" s="304"/>
      <c r="AN350" s="356" t="str">
        <f>IF(SUM(Main!N350,Main!S350)&gt;0,1,"")</f>
        <v/>
      </c>
      <c r="AO350" s="304"/>
      <c r="AP350" s="304"/>
    </row>
    <row r="351" spans="1:42" s="301" customFormat="1" ht="24" hidden="1" customHeight="1">
      <c r="A351" s="332" t="str">
        <f>IF(AN351="","",SUM($AN$4:AN351))</f>
        <v/>
      </c>
      <c r="B351" s="332" t="str">
        <f>IF(AN351="","",Main!B351)</f>
        <v/>
      </c>
      <c r="C351" s="346" t="str">
        <f>IF(AN351="","",Main!C351)</f>
        <v/>
      </c>
      <c r="D351" s="347" t="str">
        <f>IF(AN351="","",Main!D351)</f>
        <v/>
      </c>
      <c r="E351" s="333" t="str">
        <f>IF(AN351="","",Main!E351)</f>
        <v/>
      </c>
      <c r="F351" s="333"/>
      <c r="G351" s="333"/>
      <c r="H351" s="333"/>
      <c r="I351" s="333"/>
      <c r="J351" s="333"/>
      <c r="K351" s="333"/>
      <c r="L351" s="333"/>
      <c r="M351" s="339" t="str">
        <f>IF(AN351="","",SUM(Main!N351,Main!S351))</f>
        <v/>
      </c>
      <c r="N351" s="333"/>
      <c r="O351" s="334">
        <f t="shared" si="24"/>
        <v>0</v>
      </c>
      <c r="P351" s="334"/>
      <c r="Q351" s="335"/>
      <c r="R351" s="336"/>
      <c r="S351" s="337"/>
      <c r="T351" s="337"/>
      <c r="U351" s="337"/>
      <c r="V351" s="337"/>
      <c r="W351" s="336"/>
      <c r="X351" s="336"/>
      <c r="Y351" s="336"/>
      <c r="Z351" s="336"/>
      <c r="AA351" s="336"/>
      <c r="AB351" s="337"/>
      <c r="AC351" s="337"/>
      <c r="AD351" s="337"/>
      <c r="AE351" s="337"/>
      <c r="AF351" s="334"/>
      <c r="AG351" s="334"/>
      <c r="AH351" s="334">
        <f t="shared" si="25"/>
        <v>0</v>
      </c>
      <c r="AI351" s="334">
        <f t="shared" si="26"/>
        <v>0</v>
      </c>
      <c r="AJ351" s="334"/>
      <c r="AK351" s="334">
        <f t="shared" si="27"/>
        <v>0</v>
      </c>
      <c r="AL351" s="338"/>
      <c r="AM351" s="304"/>
      <c r="AN351" s="356" t="str">
        <f>IF(SUM(Main!N351,Main!S351)&gt;0,1,"")</f>
        <v/>
      </c>
      <c r="AO351" s="304"/>
      <c r="AP351" s="304"/>
    </row>
    <row r="352" spans="1:42" s="301" customFormat="1" ht="24" hidden="1" customHeight="1">
      <c r="A352" s="332" t="str">
        <f>IF(AN352="","",SUM($AN$4:AN352))</f>
        <v/>
      </c>
      <c r="B352" s="332" t="str">
        <f>IF(AN352="","",Main!B352)</f>
        <v/>
      </c>
      <c r="C352" s="346" t="str">
        <f>IF(AN352="","",Main!C352)</f>
        <v/>
      </c>
      <c r="D352" s="347" t="str">
        <f>IF(AN352="","",Main!D352)</f>
        <v/>
      </c>
      <c r="E352" s="333" t="str">
        <f>IF(AN352="","",Main!E352)</f>
        <v/>
      </c>
      <c r="F352" s="333"/>
      <c r="G352" s="333"/>
      <c r="H352" s="333"/>
      <c r="I352" s="333"/>
      <c r="J352" s="333"/>
      <c r="K352" s="333"/>
      <c r="L352" s="333"/>
      <c r="M352" s="339" t="str">
        <f>IF(AN352="","",SUM(Main!N352,Main!S352))</f>
        <v/>
      </c>
      <c r="N352" s="333"/>
      <c r="O352" s="334">
        <f t="shared" si="24"/>
        <v>0</v>
      </c>
      <c r="P352" s="334"/>
      <c r="Q352" s="335"/>
      <c r="R352" s="336"/>
      <c r="S352" s="337"/>
      <c r="T352" s="337"/>
      <c r="U352" s="337"/>
      <c r="V352" s="337"/>
      <c r="W352" s="336"/>
      <c r="X352" s="336"/>
      <c r="Y352" s="336"/>
      <c r="Z352" s="336"/>
      <c r="AA352" s="336"/>
      <c r="AB352" s="337"/>
      <c r="AC352" s="337"/>
      <c r="AD352" s="337"/>
      <c r="AE352" s="337"/>
      <c r="AF352" s="334"/>
      <c r="AG352" s="334"/>
      <c r="AH352" s="334">
        <f t="shared" si="25"/>
        <v>0</v>
      </c>
      <c r="AI352" s="334">
        <f t="shared" si="26"/>
        <v>0</v>
      </c>
      <c r="AJ352" s="334"/>
      <c r="AK352" s="334">
        <f t="shared" si="27"/>
        <v>0</v>
      </c>
      <c r="AL352" s="338"/>
      <c r="AM352" s="304"/>
      <c r="AN352" s="356" t="str">
        <f>IF(SUM(Main!N352,Main!S352)&gt;0,1,"")</f>
        <v/>
      </c>
      <c r="AO352" s="304"/>
      <c r="AP352" s="304"/>
    </row>
    <row r="353" spans="1:42" s="301" customFormat="1" ht="24" hidden="1" customHeight="1">
      <c r="A353" s="332" t="str">
        <f>IF(AN353="","",SUM($AN$4:AN353))</f>
        <v/>
      </c>
      <c r="B353" s="332" t="str">
        <f>IF(AN353="","",Main!B353)</f>
        <v/>
      </c>
      <c r="C353" s="346" t="str">
        <f>IF(AN353="","",Main!C353)</f>
        <v/>
      </c>
      <c r="D353" s="347" t="str">
        <f>IF(AN353="","",Main!D353)</f>
        <v/>
      </c>
      <c r="E353" s="333" t="str">
        <f>IF(AN353="","",Main!E353)</f>
        <v/>
      </c>
      <c r="F353" s="333"/>
      <c r="G353" s="333"/>
      <c r="H353" s="333"/>
      <c r="I353" s="333"/>
      <c r="J353" s="333"/>
      <c r="K353" s="333"/>
      <c r="L353" s="333"/>
      <c r="M353" s="339" t="str">
        <f>IF(AN353="","",SUM(Main!N353,Main!S353))</f>
        <v/>
      </c>
      <c r="N353" s="333"/>
      <c r="O353" s="334">
        <f t="shared" si="24"/>
        <v>0</v>
      </c>
      <c r="P353" s="334"/>
      <c r="Q353" s="335"/>
      <c r="R353" s="336"/>
      <c r="S353" s="337"/>
      <c r="T353" s="337"/>
      <c r="U353" s="337"/>
      <c r="V353" s="337"/>
      <c r="W353" s="336"/>
      <c r="X353" s="336"/>
      <c r="Y353" s="336"/>
      <c r="Z353" s="336"/>
      <c r="AA353" s="336"/>
      <c r="AB353" s="337"/>
      <c r="AC353" s="337"/>
      <c r="AD353" s="337"/>
      <c r="AE353" s="337"/>
      <c r="AF353" s="334"/>
      <c r="AG353" s="334"/>
      <c r="AH353" s="334">
        <f t="shared" si="25"/>
        <v>0</v>
      </c>
      <c r="AI353" s="334">
        <f t="shared" si="26"/>
        <v>0</v>
      </c>
      <c r="AJ353" s="334"/>
      <c r="AK353" s="334">
        <f t="shared" si="27"/>
        <v>0</v>
      </c>
      <c r="AL353" s="338"/>
      <c r="AM353" s="304"/>
      <c r="AN353" s="356" t="str">
        <f>IF(SUM(Main!N353,Main!S353)&gt;0,1,"")</f>
        <v/>
      </c>
      <c r="AO353" s="304"/>
      <c r="AP353" s="304"/>
    </row>
    <row r="354" spans="1:42" s="301" customFormat="1" ht="24" hidden="1" customHeight="1">
      <c r="A354" s="332" t="str">
        <f>IF(AN354="","",SUM($AN$4:AN354))</f>
        <v/>
      </c>
      <c r="B354" s="332" t="str">
        <f>IF(AN354="","",Main!B354)</f>
        <v/>
      </c>
      <c r="C354" s="346" t="str">
        <f>IF(AN354="","",Main!C354)</f>
        <v/>
      </c>
      <c r="D354" s="347" t="str">
        <f>IF(AN354="","",Main!D354)</f>
        <v/>
      </c>
      <c r="E354" s="333" t="str">
        <f>IF(AN354="","",Main!E354)</f>
        <v/>
      </c>
      <c r="F354" s="333"/>
      <c r="G354" s="333"/>
      <c r="H354" s="333"/>
      <c r="I354" s="333"/>
      <c r="J354" s="333"/>
      <c r="K354" s="333"/>
      <c r="L354" s="333"/>
      <c r="M354" s="339" t="str">
        <f>IF(AN354="","",SUM(Main!N354,Main!S354))</f>
        <v/>
      </c>
      <c r="N354" s="333"/>
      <c r="O354" s="334">
        <f t="shared" si="24"/>
        <v>0</v>
      </c>
      <c r="P354" s="334"/>
      <c r="Q354" s="335"/>
      <c r="R354" s="336"/>
      <c r="S354" s="337"/>
      <c r="T354" s="337"/>
      <c r="U354" s="337"/>
      <c r="V354" s="337"/>
      <c r="W354" s="336"/>
      <c r="X354" s="336"/>
      <c r="Y354" s="336"/>
      <c r="Z354" s="336"/>
      <c r="AA354" s="336"/>
      <c r="AB354" s="337"/>
      <c r="AC354" s="337"/>
      <c r="AD354" s="337"/>
      <c r="AE354" s="337"/>
      <c r="AF354" s="334"/>
      <c r="AG354" s="334"/>
      <c r="AH354" s="334">
        <f t="shared" si="25"/>
        <v>0</v>
      </c>
      <c r="AI354" s="334">
        <f t="shared" si="26"/>
        <v>0</v>
      </c>
      <c r="AJ354" s="334"/>
      <c r="AK354" s="334">
        <f t="shared" si="27"/>
        <v>0</v>
      </c>
      <c r="AL354" s="338"/>
      <c r="AM354" s="304"/>
      <c r="AN354" s="356" t="str">
        <f>IF(SUM(Main!N354,Main!S354)&gt;0,1,"")</f>
        <v/>
      </c>
      <c r="AO354" s="304"/>
      <c r="AP354" s="304"/>
    </row>
    <row r="355" spans="1:42" s="301" customFormat="1" ht="24" hidden="1" customHeight="1">
      <c r="A355" s="332" t="str">
        <f>IF(AN355="","",SUM($AN$4:AN355))</f>
        <v/>
      </c>
      <c r="B355" s="332" t="str">
        <f>IF(AN355="","",Main!B355)</f>
        <v/>
      </c>
      <c r="C355" s="346" t="str">
        <f>IF(AN355="","",Main!C355)</f>
        <v/>
      </c>
      <c r="D355" s="347" t="str">
        <f>IF(AN355="","",Main!D355)</f>
        <v/>
      </c>
      <c r="E355" s="333" t="str">
        <f>IF(AN355="","",Main!E355)</f>
        <v/>
      </c>
      <c r="F355" s="333"/>
      <c r="G355" s="333"/>
      <c r="H355" s="333"/>
      <c r="I355" s="333"/>
      <c r="J355" s="333"/>
      <c r="K355" s="333"/>
      <c r="L355" s="333"/>
      <c r="M355" s="339" t="str">
        <f>IF(AN355="","",SUM(Main!N355,Main!S355))</f>
        <v/>
      </c>
      <c r="N355" s="333"/>
      <c r="O355" s="334">
        <f t="shared" si="24"/>
        <v>0</v>
      </c>
      <c r="P355" s="334"/>
      <c r="Q355" s="335"/>
      <c r="R355" s="336"/>
      <c r="S355" s="337"/>
      <c r="T355" s="337"/>
      <c r="U355" s="337"/>
      <c r="V355" s="337"/>
      <c r="W355" s="336"/>
      <c r="X355" s="336"/>
      <c r="Y355" s="336"/>
      <c r="Z355" s="336"/>
      <c r="AA355" s="336"/>
      <c r="AB355" s="337"/>
      <c r="AC355" s="337"/>
      <c r="AD355" s="337"/>
      <c r="AE355" s="337"/>
      <c r="AF355" s="334"/>
      <c r="AG355" s="334"/>
      <c r="AH355" s="334">
        <f t="shared" si="25"/>
        <v>0</v>
      </c>
      <c r="AI355" s="334">
        <f t="shared" si="26"/>
        <v>0</v>
      </c>
      <c r="AJ355" s="334"/>
      <c r="AK355" s="334">
        <f t="shared" si="27"/>
        <v>0</v>
      </c>
      <c r="AL355" s="338"/>
      <c r="AM355" s="304"/>
      <c r="AN355" s="356" t="str">
        <f>IF(SUM(Main!N355,Main!S355)&gt;0,1,"")</f>
        <v/>
      </c>
      <c r="AO355" s="304"/>
      <c r="AP355" s="304"/>
    </row>
    <row r="356" spans="1:42" s="301" customFormat="1" ht="24" hidden="1" customHeight="1">
      <c r="A356" s="332" t="str">
        <f>IF(AN356="","",SUM($AN$4:AN356))</f>
        <v/>
      </c>
      <c r="B356" s="332" t="str">
        <f>IF(AN356="","",Main!B356)</f>
        <v/>
      </c>
      <c r="C356" s="346" t="str">
        <f>IF(AN356="","",Main!C356)</f>
        <v/>
      </c>
      <c r="D356" s="347" t="str">
        <f>IF(AN356="","",Main!D356)</f>
        <v/>
      </c>
      <c r="E356" s="333" t="str">
        <f>IF(AN356="","",Main!E356)</f>
        <v/>
      </c>
      <c r="F356" s="333"/>
      <c r="G356" s="333"/>
      <c r="H356" s="333"/>
      <c r="I356" s="333"/>
      <c r="J356" s="333"/>
      <c r="K356" s="333"/>
      <c r="L356" s="333"/>
      <c r="M356" s="339" t="str">
        <f>IF(AN356="","",SUM(Main!N356,Main!S356))</f>
        <v/>
      </c>
      <c r="N356" s="333"/>
      <c r="O356" s="334">
        <f t="shared" si="24"/>
        <v>0</v>
      </c>
      <c r="P356" s="334"/>
      <c r="Q356" s="335"/>
      <c r="R356" s="336"/>
      <c r="S356" s="337"/>
      <c r="T356" s="337"/>
      <c r="U356" s="337"/>
      <c r="V356" s="337"/>
      <c r="W356" s="336"/>
      <c r="X356" s="336"/>
      <c r="Y356" s="336"/>
      <c r="Z356" s="336"/>
      <c r="AA356" s="336"/>
      <c r="AB356" s="337"/>
      <c r="AC356" s="337"/>
      <c r="AD356" s="337"/>
      <c r="AE356" s="337"/>
      <c r="AF356" s="334"/>
      <c r="AG356" s="334"/>
      <c r="AH356" s="334">
        <f t="shared" si="25"/>
        <v>0</v>
      </c>
      <c r="AI356" s="334">
        <f t="shared" si="26"/>
        <v>0</v>
      </c>
      <c r="AJ356" s="334"/>
      <c r="AK356" s="334">
        <f t="shared" si="27"/>
        <v>0</v>
      </c>
      <c r="AL356" s="338"/>
      <c r="AM356" s="304"/>
      <c r="AN356" s="356" t="str">
        <f>IF(SUM(Main!N356,Main!S356)&gt;0,1,"")</f>
        <v/>
      </c>
      <c r="AO356" s="304"/>
      <c r="AP356" s="304"/>
    </row>
    <row r="357" spans="1:42" s="301" customFormat="1" ht="24" hidden="1" customHeight="1">
      <c r="A357" s="332" t="str">
        <f>IF(AN357="","",SUM($AN$4:AN357))</f>
        <v/>
      </c>
      <c r="B357" s="332" t="str">
        <f>IF(AN357="","",Main!B357)</f>
        <v/>
      </c>
      <c r="C357" s="346" t="str">
        <f>IF(AN357="","",Main!C357)</f>
        <v/>
      </c>
      <c r="D357" s="347" t="str">
        <f>IF(AN357="","",Main!D357)</f>
        <v/>
      </c>
      <c r="E357" s="333" t="str">
        <f>IF(AN357="","",Main!E357)</f>
        <v/>
      </c>
      <c r="F357" s="333"/>
      <c r="G357" s="333"/>
      <c r="H357" s="333"/>
      <c r="I357" s="333"/>
      <c r="J357" s="333"/>
      <c r="K357" s="333"/>
      <c r="L357" s="333"/>
      <c r="M357" s="339" t="str">
        <f>IF(AN357="","",SUM(Main!N357,Main!S357))</f>
        <v/>
      </c>
      <c r="N357" s="333"/>
      <c r="O357" s="334">
        <f t="shared" si="24"/>
        <v>0</v>
      </c>
      <c r="P357" s="334"/>
      <c r="Q357" s="335"/>
      <c r="R357" s="336"/>
      <c r="S357" s="337"/>
      <c r="T357" s="337"/>
      <c r="U357" s="337"/>
      <c r="V357" s="337"/>
      <c r="W357" s="336"/>
      <c r="X357" s="336"/>
      <c r="Y357" s="336"/>
      <c r="Z357" s="336"/>
      <c r="AA357" s="336"/>
      <c r="AB357" s="337"/>
      <c r="AC357" s="337"/>
      <c r="AD357" s="337"/>
      <c r="AE357" s="337"/>
      <c r="AF357" s="334"/>
      <c r="AG357" s="334"/>
      <c r="AH357" s="334">
        <f t="shared" si="25"/>
        <v>0</v>
      </c>
      <c r="AI357" s="334">
        <f t="shared" si="26"/>
        <v>0</v>
      </c>
      <c r="AJ357" s="334"/>
      <c r="AK357" s="334">
        <f t="shared" si="27"/>
        <v>0</v>
      </c>
      <c r="AL357" s="338"/>
      <c r="AM357" s="304"/>
      <c r="AN357" s="356" t="str">
        <f>IF(SUM(Main!N357,Main!S357)&gt;0,1,"")</f>
        <v/>
      </c>
      <c r="AO357" s="304"/>
      <c r="AP357" s="304"/>
    </row>
    <row r="358" spans="1:42" s="301" customFormat="1" ht="24" hidden="1" customHeight="1">
      <c r="A358" s="332" t="str">
        <f>IF(AN358="","",SUM($AN$4:AN358))</f>
        <v/>
      </c>
      <c r="B358" s="332" t="str">
        <f>IF(AN358="","",Main!B358)</f>
        <v/>
      </c>
      <c r="C358" s="346" t="str">
        <f>IF(AN358="","",Main!C358)</f>
        <v/>
      </c>
      <c r="D358" s="347" t="str">
        <f>IF(AN358="","",Main!D358)</f>
        <v/>
      </c>
      <c r="E358" s="333" t="str">
        <f>IF(AN358="","",Main!E358)</f>
        <v/>
      </c>
      <c r="F358" s="333"/>
      <c r="G358" s="333"/>
      <c r="H358" s="333"/>
      <c r="I358" s="333"/>
      <c r="J358" s="333"/>
      <c r="K358" s="333"/>
      <c r="L358" s="333"/>
      <c r="M358" s="339" t="str">
        <f>IF(AN358="","",SUM(Main!N358,Main!S358))</f>
        <v/>
      </c>
      <c r="N358" s="333"/>
      <c r="O358" s="334">
        <f t="shared" si="24"/>
        <v>0</v>
      </c>
      <c r="P358" s="334"/>
      <c r="Q358" s="335"/>
      <c r="R358" s="336"/>
      <c r="S358" s="337"/>
      <c r="T358" s="337"/>
      <c r="U358" s="337"/>
      <c r="V358" s="337"/>
      <c r="W358" s="336"/>
      <c r="X358" s="336"/>
      <c r="Y358" s="336"/>
      <c r="Z358" s="336"/>
      <c r="AA358" s="336"/>
      <c r="AB358" s="337"/>
      <c r="AC358" s="337"/>
      <c r="AD358" s="337"/>
      <c r="AE358" s="337"/>
      <c r="AF358" s="334"/>
      <c r="AG358" s="334"/>
      <c r="AH358" s="334">
        <f t="shared" si="25"/>
        <v>0</v>
      </c>
      <c r="AI358" s="334">
        <f t="shared" si="26"/>
        <v>0</v>
      </c>
      <c r="AJ358" s="334"/>
      <c r="AK358" s="334">
        <f t="shared" si="27"/>
        <v>0</v>
      </c>
      <c r="AL358" s="338"/>
      <c r="AM358" s="304"/>
      <c r="AN358" s="356" t="str">
        <f>IF(SUM(Main!N358,Main!S358)&gt;0,1,"")</f>
        <v/>
      </c>
      <c r="AO358" s="304"/>
      <c r="AP358" s="304"/>
    </row>
    <row r="359" spans="1:42" s="301" customFormat="1" ht="24" hidden="1" customHeight="1">
      <c r="A359" s="332" t="str">
        <f>IF(AN359="","",SUM($AN$4:AN359))</f>
        <v/>
      </c>
      <c r="B359" s="332" t="str">
        <f>IF(AN359="","",Main!B359)</f>
        <v/>
      </c>
      <c r="C359" s="346" t="str">
        <f>IF(AN359="","",Main!C359)</f>
        <v/>
      </c>
      <c r="D359" s="347" t="str">
        <f>IF(AN359="","",Main!D359)</f>
        <v/>
      </c>
      <c r="E359" s="333" t="str">
        <f>IF(AN359="","",Main!E359)</f>
        <v/>
      </c>
      <c r="F359" s="333"/>
      <c r="G359" s="333"/>
      <c r="H359" s="333"/>
      <c r="I359" s="333"/>
      <c r="J359" s="333"/>
      <c r="K359" s="333"/>
      <c r="L359" s="333"/>
      <c r="M359" s="339" t="str">
        <f>IF(AN359="","",SUM(Main!N359,Main!S359))</f>
        <v/>
      </c>
      <c r="N359" s="333"/>
      <c r="O359" s="334">
        <f t="shared" si="24"/>
        <v>0</v>
      </c>
      <c r="P359" s="334"/>
      <c r="Q359" s="335"/>
      <c r="R359" s="336"/>
      <c r="S359" s="337"/>
      <c r="T359" s="337"/>
      <c r="U359" s="337"/>
      <c r="V359" s="337"/>
      <c r="W359" s="336"/>
      <c r="X359" s="336"/>
      <c r="Y359" s="336"/>
      <c r="Z359" s="336"/>
      <c r="AA359" s="336"/>
      <c r="AB359" s="337"/>
      <c r="AC359" s="337"/>
      <c r="AD359" s="337"/>
      <c r="AE359" s="337"/>
      <c r="AF359" s="334"/>
      <c r="AG359" s="334"/>
      <c r="AH359" s="334">
        <f t="shared" si="25"/>
        <v>0</v>
      </c>
      <c r="AI359" s="334">
        <f t="shared" si="26"/>
        <v>0</v>
      </c>
      <c r="AJ359" s="334"/>
      <c r="AK359" s="334">
        <f t="shared" si="27"/>
        <v>0</v>
      </c>
      <c r="AL359" s="338"/>
      <c r="AM359" s="304"/>
      <c r="AN359" s="356" t="str">
        <f>IF(SUM(Main!N359,Main!S359)&gt;0,1,"")</f>
        <v/>
      </c>
      <c r="AO359" s="304"/>
      <c r="AP359" s="304"/>
    </row>
    <row r="360" spans="1:42" s="301" customFormat="1" ht="24" hidden="1" customHeight="1">
      <c r="A360" s="332" t="str">
        <f>IF(AN360="","",SUM($AN$4:AN360))</f>
        <v/>
      </c>
      <c r="B360" s="332" t="str">
        <f>IF(AN360="","",Main!B360)</f>
        <v/>
      </c>
      <c r="C360" s="346" t="str">
        <f>IF(AN360="","",Main!C360)</f>
        <v/>
      </c>
      <c r="D360" s="347" t="str">
        <f>IF(AN360="","",Main!D360)</f>
        <v/>
      </c>
      <c r="E360" s="333" t="str">
        <f>IF(AN360="","",Main!E360)</f>
        <v/>
      </c>
      <c r="F360" s="333"/>
      <c r="G360" s="333"/>
      <c r="H360" s="333"/>
      <c r="I360" s="333"/>
      <c r="J360" s="333"/>
      <c r="K360" s="333"/>
      <c r="L360" s="333"/>
      <c r="M360" s="339" t="str">
        <f>IF(AN360="","",SUM(Main!N360,Main!S360))</f>
        <v/>
      </c>
      <c r="N360" s="333"/>
      <c r="O360" s="334">
        <f t="shared" si="24"/>
        <v>0</v>
      </c>
      <c r="P360" s="334"/>
      <c r="Q360" s="335"/>
      <c r="R360" s="336"/>
      <c r="S360" s="337"/>
      <c r="T360" s="337"/>
      <c r="U360" s="337"/>
      <c r="V360" s="337"/>
      <c r="W360" s="336"/>
      <c r="X360" s="336"/>
      <c r="Y360" s="336"/>
      <c r="Z360" s="336"/>
      <c r="AA360" s="336"/>
      <c r="AB360" s="337"/>
      <c r="AC360" s="337"/>
      <c r="AD360" s="337"/>
      <c r="AE360" s="337"/>
      <c r="AF360" s="334"/>
      <c r="AG360" s="334"/>
      <c r="AH360" s="334">
        <f t="shared" si="25"/>
        <v>0</v>
      </c>
      <c r="AI360" s="334">
        <f t="shared" si="26"/>
        <v>0</v>
      </c>
      <c r="AJ360" s="334"/>
      <c r="AK360" s="334">
        <f t="shared" si="27"/>
        <v>0</v>
      </c>
      <c r="AL360" s="338"/>
      <c r="AM360" s="304"/>
      <c r="AN360" s="356" t="str">
        <f>IF(SUM(Main!N360,Main!S360)&gt;0,1,"")</f>
        <v/>
      </c>
      <c r="AO360" s="304"/>
      <c r="AP360" s="304"/>
    </row>
    <row r="361" spans="1:42" s="301" customFormat="1" ht="24" hidden="1" customHeight="1">
      <c r="A361" s="332" t="str">
        <f>IF(AN361="","",SUM($AN$4:AN361))</f>
        <v/>
      </c>
      <c r="B361" s="332" t="str">
        <f>IF(AN361="","",Main!B361)</f>
        <v/>
      </c>
      <c r="C361" s="346" t="str">
        <f>IF(AN361="","",Main!C361)</f>
        <v/>
      </c>
      <c r="D361" s="347" t="str">
        <f>IF(AN361="","",Main!D361)</f>
        <v/>
      </c>
      <c r="E361" s="333" t="str">
        <f>IF(AN361="","",Main!E361)</f>
        <v/>
      </c>
      <c r="F361" s="333"/>
      <c r="G361" s="333"/>
      <c r="H361" s="333"/>
      <c r="I361" s="333"/>
      <c r="J361" s="333"/>
      <c r="K361" s="333"/>
      <c r="L361" s="333"/>
      <c r="M361" s="339" t="str">
        <f>IF(AN361="","",SUM(Main!N361,Main!S361))</f>
        <v/>
      </c>
      <c r="N361" s="333"/>
      <c r="O361" s="334">
        <f t="shared" si="24"/>
        <v>0</v>
      </c>
      <c r="P361" s="334"/>
      <c r="Q361" s="335"/>
      <c r="R361" s="336"/>
      <c r="S361" s="337"/>
      <c r="T361" s="337"/>
      <c r="U361" s="337"/>
      <c r="V361" s="337"/>
      <c r="W361" s="336"/>
      <c r="X361" s="336"/>
      <c r="Y361" s="336"/>
      <c r="Z361" s="336"/>
      <c r="AA361" s="336"/>
      <c r="AB361" s="337"/>
      <c r="AC361" s="337"/>
      <c r="AD361" s="337"/>
      <c r="AE361" s="337"/>
      <c r="AF361" s="334"/>
      <c r="AG361" s="334"/>
      <c r="AH361" s="334">
        <f t="shared" si="25"/>
        <v>0</v>
      </c>
      <c r="AI361" s="334">
        <f t="shared" si="26"/>
        <v>0</v>
      </c>
      <c r="AJ361" s="334"/>
      <c r="AK361" s="334">
        <f t="shared" si="27"/>
        <v>0</v>
      </c>
      <c r="AL361" s="338"/>
      <c r="AM361" s="304"/>
      <c r="AN361" s="356" t="str">
        <f>IF(SUM(Main!N361,Main!S361)&gt;0,1,"")</f>
        <v/>
      </c>
      <c r="AO361" s="304"/>
      <c r="AP361" s="304"/>
    </row>
    <row r="362" spans="1:42" s="301" customFormat="1" ht="24" hidden="1" customHeight="1">
      <c r="A362" s="332" t="str">
        <f>IF(AN362="","",SUM($AN$4:AN362))</f>
        <v/>
      </c>
      <c r="B362" s="332" t="str">
        <f>IF(AN362="","",Main!B362)</f>
        <v/>
      </c>
      <c r="C362" s="346" t="str">
        <f>IF(AN362="","",Main!C362)</f>
        <v/>
      </c>
      <c r="D362" s="347" t="str">
        <f>IF(AN362="","",Main!D362)</f>
        <v/>
      </c>
      <c r="E362" s="333" t="str">
        <f>IF(AN362="","",Main!E362)</f>
        <v/>
      </c>
      <c r="F362" s="333"/>
      <c r="G362" s="333"/>
      <c r="H362" s="333"/>
      <c r="I362" s="333"/>
      <c r="J362" s="333"/>
      <c r="K362" s="333"/>
      <c r="L362" s="333"/>
      <c r="M362" s="339" t="str">
        <f>IF(AN362="","",SUM(Main!N362,Main!S362))</f>
        <v/>
      </c>
      <c r="N362" s="333"/>
      <c r="O362" s="334">
        <f t="shared" si="24"/>
        <v>0</v>
      </c>
      <c r="P362" s="334"/>
      <c r="Q362" s="335"/>
      <c r="R362" s="336"/>
      <c r="S362" s="337"/>
      <c r="T362" s="337"/>
      <c r="U362" s="337"/>
      <c r="V362" s="337"/>
      <c r="W362" s="336"/>
      <c r="X362" s="336"/>
      <c r="Y362" s="336"/>
      <c r="Z362" s="336"/>
      <c r="AA362" s="336"/>
      <c r="AB362" s="337"/>
      <c r="AC362" s="337"/>
      <c r="AD362" s="337"/>
      <c r="AE362" s="337"/>
      <c r="AF362" s="334"/>
      <c r="AG362" s="334"/>
      <c r="AH362" s="334">
        <f t="shared" si="25"/>
        <v>0</v>
      </c>
      <c r="AI362" s="334">
        <f t="shared" si="26"/>
        <v>0</v>
      </c>
      <c r="AJ362" s="334"/>
      <c r="AK362" s="334">
        <f t="shared" si="27"/>
        <v>0</v>
      </c>
      <c r="AL362" s="338"/>
      <c r="AM362" s="304"/>
      <c r="AN362" s="356" t="str">
        <f>IF(SUM(Main!N362,Main!S362)&gt;0,1,"")</f>
        <v/>
      </c>
      <c r="AO362" s="304"/>
      <c r="AP362" s="304"/>
    </row>
    <row r="363" spans="1:42" s="301" customFormat="1" ht="24" hidden="1" customHeight="1">
      <c r="A363" s="332" t="str">
        <f>IF(AN363="","",SUM($AN$4:AN363))</f>
        <v/>
      </c>
      <c r="B363" s="332" t="str">
        <f>IF(AN363="","",Main!B363)</f>
        <v/>
      </c>
      <c r="C363" s="346" t="str">
        <f>IF(AN363="","",Main!C363)</f>
        <v/>
      </c>
      <c r="D363" s="347" t="str">
        <f>IF(AN363="","",Main!D363)</f>
        <v/>
      </c>
      <c r="E363" s="333" t="str">
        <f>IF(AN363="","",Main!E363)</f>
        <v/>
      </c>
      <c r="F363" s="333"/>
      <c r="G363" s="333"/>
      <c r="H363" s="333"/>
      <c r="I363" s="333"/>
      <c r="J363" s="333"/>
      <c r="K363" s="333"/>
      <c r="L363" s="333"/>
      <c r="M363" s="339" t="str">
        <f>IF(AN363="","",SUM(Main!N363,Main!S363))</f>
        <v/>
      </c>
      <c r="N363" s="333"/>
      <c r="O363" s="334">
        <f t="shared" si="24"/>
        <v>0</v>
      </c>
      <c r="P363" s="334"/>
      <c r="Q363" s="335"/>
      <c r="R363" s="336"/>
      <c r="S363" s="337"/>
      <c r="T363" s="337"/>
      <c r="U363" s="337"/>
      <c r="V363" s="337"/>
      <c r="W363" s="336"/>
      <c r="X363" s="336"/>
      <c r="Y363" s="336"/>
      <c r="Z363" s="336"/>
      <c r="AA363" s="336"/>
      <c r="AB363" s="337"/>
      <c r="AC363" s="337"/>
      <c r="AD363" s="337"/>
      <c r="AE363" s="337"/>
      <c r="AF363" s="334"/>
      <c r="AG363" s="334"/>
      <c r="AH363" s="334">
        <f t="shared" si="25"/>
        <v>0</v>
      </c>
      <c r="AI363" s="334">
        <f t="shared" si="26"/>
        <v>0</v>
      </c>
      <c r="AJ363" s="334"/>
      <c r="AK363" s="334">
        <f t="shared" si="27"/>
        <v>0</v>
      </c>
      <c r="AL363" s="338"/>
      <c r="AM363" s="304"/>
      <c r="AN363" s="356" t="str">
        <f>IF(SUM(Main!N363,Main!S363)&gt;0,1,"")</f>
        <v/>
      </c>
      <c r="AO363" s="304"/>
      <c r="AP363" s="304"/>
    </row>
    <row r="364" spans="1:42" s="301" customFormat="1" ht="24" hidden="1" customHeight="1">
      <c r="A364" s="332" t="str">
        <f>IF(AN364="","",SUM($AN$4:AN364))</f>
        <v/>
      </c>
      <c r="B364" s="332" t="str">
        <f>IF(AN364="","",Main!B364)</f>
        <v/>
      </c>
      <c r="C364" s="346" t="str">
        <f>IF(AN364="","",Main!C364)</f>
        <v/>
      </c>
      <c r="D364" s="347" t="str">
        <f>IF(AN364="","",Main!D364)</f>
        <v/>
      </c>
      <c r="E364" s="333" t="str">
        <f>IF(AN364="","",Main!E364)</f>
        <v/>
      </c>
      <c r="F364" s="333"/>
      <c r="G364" s="333"/>
      <c r="H364" s="333"/>
      <c r="I364" s="333"/>
      <c r="J364" s="333"/>
      <c r="K364" s="333"/>
      <c r="L364" s="333"/>
      <c r="M364" s="339" t="str">
        <f>IF(AN364="","",SUM(Main!N364,Main!S364))</f>
        <v/>
      </c>
      <c r="N364" s="333"/>
      <c r="O364" s="334">
        <f t="shared" si="24"/>
        <v>0</v>
      </c>
      <c r="P364" s="334"/>
      <c r="Q364" s="335"/>
      <c r="R364" s="336"/>
      <c r="S364" s="337"/>
      <c r="T364" s="337"/>
      <c r="U364" s="337"/>
      <c r="V364" s="337"/>
      <c r="W364" s="336"/>
      <c r="X364" s="336"/>
      <c r="Y364" s="336"/>
      <c r="Z364" s="336"/>
      <c r="AA364" s="336"/>
      <c r="AB364" s="337"/>
      <c r="AC364" s="337"/>
      <c r="AD364" s="337"/>
      <c r="AE364" s="337"/>
      <c r="AF364" s="334"/>
      <c r="AG364" s="334"/>
      <c r="AH364" s="334">
        <f t="shared" si="25"/>
        <v>0</v>
      </c>
      <c r="AI364" s="334">
        <f t="shared" si="26"/>
        <v>0</v>
      </c>
      <c r="AJ364" s="334"/>
      <c r="AK364" s="334">
        <f t="shared" si="27"/>
        <v>0</v>
      </c>
      <c r="AL364" s="338"/>
      <c r="AM364" s="304"/>
      <c r="AN364" s="356" t="str">
        <f>IF(SUM(Main!N364,Main!S364)&gt;0,1,"")</f>
        <v/>
      </c>
      <c r="AO364" s="304"/>
      <c r="AP364" s="304"/>
    </row>
    <row r="365" spans="1:42" s="301" customFormat="1" ht="24" hidden="1" customHeight="1">
      <c r="A365" s="332" t="str">
        <f>IF(AN365="","",SUM($AN$4:AN365))</f>
        <v/>
      </c>
      <c r="B365" s="332" t="str">
        <f>IF(AN365="","",Main!B365)</f>
        <v/>
      </c>
      <c r="C365" s="346" t="str">
        <f>IF(AN365="","",Main!C365)</f>
        <v/>
      </c>
      <c r="D365" s="347" t="str">
        <f>IF(AN365="","",Main!D365)</f>
        <v/>
      </c>
      <c r="E365" s="333" t="str">
        <f>IF(AN365="","",Main!E365)</f>
        <v/>
      </c>
      <c r="F365" s="333"/>
      <c r="G365" s="333"/>
      <c r="H365" s="333"/>
      <c r="I365" s="333"/>
      <c r="J365" s="333"/>
      <c r="K365" s="333"/>
      <c r="L365" s="333"/>
      <c r="M365" s="339" t="str">
        <f>IF(AN365="","",SUM(Main!N365,Main!S365))</f>
        <v/>
      </c>
      <c r="N365" s="333"/>
      <c r="O365" s="334">
        <f t="shared" si="24"/>
        <v>0</v>
      </c>
      <c r="P365" s="334"/>
      <c r="Q365" s="335"/>
      <c r="R365" s="336"/>
      <c r="S365" s="337"/>
      <c r="T365" s="337"/>
      <c r="U365" s="337"/>
      <c r="V365" s="337"/>
      <c r="W365" s="336"/>
      <c r="X365" s="336"/>
      <c r="Y365" s="336"/>
      <c r="Z365" s="336"/>
      <c r="AA365" s="336"/>
      <c r="AB365" s="337"/>
      <c r="AC365" s="337"/>
      <c r="AD365" s="337"/>
      <c r="AE365" s="337"/>
      <c r="AF365" s="334"/>
      <c r="AG365" s="334"/>
      <c r="AH365" s="334">
        <f t="shared" si="25"/>
        <v>0</v>
      </c>
      <c r="AI365" s="334">
        <f t="shared" si="26"/>
        <v>0</v>
      </c>
      <c r="AJ365" s="334"/>
      <c r="AK365" s="334">
        <f t="shared" si="27"/>
        <v>0</v>
      </c>
      <c r="AL365" s="338"/>
      <c r="AM365" s="304"/>
      <c r="AN365" s="356" t="str">
        <f>IF(SUM(Main!N365,Main!S365)&gt;0,1,"")</f>
        <v/>
      </c>
      <c r="AO365" s="304"/>
      <c r="AP365" s="304"/>
    </row>
    <row r="366" spans="1:42" s="301" customFormat="1" ht="24" hidden="1" customHeight="1">
      <c r="A366" s="332" t="str">
        <f>IF(AN366="","",SUM($AN$4:AN366))</f>
        <v/>
      </c>
      <c r="B366" s="332" t="str">
        <f>IF(AN366="","",Main!B366)</f>
        <v/>
      </c>
      <c r="C366" s="346" t="str">
        <f>IF(AN366="","",Main!C366)</f>
        <v/>
      </c>
      <c r="D366" s="347" t="str">
        <f>IF(AN366="","",Main!D366)</f>
        <v/>
      </c>
      <c r="E366" s="333" t="str">
        <f>IF(AN366="","",Main!E366)</f>
        <v/>
      </c>
      <c r="F366" s="333"/>
      <c r="G366" s="333"/>
      <c r="H366" s="333"/>
      <c r="I366" s="333"/>
      <c r="J366" s="333"/>
      <c r="K366" s="333"/>
      <c r="L366" s="333"/>
      <c r="M366" s="339" t="str">
        <f>IF(AN366="","",SUM(Main!N366,Main!S366))</f>
        <v/>
      </c>
      <c r="N366" s="333"/>
      <c r="O366" s="334">
        <f t="shared" si="24"/>
        <v>0</v>
      </c>
      <c r="P366" s="334"/>
      <c r="Q366" s="335"/>
      <c r="R366" s="336"/>
      <c r="S366" s="337"/>
      <c r="T366" s="337"/>
      <c r="U366" s="337"/>
      <c r="V366" s="337"/>
      <c r="W366" s="336"/>
      <c r="X366" s="336"/>
      <c r="Y366" s="336"/>
      <c r="Z366" s="336"/>
      <c r="AA366" s="336"/>
      <c r="AB366" s="337"/>
      <c r="AC366" s="337"/>
      <c r="AD366" s="337"/>
      <c r="AE366" s="337"/>
      <c r="AF366" s="334"/>
      <c r="AG366" s="334"/>
      <c r="AH366" s="334">
        <f t="shared" si="25"/>
        <v>0</v>
      </c>
      <c r="AI366" s="334">
        <f t="shared" si="26"/>
        <v>0</v>
      </c>
      <c r="AJ366" s="334"/>
      <c r="AK366" s="334">
        <f t="shared" si="27"/>
        <v>0</v>
      </c>
      <c r="AL366" s="338"/>
      <c r="AM366" s="304"/>
      <c r="AN366" s="356" t="str">
        <f>IF(SUM(Main!N366,Main!S366)&gt;0,1,"")</f>
        <v/>
      </c>
      <c r="AO366" s="304"/>
      <c r="AP366" s="304"/>
    </row>
    <row r="367" spans="1:42" s="301" customFormat="1" ht="24" hidden="1" customHeight="1">
      <c r="A367" s="332" t="str">
        <f>IF(AN367="","",SUM($AN$4:AN367))</f>
        <v/>
      </c>
      <c r="B367" s="332" t="str">
        <f>IF(AN367="","",Main!B367)</f>
        <v/>
      </c>
      <c r="C367" s="346" t="str">
        <f>IF(AN367="","",Main!C367)</f>
        <v/>
      </c>
      <c r="D367" s="347" t="str">
        <f>IF(AN367="","",Main!D367)</f>
        <v/>
      </c>
      <c r="E367" s="333" t="str">
        <f>IF(AN367="","",Main!E367)</f>
        <v/>
      </c>
      <c r="F367" s="333"/>
      <c r="G367" s="333"/>
      <c r="H367" s="333"/>
      <c r="I367" s="333"/>
      <c r="J367" s="333"/>
      <c r="K367" s="333"/>
      <c r="L367" s="333"/>
      <c r="M367" s="339" t="str">
        <f>IF(AN367="","",SUM(Main!N367,Main!S367))</f>
        <v/>
      </c>
      <c r="N367" s="333"/>
      <c r="O367" s="334">
        <f t="shared" si="24"/>
        <v>0</v>
      </c>
      <c r="P367" s="334"/>
      <c r="Q367" s="335"/>
      <c r="R367" s="336"/>
      <c r="S367" s="337"/>
      <c r="T367" s="337"/>
      <c r="U367" s="337"/>
      <c r="V367" s="337"/>
      <c r="W367" s="336"/>
      <c r="X367" s="336"/>
      <c r="Y367" s="336"/>
      <c r="Z367" s="336"/>
      <c r="AA367" s="336"/>
      <c r="AB367" s="337"/>
      <c r="AC367" s="337"/>
      <c r="AD367" s="337"/>
      <c r="AE367" s="337"/>
      <c r="AF367" s="334"/>
      <c r="AG367" s="334"/>
      <c r="AH367" s="334">
        <f t="shared" si="25"/>
        <v>0</v>
      </c>
      <c r="AI367" s="334">
        <f t="shared" si="26"/>
        <v>0</v>
      </c>
      <c r="AJ367" s="334"/>
      <c r="AK367" s="334">
        <f t="shared" si="27"/>
        <v>0</v>
      </c>
      <c r="AL367" s="338"/>
      <c r="AM367" s="304"/>
      <c r="AN367" s="356" t="str">
        <f>IF(SUM(Main!N367,Main!S367)&gt;0,1,"")</f>
        <v/>
      </c>
      <c r="AO367" s="304"/>
      <c r="AP367" s="304"/>
    </row>
    <row r="368" spans="1:42" s="301" customFormat="1" ht="24" hidden="1" customHeight="1">
      <c r="A368" s="332" t="str">
        <f>IF(AN368="","",SUM($AN$4:AN368))</f>
        <v/>
      </c>
      <c r="B368" s="332" t="str">
        <f>IF(AN368="","",Main!B368)</f>
        <v/>
      </c>
      <c r="C368" s="346" t="str">
        <f>IF(AN368="","",Main!C368)</f>
        <v/>
      </c>
      <c r="D368" s="347" t="str">
        <f>IF(AN368="","",Main!D368)</f>
        <v/>
      </c>
      <c r="E368" s="333" t="str">
        <f>IF(AN368="","",Main!E368)</f>
        <v/>
      </c>
      <c r="F368" s="333"/>
      <c r="G368" s="333"/>
      <c r="H368" s="333"/>
      <c r="I368" s="333"/>
      <c r="J368" s="333"/>
      <c r="K368" s="333"/>
      <c r="L368" s="333"/>
      <c r="M368" s="339" t="str">
        <f>IF(AN368="","",SUM(Main!N368,Main!S368))</f>
        <v/>
      </c>
      <c r="N368" s="333"/>
      <c r="O368" s="334">
        <f t="shared" si="24"/>
        <v>0</v>
      </c>
      <c r="P368" s="334"/>
      <c r="Q368" s="335"/>
      <c r="R368" s="336"/>
      <c r="S368" s="337"/>
      <c r="T368" s="337"/>
      <c r="U368" s="337"/>
      <c r="V368" s="337"/>
      <c r="W368" s="336"/>
      <c r="X368" s="336"/>
      <c r="Y368" s="336"/>
      <c r="Z368" s="336"/>
      <c r="AA368" s="336"/>
      <c r="AB368" s="337"/>
      <c r="AC368" s="337"/>
      <c r="AD368" s="337"/>
      <c r="AE368" s="337"/>
      <c r="AF368" s="334"/>
      <c r="AG368" s="334"/>
      <c r="AH368" s="334">
        <f t="shared" si="25"/>
        <v>0</v>
      </c>
      <c r="AI368" s="334">
        <f t="shared" si="26"/>
        <v>0</v>
      </c>
      <c r="AJ368" s="334"/>
      <c r="AK368" s="334">
        <f t="shared" si="27"/>
        <v>0</v>
      </c>
      <c r="AL368" s="338"/>
      <c r="AM368" s="304"/>
      <c r="AN368" s="356" t="str">
        <f>IF(SUM(Main!N368,Main!S368)&gt;0,1,"")</f>
        <v/>
      </c>
      <c r="AO368" s="304"/>
      <c r="AP368" s="304"/>
    </row>
    <row r="369" spans="1:42" s="301" customFormat="1" ht="24" hidden="1" customHeight="1">
      <c r="A369" s="332" t="str">
        <f>IF(AN369="","",SUM($AN$4:AN369))</f>
        <v/>
      </c>
      <c r="B369" s="332" t="str">
        <f>IF(AN369="","",Main!B369)</f>
        <v/>
      </c>
      <c r="C369" s="346" t="str">
        <f>IF(AN369="","",Main!C369)</f>
        <v/>
      </c>
      <c r="D369" s="347" t="str">
        <f>IF(AN369="","",Main!D369)</f>
        <v/>
      </c>
      <c r="E369" s="333" t="str">
        <f>IF(AN369="","",Main!E369)</f>
        <v/>
      </c>
      <c r="F369" s="333"/>
      <c r="G369" s="333"/>
      <c r="H369" s="333"/>
      <c r="I369" s="333"/>
      <c r="J369" s="333"/>
      <c r="K369" s="333"/>
      <c r="L369" s="333"/>
      <c r="M369" s="339" t="str">
        <f>IF(AN369="","",SUM(Main!N369,Main!S369))</f>
        <v/>
      </c>
      <c r="N369" s="333"/>
      <c r="O369" s="334">
        <f t="shared" si="24"/>
        <v>0</v>
      </c>
      <c r="P369" s="334"/>
      <c r="Q369" s="335"/>
      <c r="R369" s="336"/>
      <c r="S369" s="337"/>
      <c r="T369" s="337"/>
      <c r="U369" s="337"/>
      <c r="V369" s="337"/>
      <c r="W369" s="336"/>
      <c r="X369" s="336"/>
      <c r="Y369" s="336"/>
      <c r="Z369" s="336"/>
      <c r="AA369" s="336"/>
      <c r="AB369" s="337"/>
      <c r="AC369" s="337"/>
      <c r="AD369" s="337"/>
      <c r="AE369" s="337"/>
      <c r="AF369" s="334"/>
      <c r="AG369" s="334"/>
      <c r="AH369" s="334">
        <f t="shared" si="25"/>
        <v>0</v>
      </c>
      <c r="AI369" s="334">
        <f t="shared" si="26"/>
        <v>0</v>
      </c>
      <c r="AJ369" s="334"/>
      <c r="AK369" s="334">
        <f t="shared" si="27"/>
        <v>0</v>
      </c>
      <c r="AL369" s="338"/>
      <c r="AM369" s="304"/>
      <c r="AN369" s="356" t="str">
        <f>IF(SUM(Main!N369,Main!S369)&gt;0,1,"")</f>
        <v/>
      </c>
      <c r="AO369" s="304"/>
      <c r="AP369" s="304"/>
    </row>
    <row r="370" spans="1:42" s="301" customFormat="1" ht="24" hidden="1" customHeight="1">
      <c r="A370" s="332" t="str">
        <f>IF(AN370="","",SUM($AN$4:AN370))</f>
        <v/>
      </c>
      <c r="B370" s="332" t="str">
        <f>IF(AN370="","",Main!B370)</f>
        <v/>
      </c>
      <c r="C370" s="346" t="str">
        <f>IF(AN370="","",Main!C370)</f>
        <v/>
      </c>
      <c r="D370" s="347" t="str">
        <f>IF(AN370="","",Main!D370)</f>
        <v/>
      </c>
      <c r="E370" s="333" t="str">
        <f>IF(AN370="","",Main!E370)</f>
        <v/>
      </c>
      <c r="F370" s="333"/>
      <c r="G370" s="333"/>
      <c r="H370" s="333"/>
      <c r="I370" s="333"/>
      <c r="J370" s="333"/>
      <c r="K370" s="333"/>
      <c r="L370" s="333"/>
      <c r="M370" s="339" t="str">
        <f>IF(AN370="","",SUM(Main!N370,Main!S370))</f>
        <v/>
      </c>
      <c r="N370" s="333"/>
      <c r="O370" s="334">
        <f t="shared" si="24"/>
        <v>0</v>
      </c>
      <c r="P370" s="334"/>
      <c r="Q370" s="335"/>
      <c r="R370" s="336"/>
      <c r="S370" s="337"/>
      <c r="T370" s="337"/>
      <c r="U370" s="337"/>
      <c r="V370" s="337"/>
      <c r="W370" s="336"/>
      <c r="X370" s="336"/>
      <c r="Y370" s="336"/>
      <c r="Z370" s="336"/>
      <c r="AA370" s="336"/>
      <c r="AB370" s="337"/>
      <c r="AC370" s="337"/>
      <c r="AD370" s="337"/>
      <c r="AE370" s="337"/>
      <c r="AF370" s="334"/>
      <c r="AG370" s="334"/>
      <c r="AH370" s="334">
        <f t="shared" si="25"/>
        <v>0</v>
      </c>
      <c r="AI370" s="334">
        <f t="shared" si="26"/>
        <v>0</v>
      </c>
      <c r="AJ370" s="334"/>
      <c r="AK370" s="334">
        <f t="shared" si="27"/>
        <v>0</v>
      </c>
      <c r="AL370" s="338"/>
      <c r="AM370" s="304"/>
      <c r="AN370" s="356" t="str">
        <f>IF(SUM(Main!N370,Main!S370)&gt;0,1,"")</f>
        <v/>
      </c>
      <c r="AO370" s="304"/>
      <c r="AP370" s="304"/>
    </row>
    <row r="371" spans="1:42" s="301" customFormat="1" ht="24" hidden="1" customHeight="1">
      <c r="A371" s="332" t="str">
        <f>IF(AN371="","",SUM($AN$4:AN371))</f>
        <v/>
      </c>
      <c r="B371" s="332" t="str">
        <f>IF(AN371="","",Main!B371)</f>
        <v/>
      </c>
      <c r="C371" s="346" t="str">
        <f>IF(AN371="","",Main!C371)</f>
        <v/>
      </c>
      <c r="D371" s="347" t="str">
        <f>IF(AN371="","",Main!D371)</f>
        <v/>
      </c>
      <c r="E371" s="333" t="str">
        <f>IF(AN371="","",Main!E371)</f>
        <v/>
      </c>
      <c r="F371" s="333"/>
      <c r="G371" s="333"/>
      <c r="H371" s="333"/>
      <c r="I371" s="333"/>
      <c r="J371" s="333"/>
      <c r="K371" s="333"/>
      <c r="L371" s="333"/>
      <c r="M371" s="339" t="str">
        <f>IF(AN371="","",SUM(Main!N371,Main!S371))</f>
        <v/>
      </c>
      <c r="N371" s="333"/>
      <c r="O371" s="334">
        <f t="shared" si="24"/>
        <v>0</v>
      </c>
      <c r="P371" s="334"/>
      <c r="Q371" s="335"/>
      <c r="R371" s="336"/>
      <c r="S371" s="337"/>
      <c r="T371" s="337"/>
      <c r="U371" s="337"/>
      <c r="V371" s="337"/>
      <c r="W371" s="336"/>
      <c r="X371" s="336"/>
      <c r="Y371" s="336"/>
      <c r="Z371" s="336"/>
      <c r="AA371" s="336"/>
      <c r="AB371" s="337"/>
      <c r="AC371" s="337"/>
      <c r="AD371" s="337"/>
      <c r="AE371" s="337"/>
      <c r="AF371" s="334"/>
      <c r="AG371" s="334"/>
      <c r="AH371" s="334">
        <f t="shared" si="25"/>
        <v>0</v>
      </c>
      <c r="AI371" s="334">
        <f t="shared" si="26"/>
        <v>0</v>
      </c>
      <c r="AJ371" s="334"/>
      <c r="AK371" s="334">
        <f t="shared" si="27"/>
        <v>0</v>
      </c>
      <c r="AL371" s="338"/>
      <c r="AM371" s="304"/>
      <c r="AN371" s="356" t="str">
        <f>IF(SUM(Main!N371,Main!S371)&gt;0,1,"")</f>
        <v/>
      </c>
      <c r="AO371" s="304"/>
      <c r="AP371" s="304"/>
    </row>
    <row r="372" spans="1:42" s="301" customFormat="1" ht="24" hidden="1" customHeight="1">
      <c r="A372" s="332" t="str">
        <f>IF(AN372="","",SUM($AN$4:AN372))</f>
        <v/>
      </c>
      <c r="B372" s="332" t="str">
        <f>IF(AN372="","",Main!B372)</f>
        <v/>
      </c>
      <c r="C372" s="346" t="str">
        <f>IF(AN372="","",Main!C372)</f>
        <v/>
      </c>
      <c r="D372" s="347" t="str">
        <f>IF(AN372="","",Main!D372)</f>
        <v/>
      </c>
      <c r="E372" s="333" t="str">
        <f>IF(AN372="","",Main!E372)</f>
        <v/>
      </c>
      <c r="F372" s="333"/>
      <c r="G372" s="333"/>
      <c r="H372" s="333"/>
      <c r="I372" s="333"/>
      <c r="J372" s="333"/>
      <c r="K372" s="333"/>
      <c r="L372" s="333"/>
      <c r="M372" s="339" t="str">
        <f>IF(AN372="","",SUM(Main!N372,Main!S372))</f>
        <v/>
      </c>
      <c r="N372" s="333"/>
      <c r="O372" s="334">
        <f t="shared" si="24"/>
        <v>0</v>
      </c>
      <c r="P372" s="334"/>
      <c r="Q372" s="335"/>
      <c r="R372" s="336"/>
      <c r="S372" s="337"/>
      <c r="T372" s="337"/>
      <c r="U372" s="337"/>
      <c r="V372" s="337"/>
      <c r="W372" s="336"/>
      <c r="X372" s="336"/>
      <c r="Y372" s="336"/>
      <c r="Z372" s="336"/>
      <c r="AA372" s="336"/>
      <c r="AB372" s="337"/>
      <c r="AC372" s="337"/>
      <c r="AD372" s="337"/>
      <c r="AE372" s="337"/>
      <c r="AF372" s="334"/>
      <c r="AG372" s="334"/>
      <c r="AH372" s="334">
        <f t="shared" si="25"/>
        <v>0</v>
      </c>
      <c r="AI372" s="334">
        <f t="shared" si="26"/>
        <v>0</v>
      </c>
      <c r="AJ372" s="334"/>
      <c r="AK372" s="334">
        <f t="shared" si="27"/>
        <v>0</v>
      </c>
      <c r="AL372" s="338"/>
      <c r="AM372" s="304"/>
      <c r="AN372" s="356" t="str">
        <f>IF(SUM(Main!N372,Main!S372)&gt;0,1,"")</f>
        <v/>
      </c>
      <c r="AO372" s="304"/>
      <c r="AP372" s="304"/>
    </row>
    <row r="373" spans="1:42" s="301" customFormat="1" ht="24" hidden="1" customHeight="1">
      <c r="A373" s="332" t="str">
        <f>IF(AN373="","",SUM($AN$4:AN373))</f>
        <v/>
      </c>
      <c r="B373" s="332" t="str">
        <f>IF(AN373="","",Main!B373)</f>
        <v/>
      </c>
      <c r="C373" s="346" t="str">
        <f>IF(AN373="","",Main!C373)</f>
        <v/>
      </c>
      <c r="D373" s="347" t="str">
        <f>IF(AN373="","",Main!D373)</f>
        <v/>
      </c>
      <c r="E373" s="333" t="str">
        <f>IF(AN373="","",Main!E373)</f>
        <v/>
      </c>
      <c r="F373" s="333"/>
      <c r="G373" s="333"/>
      <c r="H373" s="333"/>
      <c r="I373" s="333"/>
      <c r="J373" s="333"/>
      <c r="K373" s="333"/>
      <c r="L373" s="333"/>
      <c r="M373" s="339" t="str">
        <f>IF(AN373="","",SUM(Main!N373,Main!S373))</f>
        <v/>
      </c>
      <c r="N373" s="333"/>
      <c r="O373" s="334">
        <f t="shared" si="24"/>
        <v>0</v>
      </c>
      <c r="P373" s="334"/>
      <c r="Q373" s="335"/>
      <c r="R373" s="336"/>
      <c r="S373" s="337"/>
      <c r="T373" s="337"/>
      <c r="U373" s="337"/>
      <c r="V373" s="337"/>
      <c r="W373" s="336"/>
      <c r="X373" s="336"/>
      <c r="Y373" s="336"/>
      <c r="Z373" s="336"/>
      <c r="AA373" s="336"/>
      <c r="AB373" s="337"/>
      <c r="AC373" s="337"/>
      <c r="AD373" s="337"/>
      <c r="AE373" s="337"/>
      <c r="AF373" s="334"/>
      <c r="AG373" s="334"/>
      <c r="AH373" s="334">
        <f t="shared" si="25"/>
        <v>0</v>
      </c>
      <c r="AI373" s="334">
        <f t="shared" si="26"/>
        <v>0</v>
      </c>
      <c r="AJ373" s="334"/>
      <c r="AK373" s="334">
        <f t="shared" si="27"/>
        <v>0</v>
      </c>
      <c r="AL373" s="338"/>
      <c r="AM373" s="304"/>
      <c r="AN373" s="356" t="str">
        <f>IF(SUM(Main!N373,Main!S373)&gt;0,1,"")</f>
        <v/>
      </c>
      <c r="AO373" s="304"/>
      <c r="AP373" s="304"/>
    </row>
    <row r="374" spans="1:42" s="301" customFormat="1" ht="24" hidden="1" customHeight="1">
      <c r="A374" s="332" t="str">
        <f>IF(AN374="","",SUM($AN$4:AN374))</f>
        <v/>
      </c>
      <c r="B374" s="332" t="str">
        <f>IF(AN374="","",Main!B374)</f>
        <v/>
      </c>
      <c r="C374" s="346" t="str">
        <f>IF(AN374="","",Main!C374)</f>
        <v/>
      </c>
      <c r="D374" s="347" t="str">
        <f>IF(AN374="","",Main!D374)</f>
        <v/>
      </c>
      <c r="E374" s="333" t="str">
        <f>IF(AN374="","",Main!E374)</f>
        <v/>
      </c>
      <c r="F374" s="333"/>
      <c r="G374" s="333"/>
      <c r="H374" s="333"/>
      <c r="I374" s="333"/>
      <c r="J374" s="333"/>
      <c r="K374" s="333"/>
      <c r="L374" s="333"/>
      <c r="M374" s="339" t="str">
        <f>IF(AN374="","",SUM(Main!N374,Main!S374))</f>
        <v/>
      </c>
      <c r="N374" s="333"/>
      <c r="O374" s="334">
        <f t="shared" si="24"/>
        <v>0</v>
      </c>
      <c r="P374" s="334"/>
      <c r="Q374" s="335"/>
      <c r="R374" s="336"/>
      <c r="S374" s="337"/>
      <c r="T374" s="337"/>
      <c r="U374" s="337"/>
      <c r="V374" s="337"/>
      <c r="W374" s="336"/>
      <c r="X374" s="336"/>
      <c r="Y374" s="336"/>
      <c r="Z374" s="336"/>
      <c r="AA374" s="336"/>
      <c r="AB374" s="337"/>
      <c r="AC374" s="337"/>
      <c r="AD374" s="337"/>
      <c r="AE374" s="337"/>
      <c r="AF374" s="334"/>
      <c r="AG374" s="334"/>
      <c r="AH374" s="334">
        <f t="shared" si="25"/>
        <v>0</v>
      </c>
      <c r="AI374" s="334">
        <f t="shared" si="26"/>
        <v>0</v>
      </c>
      <c r="AJ374" s="334"/>
      <c r="AK374" s="334">
        <f t="shared" si="27"/>
        <v>0</v>
      </c>
      <c r="AL374" s="338"/>
      <c r="AM374" s="304"/>
      <c r="AN374" s="356" t="str">
        <f>IF(SUM(Main!N374,Main!S374)&gt;0,1,"")</f>
        <v/>
      </c>
      <c r="AO374" s="304"/>
      <c r="AP374" s="304"/>
    </row>
    <row r="375" spans="1:42" s="301" customFormat="1" ht="24" hidden="1" customHeight="1">
      <c r="A375" s="332" t="str">
        <f>IF(AN375="","",SUM($AN$4:AN375))</f>
        <v/>
      </c>
      <c r="B375" s="332" t="str">
        <f>IF(AN375="","",Main!B375)</f>
        <v/>
      </c>
      <c r="C375" s="346" t="str">
        <f>IF(AN375="","",Main!C375)</f>
        <v/>
      </c>
      <c r="D375" s="347" t="str">
        <f>IF(AN375="","",Main!D375)</f>
        <v/>
      </c>
      <c r="E375" s="333" t="str">
        <f>IF(AN375="","",Main!E375)</f>
        <v/>
      </c>
      <c r="F375" s="333"/>
      <c r="G375" s="333"/>
      <c r="H375" s="333"/>
      <c r="I375" s="333"/>
      <c r="J375" s="333"/>
      <c r="K375" s="333"/>
      <c r="L375" s="333"/>
      <c r="M375" s="339" t="str">
        <f>IF(AN375="","",SUM(Main!N375,Main!S375))</f>
        <v/>
      </c>
      <c r="N375" s="333"/>
      <c r="O375" s="334">
        <f t="shared" si="24"/>
        <v>0</v>
      </c>
      <c r="P375" s="334"/>
      <c r="Q375" s="335"/>
      <c r="R375" s="336"/>
      <c r="S375" s="337"/>
      <c r="T375" s="337"/>
      <c r="U375" s="337"/>
      <c r="V375" s="337"/>
      <c r="W375" s="336"/>
      <c r="X375" s="336"/>
      <c r="Y375" s="336"/>
      <c r="Z375" s="336"/>
      <c r="AA375" s="336"/>
      <c r="AB375" s="337"/>
      <c r="AC375" s="337"/>
      <c r="AD375" s="337"/>
      <c r="AE375" s="337"/>
      <c r="AF375" s="334"/>
      <c r="AG375" s="334"/>
      <c r="AH375" s="334">
        <f t="shared" si="25"/>
        <v>0</v>
      </c>
      <c r="AI375" s="334">
        <f t="shared" si="26"/>
        <v>0</v>
      </c>
      <c r="AJ375" s="334"/>
      <c r="AK375" s="334">
        <f t="shared" si="27"/>
        <v>0</v>
      </c>
      <c r="AL375" s="338"/>
      <c r="AM375" s="304"/>
      <c r="AN375" s="356" t="str">
        <f>IF(SUM(Main!N375,Main!S375)&gt;0,1,"")</f>
        <v/>
      </c>
      <c r="AO375" s="304"/>
      <c r="AP375" s="304"/>
    </row>
    <row r="376" spans="1:42" s="301" customFormat="1" ht="24" hidden="1" customHeight="1">
      <c r="A376" s="332" t="str">
        <f>IF(AN376="","",SUM($AN$4:AN376))</f>
        <v/>
      </c>
      <c r="B376" s="332" t="str">
        <f>IF(AN376="","",Main!B376)</f>
        <v/>
      </c>
      <c r="C376" s="346" t="str">
        <f>IF(AN376="","",Main!C376)</f>
        <v/>
      </c>
      <c r="D376" s="347" t="str">
        <f>IF(AN376="","",Main!D376)</f>
        <v/>
      </c>
      <c r="E376" s="333" t="str">
        <f>IF(AN376="","",Main!E376)</f>
        <v/>
      </c>
      <c r="F376" s="333"/>
      <c r="G376" s="333"/>
      <c r="H376" s="333"/>
      <c r="I376" s="333"/>
      <c r="J376" s="333"/>
      <c r="K376" s="333"/>
      <c r="L376" s="333"/>
      <c r="M376" s="339" t="str">
        <f>IF(AN376="","",SUM(Main!N376,Main!S376))</f>
        <v/>
      </c>
      <c r="N376" s="333"/>
      <c r="O376" s="334">
        <f t="shared" si="24"/>
        <v>0</v>
      </c>
      <c r="P376" s="334"/>
      <c r="Q376" s="335"/>
      <c r="R376" s="336"/>
      <c r="S376" s="337"/>
      <c r="T376" s="337"/>
      <c r="U376" s="337"/>
      <c r="V376" s="337"/>
      <c r="W376" s="336"/>
      <c r="X376" s="336"/>
      <c r="Y376" s="336"/>
      <c r="Z376" s="336"/>
      <c r="AA376" s="336"/>
      <c r="AB376" s="337"/>
      <c r="AC376" s="337"/>
      <c r="AD376" s="337"/>
      <c r="AE376" s="337"/>
      <c r="AF376" s="334"/>
      <c r="AG376" s="334"/>
      <c r="AH376" s="334">
        <f t="shared" si="25"/>
        <v>0</v>
      </c>
      <c r="AI376" s="334">
        <f t="shared" si="26"/>
        <v>0</v>
      </c>
      <c r="AJ376" s="334"/>
      <c r="AK376" s="334">
        <f t="shared" si="27"/>
        <v>0</v>
      </c>
      <c r="AL376" s="338"/>
      <c r="AM376" s="304"/>
      <c r="AN376" s="356" t="str">
        <f>IF(SUM(Main!N376,Main!S376)&gt;0,1,"")</f>
        <v/>
      </c>
      <c r="AO376" s="304"/>
      <c r="AP376" s="304"/>
    </row>
    <row r="377" spans="1:42" s="301" customFormat="1" ht="24" hidden="1" customHeight="1">
      <c r="A377" s="332" t="str">
        <f>IF(AN377="","",SUM($AN$4:AN377))</f>
        <v/>
      </c>
      <c r="B377" s="332" t="str">
        <f>IF(AN377="","",Main!B377)</f>
        <v/>
      </c>
      <c r="C377" s="346" t="str">
        <f>IF(AN377="","",Main!C377)</f>
        <v/>
      </c>
      <c r="D377" s="347" t="str">
        <f>IF(AN377="","",Main!D377)</f>
        <v/>
      </c>
      <c r="E377" s="333" t="str">
        <f>IF(AN377="","",Main!E377)</f>
        <v/>
      </c>
      <c r="F377" s="333"/>
      <c r="G377" s="333"/>
      <c r="H377" s="333"/>
      <c r="I377" s="333"/>
      <c r="J377" s="333"/>
      <c r="K377" s="333"/>
      <c r="L377" s="333"/>
      <c r="M377" s="339" t="str">
        <f>IF(AN377="","",SUM(Main!N377,Main!S377))</f>
        <v/>
      </c>
      <c r="N377" s="333"/>
      <c r="O377" s="334">
        <f t="shared" si="24"/>
        <v>0</v>
      </c>
      <c r="P377" s="334"/>
      <c r="Q377" s="335"/>
      <c r="R377" s="336"/>
      <c r="S377" s="337"/>
      <c r="T377" s="337"/>
      <c r="U377" s="337"/>
      <c r="V377" s="337"/>
      <c r="W377" s="336"/>
      <c r="X377" s="336"/>
      <c r="Y377" s="336"/>
      <c r="Z377" s="336"/>
      <c r="AA377" s="336"/>
      <c r="AB377" s="337"/>
      <c r="AC377" s="337"/>
      <c r="AD377" s="337"/>
      <c r="AE377" s="337"/>
      <c r="AF377" s="334"/>
      <c r="AG377" s="334"/>
      <c r="AH377" s="334">
        <f t="shared" si="25"/>
        <v>0</v>
      </c>
      <c r="AI377" s="334">
        <f t="shared" si="26"/>
        <v>0</v>
      </c>
      <c r="AJ377" s="334"/>
      <c r="AK377" s="334">
        <f t="shared" si="27"/>
        <v>0</v>
      </c>
      <c r="AL377" s="338"/>
      <c r="AM377" s="304"/>
      <c r="AN377" s="356" t="str">
        <f>IF(SUM(Main!N377,Main!S377)&gt;0,1,"")</f>
        <v/>
      </c>
      <c r="AO377" s="304"/>
      <c r="AP377" s="304"/>
    </row>
    <row r="378" spans="1:42" s="301" customFormat="1" ht="24" hidden="1" customHeight="1">
      <c r="A378" s="332" t="str">
        <f>IF(AN378="","",SUM($AN$4:AN378))</f>
        <v/>
      </c>
      <c r="B378" s="332" t="str">
        <f>IF(AN378="","",Main!B378)</f>
        <v/>
      </c>
      <c r="C378" s="346" t="str">
        <f>IF(AN378="","",Main!C378)</f>
        <v/>
      </c>
      <c r="D378" s="347" t="str">
        <f>IF(AN378="","",Main!D378)</f>
        <v/>
      </c>
      <c r="E378" s="333" t="str">
        <f>IF(AN378="","",Main!E378)</f>
        <v/>
      </c>
      <c r="F378" s="333"/>
      <c r="G378" s="333"/>
      <c r="H378" s="333"/>
      <c r="I378" s="333"/>
      <c r="J378" s="333"/>
      <c r="K378" s="333"/>
      <c r="L378" s="333"/>
      <c r="M378" s="339" t="str">
        <f>IF(AN378="","",SUM(Main!N378,Main!S378))</f>
        <v/>
      </c>
      <c r="N378" s="333"/>
      <c r="O378" s="334">
        <f t="shared" si="24"/>
        <v>0</v>
      </c>
      <c r="P378" s="334"/>
      <c r="Q378" s="335"/>
      <c r="R378" s="336"/>
      <c r="S378" s="337"/>
      <c r="T378" s="337"/>
      <c r="U378" s="337"/>
      <c r="V378" s="337"/>
      <c r="W378" s="336"/>
      <c r="X378" s="336"/>
      <c r="Y378" s="336"/>
      <c r="Z378" s="336"/>
      <c r="AA378" s="336"/>
      <c r="AB378" s="337"/>
      <c r="AC378" s="337"/>
      <c r="AD378" s="337"/>
      <c r="AE378" s="337"/>
      <c r="AF378" s="334"/>
      <c r="AG378" s="334"/>
      <c r="AH378" s="334">
        <f t="shared" si="25"/>
        <v>0</v>
      </c>
      <c r="AI378" s="334">
        <f t="shared" si="26"/>
        <v>0</v>
      </c>
      <c r="AJ378" s="334"/>
      <c r="AK378" s="334">
        <f t="shared" si="27"/>
        <v>0</v>
      </c>
      <c r="AL378" s="338"/>
      <c r="AM378" s="304"/>
      <c r="AN378" s="356" t="str">
        <f>IF(SUM(Main!N378,Main!S378)&gt;0,1,"")</f>
        <v/>
      </c>
      <c r="AO378" s="304"/>
      <c r="AP378" s="304"/>
    </row>
    <row r="379" spans="1:42" s="301" customFormat="1" ht="24" hidden="1" customHeight="1">
      <c r="A379" s="332" t="str">
        <f>IF(AN379="","",SUM($AN$4:AN379))</f>
        <v/>
      </c>
      <c r="B379" s="332" t="str">
        <f>IF(AN379="","",Main!B379)</f>
        <v/>
      </c>
      <c r="C379" s="346" t="str">
        <f>IF(AN379="","",Main!C379)</f>
        <v/>
      </c>
      <c r="D379" s="347" t="str">
        <f>IF(AN379="","",Main!D379)</f>
        <v/>
      </c>
      <c r="E379" s="333" t="str">
        <f>IF(AN379="","",Main!E379)</f>
        <v/>
      </c>
      <c r="F379" s="333"/>
      <c r="G379" s="333"/>
      <c r="H379" s="333"/>
      <c r="I379" s="333"/>
      <c r="J379" s="333"/>
      <c r="K379" s="333"/>
      <c r="L379" s="333"/>
      <c r="M379" s="339" t="str">
        <f>IF(AN379="","",SUM(Main!N379,Main!S379))</f>
        <v/>
      </c>
      <c r="N379" s="333"/>
      <c r="O379" s="334">
        <f t="shared" si="24"/>
        <v>0</v>
      </c>
      <c r="P379" s="334"/>
      <c r="Q379" s="335"/>
      <c r="R379" s="336"/>
      <c r="S379" s="337"/>
      <c r="T379" s="337"/>
      <c r="U379" s="337"/>
      <c r="V379" s="337"/>
      <c r="W379" s="336"/>
      <c r="X379" s="336"/>
      <c r="Y379" s="336"/>
      <c r="Z379" s="336"/>
      <c r="AA379" s="336"/>
      <c r="AB379" s="337"/>
      <c r="AC379" s="337"/>
      <c r="AD379" s="337"/>
      <c r="AE379" s="337"/>
      <c r="AF379" s="334"/>
      <c r="AG379" s="334"/>
      <c r="AH379" s="334">
        <f t="shared" si="25"/>
        <v>0</v>
      </c>
      <c r="AI379" s="334">
        <f t="shared" si="26"/>
        <v>0</v>
      </c>
      <c r="AJ379" s="334"/>
      <c r="AK379" s="334">
        <f t="shared" si="27"/>
        <v>0</v>
      </c>
      <c r="AL379" s="338"/>
      <c r="AM379" s="304"/>
      <c r="AN379" s="356" t="str">
        <f>IF(SUM(Main!N379,Main!S379)&gt;0,1,"")</f>
        <v/>
      </c>
      <c r="AO379" s="304"/>
      <c r="AP379" s="304"/>
    </row>
    <row r="380" spans="1:42" s="301" customFormat="1" ht="24" hidden="1" customHeight="1">
      <c r="A380" s="332" t="str">
        <f>IF(AN380="","",SUM($AN$4:AN380))</f>
        <v/>
      </c>
      <c r="B380" s="332" t="str">
        <f>IF(AN380="","",Main!B380)</f>
        <v/>
      </c>
      <c r="C380" s="346" t="str">
        <f>IF(AN380="","",Main!C380)</f>
        <v/>
      </c>
      <c r="D380" s="347" t="str">
        <f>IF(AN380="","",Main!D380)</f>
        <v/>
      </c>
      <c r="E380" s="333" t="str">
        <f>IF(AN380="","",Main!E380)</f>
        <v/>
      </c>
      <c r="F380" s="333"/>
      <c r="G380" s="333"/>
      <c r="H380" s="333"/>
      <c r="I380" s="333"/>
      <c r="J380" s="333"/>
      <c r="K380" s="333"/>
      <c r="L380" s="333"/>
      <c r="M380" s="339" t="str">
        <f>IF(AN380="","",SUM(Main!N380,Main!S380))</f>
        <v/>
      </c>
      <c r="N380" s="333"/>
      <c r="O380" s="334">
        <f t="shared" si="24"/>
        <v>0</v>
      </c>
      <c r="P380" s="334"/>
      <c r="Q380" s="335"/>
      <c r="R380" s="336"/>
      <c r="S380" s="337"/>
      <c r="T380" s="337"/>
      <c r="U380" s="337"/>
      <c r="V380" s="337"/>
      <c r="W380" s="336"/>
      <c r="X380" s="336"/>
      <c r="Y380" s="336"/>
      <c r="Z380" s="336"/>
      <c r="AA380" s="336"/>
      <c r="AB380" s="337"/>
      <c r="AC380" s="337"/>
      <c r="AD380" s="337"/>
      <c r="AE380" s="337"/>
      <c r="AF380" s="334"/>
      <c r="AG380" s="334"/>
      <c r="AH380" s="334">
        <f t="shared" si="25"/>
        <v>0</v>
      </c>
      <c r="AI380" s="334">
        <f t="shared" si="26"/>
        <v>0</v>
      </c>
      <c r="AJ380" s="334"/>
      <c r="AK380" s="334">
        <f t="shared" si="27"/>
        <v>0</v>
      </c>
      <c r="AL380" s="338"/>
      <c r="AM380" s="304"/>
      <c r="AN380" s="356" t="str">
        <f>IF(SUM(Main!N380,Main!S380)&gt;0,1,"")</f>
        <v/>
      </c>
      <c r="AO380" s="304"/>
      <c r="AP380" s="304"/>
    </row>
    <row r="381" spans="1:42" s="301" customFormat="1" ht="24" hidden="1" customHeight="1">
      <c r="A381" s="332" t="str">
        <f>IF(AN381="","",SUM($AN$4:AN381))</f>
        <v/>
      </c>
      <c r="B381" s="332" t="str">
        <f>IF(AN381="","",Main!B381)</f>
        <v/>
      </c>
      <c r="C381" s="346" t="str">
        <f>IF(AN381="","",Main!C381)</f>
        <v/>
      </c>
      <c r="D381" s="347" t="str">
        <f>IF(AN381="","",Main!D381)</f>
        <v/>
      </c>
      <c r="E381" s="333" t="str">
        <f>IF(AN381="","",Main!E381)</f>
        <v/>
      </c>
      <c r="F381" s="333"/>
      <c r="G381" s="333"/>
      <c r="H381" s="333"/>
      <c r="I381" s="333"/>
      <c r="J381" s="333"/>
      <c r="K381" s="333"/>
      <c r="L381" s="333"/>
      <c r="M381" s="339" t="str">
        <f>IF(AN381="","",SUM(Main!N381,Main!S381))</f>
        <v/>
      </c>
      <c r="N381" s="333"/>
      <c r="O381" s="334">
        <f t="shared" si="24"/>
        <v>0</v>
      </c>
      <c r="P381" s="334"/>
      <c r="Q381" s="335"/>
      <c r="R381" s="336"/>
      <c r="S381" s="337"/>
      <c r="T381" s="337"/>
      <c r="U381" s="337"/>
      <c r="V381" s="337"/>
      <c r="W381" s="336"/>
      <c r="X381" s="336"/>
      <c r="Y381" s="336"/>
      <c r="Z381" s="336"/>
      <c r="AA381" s="336"/>
      <c r="AB381" s="337"/>
      <c r="AC381" s="337"/>
      <c r="AD381" s="337"/>
      <c r="AE381" s="337"/>
      <c r="AF381" s="334"/>
      <c r="AG381" s="334"/>
      <c r="AH381" s="334">
        <f t="shared" si="25"/>
        <v>0</v>
      </c>
      <c r="AI381" s="334">
        <f t="shared" si="26"/>
        <v>0</v>
      </c>
      <c r="AJ381" s="334"/>
      <c r="AK381" s="334">
        <f t="shared" si="27"/>
        <v>0</v>
      </c>
      <c r="AL381" s="338"/>
      <c r="AM381" s="304"/>
      <c r="AN381" s="356" t="str">
        <f>IF(SUM(Main!N381,Main!S381)&gt;0,1,"")</f>
        <v/>
      </c>
      <c r="AO381" s="304"/>
      <c r="AP381" s="304"/>
    </row>
    <row r="382" spans="1:42" s="301" customFormat="1" ht="24" hidden="1" customHeight="1">
      <c r="A382" s="332" t="str">
        <f>IF(AN382="","",SUM($AN$4:AN382))</f>
        <v/>
      </c>
      <c r="B382" s="332" t="str">
        <f>IF(AN382="","",Main!B382)</f>
        <v/>
      </c>
      <c r="C382" s="346" t="str">
        <f>IF(AN382="","",Main!C382)</f>
        <v/>
      </c>
      <c r="D382" s="347" t="str">
        <f>IF(AN382="","",Main!D382)</f>
        <v/>
      </c>
      <c r="E382" s="333" t="str">
        <f>IF(AN382="","",Main!E382)</f>
        <v/>
      </c>
      <c r="F382" s="333"/>
      <c r="G382" s="333"/>
      <c r="H382" s="333"/>
      <c r="I382" s="333"/>
      <c r="J382" s="333"/>
      <c r="K382" s="333"/>
      <c r="L382" s="333"/>
      <c r="M382" s="339" t="str">
        <f>IF(AN382="","",SUM(Main!N382,Main!S382))</f>
        <v/>
      </c>
      <c r="N382" s="333"/>
      <c r="O382" s="334">
        <f t="shared" si="24"/>
        <v>0</v>
      </c>
      <c r="P382" s="334"/>
      <c r="Q382" s="335"/>
      <c r="R382" s="336"/>
      <c r="S382" s="337"/>
      <c r="T382" s="337"/>
      <c r="U382" s="337"/>
      <c r="V382" s="337"/>
      <c r="W382" s="336"/>
      <c r="X382" s="336"/>
      <c r="Y382" s="336"/>
      <c r="Z382" s="336"/>
      <c r="AA382" s="336"/>
      <c r="AB382" s="337"/>
      <c r="AC382" s="337"/>
      <c r="AD382" s="337"/>
      <c r="AE382" s="337"/>
      <c r="AF382" s="334"/>
      <c r="AG382" s="334"/>
      <c r="AH382" s="334">
        <f t="shared" si="25"/>
        <v>0</v>
      </c>
      <c r="AI382" s="334">
        <f t="shared" si="26"/>
        <v>0</v>
      </c>
      <c r="AJ382" s="334"/>
      <c r="AK382" s="334">
        <f t="shared" si="27"/>
        <v>0</v>
      </c>
      <c r="AL382" s="338"/>
      <c r="AM382" s="304"/>
      <c r="AN382" s="356" t="str">
        <f>IF(SUM(Main!N382,Main!S382)&gt;0,1,"")</f>
        <v/>
      </c>
      <c r="AO382" s="304"/>
      <c r="AP382" s="304"/>
    </row>
    <row r="383" spans="1:42" s="301" customFormat="1" ht="24" hidden="1" customHeight="1">
      <c r="A383" s="332" t="str">
        <f>IF(AN383="","",SUM($AN$4:AN383))</f>
        <v/>
      </c>
      <c r="B383" s="332" t="str">
        <f>IF(AN383="","",Main!B383)</f>
        <v/>
      </c>
      <c r="C383" s="346" t="str">
        <f>IF(AN383="","",Main!C383)</f>
        <v/>
      </c>
      <c r="D383" s="347" t="str">
        <f>IF(AN383="","",Main!D383)</f>
        <v/>
      </c>
      <c r="E383" s="333" t="str">
        <f>IF(AN383="","",Main!E383)</f>
        <v/>
      </c>
      <c r="F383" s="333"/>
      <c r="G383" s="333"/>
      <c r="H383" s="333"/>
      <c r="I383" s="333"/>
      <c r="J383" s="333"/>
      <c r="K383" s="333"/>
      <c r="L383" s="333"/>
      <c r="M383" s="339" t="str">
        <f>IF(AN383="","",SUM(Main!N383,Main!S383))</f>
        <v/>
      </c>
      <c r="N383" s="333"/>
      <c r="O383" s="334">
        <f t="shared" si="24"/>
        <v>0</v>
      </c>
      <c r="P383" s="334"/>
      <c r="Q383" s="335"/>
      <c r="R383" s="336"/>
      <c r="S383" s="337"/>
      <c r="T383" s="337"/>
      <c r="U383" s="337"/>
      <c r="V383" s="337"/>
      <c r="W383" s="336"/>
      <c r="X383" s="336"/>
      <c r="Y383" s="336"/>
      <c r="Z383" s="336"/>
      <c r="AA383" s="336"/>
      <c r="AB383" s="337"/>
      <c r="AC383" s="337"/>
      <c r="AD383" s="337"/>
      <c r="AE383" s="337"/>
      <c r="AF383" s="334"/>
      <c r="AG383" s="334"/>
      <c r="AH383" s="334">
        <f t="shared" si="25"/>
        <v>0</v>
      </c>
      <c r="AI383" s="334">
        <f t="shared" si="26"/>
        <v>0</v>
      </c>
      <c r="AJ383" s="334"/>
      <c r="AK383" s="334">
        <f t="shared" si="27"/>
        <v>0</v>
      </c>
      <c r="AL383" s="338"/>
      <c r="AM383" s="304"/>
      <c r="AN383" s="356" t="str">
        <f>IF(SUM(Main!N383,Main!S383)&gt;0,1,"")</f>
        <v/>
      </c>
      <c r="AO383" s="304"/>
      <c r="AP383" s="304"/>
    </row>
    <row r="384" spans="1:42" s="301" customFormat="1" ht="24" hidden="1" customHeight="1">
      <c r="A384" s="332" t="str">
        <f>IF(AN384="","",SUM($AN$4:AN384))</f>
        <v/>
      </c>
      <c r="B384" s="332" t="str">
        <f>IF(AN384="","",Main!B384)</f>
        <v/>
      </c>
      <c r="C384" s="346" t="str">
        <f>IF(AN384="","",Main!C384)</f>
        <v/>
      </c>
      <c r="D384" s="347" t="str">
        <f>IF(AN384="","",Main!D384)</f>
        <v/>
      </c>
      <c r="E384" s="333" t="str">
        <f>IF(AN384="","",Main!E384)</f>
        <v/>
      </c>
      <c r="F384" s="333"/>
      <c r="G384" s="333"/>
      <c r="H384" s="333"/>
      <c r="I384" s="333"/>
      <c r="J384" s="333"/>
      <c r="K384" s="333"/>
      <c r="L384" s="333"/>
      <c r="M384" s="339" t="str">
        <f>IF(AN384="","",SUM(Main!N384,Main!S384))</f>
        <v/>
      </c>
      <c r="N384" s="333"/>
      <c r="O384" s="334">
        <f t="shared" si="24"/>
        <v>0</v>
      </c>
      <c r="P384" s="334"/>
      <c r="Q384" s="335"/>
      <c r="R384" s="336"/>
      <c r="S384" s="337"/>
      <c r="T384" s="337"/>
      <c r="U384" s="337"/>
      <c r="V384" s="337"/>
      <c r="W384" s="336"/>
      <c r="X384" s="336"/>
      <c r="Y384" s="336"/>
      <c r="Z384" s="336"/>
      <c r="AA384" s="336"/>
      <c r="AB384" s="337"/>
      <c r="AC384" s="337"/>
      <c r="AD384" s="337"/>
      <c r="AE384" s="337"/>
      <c r="AF384" s="334"/>
      <c r="AG384" s="334"/>
      <c r="AH384" s="334">
        <f t="shared" si="25"/>
        <v>0</v>
      </c>
      <c r="AI384" s="334">
        <f t="shared" si="26"/>
        <v>0</v>
      </c>
      <c r="AJ384" s="334"/>
      <c r="AK384" s="334">
        <f t="shared" si="27"/>
        <v>0</v>
      </c>
      <c r="AL384" s="338"/>
      <c r="AM384" s="304"/>
      <c r="AN384" s="356" t="str">
        <f>IF(SUM(Main!N384,Main!S384)&gt;0,1,"")</f>
        <v/>
      </c>
      <c r="AO384" s="304"/>
      <c r="AP384" s="304"/>
    </row>
    <row r="385" spans="1:42" s="301" customFormat="1" ht="24" hidden="1" customHeight="1">
      <c r="A385" s="332" t="str">
        <f>IF(AN385="","",SUM($AN$4:AN385))</f>
        <v/>
      </c>
      <c r="B385" s="332" t="str">
        <f>IF(AN385="","",Main!B385)</f>
        <v/>
      </c>
      <c r="C385" s="346" t="str">
        <f>IF(AN385="","",Main!C385)</f>
        <v/>
      </c>
      <c r="D385" s="347" t="str">
        <f>IF(AN385="","",Main!D385)</f>
        <v/>
      </c>
      <c r="E385" s="333" t="str">
        <f>IF(AN385="","",Main!E385)</f>
        <v/>
      </c>
      <c r="F385" s="333"/>
      <c r="G385" s="333"/>
      <c r="H385" s="333"/>
      <c r="I385" s="333"/>
      <c r="J385" s="333"/>
      <c r="K385" s="333"/>
      <c r="L385" s="333"/>
      <c r="M385" s="339" t="str">
        <f>IF(AN385="","",SUM(Main!N385,Main!S385))</f>
        <v/>
      </c>
      <c r="N385" s="333"/>
      <c r="O385" s="334">
        <f t="shared" si="24"/>
        <v>0</v>
      </c>
      <c r="P385" s="334"/>
      <c r="Q385" s="335"/>
      <c r="R385" s="336"/>
      <c r="S385" s="337"/>
      <c r="T385" s="337"/>
      <c r="U385" s="337"/>
      <c r="V385" s="337"/>
      <c r="W385" s="336"/>
      <c r="X385" s="336"/>
      <c r="Y385" s="336"/>
      <c r="Z385" s="336"/>
      <c r="AA385" s="336"/>
      <c r="AB385" s="337"/>
      <c r="AC385" s="337"/>
      <c r="AD385" s="337"/>
      <c r="AE385" s="337"/>
      <c r="AF385" s="334"/>
      <c r="AG385" s="334"/>
      <c r="AH385" s="334">
        <f t="shared" si="25"/>
        <v>0</v>
      </c>
      <c r="AI385" s="334">
        <f t="shared" si="26"/>
        <v>0</v>
      </c>
      <c r="AJ385" s="334"/>
      <c r="AK385" s="334">
        <f t="shared" si="27"/>
        <v>0</v>
      </c>
      <c r="AL385" s="338"/>
      <c r="AM385" s="304"/>
      <c r="AN385" s="356" t="str">
        <f>IF(SUM(Main!N385,Main!S385)&gt;0,1,"")</f>
        <v/>
      </c>
      <c r="AO385" s="304"/>
      <c r="AP385" s="304"/>
    </row>
    <row r="386" spans="1:42" s="301" customFormat="1" ht="24" hidden="1" customHeight="1">
      <c r="A386" s="332" t="str">
        <f>IF(AN386="","",SUM($AN$4:AN386))</f>
        <v/>
      </c>
      <c r="B386" s="332" t="str">
        <f>IF(AN386="","",Main!B386)</f>
        <v/>
      </c>
      <c r="C386" s="346" t="str">
        <f>IF(AN386="","",Main!C386)</f>
        <v/>
      </c>
      <c r="D386" s="347" t="str">
        <f>IF(AN386="","",Main!D386)</f>
        <v/>
      </c>
      <c r="E386" s="333" t="str">
        <f>IF(AN386="","",Main!E386)</f>
        <v/>
      </c>
      <c r="F386" s="333"/>
      <c r="G386" s="333"/>
      <c r="H386" s="333"/>
      <c r="I386" s="333"/>
      <c r="J386" s="333"/>
      <c r="K386" s="333"/>
      <c r="L386" s="333"/>
      <c r="M386" s="339" t="str">
        <f>IF(AN386="","",SUM(Main!N386,Main!S386))</f>
        <v/>
      </c>
      <c r="N386" s="333"/>
      <c r="O386" s="334">
        <f t="shared" si="24"/>
        <v>0</v>
      </c>
      <c r="P386" s="334"/>
      <c r="Q386" s="335"/>
      <c r="R386" s="336"/>
      <c r="S386" s="337"/>
      <c r="T386" s="337"/>
      <c r="U386" s="337"/>
      <c r="V386" s="337"/>
      <c r="W386" s="336"/>
      <c r="X386" s="336"/>
      <c r="Y386" s="336"/>
      <c r="Z386" s="336"/>
      <c r="AA386" s="336"/>
      <c r="AB386" s="337"/>
      <c r="AC386" s="337"/>
      <c r="AD386" s="337"/>
      <c r="AE386" s="337"/>
      <c r="AF386" s="334"/>
      <c r="AG386" s="334"/>
      <c r="AH386" s="334">
        <f t="shared" si="25"/>
        <v>0</v>
      </c>
      <c r="AI386" s="334">
        <f t="shared" si="26"/>
        <v>0</v>
      </c>
      <c r="AJ386" s="334"/>
      <c r="AK386" s="334">
        <f t="shared" si="27"/>
        <v>0</v>
      </c>
      <c r="AL386" s="338"/>
      <c r="AM386" s="304"/>
      <c r="AN386" s="356" t="str">
        <f>IF(SUM(Main!N386,Main!S386)&gt;0,1,"")</f>
        <v/>
      </c>
      <c r="AO386" s="304"/>
      <c r="AP386" s="304"/>
    </row>
    <row r="387" spans="1:42" s="301" customFormat="1" ht="24" hidden="1" customHeight="1">
      <c r="A387" s="332" t="str">
        <f>IF(AN387="","",SUM($AN$4:AN387))</f>
        <v/>
      </c>
      <c r="B387" s="332" t="str">
        <f>IF(AN387="","",Main!B387)</f>
        <v/>
      </c>
      <c r="C387" s="346" t="str">
        <f>IF(AN387="","",Main!C387)</f>
        <v/>
      </c>
      <c r="D387" s="347" t="str">
        <f>IF(AN387="","",Main!D387)</f>
        <v/>
      </c>
      <c r="E387" s="333" t="str">
        <f>IF(AN387="","",Main!E387)</f>
        <v/>
      </c>
      <c r="F387" s="333"/>
      <c r="G387" s="333"/>
      <c r="H387" s="333"/>
      <c r="I387" s="333"/>
      <c r="J387" s="333"/>
      <c r="K387" s="333"/>
      <c r="L387" s="333"/>
      <c r="M387" s="339" t="str">
        <f>IF(AN387="","",SUM(Main!N387,Main!S387))</f>
        <v/>
      </c>
      <c r="N387" s="333"/>
      <c r="O387" s="334">
        <f t="shared" si="24"/>
        <v>0</v>
      </c>
      <c r="P387" s="334"/>
      <c r="Q387" s="335"/>
      <c r="R387" s="336"/>
      <c r="S387" s="337"/>
      <c r="T387" s="337"/>
      <c r="U387" s="337"/>
      <c r="V387" s="337"/>
      <c r="W387" s="336"/>
      <c r="X387" s="336"/>
      <c r="Y387" s="336"/>
      <c r="Z387" s="336"/>
      <c r="AA387" s="336"/>
      <c r="AB387" s="337"/>
      <c r="AC387" s="337"/>
      <c r="AD387" s="337"/>
      <c r="AE387" s="337"/>
      <c r="AF387" s="334"/>
      <c r="AG387" s="334"/>
      <c r="AH387" s="334">
        <f t="shared" si="25"/>
        <v>0</v>
      </c>
      <c r="AI387" s="334">
        <f t="shared" si="26"/>
        <v>0</v>
      </c>
      <c r="AJ387" s="334"/>
      <c r="AK387" s="334">
        <f t="shared" si="27"/>
        <v>0</v>
      </c>
      <c r="AL387" s="338"/>
      <c r="AM387" s="304"/>
      <c r="AN387" s="356" t="str">
        <f>IF(SUM(Main!N387,Main!S387)&gt;0,1,"")</f>
        <v/>
      </c>
      <c r="AO387" s="304"/>
      <c r="AP387" s="304"/>
    </row>
    <row r="388" spans="1:42" s="301" customFormat="1" ht="24" hidden="1" customHeight="1">
      <c r="A388" s="332" t="str">
        <f>IF(AN388="","",SUM($AN$4:AN388))</f>
        <v/>
      </c>
      <c r="B388" s="332" t="str">
        <f>IF(AN388="","",Main!B388)</f>
        <v/>
      </c>
      <c r="C388" s="346" t="str">
        <f>IF(AN388="","",Main!C388)</f>
        <v/>
      </c>
      <c r="D388" s="347" t="str">
        <f>IF(AN388="","",Main!D388)</f>
        <v/>
      </c>
      <c r="E388" s="333" t="str">
        <f>IF(AN388="","",Main!E388)</f>
        <v/>
      </c>
      <c r="F388" s="333"/>
      <c r="G388" s="333"/>
      <c r="H388" s="333"/>
      <c r="I388" s="333"/>
      <c r="J388" s="333"/>
      <c r="K388" s="333"/>
      <c r="L388" s="333"/>
      <c r="M388" s="339" t="str">
        <f>IF(AN388="","",SUM(Main!N388,Main!S388))</f>
        <v/>
      </c>
      <c r="N388" s="333"/>
      <c r="O388" s="334">
        <f t="shared" si="24"/>
        <v>0</v>
      </c>
      <c r="P388" s="334"/>
      <c r="Q388" s="335"/>
      <c r="R388" s="336"/>
      <c r="S388" s="337"/>
      <c r="T388" s="337"/>
      <c r="U388" s="337"/>
      <c r="V388" s="337"/>
      <c r="W388" s="336"/>
      <c r="X388" s="336"/>
      <c r="Y388" s="336"/>
      <c r="Z388" s="336"/>
      <c r="AA388" s="336"/>
      <c r="AB388" s="337"/>
      <c r="AC388" s="337"/>
      <c r="AD388" s="337"/>
      <c r="AE388" s="337"/>
      <c r="AF388" s="334"/>
      <c r="AG388" s="334"/>
      <c r="AH388" s="334">
        <f t="shared" si="25"/>
        <v>0</v>
      </c>
      <c r="AI388" s="334">
        <f t="shared" si="26"/>
        <v>0</v>
      </c>
      <c r="AJ388" s="334"/>
      <c r="AK388" s="334">
        <f t="shared" si="27"/>
        <v>0</v>
      </c>
      <c r="AL388" s="338"/>
      <c r="AM388" s="304"/>
      <c r="AN388" s="356" t="str">
        <f>IF(SUM(Main!N388,Main!S388)&gt;0,1,"")</f>
        <v/>
      </c>
      <c r="AO388" s="304"/>
      <c r="AP388" s="304"/>
    </row>
    <row r="389" spans="1:42" s="301" customFormat="1" ht="24" hidden="1" customHeight="1">
      <c r="A389" s="332" t="str">
        <f>IF(AN389="","",SUM($AN$4:AN389))</f>
        <v/>
      </c>
      <c r="B389" s="332" t="str">
        <f>IF(AN389="","",Main!B389)</f>
        <v/>
      </c>
      <c r="C389" s="346" t="str">
        <f>IF(AN389="","",Main!C389)</f>
        <v/>
      </c>
      <c r="D389" s="347" t="str">
        <f>IF(AN389="","",Main!D389)</f>
        <v/>
      </c>
      <c r="E389" s="333" t="str">
        <f>IF(AN389="","",Main!E389)</f>
        <v/>
      </c>
      <c r="F389" s="333"/>
      <c r="G389" s="333"/>
      <c r="H389" s="333"/>
      <c r="I389" s="333"/>
      <c r="J389" s="333"/>
      <c r="K389" s="333"/>
      <c r="L389" s="333"/>
      <c r="M389" s="339" t="str">
        <f>IF(AN389="","",SUM(Main!N389,Main!S389))</f>
        <v/>
      </c>
      <c r="N389" s="333"/>
      <c r="O389" s="334">
        <f t="shared" si="24"/>
        <v>0</v>
      </c>
      <c r="P389" s="334"/>
      <c r="Q389" s="335"/>
      <c r="R389" s="336"/>
      <c r="S389" s="337"/>
      <c r="T389" s="337"/>
      <c r="U389" s="337"/>
      <c r="V389" s="337"/>
      <c r="W389" s="336"/>
      <c r="X389" s="336"/>
      <c r="Y389" s="336"/>
      <c r="Z389" s="336"/>
      <c r="AA389" s="336"/>
      <c r="AB389" s="337"/>
      <c r="AC389" s="337"/>
      <c r="AD389" s="337"/>
      <c r="AE389" s="337"/>
      <c r="AF389" s="334"/>
      <c r="AG389" s="334"/>
      <c r="AH389" s="334">
        <f t="shared" si="25"/>
        <v>0</v>
      </c>
      <c r="AI389" s="334">
        <f t="shared" si="26"/>
        <v>0</v>
      </c>
      <c r="AJ389" s="334"/>
      <c r="AK389" s="334">
        <f t="shared" si="27"/>
        <v>0</v>
      </c>
      <c r="AL389" s="338"/>
      <c r="AM389" s="304"/>
      <c r="AN389" s="356" t="str">
        <f>IF(SUM(Main!N389,Main!S389)&gt;0,1,"")</f>
        <v/>
      </c>
      <c r="AO389" s="304"/>
      <c r="AP389" s="304"/>
    </row>
    <row r="390" spans="1:42" s="301" customFormat="1" ht="24" hidden="1" customHeight="1">
      <c r="A390" s="332" t="str">
        <f>IF(AN390="","",SUM($AN$4:AN390))</f>
        <v/>
      </c>
      <c r="B390" s="332" t="str">
        <f>IF(AN390="","",Main!B390)</f>
        <v/>
      </c>
      <c r="C390" s="346" t="str">
        <f>IF(AN390="","",Main!C390)</f>
        <v/>
      </c>
      <c r="D390" s="347" t="str">
        <f>IF(AN390="","",Main!D390)</f>
        <v/>
      </c>
      <c r="E390" s="333" t="str">
        <f>IF(AN390="","",Main!E390)</f>
        <v/>
      </c>
      <c r="F390" s="333"/>
      <c r="G390" s="333"/>
      <c r="H390" s="333"/>
      <c r="I390" s="333"/>
      <c r="J390" s="333"/>
      <c r="K390" s="333"/>
      <c r="L390" s="333"/>
      <c r="M390" s="339" t="str">
        <f>IF(AN390="","",SUM(Main!N390,Main!S390))</f>
        <v/>
      </c>
      <c r="N390" s="333"/>
      <c r="O390" s="334">
        <f t="shared" si="24"/>
        <v>0</v>
      </c>
      <c r="P390" s="334"/>
      <c r="Q390" s="335"/>
      <c r="R390" s="336"/>
      <c r="S390" s="337"/>
      <c r="T390" s="337"/>
      <c r="U390" s="337"/>
      <c r="V390" s="337"/>
      <c r="W390" s="336"/>
      <c r="X390" s="336"/>
      <c r="Y390" s="336"/>
      <c r="Z390" s="336"/>
      <c r="AA390" s="336"/>
      <c r="AB390" s="337"/>
      <c r="AC390" s="337"/>
      <c r="AD390" s="337"/>
      <c r="AE390" s="337"/>
      <c r="AF390" s="334"/>
      <c r="AG390" s="334"/>
      <c r="AH390" s="334">
        <f t="shared" si="25"/>
        <v>0</v>
      </c>
      <c r="AI390" s="334">
        <f t="shared" si="26"/>
        <v>0</v>
      </c>
      <c r="AJ390" s="334"/>
      <c r="AK390" s="334">
        <f t="shared" si="27"/>
        <v>0</v>
      </c>
      <c r="AL390" s="338"/>
      <c r="AM390" s="304"/>
      <c r="AN390" s="356" t="str">
        <f>IF(SUM(Main!N390,Main!S390)&gt;0,1,"")</f>
        <v/>
      </c>
      <c r="AO390" s="304"/>
      <c r="AP390" s="304"/>
    </row>
    <row r="391" spans="1:42" s="301" customFormat="1" ht="24" hidden="1" customHeight="1">
      <c r="A391" s="332" t="str">
        <f>IF(AN391="","",SUM($AN$4:AN391))</f>
        <v/>
      </c>
      <c r="B391" s="332" t="str">
        <f>IF(AN391="","",Main!B391)</f>
        <v/>
      </c>
      <c r="C391" s="346" t="str">
        <f>IF(AN391="","",Main!C391)</f>
        <v/>
      </c>
      <c r="D391" s="347" t="str">
        <f>IF(AN391="","",Main!D391)</f>
        <v/>
      </c>
      <c r="E391" s="333" t="str">
        <f>IF(AN391="","",Main!E391)</f>
        <v/>
      </c>
      <c r="F391" s="333"/>
      <c r="G391" s="333"/>
      <c r="H391" s="333"/>
      <c r="I391" s="333"/>
      <c r="J391" s="333"/>
      <c r="K391" s="333"/>
      <c r="L391" s="333"/>
      <c r="M391" s="339" t="str">
        <f>IF(AN391="","",SUM(Main!N391,Main!S391))</f>
        <v/>
      </c>
      <c r="N391" s="333"/>
      <c r="O391" s="334">
        <f t="shared" si="24"/>
        <v>0</v>
      </c>
      <c r="P391" s="334"/>
      <c r="Q391" s="335"/>
      <c r="R391" s="336"/>
      <c r="S391" s="337"/>
      <c r="T391" s="337"/>
      <c r="U391" s="337"/>
      <c r="V391" s="337"/>
      <c r="W391" s="336"/>
      <c r="X391" s="336"/>
      <c r="Y391" s="336"/>
      <c r="Z391" s="336"/>
      <c r="AA391" s="336"/>
      <c r="AB391" s="337"/>
      <c r="AC391" s="337"/>
      <c r="AD391" s="337"/>
      <c r="AE391" s="337"/>
      <c r="AF391" s="334"/>
      <c r="AG391" s="334"/>
      <c r="AH391" s="334">
        <f t="shared" si="25"/>
        <v>0</v>
      </c>
      <c r="AI391" s="334">
        <f t="shared" si="26"/>
        <v>0</v>
      </c>
      <c r="AJ391" s="334"/>
      <c r="AK391" s="334">
        <f t="shared" si="27"/>
        <v>0</v>
      </c>
      <c r="AL391" s="338"/>
      <c r="AM391" s="304"/>
      <c r="AN391" s="356" t="str">
        <f>IF(SUM(Main!N391,Main!S391)&gt;0,1,"")</f>
        <v/>
      </c>
      <c r="AO391" s="304"/>
      <c r="AP391" s="304"/>
    </row>
    <row r="392" spans="1:42" s="301" customFormat="1" ht="24" hidden="1" customHeight="1">
      <c r="A392" s="332" t="str">
        <f>IF(AN392="","",SUM($AN$4:AN392))</f>
        <v/>
      </c>
      <c r="B392" s="332" t="str">
        <f>IF(AN392="","",Main!B392)</f>
        <v/>
      </c>
      <c r="C392" s="346" t="str">
        <f>IF(AN392="","",Main!C392)</f>
        <v/>
      </c>
      <c r="D392" s="347" t="str">
        <f>IF(AN392="","",Main!D392)</f>
        <v/>
      </c>
      <c r="E392" s="333" t="str">
        <f>IF(AN392="","",Main!E392)</f>
        <v/>
      </c>
      <c r="F392" s="333"/>
      <c r="G392" s="333"/>
      <c r="H392" s="333"/>
      <c r="I392" s="333"/>
      <c r="J392" s="333"/>
      <c r="K392" s="333"/>
      <c r="L392" s="333"/>
      <c r="M392" s="339" t="str">
        <f>IF(AN392="","",SUM(Main!N392,Main!S392))</f>
        <v/>
      </c>
      <c r="N392" s="333"/>
      <c r="O392" s="334">
        <f t="shared" si="24"/>
        <v>0</v>
      </c>
      <c r="P392" s="334"/>
      <c r="Q392" s="335"/>
      <c r="R392" s="336"/>
      <c r="S392" s="337"/>
      <c r="T392" s="337"/>
      <c r="U392" s="337"/>
      <c r="V392" s="337"/>
      <c r="W392" s="336"/>
      <c r="X392" s="336"/>
      <c r="Y392" s="336"/>
      <c r="Z392" s="336"/>
      <c r="AA392" s="336"/>
      <c r="AB392" s="337"/>
      <c r="AC392" s="337"/>
      <c r="AD392" s="337"/>
      <c r="AE392" s="337"/>
      <c r="AF392" s="334"/>
      <c r="AG392" s="334"/>
      <c r="AH392" s="334">
        <f t="shared" si="25"/>
        <v>0</v>
      </c>
      <c r="AI392" s="334">
        <f t="shared" si="26"/>
        <v>0</v>
      </c>
      <c r="AJ392" s="334"/>
      <c r="AK392" s="334">
        <f t="shared" si="27"/>
        <v>0</v>
      </c>
      <c r="AL392" s="338"/>
      <c r="AM392" s="304"/>
      <c r="AN392" s="356" t="str">
        <f>IF(SUM(Main!N392,Main!S392)&gt;0,1,"")</f>
        <v/>
      </c>
      <c r="AO392" s="304"/>
      <c r="AP392" s="304"/>
    </row>
    <row r="393" spans="1:42" s="301" customFormat="1" ht="24" hidden="1" customHeight="1">
      <c r="A393" s="332" t="str">
        <f>IF(AN393="","",SUM($AN$4:AN393))</f>
        <v/>
      </c>
      <c r="B393" s="332" t="str">
        <f>IF(AN393="","",Main!B393)</f>
        <v/>
      </c>
      <c r="C393" s="346" t="str">
        <f>IF(AN393="","",Main!C393)</f>
        <v/>
      </c>
      <c r="D393" s="347" t="str">
        <f>IF(AN393="","",Main!D393)</f>
        <v/>
      </c>
      <c r="E393" s="333" t="str">
        <f>IF(AN393="","",Main!E393)</f>
        <v/>
      </c>
      <c r="F393" s="333"/>
      <c r="G393" s="333"/>
      <c r="H393" s="333"/>
      <c r="I393" s="333"/>
      <c r="J393" s="333"/>
      <c r="K393" s="333"/>
      <c r="L393" s="333"/>
      <c r="M393" s="339" t="str">
        <f>IF(AN393="","",SUM(Main!N393,Main!S393))</f>
        <v/>
      </c>
      <c r="N393" s="333"/>
      <c r="O393" s="334">
        <f t="shared" si="24"/>
        <v>0</v>
      </c>
      <c r="P393" s="334"/>
      <c r="Q393" s="335"/>
      <c r="R393" s="336"/>
      <c r="S393" s="337"/>
      <c r="T393" s="337"/>
      <c r="U393" s="337"/>
      <c r="V393" s="337"/>
      <c r="W393" s="336"/>
      <c r="X393" s="336"/>
      <c r="Y393" s="336"/>
      <c r="Z393" s="336"/>
      <c r="AA393" s="336"/>
      <c r="AB393" s="337"/>
      <c r="AC393" s="337"/>
      <c r="AD393" s="337"/>
      <c r="AE393" s="337"/>
      <c r="AF393" s="334"/>
      <c r="AG393" s="334"/>
      <c r="AH393" s="334">
        <f t="shared" si="25"/>
        <v>0</v>
      </c>
      <c r="AI393" s="334">
        <f t="shared" si="26"/>
        <v>0</v>
      </c>
      <c r="AJ393" s="334"/>
      <c r="AK393" s="334">
        <f t="shared" si="27"/>
        <v>0</v>
      </c>
      <c r="AL393" s="338"/>
      <c r="AM393" s="304"/>
      <c r="AN393" s="356" t="str">
        <f>IF(SUM(Main!N393,Main!S393)&gt;0,1,"")</f>
        <v/>
      </c>
      <c r="AO393" s="304"/>
      <c r="AP393" s="304"/>
    </row>
    <row r="394" spans="1:42" s="301" customFormat="1" ht="24" hidden="1" customHeight="1">
      <c r="A394" s="332" t="str">
        <f>IF(AN394="","",SUM($AN$4:AN394))</f>
        <v/>
      </c>
      <c r="B394" s="332" t="str">
        <f>IF(AN394="","",Main!B394)</f>
        <v/>
      </c>
      <c r="C394" s="346" t="str">
        <f>IF(AN394="","",Main!C394)</f>
        <v/>
      </c>
      <c r="D394" s="347" t="str">
        <f>IF(AN394="","",Main!D394)</f>
        <v/>
      </c>
      <c r="E394" s="333" t="str">
        <f>IF(AN394="","",Main!E394)</f>
        <v/>
      </c>
      <c r="F394" s="333"/>
      <c r="G394" s="333"/>
      <c r="H394" s="333"/>
      <c r="I394" s="333"/>
      <c r="J394" s="333"/>
      <c r="K394" s="333"/>
      <c r="L394" s="333"/>
      <c r="M394" s="339" t="str">
        <f>IF(AN394="","",SUM(Main!N394,Main!S394))</f>
        <v/>
      </c>
      <c r="N394" s="333"/>
      <c r="O394" s="334">
        <f t="shared" si="24"/>
        <v>0</v>
      </c>
      <c r="P394" s="334"/>
      <c r="Q394" s="335"/>
      <c r="R394" s="336"/>
      <c r="S394" s="337"/>
      <c r="T394" s="337"/>
      <c r="U394" s="337"/>
      <c r="V394" s="337"/>
      <c r="W394" s="336"/>
      <c r="X394" s="336"/>
      <c r="Y394" s="336"/>
      <c r="Z394" s="336"/>
      <c r="AA394" s="336"/>
      <c r="AB394" s="337"/>
      <c r="AC394" s="337"/>
      <c r="AD394" s="337"/>
      <c r="AE394" s="337"/>
      <c r="AF394" s="334"/>
      <c r="AG394" s="334"/>
      <c r="AH394" s="334">
        <f t="shared" si="25"/>
        <v>0</v>
      </c>
      <c r="AI394" s="334">
        <f t="shared" si="26"/>
        <v>0</v>
      </c>
      <c r="AJ394" s="334"/>
      <c r="AK394" s="334">
        <f t="shared" si="27"/>
        <v>0</v>
      </c>
      <c r="AL394" s="338"/>
      <c r="AM394" s="304"/>
      <c r="AN394" s="356" t="str">
        <f>IF(SUM(Main!N394,Main!S394)&gt;0,1,"")</f>
        <v/>
      </c>
      <c r="AO394" s="304"/>
      <c r="AP394" s="304"/>
    </row>
    <row r="395" spans="1:42" s="301" customFormat="1" ht="24" hidden="1" customHeight="1">
      <c r="A395" s="332" t="str">
        <f>IF(AN395="","",SUM($AN$4:AN395))</f>
        <v/>
      </c>
      <c r="B395" s="332" t="str">
        <f>IF(AN395="","",Main!B395)</f>
        <v/>
      </c>
      <c r="C395" s="346" t="str">
        <f>IF(AN395="","",Main!C395)</f>
        <v/>
      </c>
      <c r="D395" s="347" t="str">
        <f>IF(AN395="","",Main!D395)</f>
        <v/>
      </c>
      <c r="E395" s="333" t="str">
        <f>IF(AN395="","",Main!E395)</f>
        <v/>
      </c>
      <c r="F395" s="333"/>
      <c r="G395" s="333"/>
      <c r="H395" s="333"/>
      <c r="I395" s="333"/>
      <c r="J395" s="333"/>
      <c r="K395" s="333"/>
      <c r="L395" s="333"/>
      <c r="M395" s="339" t="str">
        <f>IF(AN395="","",SUM(Main!N395,Main!S395))</f>
        <v/>
      </c>
      <c r="N395" s="333"/>
      <c r="O395" s="334">
        <f t="shared" si="24"/>
        <v>0</v>
      </c>
      <c r="P395" s="334"/>
      <c r="Q395" s="335"/>
      <c r="R395" s="336"/>
      <c r="S395" s="337"/>
      <c r="T395" s="337"/>
      <c r="U395" s="337"/>
      <c r="V395" s="337"/>
      <c r="W395" s="336"/>
      <c r="X395" s="336"/>
      <c r="Y395" s="336"/>
      <c r="Z395" s="336"/>
      <c r="AA395" s="336"/>
      <c r="AB395" s="337"/>
      <c r="AC395" s="337"/>
      <c r="AD395" s="337"/>
      <c r="AE395" s="337"/>
      <c r="AF395" s="334"/>
      <c r="AG395" s="334"/>
      <c r="AH395" s="334">
        <f t="shared" si="25"/>
        <v>0</v>
      </c>
      <c r="AI395" s="334">
        <f t="shared" si="26"/>
        <v>0</v>
      </c>
      <c r="AJ395" s="334"/>
      <c r="AK395" s="334">
        <f t="shared" si="27"/>
        <v>0</v>
      </c>
      <c r="AL395" s="338"/>
      <c r="AM395" s="304"/>
      <c r="AN395" s="356" t="str">
        <f>IF(SUM(Main!N395,Main!S395)&gt;0,1,"")</f>
        <v/>
      </c>
      <c r="AO395" s="304"/>
      <c r="AP395" s="304"/>
    </row>
    <row r="396" spans="1:42" s="301" customFormat="1" ht="24" hidden="1" customHeight="1">
      <c r="A396" s="332" t="str">
        <f>IF(AN396="","",SUM($AN$4:AN396))</f>
        <v/>
      </c>
      <c r="B396" s="332" t="str">
        <f>IF(AN396="","",Main!B396)</f>
        <v/>
      </c>
      <c r="C396" s="346" t="str">
        <f>IF(AN396="","",Main!C396)</f>
        <v/>
      </c>
      <c r="D396" s="347" t="str">
        <f>IF(AN396="","",Main!D396)</f>
        <v/>
      </c>
      <c r="E396" s="333" t="str">
        <f>IF(AN396="","",Main!E396)</f>
        <v/>
      </c>
      <c r="F396" s="333"/>
      <c r="G396" s="333"/>
      <c r="H396" s="333"/>
      <c r="I396" s="333"/>
      <c r="J396" s="333"/>
      <c r="K396" s="333"/>
      <c r="L396" s="333"/>
      <c r="M396" s="339" t="str">
        <f>IF(AN396="","",SUM(Main!N396,Main!S396))</f>
        <v/>
      </c>
      <c r="N396" s="333"/>
      <c r="O396" s="334">
        <f t="shared" ref="O396:O459" si="28">SUM(F396:N396)</f>
        <v>0</v>
      </c>
      <c r="P396" s="334"/>
      <c r="Q396" s="335"/>
      <c r="R396" s="336"/>
      <c r="S396" s="337"/>
      <c r="T396" s="337"/>
      <c r="U396" s="337"/>
      <c r="V396" s="337"/>
      <c r="W396" s="336"/>
      <c r="X396" s="336"/>
      <c r="Y396" s="336"/>
      <c r="Z396" s="336"/>
      <c r="AA396" s="336"/>
      <c r="AB396" s="337"/>
      <c r="AC396" s="337"/>
      <c r="AD396" s="337"/>
      <c r="AE396" s="337"/>
      <c r="AF396" s="334"/>
      <c r="AG396" s="334"/>
      <c r="AH396" s="334">
        <f t="shared" ref="AH396:AH459" si="29">SUM(P396:AG396)</f>
        <v>0</v>
      </c>
      <c r="AI396" s="334">
        <f t="shared" ref="AI396:AI459" si="30">O396-AH396</f>
        <v>0</v>
      </c>
      <c r="AJ396" s="334"/>
      <c r="AK396" s="334">
        <f t="shared" ref="AK396:AK459" si="31">AI396-AJ396</f>
        <v>0</v>
      </c>
      <c r="AL396" s="338"/>
      <c r="AM396" s="304"/>
      <c r="AN396" s="356" t="str">
        <f>IF(SUM(Main!N396,Main!S396)&gt;0,1,"")</f>
        <v/>
      </c>
      <c r="AO396" s="304"/>
      <c r="AP396" s="304"/>
    </row>
    <row r="397" spans="1:42" s="301" customFormat="1" ht="24" hidden="1" customHeight="1">
      <c r="A397" s="332" t="str">
        <f>IF(AN397="","",SUM($AN$4:AN397))</f>
        <v/>
      </c>
      <c r="B397" s="332" t="str">
        <f>IF(AN397="","",Main!B397)</f>
        <v/>
      </c>
      <c r="C397" s="346" t="str">
        <f>IF(AN397="","",Main!C397)</f>
        <v/>
      </c>
      <c r="D397" s="347" t="str">
        <f>IF(AN397="","",Main!D397)</f>
        <v/>
      </c>
      <c r="E397" s="333" t="str">
        <f>IF(AN397="","",Main!E397)</f>
        <v/>
      </c>
      <c r="F397" s="333"/>
      <c r="G397" s="333"/>
      <c r="H397" s="333"/>
      <c r="I397" s="333"/>
      <c r="J397" s="333"/>
      <c r="K397" s="333"/>
      <c r="L397" s="333"/>
      <c r="M397" s="339" t="str">
        <f>IF(AN397="","",SUM(Main!N397,Main!S397))</f>
        <v/>
      </c>
      <c r="N397" s="333"/>
      <c r="O397" s="334">
        <f t="shared" si="28"/>
        <v>0</v>
      </c>
      <c r="P397" s="334"/>
      <c r="Q397" s="335"/>
      <c r="R397" s="336"/>
      <c r="S397" s="337"/>
      <c r="T397" s="337"/>
      <c r="U397" s="337"/>
      <c r="V397" s="337"/>
      <c r="W397" s="336"/>
      <c r="X397" s="336"/>
      <c r="Y397" s="336"/>
      <c r="Z397" s="336"/>
      <c r="AA397" s="336"/>
      <c r="AB397" s="337"/>
      <c r="AC397" s="337"/>
      <c r="AD397" s="337"/>
      <c r="AE397" s="337"/>
      <c r="AF397" s="334"/>
      <c r="AG397" s="334"/>
      <c r="AH397" s="334">
        <f t="shared" si="29"/>
        <v>0</v>
      </c>
      <c r="AI397" s="334">
        <f t="shared" si="30"/>
        <v>0</v>
      </c>
      <c r="AJ397" s="334"/>
      <c r="AK397" s="334">
        <f t="shared" si="31"/>
        <v>0</v>
      </c>
      <c r="AL397" s="338"/>
      <c r="AM397" s="304"/>
      <c r="AN397" s="356" t="str">
        <f>IF(SUM(Main!N397,Main!S397)&gt;0,1,"")</f>
        <v/>
      </c>
      <c r="AO397" s="304"/>
      <c r="AP397" s="304"/>
    </row>
    <row r="398" spans="1:42" s="301" customFormat="1" ht="24" hidden="1" customHeight="1">
      <c r="A398" s="332" t="str">
        <f>IF(AN398="","",SUM($AN$4:AN398))</f>
        <v/>
      </c>
      <c r="B398" s="332" t="str">
        <f>IF(AN398="","",Main!B398)</f>
        <v/>
      </c>
      <c r="C398" s="346" t="str">
        <f>IF(AN398="","",Main!C398)</f>
        <v/>
      </c>
      <c r="D398" s="347" t="str">
        <f>IF(AN398="","",Main!D398)</f>
        <v/>
      </c>
      <c r="E398" s="333" t="str">
        <f>IF(AN398="","",Main!E398)</f>
        <v/>
      </c>
      <c r="F398" s="333"/>
      <c r="G398" s="333"/>
      <c r="H398" s="333"/>
      <c r="I398" s="333"/>
      <c r="J398" s="333"/>
      <c r="K398" s="333"/>
      <c r="L398" s="333"/>
      <c r="M398" s="339" t="str">
        <f>IF(AN398="","",SUM(Main!N398,Main!S398))</f>
        <v/>
      </c>
      <c r="N398" s="333"/>
      <c r="O398" s="334">
        <f t="shared" si="28"/>
        <v>0</v>
      </c>
      <c r="P398" s="334"/>
      <c r="Q398" s="335"/>
      <c r="R398" s="336"/>
      <c r="S398" s="337"/>
      <c r="T398" s="337"/>
      <c r="U398" s="337"/>
      <c r="V398" s="337"/>
      <c r="W398" s="336"/>
      <c r="X398" s="336"/>
      <c r="Y398" s="336"/>
      <c r="Z398" s="336"/>
      <c r="AA398" s="336"/>
      <c r="AB398" s="337"/>
      <c r="AC398" s="337"/>
      <c r="AD398" s="337"/>
      <c r="AE398" s="337"/>
      <c r="AF398" s="334"/>
      <c r="AG398" s="334"/>
      <c r="AH398" s="334">
        <f t="shared" si="29"/>
        <v>0</v>
      </c>
      <c r="AI398" s="334">
        <f t="shared" si="30"/>
        <v>0</v>
      </c>
      <c r="AJ398" s="334"/>
      <c r="AK398" s="334">
        <f t="shared" si="31"/>
        <v>0</v>
      </c>
      <c r="AL398" s="338"/>
      <c r="AM398" s="304"/>
      <c r="AN398" s="356" t="str">
        <f>IF(SUM(Main!N398,Main!S398)&gt;0,1,"")</f>
        <v/>
      </c>
      <c r="AO398" s="304"/>
      <c r="AP398" s="304"/>
    </row>
    <row r="399" spans="1:42" s="301" customFormat="1" ht="24" hidden="1" customHeight="1">
      <c r="A399" s="332" t="str">
        <f>IF(AN399="","",SUM($AN$4:AN399))</f>
        <v/>
      </c>
      <c r="B399" s="332" t="str">
        <f>IF(AN399="","",Main!B399)</f>
        <v/>
      </c>
      <c r="C399" s="346" t="str">
        <f>IF(AN399="","",Main!C399)</f>
        <v/>
      </c>
      <c r="D399" s="347" t="str">
        <f>IF(AN399="","",Main!D399)</f>
        <v/>
      </c>
      <c r="E399" s="333" t="str">
        <f>IF(AN399="","",Main!E399)</f>
        <v/>
      </c>
      <c r="F399" s="333"/>
      <c r="G399" s="333"/>
      <c r="H399" s="333"/>
      <c r="I399" s="333"/>
      <c r="J399" s="333"/>
      <c r="K399" s="333"/>
      <c r="L399" s="333"/>
      <c r="M399" s="339" t="str">
        <f>IF(AN399="","",SUM(Main!N399,Main!S399))</f>
        <v/>
      </c>
      <c r="N399" s="333"/>
      <c r="O399" s="334">
        <f t="shared" si="28"/>
        <v>0</v>
      </c>
      <c r="P399" s="334"/>
      <c r="Q399" s="335"/>
      <c r="R399" s="336"/>
      <c r="S399" s="337"/>
      <c r="T399" s="337"/>
      <c r="U399" s="337"/>
      <c r="V399" s="337"/>
      <c r="W399" s="336"/>
      <c r="X399" s="336"/>
      <c r="Y399" s="336"/>
      <c r="Z399" s="336"/>
      <c r="AA399" s="336"/>
      <c r="AB399" s="337"/>
      <c r="AC399" s="337"/>
      <c r="AD399" s="337"/>
      <c r="AE399" s="337"/>
      <c r="AF399" s="334"/>
      <c r="AG399" s="334"/>
      <c r="AH399" s="334">
        <f t="shared" si="29"/>
        <v>0</v>
      </c>
      <c r="AI399" s="334">
        <f t="shared" si="30"/>
        <v>0</v>
      </c>
      <c r="AJ399" s="334"/>
      <c r="AK399" s="334">
        <f t="shared" si="31"/>
        <v>0</v>
      </c>
      <c r="AL399" s="338"/>
      <c r="AM399" s="304"/>
      <c r="AN399" s="356" t="str">
        <f>IF(SUM(Main!N399,Main!S399)&gt;0,1,"")</f>
        <v/>
      </c>
      <c r="AO399" s="304"/>
      <c r="AP399" s="304"/>
    </row>
    <row r="400" spans="1:42" s="301" customFormat="1" ht="24" hidden="1" customHeight="1">
      <c r="A400" s="332" t="str">
        <f>IF(AN400="","",SUM($AN$4:AN400))</f>
        <v/>
      </c>
      <c r="B400" s="332" t="str">
        <f>IF(AN400="","",Main!B400)</f>
        <v/>
      </c>
      <c r="C400" s="346" t="str">
        <f>IF(AN400="","",Main!C400)</f>
        <v/>
      </c>
      <c r="D400" s="347" t="str">
        <f>IF(AN400="","",Main!D400)</f>
        <v/>
      </c>
      <c r="E400" s="333" t="str">
        <f>IF(AN400="","",Main!E400)</f>
        <v/>
      </c>
      <c r="F400" s="333"/>
      <c r="G400" s="333"/>
      <c r="H400" s="333"/>
      <c r="I400" s="333"/>
      <c r="J400" s="333"/>
      <c r="K400" s="333"/>
      <c r="L400" s="333"/>
      <c r="M400" s="339" t="str">
        <f>IF(AN400="","",SUM(Main!N400,Main!S400))</f>
        <v/>
      </c>
      <c r="N400" s="333"/>
      <c r="O400" s="334">
        <f t="shared" si="28"/>
        <v>0</v>
      </c>
      <c r="P400" s="334"/>
      <c r="Q400" s="335"/>
      <c r="R400" s="336"/>
      <c r="S400" s="337"/>
      <c r="T400" s="337"/>
      <c r="U400" s="337"/>
      <c r="V400" s="337"/>
      <c r="W400" s="336"/>
      <c r="X400" s="336"/>
      <c r="Y400" s="336"/>
      <c r="Z400" s="336"/>
      <c r="AA400" s="336"/>
      <c r="AB400" s="337"/>
      <c r="AC400" s="337"/>
      <c r="AD400" s="337"/>
      <c r="AE400" s="337"/>
      <c r="AF400" s="334"/>
      <c r="AG400" s="334"/>
      <c r="AH400" s="334">
        <f t="shared" si="29"/>
        <v>0</v>
      </c>
      <c r="AI400" s="334">
        <f t="shared" si="30"/>
        <v>0</v>
      </c>
      <c r="AJ400" s="334"/>
      <c r="AK400" s="334">
        <f t="shared" si="31"/>
        <v>0</v>
      </c>
      <c r="AL400" s="338"/>
      <c r="AM400" s="304"/>
      <c r="AN400" s="356" t="str">
        <f>IF(SUM(Main!N400,Main!S400)&gt;0,1,"")</f>
        <v/>
      </c>
      <c r="AO400" s="304"/>
      <c r="AP400" s="304"/>
    </row>
    <row r="401" spans="1:42" s="301" customFormat="1" ht="24" hidden="1" customHeight="1">
      <c r="A401" s="332" t="str">
        <f>IF(AN401="","",SUM($AN$4:AN401))</f>
        <v/>
      </c>
      <c r="B401" s="332" t="str">
        <f>IF(AN401="","",Main!B401)</f>
        <v/>
      </c>
      <c r="C401" s="346" t="str">
        <f>IF(AN401="","",Main!C401)</f>
        <v/>
      </c>
      <c r="D401" s="347" t="str">
        <f>IF(AN401="","",Main!D401)</f>
        <v/>
      </c>
      <c r="E401" s="333" t="str">
        <f>IF(AN401="","",Main!E401)</f>
        <v/>
      </c>
      <c r="F401" s="333"/>
      <c r="G401" s="333"/>
      <c r="H401" s="333"/>
      <c r="I401" s="333"/>
      <c r="J401" s="333"/>
      <c r="K401" s="333"/>
      <c r="L401" s="333"/>
      <c r="M401" s="339" t="str">
        <f>IF(AN401="","",SUM(Main!N401,Main!S401))</f>
        <v/>
      </c>
      <c r="N401" s="333"/>
      <c r="O401" s="334">
        <f t="shared" si="28"/>
        <v>0</v>
      </c>
      <c r="P401" s="334"/>
      <c r="Q401" s="335"/>
      <c r="R401" s="336"/>
      <c r="S401" s="337"/>
      <c r="T401" s="337"/>
      <c r="U401" s="337"/>
      <c r="V401" s="337"/>
      <c r="W401" s="336"/>
      <c r="X401" s="336"/>
      <c r="Y401" s="336"/>
      <c r="Z401" s="336"/>
      <c r="AA401" s="336"/>
      <c r="AB401" s="337"/>
      <c r="AC401" s="337"/>
      <c r="AD401" s="337"/>
      <c r="AE401" s="337"/>
      <c r="AF401" s="334"/>
      <c r="AG401" s="334"/>
      <c r="AH401" s="334">
        <f t="shared" si="29"/>
        <v>0</v>
      </c>
      <c r="AI401" s="334">
        <f t="shared" si="30"/>
        <v>0</v>
      </c>
      <c r="AJ401" s="334"/>
      <c r="AK401" s="334">
        <f t="shared" si="31"/>
        <v>0</v>
      </c>
      <c r="AL401" s="338"/>
      <c r="AM401" s="304"/>
      <c r="AN401" s="356" t="str">
        <f>IF(SUM(Main!N401,Main!S401)&gt;0,1,"")</f>
        <v/>
      </c>
      <c r="AO401" s="304"/>
      <c r="AP401" s="304"/>
    </row>
    <row r="402" spans="1:42" s="301" customFormat="1" ht="24" hidden="1" customHeight="1">
      <c r="A402" s="332" t="str">
        <f>IF(AN402="","",SUM($AN$4:AN402))</f>
        <v/>
      </c>
      <c r="B402" s="332" t="str">
        <f>IF(AN402="","",Main!B402)</f>
        <v/>
      </c>
      <c r="C402" s="346" t="str">
        <f>IF(AN402="","",Main!C402)</f>
        <v/>
      </c>
      <c r="D402" s="347" t="str">
        <f>IF(AN402="","",Main!D402)</f>
        <v/>
      </c>
      <c r="E402" s="333" t="str">
        <f>IF(AN402="","",Main!E402)</f>
        <v/>
      </c>
      <c r="F402" s="333"/>
      <c r="G402" s="333"/>
      <c r="H402" s="333"/>
      <c r="I402" s="333"/>
      <c r="J402" s="333"/>
      <c r="K402" s="333"/>
      <c r="L402" s="333"/>
      <c r="M402" s="339" t="str">
        <f>IF(AN402="","",SUM(Main!N402,Main!S402))</f>
        <v/>
      </c>
      <c r="N402" s="333"/>
      <c r="O402" s="334">
        <f t="shared" si="28"/>
        <v>0</v>
      </c>
      <c r="P402" s="334"/>
      <c r="Q402" s="335"/>
      <c r="R402" s="336"/>
      <c r="S402" s="337"/>
      <c r="T402" s="337"/>
      <c r="U402" s="337"/>
      <c r="V402" s="337"/>
      <c r="W402" s="336"/>
      <c r="X402" s="336"/>
      <c r="Y402" s="336"/>
      <c r="Z402" s="336"/>
      <c r="AA402" s="336"/>
      <c r="AB402" s="337"/>
      <c r="AC402" s="337"/>
      <c r="AD402" s="337"/>
      <c r="AE402" s="337"/>
      <c r="AF402" s="334"/>
      <c r="AG402" s="334"/>
      <c r="AH402" s="334">
        <f t="shared" si="29"/>
        <v>0</v>
      </c>
      <c r="AI402" s="334">
        <f t="shared" si="30"/>
        <v>0</v>
      </c>
      <c r="AJ402" s="334"/>
      <c r="AK402" s="334">
        <f t="shared" si="31"/>
        <v>0</v>
      </c>
      <c r="AL402" s="338"/>
      <c r="AM402" s="304"/>
      <c r="AN402" s="356" t="str">
        <f>IF(SUM(Main!N402,Main!S402)&gt;0,1,"")</f>
        <v/>
      </c>
      <c r="AO402" s="304"/>
      <c r="AP402" s="304"/>
    </row>
    <row r="403" spans="1:42" s="301" customFormat="1" ht="24" hidden="1" customHeight="1">
      <c r="A403" s="332" t="str">
        <f>IF(AN403="","",SUM($AN$4:AN403))</f>
        <v/>
      </c>
      <c r="B403" s="332" t="str">
        <f>IF(AN403="","",Main!B403)</f>
        <v/>
      </c>
      <c r="C403" s="346" t="str">
        <f>IF(AN403="","",Main!C403)</f>
        <v/>
      </c>
      <c r="D403" s="347" t="str">
        <f>IF(AN403="","",Main!D403)</f>
        <v/>
      </c>
      <c r="E403" s="333" t="str">
        <f>IF(AN403="","",Main!E403)</f>
        <v/>
      </c>
      <c r="F403" s="333"/>
      <c r="G403" s="333"/>
      <c r="H403" s="333"/>
      <c r="I403" s="333"/>
      <c r="J403" s="333"/>
      <c r="K403" s="333"/>
      <c r="L403" s="333"/>
      <c r="M403" s="339" t="str">
        <f>IF(AN403="","",SUM(Main!N403,Main!S403))</f>
        <v/>
      </c>
      <c r="N403" s="333"/>
      <c r="O403" s="334">
        <f t="shared" si="28"/>
        <v>0</v>
      </c>
      <c r="P403" s="334"/>
      <c r="Q403" s="335"/>
      <c r="R403" s="336"/>
      <c r="S403" s="337"/>
      <c r="T403" s="337"/>
      <c r="U403" s="337"/>
      <c r="V403" s="337"/>
      <c r="W403" s="336"/>
      <c r="X403" s="336"/>
      <c r="Y403" s="336"/>
      <c r="Z403" s="336"/>
      <c r="AA403" s="336"/>
      <c r="AB403" s="337"/>
      <c r="AC403" s="337"/>
      <c r="AD403" s="337"/>
      <c r="AE403" s="337"/>
      <c r="AF403" s="334"/>
      <c r="AG403" s="334"/>
      <c r="AH403" s="334">
        <f t="shared" si="29"/>
        <v>0</v>
      </c>
      <c r="AI403" s="334">
        <f t="shared" si="30"/>
        <v>0</v>
      </c>
      <c r="AJ403" s="334"/>
      <c r="AK403" s="334">
        <f t="shared" si="31"/>
        <v>0</v>
      </c>
      <c r="AL403" s="338"/>
      <c r="AM403" s="304"/>
      <c r="AN403" s="356" t="str">
        <f>IF(SUM(Main!N403,Main!S403)&gt;0,1,"")</f>
        <v/>
      </c>
      <c r="AO403" s="304"/>
      <c r="AP403" s="304"/>
    </row>
    <row r="404" spans="1:42" s="301" customFormat="1" ht="24" hidden="1" customHeight="1">
      <c r="A404" s="332" t="str">
        <f>IF(AN404="","",SUM($AN$4:AN404))</f>
        <v/>
      </c>
      <c r="B404" s="332" t="str">
        <f>IF(AN404="","",Main!B404)</f>
        <v/>
      </c>
      <c r="C404" s="346" t="str">
        <f>IF(AN404="","",Main!C404)</f>
        <v/>
      </c>
      <c r="D404" s="347" t="str">
        <f>IF(AN404="","",Main!D404)</f>
        <v/>
      </c>
      <c r="E404" s="333" t="str">
        <f>IF(AN404="","",Main!E404)</f>
        <v/>
      </c>
      <c r="F404" s="333"/>
      <c r="G404" s="333"/>
      <c r="H404" s="333"/>
      <c r="I404" s="333"/>
      <c r="J404" s="333"/>
      <c r="K404" s="333"/>
      <c r="L404" s="333"/>
      <c r="M404" s="339" t="str">
        <f>IF(AN404="","",SUM(Main!N404,Main!S404))</f>
        <v/>
      </c>
      <c r="N404" s="333"/>
      <c r="O404" s="334">
        <f t="shared" si="28"/>
        <v>0</v>
      </c>
      <c r="P404" s="334"/>
      <c r="Q404" s="335"/>
      <c r="R404" s="336"/>
      <c r="S404" s="337"/>
      <c r="T404" s="337"/>
      <c r="U404" s="337"/>
      <c r="V404" s="337"/>
      <c r="W404" s="336"/>
      <c r="X404" s="336"/>
      <c r="Y404" s="336"/>
      <c r="Z404" s="336"/>
      <c r="AA404" s="336"/>
      <c r="AB404" s="337"/>
      <c r="AC404" s="337"/>
      <c r="AD404" s="337"/>
      <c r="AE404" s="337"/>
      <c r="AF404" s="334"/>
      <c r="AG404" s="334"/>
      <c r="AH404" s="334">
        <f t="shared" si="29"/>
        <v>0</v>
      </c>
      <c r="AI404" s="334">
        <f t="shared" si="30"/>
        <v>0</v>
      </c>
      <c r="AJ404" s="334"/>
      <c r="AK404" s="334">
        <f t="shared" si="31"/>
        <v>0</v>
      </c>
      <c r="AL404" s="338"/>
      <c r="AM404" s="304"/>
      <c r="AN404" s="356" t="str">
        <f>IF(SUM(Main!N404,Main!S404)&gt;0,1,"")</f>
        <v/>
      </c>
      <c r="AO404" s="304"/>
      <c r="AP404" s="304"/>
    </row>
    <row r="405" spans="1:42" s="301" customFormat="1" ht="24" hidden="1" customHeight="1">
      <c r="A405" s="332" t="str">
        <f>IF(AN405="","",SUM($AN$4:AN405))</f>
        <v/>
      </c>
      <c r="B405" s="332" t="str">
        <f>IF(AN405="","",Main!B405)</f>
        <v/>
      </c>
      <c r="C405" s="346" t="str">
        <f>IF(AN405="","",Main!C405)</f>
        <v/>
      </c>
      <c r="D405" s="347" t="str">
        <f>IF(AN405="","",Main!D405)</f>
        <v/>
      </c>
      <c r="E405" s="333" t="str">
        <f>IF(AN405="","",Main!E405)</f>
        <v/>
      </c>
      <c r="F405" s="333"/>
      <c r="G405" s="333"/>
      <c r="H405" s="333"/>
      <c r="I405" s="333"/>
      <c r="J405" s="333"/>
      <c r="K405" s="333"/>
      <c r="L405" s="333"/>
      <c r="M405" s="339" t="str">
        <f>IF(AN405="","",SUM(Main!N405,Main!S405))</f>
        <v/>
      </c>
      <c r="N405" s="333"/>
      <c r="O405" s="334">
        <f t="shared" si="28"/>
        <v>0</v>
      </c>
      <c r="P405" s="334"/>
      <c r="Q405" s="335"/>
      <c r="R405" s="336"/>
      <c r="S405" s="337"/>
      <c r="T405" s="337"/>
      <c r="U405" s="337"/>
      <c r="V405" s="337"/>
      <c r="W405" s="336"/>
      <c r="X405" s="336"/>
      <c r="Y405" s="336"/>
      <c r="Z405" s="336"/>
      <c r="AA405" s="336"/>
      <c r="AB405" s="337"/>
      <c r="AC405" s="337"/>
      <c r="AD405" s="337"/>
      <c r="AE405" s="337"/>
      <c r="AF405" s="334"/>
      <c r="AG405" s="334"/>
      <c r="AH405" s="334">
        <f t="shared" si="29"/>
        <v>0</v>
      </c>
      <c r="AI405" s="334">
        <f t="shared" si="30"/>
        <v>0</v>
      </c>
      <c r="AJ405" s="334"/>
      <c r="AK405" s="334">
        <f t="shared" si="31"/>
        <v>0</v>
      </c>
      <c r="AL405" s="338"/>
      <c r="AM405" s="304"/>
      <c r="AN405" s="356" t="str">
        <f>IF(SUM(Main!N405,Main!S405)&gt;0,1,"")</f>
        <v/>
      </c>
      <c r="AO405" s="304"/>
      <c r="AP405" s="304"/>
    </row>
    <row r="406" spans="1:42" s="301" customFormat="1" ht="24" hidden="1" customHeight="1">
      <c r="A406" s="332" t="str">
        <f>IF(AN406="","",SUM($AN$4:AN406))</f>
        <v/>
      </c>
      <c r="B406" s="332" t="str">
        <f>IF(AN406="","",Main!B406)</f>
        <v/>
      </c>
      <c r="C406" s="346" t="str">
        <f>IF(AN406="","",Main!C406)</f>
        <v/>
      </c>
      <c r="D406" s="347" t="str">
        <f>IF(AN406="","",Main!D406)</f>
        <v/>
      </c>
      <c r="E406" s="333" t="str">
        <f>IF(AN406="","",Main!E406)</f>
        <v/>
      </c>
      <c r="F406" s="333"/>
      <c r="G406" s="333"/>
      <c r="H406" s="333"/>
      <c r="I406" s="333"/>
      <c r="J406" s="333"/>
      <c r="K406" s="333"/>
      <c r="L406" s="333"/>
      <c r="M406" s="339" t="str">
        <f>IF(AN406="","",SUM(Main!N406,Main!S406))</f>
        <v/>
      </c>
      <c r="N406" s="333"/>
      <c r="O406" s="334">
        <f t="shared" si="28"/>
        <v>0</v>
      </c>
      <c r="P406" s="334"/>
      <c r="Q406" s="335"/>
      <c r="R406" s="336"/>
      <c r="S406" s="337"/>
      <c r="T406" s="337"/>
      <c r="U406" s="337"/>
      <c r="V406" s="337"/>
      <c r="W406" s="336"/>
      <c r="X406" s="336"/>
      <c r="Y406" s="336"/>
      <c r="Z406" s="336"/>
      <c r="AA406" s="336"/>
      <c r="AB406" s="337"/>
      <c r="AC406" s="337"/>
      <c r="AD406" s="337"/>
      <c r="AE406" s="337"/>
      <c r="AF406" s="334"/>
      <c r="AG406" s="334"/>
      <c r="AH406" s="334">
        <f t="shared" si="29"/>
        <v>0</v>
      </c>
      <c r="AI406" s="334">
        <f t="shared" si="30"/>
        <v>0</v>
      </c>
      <c r="AJ406" s="334"/>
      <c r="AK406" s="334">
        <f t="shared" si="31"/>
        <v>0</v>
      </c>
      <c r="AL406" s="338"/>
      <c r="AM406" s="304"/>
      <c r="AN406" s="356" t="str">
        <f>IF(SUM(Main!N406,Main!S406)&gt;0,1,"")</f>
        <v/>
      </c>
      <c r="AO406" s="304"/>
      <c r="AP406" s="304"/>
    </row>
    <row r="407" spans="1:42" s="301" customFormat="1" ht="24" hidden="1" customHeight="1">
      <c r="A407" s="332" t="str">
        <f>IF(AN407="","",SUM($AN$4:AN407))</f>
        <v/>
      </c>
      <c r="B407" s="332" t="str">
        <f>IF(AN407="","",Main!B407)</f>
        <v/>
      </c>
      <c r="C407" s="346" t="str">
        <f>IF(AN407="","",Main!C407)</f>
        <v/>
      </c>
      <c r="D407" s="347" t="str">
        <f>IF(AN407="","",Main!D407)</f>
        <v/>
      </c>
      <c r="E407" s="333" t="str">
        <f>IF(AN407="","",Main!E407)</f>
        <v/>
      </c>
      <c r="F407" s="333"/>
      <c r="G407" s="333"/>
      <c r="H407" s="333"/>
      <c r="I407" s="333"/>
      <c r="J407" s="333"/>
      <c r="K407" s="333"/>
      <c r="L407" s="333"/>
      <c r="M407" s="339" t="str">
        <f>IF(AN407="","",SUM(Main!N407,Main!S407))</f>
        <v/>
      </c>
      <c r="N407" s="333"/>
      <c r="O407" s="334">
        <f t="shared" si="28"/>
        <v>0</v>
      </c>
      <c r="P407" s="334"/>
      <c r="Q407" s="335"/>
      <c r="R407" s="336"/>
      <c r="S407" s="337"/>
      <c r="T407" s="337"/>
      <c r="U407" s="337"/>
      <c r="V407" s="337"/>
      <c r="W407" s="336"/>
      <c r="X407" s="336"/>
      <c r="Y407" s="336"/>
      <c r="Z407" s="336"/>
      <c r="AA407" s="336"/>
      <c r="AB407" s="337"/>
      <c r="AC407" s="337"/>
      <c r="AD407" s="337"/>
      <c r="AE407" s="337"/>
      <c r="AF407" s="334"/>
      <c r="AG407" s="334"/>
      <c r="AH407" s="334">
        <f t="shared" si="29"/>
        <v>0</v>
      </c>
      <c r="AI407" s="334">
        <f t="shared" si="30"/>
        <v>0</v>
      </c>
      <c r="AJ407" s="334"/>
      <c r="AK407" s="334">
        <f t="shared" si="31"/>
        <v>0</v>
      </c>
      <c r="AL407" s="338"/>
      <c r="AM407" s="304"/>
      <c r="AN407" s="356" t="str">
        <f>IF(SUM(Main!N407,Main!S407)&gt;0,1,"")</f>
        <v/>
      </c>
      <c r="AO407" s="304"/>
      <c r="AP407" s="304"/>
    </row>
    <row r="408" spans="1:42" s="301" customFormat="1" ht="24" hidden="1" customHeight="1">
      <c r="A408" s="332" t="str">
        <f>IF(AN408="","",SUM($AN$4:AN408))</f>
        <v/>
      </c>
      <c r="B408" s="332" t="str">
        <f>IF(AN408="","",Main!B408)</f>
        <v/>
      </c>
      <c r="C408" s="346" t="str">
        <f>IF(AN408="","",Main!C408)</f>
        <v/>
      </c>
      <c r="D408" s="347" t="str">
        <f>IF(AN408="","",Main!D408)</f>
        <v/>
      </c>
      <c r="E408" s="333" t="str">
        <f>IF(AN408="","",Main!E408)</f>
        <v/>
      </c>
      <c r="F408" s="333"/>
      <c r="G408" s="333"/>
      <c r="H408" s="333"/>
      <c r="I408" s="333"/>
      <c r="J408" s="333"/>
      <c r="K408" s="333"/>
      <c r="L408" s="333"/>
      <c r="M408" s="339" t="str">
        <f>IF(AN408="","",SUM(Main!N408,Main!S408))</f>
        <v/>
      </c>
      <c r="N408" s="333"/>
      <c r="O408" s="334">
        <f t="shared" si="28"/>
        <v>0</v>
      </c>
      <c r="P408" s="334"/>
      <c r="Q408" s="335"/>
      <c r="R408" s="336"/>
      <c r="S408" s="337"/>
      <c r="T408" s="337"/>
      <c r="U408" s="337"/>
      <c r="V408" s="337"/>
      <c r="W408" s="336"/>
      <c r="X408" s="336"/>
      <c r="Y408" s="336"/>
      <c r="Z408" s="336"/>
      <c r="AA408" s="336"/>
      <c r="AB408" s="337"/>
      <c r="AC408" s="337"/>
      <c r="AD408" s="337"/>
      <c r="AE408" s="337"/>
      <c r="AF408" s="334"/>
      <c r="AG408" s="334"/>
      <c r="AH408" s="334">
        <f t="shared" si="29"/>
        <v>0</v>
      </c>
      <c r="AI408" s="334">
        <f t="shared" si="30"/>
        <v>0</v>
      </c>
      <c r="AJ408" s="334"/>
      <c r="AK408" s="334">
        <f t="shared" si="31"/>
        <v>0</v>
      </c>
      <c r="AL408" s="338"/>
      <c r="AM408" s="304"/>
      <c r="AN408" s="356" t="str">
        <f>IF(SUM(Main!N408,Main!S408)&gt;0,1,"")</f>
        <v/>
      </c>
      <c r="AO408" s="304"/>
      <c r="AP408" s="304"/>
    </row>
    <row r="409" spans="1:42" s="301" customFormat="1" ht="24" hidden="1" customHeight="1">
      <c r="A409" s="332" t="str">
        <f>IF(AN409="","",SUM($AN$4:AN409))</f>
        <v/>
      </c>
      <c r="B409" s="332" t="str">
        <f>IF(AN409="","",Main!B409)</f>
        <v/>
      </c>
      <c r="C409" s="346" t="str">
        <f>IF(AN409="","",Main!C409)</f>
        <v/>
      </c>
      <c r="D409" s="347" t="str">
        <f>IF(AN409="","",Main!D409)</f>
        <v/>
      </c>
      <c r="E409" s="333" t="str">
        <f>IF(AN409="","",Main!E409)</f>
        <v/>
      </c>
      <c r="F409" s="333"/>
      <c r="G409" s="333"/>
      <c r="H409" s="333"/>
      <c r="I409" s="333"/>
      <c r="J409" s="333"/>
      <c r="K409" s="333"/>
      <c r="L409" s="333"/>
      <c r="M409" s="339" t="str">
        <f>IF(AN409="","",SUM(Main!N409,Main!S409))</f>
        <v/>
      </c>
      <c r="N409" s="333"/>
      <c r="O409" s="334">
        <f t="shared" si="28"/>
        <v>0</v>
      </c>
      <c r="P409" s="334"/>
      <c r="Q409" s="335"/>
      <c r="R409" s="336"/>
      <c r="S409" s="337"/>
      <c r="T409" s="337"/>
      <c r="U409" s="337"/>
      <c r="V409" s="337"/>
      <c r="W409" s="336"/>
      <c r="X409" s="336"/>
      <c r="Y409" s="336"/>
      <c r="Z409" s="336"/>
      <c r="AA409" s="336"/>
      <c r="AB409" s="337"/>
      <c r="AC409" s="337"/>
      <c r="AD409" s="337"/>
      <c r="AE409" s="337"/>
      <c r="AF409" s="334"/>
      <c r="AG409" s="334"/>
      <c r="AH409" s="334">
        <f t="shared" si="29"/>
        <v>0</v>
      </c>
      <c r="AI409" s="334">
        <f t="shared" si="30"/>
        <v>0</v>
      </c>
      <c r="AJ409" s="334"/>
      <c r="AK409" s="334">
        <f t="shared" si="31"/>
        <v>0</v>
      </c>
      <c r="AL409" s="338"/>
      <c r="AM409" s="304"/>
      <c r="AN409" s="356" t="str">
        <f>IF(SUM(Main!N409,Main!S409)&gt;0,1,"")</f>
        <v/>
      </c>
      <c r="AO409" s="304"/>
      <c r="AP409" s="304"/>
    </row>
    <row r="410" spans="1:42" s="301" customFormat="1" ht="24" hidden="1" customHeight="1">
      <c r="A410" s="332" t="str">
        <f>IF(AN410="","",SUM($AN$4:AN410))</f>
        <v/>
      </c>
      <c r="B410" s="332" t="str">
        <f>IF(AN410="","",Main!B410)</f>
        <v/>
      </c>
      <c r="C410" s="346" t="str">
        <f>IF(AN410="","",Main!C410)</f>
        <v/>
      </c>
      <c r="D410" s="347" t="str">
        <f>IF(AN410="","",Main!D410)</f>
        <v/>
      </c>
      <c r="E410" s="333" t="str">
        <f>IF(AN410="","",Main!E410)</f>
        <v/>
      </c>
      <c r="F410" s="333"/>
      <c r="G410" s="333"/>
      <c r="H410" s="333"/>
      <c r="I410" s="333"/>
      <c r="J410" s="333"/>
      <c r="K410" s="333"/>
      <c r="L410" s="333"/>
      <c r="M410" s="339" t="str">
        <f>IF(AN410="","",SUM(Main!N410,Main!S410))</f>
        <v/>
      </c>
      <c r="N410" s="333"/>
      <c r="O410" s="334">
        <f t="shared" si="28"/>
        <v>0</v>
      </c>
      <c r="P410" s="334"/>
      <c r="Q410" s="335"/>
      <c r="R410" s="336"/>
      <c r="S410" s="337"/>
      <c r="T410" s="337"/>
      <c r="U410" s="337"/>
      <c r="V410" s="337"/>
      <c r="W410" s="336"/>
      <c r="X410" s="336"/>
      <c r="Y410" s="336"/>
      <c r="Z410" s="336"/>
      <c r="AA410" s="336"/>
      <c r="AB410" s="337"/>
      <c r="AC410" s="337"/>
      <c r="AD410" s="337"/>
      <c r="AE410" s="337"/>
      <c r="AF410" s="334"/>
      <c r="AG410" s="334"/>
      <c r="AH410" s="334">
        <f t="shared" si="29"/>
        <v>0</v>
      </c>
      <c r="AI410" s="334">
        <f t="shared" si="30"/>
        <v>0</v>
      </c>
      <c r="AJ410" s="334"/>
      <c r="AK410" s="334">
        <f t="shared" si="31"/>
        <v>0</v>
      </c>
      <c r="AL410" s="338"/>
      <c r="AM410" s="304"/>
      <c r="AN410" s="356" t="str">
        <f>IF(SUM(Main!N410,Main!S410)&gt;0,1,"")</f>
        <v/>
      </c>
      <c r="AO410" s="304"/>
      <c r="AP410" s="304"/>
    </row>
    <row r="411" spans="1:42" s="301" customFormat="1" ht="24" hidden="1" customHeight="1">
      <c r="A411" s="332" t="str">
        <f>IF(AN411="","",SUM($AN$4:AN411))</f>
        <v/>
      </c>
      <c r="B411" s="332" t="str">
        <f>IF(AN411="","",Main!B411)</f>
        <v/>
      </c>
      <c r="C411" s="346" t="str">
        <f>IF(AN411="","",Main!C411)</f>
        <v/>
      </c>
      <c r="D411" s="347" t="str">
        <f>IF(AN411="","",Main!D411)</f>
        <v/>
      </c>
      <c r="E411" s="333" t="str">
        <f>IF(AN411="","",Main!E411)</f>
        <v/>
      </c>
      <c r="F411" s="333"/>
      <c r="G411" s="333"/>
      <c r="H411" s="333"/>
      <c r="I411" s="333"/>
      <c r="J411" s="333"/>
      <c r="K411" s="333"/>
      <c r="L411" s="333"/>
      <c r="M411" s="339" t="str">
        <f>IF(AN411="","",SUM(Main!N411,Main!S411))</f>
        <v/>
      </c>
      <c r="N411" s="333"/>
      <c r="O411" s="334">
        <f t="shared" si="28"/>
        <v>0</v>
      </c>
      <c r="P411" s="334"/>
      <c r="Q411" s="335"/>
      <c r="R411" s="336"/>
      <c r="S411" s="337"/>
      <c r="T411" s="337"/>
      <c r="U411" s="337"/>
      <c r="V411" s="337"/>
      <c r="W411" s="336"/>
      <c r="X411" s="336"/>
      <c r="Y411" s="336"/>
      <c r="Z411" s="336"/>
      <c r="AA411" s="336"/>
      <c r="AB411" s="337"/>
      <c r="AC411" s="337"/>
      <c r="AD411" s="337"/>
      <c r="AE411" s="337"/>
      <c r="AF411" s="334"/>
      <c r="AG411" s="334"/>
      <c r="AH411" s="334">
        <f t="shared" si="29"/>
        <v>0</v>
      </c>
      <c r="AI411" s="334">
        <f t="shared" si="30"/>
        <v>0</v>
      </c>
      <c r="AJ411" s="334"/>
      <c r="AK411" s="334">
        <f t="shared" si="31"/>
        <v>0</v>
      </c>
      <c r="AL411" s="338"/>
      <c r="AM411" s="304"/>
      <c r="AN411" s="356" t="str">
        <f>IF(SUM(Main!N411,Main!S411)&gt;0,1,"")</f>
        <v/>
      </c>
      <c r="AO411" s="304"/>
      <c r="AP411" s="304"/>
    </row>
    <row r="412" spans="1:42" s="301" customFormat="1" ht="24" hidden="1" customHeight="1">
      <c r="A412" s="332" t="str">
        <f>IF(AN412="","",SUM($AN$4:AN412))</f>
        <v/>
      </c>
      <c r="B412" s="332" t="str">
        <f>IF(AN412="","",Main!B412)</f>
        <v/>
      </c>
      <c r="C412" s="346" t="str">
        <f>IF(AN412="","",Main!C412)</f>
        <v/>
      </c>
      <c r="D412" s="347" t="str">
        <f>IF(AN412="","",Main!D412)</f>
        <v/>
      </c>
      <c r="E412" s="333" t="str">
        <f>IF(AN412="","",Main!E412)</f>
        <v/>
      </c>
      <c r="F412" s="333"/>
      <c r="G412" s="333"/>
      <c r="H412" s="333"/>
      <c r="I412" s="333"/>
      <c r="J412" s="333"/>
      <c r="K412" s="333"/>
      <c r="L412" s="333"/>
      <c r="M412" s="339" t="str">
        <f>IF(AN412="","",SUM(Main!N412,Main!S412))</f>
        <v/>
      </c>
      <c r="N412" s="333"/>
      <c r="O412" s="334">
        <f t="shared" si="28"/>
        <v>0</v>
      </c>
      <c r="P412" s="334"/>
      <c r="Q412" s="335"/>
      <c r="R412" s="336"/>
      <c r="S412" s="337"/>
      <c r="T412" s="337"/>
      <c r="U412" s="337"/>
      <c r="V412" s="337"/>
      <c r="W412" s="336"/>
      <c r="X412" s="336"/>
      <c r="Y412" s="336"/>
      <c r="Z412" s="336"/>
      <c r="AA412" s="336"/>
      <c r="AB412" s="337"/>
      <c r="AC412" s="337"/>
      <c r="AD412" s="337"/>
      <c r="AE412" s="337"/>
      <c r="AF412" s="334"/>
      <c r="AG412" s="334"/>
      <c r="AH412" s="334">
        <f t="shared" si="29"/>
        <v>0</v>
      </c>
      <c r="AI412" s="334">
        <f t="shared" si="30"/>
        <v>0</v>
      </c>
      <c r="AJ412" s="334"/>
      <c r="AK412" s="334">
        <f t="shared" si="31"/>
        <v>0</v>
      </c>
      <c r="AL412" s="338"/>
      <c r="AM412" s="304"/>
      <c r="AN412" s="356" t="str">
        <f>IF(SUM(Main!N412,Main!S412)&gt;0,1,"")</f>
        <v/>
      </c>
      <c r="AO412" s="304"/>
      <c r="AP412" s="304"/>
    </row>
    <row r="413" spans="1:42" s="301" customFormat="1" ht="24" hidden="1" customHeight="1">
      <c r="A413" s="332" t="str">
        <f>IF(AN413="","",SUM($AN$4:AN413))</f>
        <v/>
      </c>
      <c r="B413" s="332" t="str">
        <f>IF(AN413="","",Main!B413)</f>
        <v/>
      </c>
      <c r="C413" s="346" t="str">
        <f>IF(AN413="","",Main!C413)</f>
        <v/>
      </c>
      <c r="D413" s="347" t="str">
        <f>IF(AN413="","",Main!D413)</f>
        <v/>
      </c>
      <c r="E413" s="333" t="str">
        <f>IF(AN413="","",Main!E413)</f>
        <v/>
      </c>
      <c r="F413" s="333"/>
      <c r="G413" s="333"/>
      <c r="H413" s="333"/>
      <c r="I413" s="333"/>
      <c r="J413" s="333"/>
      <c r="K413" s="333"/>
      <c r="L413" s="333"/>
      <c r="M413" s="339" t="str">
        <f>IF(AN413="","",SUM(Main!N413,Main!S413))</f>
        <v/>
      </c>
      <c r="N413" s="333"/>
      <c r="O413" s="334">
        <f t="shared" si="28"/>
        <v>0</v>
      </c>
      <c r="P413" s="334"/>
      <c r="Q413" s="335"/>
      <c r="R413" s="336"/>
      <c r="S413" s="337"/>
      <c r="T413" s="337"/>
      <c r="U413" s="337"/>
      <c r="V413" s="337"/>
      <c r="W413" s="336"/>
      <c r="X413" s="336"/>
      <c r="Y413" s="336"/>
      <c r="Z413" s="336"/>
      <c r="AA413" s="336"/>
      <c r="AB413" s="337"/>
      <c r="AC413" s="337"/>
      <c r="AD413" s="337"/>
      <c r="AE413" s="337"/>
      <c r="AF413" s="334"/>
      <c r="AG413" s="334"/>
      <c r="AH413" s="334">
        <f t="shared" si="29"/>
        <v>0</v>
      </c>
      <c r="AI413" s="334">
        <f t="shared" si="30"/>
        <v>0</v>
      </c>
      <c r="AJ413" s="334"/>
      <c r="AK413" s="334">
        <f t="shared" si="31"/>
        <v>0</v>
      </c>
      <c r="AL413" s="338"/>
      <c r="AM413" s="304"/>
      <c r="AN413" s="356" t="str">
        <f>IF(SUM(Main!N413,Main!S413)&gt;0,1,"")</f>
        <v/>
      </c>
      <c r="AO413" s="304"/>
      <c r="AP413" s="304"/>
    </row>
    <row r="414" spans="1:42" s="301" customFormat="1" ht="24" hidden="1" customHeight="1">
      <c r="A414" s="332" t="str">
        <f>IF(AN414="","",SUM($AN$4:AN414))</f>
        <v/>
      </c>
      <c r="B414" s="332" t="str">
        <f>IF(AN414="","",Main!B414)</f>
        <v/>
      </c>
      <c r="C414" s="346" t="str">
        <f>IF(AN414="","",Main!C414)</f>
        <v/>
      </c>
      <c r="D414" s="347" t="str">
        <f>IF(AN414="","",Main!D414)</f>
        <v/>
      </c>
      <c r="E414" s="333" t="str">
        <f>IF(AN414="","",Main!E414)</f>
        <v/>
      </c>
      <c r="F414" s="333"/>
      <c r="G414" s="333"/>
      <c r="H414" s="333"/>
      <c r="I414" s="333"/>
      <c r="J414" s="333"/>
      <c r="K414" s="333"/>
      <c r="L414" s="333"/>
      <c r="M414" s="339" t="str">
        <f>IF(AN414="","",SUM(Main!N414,Main!S414))</f>
        <v/>
      </c>
      <c r="N414" s="333"/>
      <c r="O414" s="334">
        <f t="shared" si="28"/>
        <v>0</v>
      </c>
      <c r="P414" s="334"/>
      <c r="Q414" s="335"/>
      <c r="R414" s="336"/>
      <c r="S414" s="337"/>
      <c r="T414" s="337"/>
      <c r="U414" s="337"/>
      <c r="V414" s="337"/>
      <c r="W414" s="336"/>
      <c r="X414" s="336"/>
      <c r="Y414" s="336"/>
      <c r="Z414" s="336"/>
      <c r="AA414" s="336"/>
      <c r="AB414" s="337"/>
      <c r="AC414" s="337"/>
      <c r="AD414" s="337"/>
      <c r="AE414" s="337"/>
      <c r="AF414" s="334"/>
      <c r="AG414" s="334"/>
      <c r="AH414" s="334">
        <f t="shared" si="29"/>
        <v>0</v>
      </c>
      <c r="AI414" s="334">
        <f t="shared" si="30"/>
        <v>0</v>
      </c>
      <c r="AJ414" s="334"/>
      <c r="AK414" s="334">
        <f t="shared" si="31"/>
        <v>0</v>
      </c>
      <c r="AL414" s="338"/>
      <c r="AM414" s="304"/>
      <c r="AN414" s="356" t="str">
        <f>IF(SUM(Main!N414,Main!S414)&gt;0,1,"")</f>
        <v/>
      </c>
      <c r="AO414" s="304"/>
      <c r="AP414" s="304"/>
    </row>
    <row r="415" spans="1:42" s="301" customFormat="1" ht="24" hidden="1" customHeight="1">
      <c r="A415" s="332" t="str">
        <f>IF(AN415="","",SUM($AN$4:AN415))</f>
        <v/>
      </c>
      <c r="B415" s="332" t="str">
        <f>IF(AN415="","",Main!B415)</f>
        <v/>
      </c>
      <c r="C415" s="346" t="str">
        <f>IF(AN415="","",Main!C415)</f>
        <v/>
      </c>
      <c r="D415" s="347" t="str">
        <f>IF(AN415="","",Main!D415)</f>
        <v/>
      </c>
      <c r="E415" s="333" t="str">
        <f>IF(AN415="","",Main!E415)</f>
        <v/>
      </c>
      <c r="F415" s="333"/>
      <c r="G415" s="333"/>
      <c r="H415" s="333"/>
      <c r="I415" s="333"/>
      <c r="J415" s="333"/>
      <c r="K415" s="333"/>
      <c r="L415" s="333"/>
      <c r="M415" s="339" t="str">
        <f>IF(AN415="","",SUM(Main!N415,Main!S415))</f>
        <v/>
      </c>
      <c r="N415" s="333"/>
      <c r="O415" s="334">
        <f t="shared" si="28"/>
        <v>0</v>
      </c>
      <c r="P415" s="334"/>
      <c r="Q415" s="335"/>
      <c r="R415" s="336"/>
      <c r="S415" s="337"/>
      <c r="T415" s="337"/>
      <c r="U415" s="337"/>
      <c r="V415" s="337"/>
      <c r="W415" s="336"/>
      <c r="X415" s="336"/>
      <c r="Y415" s="336"/>
      <c r="Z415" s="336"/>
      <c r="AA415" s="336"/>
      <c r="AB415" s="337"/>
      <c r="AC415" s="337"/>
      <c r="AD415" s="337"/>
      <c r="AE415" s="337"/>
      <c r="AF415" s="334"/>
      <c r="AG415" s="334"/>
      <c r="AH415" s="334">
        <f t="shared" si="29"/>
        <v>0</v>
      </c>
      <c r="AI415" s="334">
        <f t="shared" si="30"/>
        <v>0</v>
      </c>
      <c r="AJ415" s="334"/>
      <c r="AK415" s="334">
        <f t="shared" si="31"/>
        <v>0</v>
      </c>
      <c r="AL415" s="338"/>
      <c r="AM415" s="304"/>
      <c r="AN415" s="356" t="str">
        <f>IF(SUM(Main!N415,Main!S415)&gt;0,1,"")</f>
        <v/>
      </c>
      <c r="AO415" s="304"/>
      <c r="AP415" s="304"/>
    </row>
    <row r="416" spans="1:42" s="301" customFormat="1" ht="24" hidden="1" customHeight="1">
      <c r="A416" s="332" t="str">
        <f>IF(AN416="","",SUM($AN$4:AN416))</f>
        <v/>
      </c>
      <c r="B416" s="332" t="str">
        <f>IF(AN416="","",Main!B416)</f>
        <v/>
      </c>
      <c r="C416" s="346" t="str">
        <f>IF(AN416="","",Main!C416)</f>
        <v/>
      </c>
      <c r="D416" s="347" t="str">
        <f>IF(AN416="","",Main!D416)</f>
        <v/>
      </c>
      <c r="E416" s="333" t="str">
        <f>IF(AN416="","",Main!E416)</f>
        <v/>
      </c>
      <c r="F416" s="333"/>
      <c r="G416" s="333"/>
      <c r="H416" s="333"/>
      <c r="I416" s="333"/>
      <c r="J416" s="333"/>
      <c r="K416" s="333"/>
      <c r="L416" s="333"/>
      <c r="M416" s="339" t="str">
        <f>IF(AN416="","",SUM(Main!N416,Main!S416))</f>
        <v/>
      </c>
      <c r="N416" s="333"/>
      <c r="O416" s="334">
        <f t="shared" si="28"/>
        <v>0</v>
      </c>
      <c r="P416" s="334"/>
      <c r="Q416" s="335"/>
      <c r="R416" s="336"/>
      <c r="S416" s="337"/>
      <c r="T416" s="337"/>
      <c r="U416" s="337"/>
      <c r="V416" s="337"/>
      <c r="W416" s="336"/>
      <c r="X416" s="336"/>
      <c r="Y416" s="336"/>
      <c r="Z416" s="336"/>
      <c r="AA416" s="336"/>
      <c r="AB416" s="337"/>
      <c r="AC416" s="337"/>
      <c r="AD416" s="337"/>
      <c r="AE416" s="337"/>
      <c r="AF416" s="334"/>
      <c r="AG416" s="334"/>
      <c r="AH416" s="334">
        <f t="shared" si="29"/>
        <v>0</v>
      </c>
      <c r="AI416" s="334">
        <f t="shared" si="30"/>
        <v>0</v>
      </c>
      <c r="AJ416" s="334"/>
      <c r="AK416" s="334">
        <f t="shared" si="31"/>
        <v>0</v>
      </c>
      <c r="AL416" s="338"/>
      <c r="AM416" s="304"/>
      <c r="AN416" s="356" t="str">
        <f>IF(SUM(Main!N416,Main!S416)&gt;0,1,"")</f>
        <v/>
      </c>
      <c r="AO416" s="304"/>
      <c r="AP416" s="304"/>
    </row>
    <row r="417" spans="1:42" s="301" customFormat="1" ht="24" hidden="1" customHeight="1">
      <c r="A417" s="332" t="str">
        <f>IF(AN417="","",SUM($AN$4:AN417))</f>
        <v/>
      </c>
      <c r="B417" s="332" t="str">
        <f>IF(AN417="","",Main!B417)</f>
        <v/>
      </c>
      <c r="C417" s="346" t="str">
        <f>IF(AN417="","",Main!C417)</f>
        <v/>
      </c>
      <c r="D417" s="347" t="str">
        <f>IF(AN417="","",Main!D417)</f>
        <v/>
      </c>
      <c r="E417" s="333" t="str">
        <f>IF(AN417="","",Main!E417)</f>
        <v/>
      </c>
      <c r="F417" s="333"/>
      <c r="G417" s="333"/>
      <c r="H417" s="333"/>
      <c r="I417" s="333"/>
      <c r="J417" s="333"/>
      <c r="K417" s="333"/>
      <c r="L417" s="333"/>
      <c r="M417" s="339" t="str">
        <f>IF(AN417="","",SUM(Main!N417,Main!S417))</f>
        <v/>
      </c>
      <c r="N417" s="333"/>
      <c r="O417" s="334">
        <f t="shared" si="28"/>
        <v>0</v>
      </c>
      <c r="P417" s="334"/>
      <c r="Q417" s="335"/>
      <c r="R417" s="336"/>
      <c r="S417" s="337"/>
      <c r="T417" s="337"/>
      <c r="U417" s="337"/>
      <c r="V417" s="337"/>
      <c r="W417" s="336"/>
      <c r="X417" s="336"/>
      <c r="Y417" s="336"/>
      <c r="Z417" s="336"/>
      <c r="AA417" s="336"/>
      <c r="AB417" s="337"/>
      <c r="AC417" s="337"/>
      <c r="AD417" s="337"/>
      <c r="AE417" s="337"/>
      <c r="AF417" s="334"/>
      <c r="AG417" s="334"/>
      <c r="AH417" s="334">
        <f t="shared" si="29"/>
        <v>0</v>
      </c>
      <c r="AI417" s="334">
        <f t="shared" si="30"/>
        <v>0</v>
      </c>
      <c r="AJ417" s="334"/>
      <c r="AK417" s="334">
        <f t="shared" si="31"/>
        <v>0</v>
      </c>
      <c r="AL417" s="338"/>
      <c r="AM417" s="304"/>
      <c r="AN417" s="356" t="str">
        <f>IF(SUM(Main!N417,Main!S417)&gt;0,1,"")</f>
        <v/>
      </c>
      <c r="AO417" s="304"/>
      <c r="AP417" s="304"/>
    </row>
    <row r="418" spans="1:42" s="301" customFormat="1" ht="24" hidden="1" customHeight="1">
      <c r="A418" s="332" t="str">
        <f>IF(AN418="","",SUM($AN$4:AN418))</f>
        <v/>
      </c>
      <c r="B418" s="332" t="str">
        <f>IF(AN418="","",Main!B418)</f>
        <v/>
      </c>
      <c r="C418" s="346" t="str">
        <f>IF(AN418="","",Main!C418)</f>
        <v/>
      </c>
      <c r="D418" s="347" t="str">
        <f>IF(AN418="","",Main!D418)</f>
        <v/>
      </c>
      <c r="E418" s="333" t="str">
        <f>IF(AN418="","",Main!E418)</f>
        <v/>
      </c>
      <c r="F418" s="333"/>
      <c r="G418" s="333"/>
      <c r="H418" s="333"/>
      <c r="I418" s="333"/>
      <c r="J418" s="333"/>
      <c r="K418" s="333"/>
      <c r="L418" s="333"/>
      <c r="M418" s="339" t="str">
        <f>IF(AN418="","",SUM(Main!N418,Main!S418))</f>
        <v/>
      </c>
      <c r="N418" s="333"/>
      <c r="O418" s="334">
        <f t="shared" si="28"/>
        <v>0</v>
      </c>
      <c r="P418" s="334"/>
      <c r="Q418" s="335"/>
      <c r="R418" s="336"/>
      <c r="S418" s="337"/>
      <c r="T418" s="337"/>
      <c r="U418" s="337"/>
      <c r="V418" s="337"/>
      <c r="W418" s="336"/>
      <c r="X418" s="336"/>
      <c r="Y418" s="336"/>
      <c r="Z418" s="336"/>
      <c r="AA418" s="336"/>
      <c r="AB418" s="337"/>
      <c r="AC418" s="337"/>
      <c r="AD418" s="337"/>
      <c r="AE418" s="337"/>
      <c r="AF418" s="334"/>
      <c r="AG418" s="334"/>
      <c r="AH418" s="334">
        <f t="shared" si="29"/>
        <v>0</v>
      </c>
      <c r="AI418" s="334">
        <f t="shared" si="30"/>
        <v>0</v>
      </c>
      <c r="AJ418" s="334"/>
      <c r="AK418" s="334">
        <f t="shared" si="31"/>
        <v>0</v>
      </c>
      <c r="AL418" s="338"/>
      <c r="AM418" s="304"/>
      <c r="AN418" s="356" t="str">
        <f>IF(SUM(Main!N418,Main!S418)&gt;0,1,"")</f>
        <v/>
      </c>
      <c r="AO418" s="304"/>
      <c r="AP418" s="304"/>
    </row>
    <row r="419" spans="1:42" s="301" customFormat="1" ht="24" hidden="1" customHeight="1">
      <c r="A419" s="332" t="str">
        <f>IF(AN419="","",SUM($AN$4:AN419))</f>
        <v/>
      </c>
      <c r="B419" s="332" t="str">
        <f>IF(AN419="","",Main!B419)</f>
        <v/>
      </c>
      <c r="C419" s="346" t="str">
        <f>IF(AN419="","",Main!C419)</f>
        <v/>
      </c>
      <c r="D419" s="347" t="str">
        <f>IF(AN419="","",Main!D419)</f>
        <v/>
      </c>
      <c r="E419" s="333" t="str">
        <f>IF(AN419="","",Main!E419)</f>
        <v/>
      </c>
      <c r="F419" s="333"/>
      <c r="G419" s="333"/>
      <c r="H419" s="333"/>
      <c r="I419" s="333"/>
      <c r="J419" s="333"/>
      <c r="K419" s="333"/>
      <c r="L419" s="333"/>
      <c r="M419" s="339" t="str">
        <f>IF(AN419="","",SUM(Main!N419,Main!S419))</f>
        <v/>
      </c>
      <c r="N419" s="333"/>
      <c r="O419" s="334">
        <f t="shared" si="28"/>
        <v>0</v>
      </c>
      <c r="P419" s="334"/>
      <c r="Q419" s="335"/>
      <c r="R419" s="336"/>
      <c r="S419" s="337"/>
      <c r="T419" s="337"/>
      <c r="U419" s="337"/>
      <c r="V419" s="337"/>
      <c r="W419" s="336"/>
      <c r="X419" s="336"/>
      <c r="Y419" s="336"/>
      <c r="Z419" s="336"/>
      <c r="AA419" s="336"/>
      <c r="AB419" s="337"/>
      <c r="AC419" s="337"/>
      <c r="AD419" s="337"/>
      <c r="AE419" s="337"/>
      <c r="AF419" s="334"/>
      <c r="AG419" s="334"/>
      <c r="AH419" s="334">
        <f t="shared" si="29"/>
        <v>0</v>
      </c>
      <c r="AI419" s="334">
        <f t="shared" si="30"/>
        <v>0</v>
      </c>
      <c r="AJ419" s="334"/>
      <c r="AK419" s="334">
        <f t="shared" si="31"/>
        <v>0</v>
      </c>
      <c r="AL419" s="338"/>
      <c r="AM419" s="304"/>
      <c r="AN419" s="356" t="str">
        <f>IF(SUM(Main!N419,Main!S419)&gt;0,1,"")</f>
        <v/>
      </c>
      <c r="AO419" s="304"/>
      <c r="AP419" s="304"/>
    </row>
    <row r="420" spans="1:42" s="301" customFormat="1" ht="24" hidden="1" customHeight="1">
      <c r="A420" s="332" t="str">
        <f>IF(AN420="","",SUM($AN$4:AN420))</f>
        <v/>
      </c>
      <c r="B420" s="332" t="str">
        <f>IF(AN420="","",Main!B420)</f>
        <v/>
      </c>
      <c r="C420" s="346" t="str">
        <f>IF(AN420="","",Main!C420)</f>
        <v/>
      </c>
      <c r="D420" s="347" t="str">
        <f>IF(AN420="","",Main!D420)</f>
        <v/>
      </c>
      <c r="E420" s="333" t="str">
        <f>IF(AN420="","",Main!E420)</f>
        <v/>
      </c>
      <c r="F420" s="333"/>
      <c r="G420" s="333"/>
      <c r="H420" s="333"/>
      <c r="I420" s="333"/>
      <c r="J420" s="333"/>
      <c r="K420" s="333"/>
      <c r="L420" s="333"/>
      <c r="M420" s="339" t="str">
        <f>IF(AN420="","",SUM(Main!N420,Main!S420))</f>
        <v/>
      </c>
      <c r="N420" s="333"/>
      <c r="O420" s="334">
        <f t="shared" si="28"/>
        <v>0</v>
      </c>
      <c r="P420" s="334"/>
      <c r="Q420" s="335"/>
      <c r="R420" s="336"/>
      <c r="S420" s="337"/>
      <c r="T420" s="337"/>
      <c r="U420" s="337"/>
      <c r="V420" s="337"/>
      <c r="W420" s="336"/>
      <c r="X420" s="336"/>
      <c r="Y420" s="336"/>
      <c r="Z420" s="336"/>
      <c r="AA420" s="336"/>
      <c r="AB420" s="337"/>
      <c r="AC420" s="337"/>
      <c r="AD420" s="337"/>
      <c r="AE420" s="337"/>
      <c r="AF420" s="334"/>
      <c r="AG420" s="334"/>
      <c r="AH420" s="334">
        <f t="shared" si="29"/>
        <v>0</v>
      </c>
      <c r="AI420" s="334">
        <f t="shared" si="30"/>
        <v>0</v>
      </c>
      <c r="AJ420" s="334"/>
      <c r="AK420" s="334">
        <f t="shared" si="31"/>
        <v>0</v>
      </c>
      <c r="AL420" s="338"/>
      <c r="AM420" s="304"/>
      <c r="AN420" s="356" t="str">
        <f>IF(SUM(Main!N420,Main!S420)&gt;0,1,"")</f>
        <v/>
      </c>
      <c r="AO420" s="304"/>
      <c r="AP420" s="304"/>
    </row>
    <row r="421" spans="1:42" s="301" customFormat="1" ht="24" hidden="1" customHeight="1">
      <c r="A421" s="332" t="str">
        <f>IF(AN421="","",SUM($AN$4:AN421))</f>
        <v/>
      </c>
      <c r="B421" s="332" t="str">
        <f>IF(AN421="","",Main!B421)</f>
        <v/>
      </c>
      <c r="C421" s="346" t="str">
        <f>IF(AN421="","",Main!C421)</f>
        <v/>
      </c>
      <c r="D421" s="347" t="str">
        <f>IF(AN421="","",Main!D421)</f>
        <v/>
      </c>
      <c r="E421" s="333" t="str">
        <f>IF(AN421="","",Main!E421)</f>
        <v/>
      </c>
      <c r="F421" s="333"/>
      <c r="G421" s="333"/>
      <c r="H421" s="333"/>
      <c r="I421" s="333"/>
      <c r="J421" s="333"/>
      <c r="K421" s="333"/>
      <c r="L421" s="333"/>
      <c r="M421" s="339" t="str">
        <f>IF(AN421="","",SUM(Main!N421,Main!S421))</f>
        <v/>
      </c>
      <c r="N421" s="333"/>
      <c r="O421" s="334">
        <f t="shared" si="28"/>
        <v>0</v>
      </c>
      <c r="P421" s="334"/>
      <c r="Q421" s="335"/>
      <c r="R421" s="336"/>
      <c r="S421" s="337"/>
      <c r="T421" s="337"/>
      <c r="U421" s="337"/>
      <c r="V421" s="337"/>
      <c r="W421" s="336"/>
      <c r="X421" s="336"/>
      <c r="Y421" s="336"/>
      <c r="Z421" s="336"/>
      <c r="AA421" s="336"/>
      <c r="AB421" s="337"/>
      <c r="AC421" s="337"/>
      <c r="AD421" s="337"/>
      <c r="AE421" s="337"/>
      <c r="AF421" s="334"/>
      <c r="AG421" s="334"/>
      <c r="AH421" s="334">
        <f t="shared" si="29"/>
        <v>0</v>
      </c>
      <c r="AI421" s="334">
        <f t="shared" si="30"/>
        <v>0</v>
      </c>
      <c r="AJ421" s="334"/>
      <c r="AK421" s="334">
        <f t="shared" si="31"/>
        <v>0</v>
      </c>
      <c r="AL421" s="338"/>
      <c r="AM421" s="304"/>
      <c r="AN421" s="356" t="str">
        <f>IF(SUM(Main!N421,Main!S421)&gt;0,1,"")</f>
        <v/>
      </c>
      <c r="AO421" s="304"/>
      <c r="AP421" s="304"/>
    </row>
    <row r="422" spans="1:42" s="301" customFormat="1" ht="24" hidden="1" customHeight="1">
      <c r="A422" s="332" t="str">
        <f>IF(AN422="","",SUM($AN$4:AN422))</f>
        <v/>
      </c>
      <c r="B422" s="332" t="str">
        <f>IF(AN422="","",Main!B422)</f>
        <v/>
      </c>
      <c r="C422" s="346" t="str">
        <f>IF(AN422="","",Main!C422)</f>
        <v/>
      </c>
      <c r="D422" s="347" t="str">
        <f>IF(AN422="","",Main!D422)</f>
        <v/>
      </c>
      <c r="E422" s="333" t="str">
        <f>IF(AN422="","",Main!E422)</f>
        <v/>
      </c>
      <c r="F422" s="333"/>
      <c r="G422" s="333"/>
      <c r="H422" s="333"/>
      <c r="I422" s="333"/>
      <c r="J422" s="333"/>
      <c r="K422" s="333"/>
      <c r="L422" s="333"/>
      <c r="M422" s="339" t="str">
        <f>IF(AN422="","",SUM(Main!N422,Main!S422))</f>
        <v/>
      </c>
      <c r="N422" s="333"/>
      <c r="O422" s="334">
        <f t="shared" si="28"/>
        <v>0</v>
      </c>
      <c r="P422" s="334"/>
      <c r="Q422" s="335"/>
      <c r="R422" s="336"/>
      <c r="S422" s="337"/>
      <c r="T422" s="337"/>
      <c r="U422" s="337"/>
      <c r="V422" s="337"/>
      <c r="W422" s="336"/>
      <c r="X422" s="336"/>
      <c r="Y422" s="336"/>
      <c r="Z422" s="336"/>
      <c r="AA422" s="336"/>
      <c r="AB422" s="337"/>
      <c r="AC422" s="337"/>
      <c r="AD422" s="337"/>
      <c r="AE422" s="337"/>
      <c r="AF422" s="334"/>
      <c r="AG422" s="334"/>
      <c r="AH422" s="334">
        <f t="shared" si="29"/>
        <v>0</v>
      </c>
      <c r="AI422" s="334">
        <f t="shared" si="30"/>
        <v>0</v>
      </c>
      <c r="AJ422" s="334"/>
      <c r="AK422" s="334">
        <f t="shared" si="31"/>
        <v>0</v>
      </c>
      <c r="AL422" s="338"/>
      <c r="AM422" s="304"/>
      <c r="AN422" s="356" t="str">
        <f>IF(SUM(Main!N422,Main!S422)&gt;0,1,"")</f>
        <v/>
      </c>
      <c r="AO422" s="304"/>
      <c r="AP422" s="304"/>
    </row>
    <row r="423" spans="1:42" s="301" customFormat="1" ht="24" hidden="1" customHeight="1">
      <c r="A423" s="332" t="str">
        <f>IF(AN423="","",SUM($AN$4:AN423))</f>
        <v/>
      </c>
      <c r="B423" s="332" t="str">
        <f>IF(AN423="","",Main!B423)</f>
        <v/>
      </c>
      <c r="C423" s="346" t="str">
        <f>IF(AN423="","",Main!C423)</f>
        <v/>
      </c>
      <c r="D423" s="347" t="str">
        <f>IF(AN423="","",Main!D423)</f>
        <v/>
      </c>
      <c r="E423" s="333" t="str">
        <f>IF(AN423="","",Main!E423)</f>
        <v/>
      </c>
      <c r="F423" s="333"/>
      <c r="G423" s="333"/>
      <c r="H423" s="333"/>
      <c r="I423" s="333"/>
      <c r="J423" s="333"/>
      <c r="K423" s="333"/>
      <c r="L423" s="333"/>
      <c r="M423" s="339" t="str">
        <f>IF(AN423="","",SUM(Main!N423,Main!S423))</f>
        <v/>
      </c>
      <c r="N423" s="333"/>
      <c r="O423" s="334">
        <f t="shared" si="28"/>
        <v>0</v>
      </c>
      <c r="P423" s="334"/>
      <c r="Q423" s="335"/>
      <c r="R423" s="336"/>
      <c r="S423" s="337"/>
      <c r="T423" s="337"/>
      <c r="U423" s="337"/>
      <c r="V423" s="337"/>
      <c r="W423" s="336"/>
      <c r="X423" s="336"/>
      <c r="Y423" s="336"/>
      <c r="Z423" s="336"/>
      <c r="AA423" s="336"/>
      <c r="AB423" s="337"/>
      <c r="AC423" s="337"/>
      <c r="AD423" s="337"/>
      <c r="AE423" s="337"/>
      <c r="AF423" s="334"/>
      <c r="AG423" s="334"/>
      <c r="AH423" s="334">
        <f t="shared" si="29"/>
        <v>0</v>
      </c>
      <c r="AI423" s="334">
        <f t="shared" si="30"/>
        <v>0</v>
      </c>
      <c r="AJ423" s="334"/>
      <c r="AK423" s="334">
        <f t="shared" si="31"/>
        <v>0</v>
      </c>
      <c r="AL423" s="338"/>
      <c r="AM423" s="304"/>
      <c r="AN423" s="356" t="str">
        <f>IF(SUM(Main!N423,Main!S423)&gt;0,1,"")</f>
        <v/>
      </c>
      <c r="AO423" s="304"/>
      <c r="AP423" s="304"/>
    </row>
    <row r="424" spans="1:42" s="301" customFormat="1" ht="24" hidden="1" customHeight="1">
      <c r="A424" s="332" t="str">
        <f>IF(AN424="","",SUM($AN$4:AN424))</f>
        <v/>
      </c>
      <c r="B424" s="332" t="str">
        <f>IF(AN424="","",Main!B424)</f>
        <v/>
      </c>
      <c r="C424" s="346" t="str">
        <f>IF(AN424="","",Main!C424)</f>
        <v/>
      </c>
      <c r="D424" s="347" t="str">
        <f>IF(AN424="","",Main!D424)</f>
        <v/>
      </c>
      <c r="E424" s="333" t="str">
        <f>IF(AN424="","",Main!E424)</f>
        <v/>
      </c>
      <c r="F424" s="333"/>
      <c r="G424" s="333"/>
      <c r="H424" s="333"/>
      <c r="I424" s="333"/>
      <c r="J424" s="333"/>
      <c r="K424" s="333"/>
      <c r="L424" s="333"/>
      <c r="M424" s="339" t="str">
        <f>IF(AN424="","",SUM(Main!N424,Main!S424))</f>
        <v/>
      </c>
      <c r="N424" s="333"/>
      <c r="O424" s="334">
        <f t="shared" si="28"/>
        <v>0</v>
      </c>
      <c r="P424" s="334"/>
      <c r="Q424" s="335"/>
      <c r="R424" s="336"/>
      <c r="S424" s="337"/>
      <c r="T424" s="337"/>
      <c r="U424" s="337"/>
      <c r="V424" s="337"/>
      <c r="W424" s="336"/>
      <c r="X424" s="336"/>
      <c r="Y424" s="336"/>
      <c r="Z424" s="336"/>
      <c r="AA424" s="336"/>
      <c r="AB424" s="337"/>
      <c r="AC424" s="337"/>
      <c r="AD424" s="337"/>
      <c r="AE424" s="337"/>
      <c r="AF424" s="334"/>
      <c r="AG424" s="334"/>
      <c r="AH424" s="334">
        <f t="shared" si="29"/>
        <v>0</v>
      </c>
      <c r="AI424" s="334">
        <f t="shared" si="30"/>
        <v>0</v>
      </c>
      <c r="AJ424" s="334"/>
      <c r="AK424" s="334">
        <f t="shared" si="31"/>
        <v>0</v>
      </c>
      <c r="AL424" s="338"/>
      <c r="AM424" s="304"/>
      <c r="AN424" s="356" t="str">
        <f>IF(SUM(Main!N424,Main!S424)&gt;0,1,"")</f>
        <v/>
      </c>
      <c r="AO424" s="304"/>
      <c r="AP424" s="304"/>
    </row>
    <row r="425" spans="1:42" s="301" customFormat="1" ht="24" hidden="1" customHeight="1">
      <c r="A425" s="332" t="str">
        <f>IF(AN425="","",SUM($AN$4:AN425))</f>
        <v/>
      </c>
      <c r="B425" s="332" t="str">
        <f>IF(AN425="","",Main!B425)</f>
        <v/>
      </c>
      <c r="C425" s="346" t="str">
        <f>IF(AN425="","",Main!C425)</f>
        <v/>
      </c>
      <c r="D425" s="347" t="str">
        <f>IF(AN425="","",Main!D425)</f>
        <v/>
      </c>
      <c r="E425" s="333" t="str">
        <f>IF(AN425="","",Main!E425)</f>
        <v/>
      </c>
      <c r="F425" s="333"/>
      <c r="G425" s="333"/>
      <c r="H425" s="333"/>
      <c r="I425" s="333"/>
      <c r="J425" s="333"/>
      <c r="K425" s="333"/>
      <c r="L425" s="333"/>
      <c r="M425" s="339" t="str">
        <f>IF(AN425="","",SUM(Main!N425,Main!S425))</f>
        <v/>
      </c>
      <c r="N425" s="333"/>
      <c r="O425" s="334">
        <f t="shared" si="28"/>
        <v>0</v>
      </c>
      <c r="P425" s="334"/>
      <c r="Q425" s="335"/>
      <c r="R425" s="336"/>
      <c r="S425" s="337"/>
      <c r="T425" s="337"/>
      <c r="U425" s="337"/>
      <c r="V425" s="337"/>
      <c r="W425" s="336"/>
      <c r="X425" s="336"/>
      <c r="Y425" s="336"/>
      <c r="Z425" s="336"/>
      <c r="AA425" s="336"/>
      <c r="AB425" s="337"/>
      <c r="AC425" s="337"/>
      <c r="AD425" s="337"/>
      <c r="AE425" s="337"/>
      <c r="AF425" s="334"/>
      <c r="AG425" s="334"/>
      <c r="AH425" s="334">
        <f t="shared" si="29"/>
        <v>0</v>
      </c>
      <c r="AI425" s="334">
        <f t="shared" si="30"/>
        <v>0</v>
      </c>
      <c r="AJ425" s="334"/>
      <c r="AK425" s="334">
        <f t="shared" si="31"/>
        <v>0</v>
      </c>
      <c r="AL425" s="338"/>
      <c r="AM425" s="304"/>
      <c r="AN425" s="356" t="str">
        <f>IF(SUM(Main!N425,Main!S425)&gt;0,1,"")</f>
        <v/>
      </c>
      <c r="AO425" s="304"/>
      <c r="AP425" s="304"/>
    </row>
    <row r="426" spans="1:42" s="301" customFormat="1" ht="24" hidden="1" customHeight="1">
      <c r="A426" s="332" t="str">
        <f>IF(AN426="","",SUM($AN$4:AN426))</f>
        <v/>
      </c>
      <c r="B426" s="332" t="str">
        <f>IF(AN426="","",Main!B426)</f>
        <v/>
      </c>
      <c r="C426" s="346" t="str">
        <f>IF(AN426="","",Main!C426)</f>
        <v/>
      </c>
      <c r="D426" s="347" t="str">
        <f>IF(AN426="","",Main!D426)</f>
        <v/>
      </c>
      <c r="E426" s="333" t="str">
        <f>IF(AN426="","",Main!E426)</f>
        <v/>
      </c>
      <c r="F426" s="333"/>
      <c r="G426" s="333"/>
      <c r="H426" s="333"/>
      <c r="I426" s="333"/>
      <c r="J426" s="333"/>
      <c r="K426" s="333"/>
      <c r="L426" s="333"/>
      <c r="M426" s="339" t="str">
        <f>IF(AN426="","",SUM(Main!N426,Main!S426))</f>
        <v/>
      </c>
      <c r="N426" s="333"/>
      <c r="O426" s="334">
        <f t="shared" si="28"/>
        <v>0</v>
      </c>
      <c r="P426" s="334"/>
      <c r="Q426" s="335"/>
      <c r="R426" s="336"/>
      <c r="S426" s="337"/>
      <c r="T426" s="337"/>
      <c r="U426" s="337"/>
      <c r="V426" s="337"/>
      <c r="W426" s="336"/>
      <c r="X426" s="336"/>
      <c r="Y426" s="336"/>
      <c r="Z426" s="336"/>
      <c r="AA426" s="336"/>
      <c r="AB426" s="337"/>
      <c r="AC426" s="337"/>
      <c r="AD426" s="337"/>
      <c r="AE426" s="337"/>
      <c r="AF426" s="334"/>
      <c r="AG426" s="334"/>
      <c r="AH426" s="334">
        <f t="shared" si="29"/>
        <v>0</v>
      </c>
      <c r="AI426" s="334">
        <f t="shared" si="30"/>
        <v>0</v>
      </c>
      <c r="AJ426" s="334"/>
      <c r="AK426" s="334">
        <f t="shared" si="31"/>
        <v>0</v>
      </c>
      <c r="AL426" s="338"/>
      <c r="AM426" s="304"/>
      <c r="AN426" s="356" t="str">
        <f>IF(SUM(Main!N426,Main!S426)&gt;0,1,"")</f>
        <v/>
      </c>
      <c r="AO426" s="304"/>
      <c r="AP426" s="304"/>
    </row>
    <row r="427" spans="1:42" s="301" customFormat="1" ht="24" hidden="1" customHeight="1">
      <c r="A427" s="332" t="str">
        <f>IF(AN427="","",SUM($AN$4:AN427))</f>
        <v/>
      </c>
      <c r="B427" s="332" t="str">
        <f>IF(AN427="","",Main!B427)</f>
        <v/>
      </c>
      <c r="C427" s="346" t="str">
        <f>IF(AN427="","",Main!C427)</f>
        <v/>
      </c>
      <c r="D427" s="347" t="str">
        <f>IF(AN427="","",Main!D427)</f>
        <v/>
      </c>
      <c r="E427" s="333" t="str">
        <f>IF(AN427="","",Main!E427)</f>
        <v/>
      </c>
      <c r="F427" s="333"/>
      <c r="G427" s="333"/>
      <c r="H427" s="333"/>
      <c r="I427" s="333"/>
      <c r="J427" s="333"/>
      <c r="K427" s="333"/>
      <c r="L427" s="333"/>
      <c r="M427" s="339" t="str">
        <f>IF(AN427="","",SUM(Main!N427,Main!S427))</f>
        <v/>
      </c>
      <c r="N427" s="333"/>
      <c r="O427" s="334">
        <f t="shared" si="28"/>
        <v>0</v>
      </c>
      <c r="P427" s="334"/>
      <c r="Q427" s="335"/>
      <c r="R427" s="336"/>
      <c r="S427" s="337"/>
      <c r="T427" s="337"/>
      <c r="U427" s="337"/>
      <c r="V427" s="337"/>
      <c r="W427" s="336"/>
      <c r="X427" s="336"/>
      <c r="Y427" s="336"/>
      <c r="Z427" s="336"/>
      <c r="AA427" s="336"/>
      <c r="AB427" s="337"/>
      <c r="AC427" s="337"/>
      <c r="AD427" s="337"/>
      <c r="AE427" s="337"/>
      <c r="AF427" s="334"/>
      <c r="AG427" s="334"/>
      <c r="AH427" s="334">
        <f t="shared" si="29"/>
        <v>0</v>
      </c>
      <c r="AI427" s="334">
        <f t="shared" si="30"/>
        <v>0</v>
      </c>
      <c r="AJ427" s="334"/>
      <c r="AK427" s="334">
        <f t="shared" si="31"/>
        <v>0</v>
      </c>
      <c r="AL427" s="338"/>
      <c r="AM427" s="304"/>
      <c r="AN427" s="356" t="str">
        <f>IF(SUM(Main!N427,Main!S427)&gt;0,1,"")</f>
        <v/>
      </c>
      <c r="AO427" s="304"/>
      <c r="AP427" s="304"/>
    </row>
    <row r="428" spans="1:42" s="301" customFormat="1" ht="24" hidden="1" customHeight="1">
      <c r="A428" s="332" t="str">
        <f>IF(AN428="","",SUM($AN$4:AN428))</f>
        <v/>
      </c>
      <c r="B428" s="332" t="str">
        <f>IF(AN428="","",Main!B428)</f>
        <v/>
      </c>
      <c r="C428" s="346" t="str">
        <f>IF(AN428="","",Main!C428)</f>
        <v/>
      </c>
      <c r="D428" s="347" t="str">
        <f>IF(AN428="","",Main!D428)</f>
        <v/>
      </c>
      <c r="E428" s="333" t="str">
        <f>IF(AN428="","",Main!E428)</f>
        <v/>
      </c>
      <c r="F428" s="333"/>
      <c r="G428" s="333"/>
      <c r="H428" s="333"/>
      <c r="I428" s="333"/>
      <c r="J428" s="333"/>
      <c r="K428" s="333"/>
      <c r="L428" s="333"/>
      <c r="M428" s="339" t="str">
        <f>IF(AN428="","",SUM(Main!N428,Main!S428))</f>
        <v/>
      </c>
      <c r="N428" s="333"/>
      <c r="O428" s="334">
        <f t="shared" si="28"/>
        <v>0</v>
      </c>
      <c r="P428" s="334"/>
      <c r="Q428" s="335"/>
      <c r="R428" s="336"/>
      <c r="S428" s="337"/>
      <c r="T428" s="337"/>
      <c r="U428" s="337"/>
      <c r="V428" s="337"/>
      <c r="W428" s="336"/>
      <c r="X428" s="336"/>
      <c r="Y428" s="336"/>
      <c r="Z428" s="336"/>
      <c r="AA428" s="336"/>
      <c r="AB428" s="337"/>
      <c r="AC428" s="337"/>
      <c r="AD428" s="337"/>
      <c r="AE428" s="337"/>
      <c r="AF428" s="334"/>
      <c r="AG428" s="334"/>
      <c r="AH428" s="334">
        <f t="shared" si="29"/>
        <v>0</v>
      </c>
      <c r="AI428" s="334">
        <f t="shared" si="30"/>
        <v>0</v>
      </c>
      <c r="AJ428" s="334"/>
      <c r="AK428" s="334">
        <f t="shared" si="31"/>
        <v>0</v>
      </c>
      <c r="AL428" s="338"/>
      <c r="AM428" s="304"/>
      <c r="AN428" s="356" t="str">
        <f>IF(SUM(Main!N428,Main!S428)&gt;0,1,"")</f>
        <v/>
      </c>
      <c r="AO428" s="304"/>
      <c r="AP428" s="304"/>
    </row>
    <row r="429" spans="1:42" s="301" customFormat="1" ht="24" hidden="1" customHeight="1">
      <c r="A429" s="332" t="str">
        <f>IF(AN429="","",SUM($AN$4:AN429))</f>
        <v/>
      </c>
      <c r="B429" s="332" t="str">
        <f>IF(AN429="","",Main!B429)</f>
        <v/>
      </c>
      <c r="C429" s="346" t="str">
        <f>IF(AN429="","",Main!C429)</f>
        <v/>
      </c>
      <c r="D429" s="347" t="str">
        <f>IF(AN429="","",Main!D429)</f>
        <v/>
      </c>
      <c r="E429" s="333" t="str">
        <f>IF(AN429="","",Main!E429)</f>
        <v/>
      </c>
      <c r="F429" s="333"/>
      <c r="G429" s="333"/>
      <c r="H429" s="333"/>
      <c r="I429" s="333"/>
      <c r="J429" s="333"/>
      <c r="K429" s="333"/>
      <c r="L429" s="333"/>
      <c r="M429" s="339" t="str">
        <f>IF(AN429="","",SUM(Main!N429,Main!S429))</f>
        <v/>
      </c>
      <c r="N429" s="333"/>
      <c r="O429" s="334">
        <f t="shared" si="28"/>
        <v>0</v>
      </c>
      <c r="P429" s="334"/>
      <c r="Q429" s="335"/>
      <c r="R429" s="336"/>
      <c r="S429" s="337"/>
      <c r="T429" s="337"/>
      <c r="U429" s="337"/>
      <c r="V429" s="337"/>
      <c r="W429" s="336"/>
      <c r="X429" s="336"/>
      <c r="Y429" s="336"/>
      <c r="Z429" s="336"/>
      <c r="AA429" s="336"/>
      <c r="AB429" s="337"/>
      <c r="AC429" s="337"/>
      <c r="AD429" s="337"/>
      <c r="AE429" s="337"/>
      <c r="AF429" s="334"/>
      <c r="AG429" s="334"/>
      <c r="AH429" s="334">
        <f t="shared" si="29"/>
        <v>0</v>
      </c>
      <c r="AI429" s="334">
        <f t="shared" si="30"/>
        <v>0</v>
      </c>
      <c r="AJ429" s="334"/>
      <c r="AK429" s="334">
        <f t="shared" si="31"/>
        <v>0</v>
      </c>
      <c r="AL429" s="338"/>
      <c r="AM429" s="304"/>
      <c r="AN429" s="356" t="str">
        <f>IF(SUM(Main!N429,Main!S429)&gt;0,1,"")</f>
        <v/>
      </c>
      <c r="AO429" s="304"/>
      <c r="AP429" s="304"/>
    </row>
    <row r="430" spans="1:42" s="301" customFormat="1" ht="24" hidden="1" customHeight="1">
      <c r="A430" s="332" t="str">
        <f>IF(AN430="","",SUM($AN$4:AN430))</f>
        <v/>
      </c>
      <c r="B430" s="332" t="str">
        <f>IF(AN430="","",Main!B430)</f>
        <v/>
      </c>
      <c r="C430" s="346" t="str">
        <f>IF(AN430="","",Main!C430)</f>
        <v/>
      </c>
      <c r="D430" s="347" t="str">
        <f>IF(AN430="","",Main!D430)</f>
        <v/>
      </c>
      <c r="E430" s="333" t="str">
        <f>IF(AN430="","",Main!E430)</f>
        <v/>
      </c>
      <c r="F430" s="333"/>
      <c r="G430" s="333"/>
      <c r="H430" s="333"/>
      <c r="I430" s="333"/>
      <c r="J430" s="333"/>
      <c r="K430" s="333"/>
      <c r="L430" s="333"/>
      <c r="M430" s="339" t="str">
        <f>IF(AN430="","",SUM(Main!N430,Main!S430))</f>
        <v/>
      </c>
      <c r="N430" s="333"/>
      <c r="O430" s="334">
        <f t="shared" si="28"/>
        <v>0</v>
      </c>
      <c r="P430" s="334"/>
      <c r="Q430" s="335"/>
      <c r="R430" s="336"/>
      <c r="S430" s="337"/>
      <c r="T430" s="337"/>
      <c r="U430" s="337"/>
      <c r="V430" s="337"/>
      <c r="W430" s="336"/>
      <c r="X430" s="336"/>
      <c r="Y430" s="336"/>
      <c r="Z430" s="336"/>
      <c r="AA430" s="336"/>
      <c r="AB430" s="337"/>
      <c r="AC430" s="337"/>
      <c r="AD430" s="337"/>
      <c r="AE430" s="337"/>
      <c r="AF430" s="334"/>
      <c r="AG430" s="334"/>
      <c r="AH430" s="334">
        <f t="shared" si="29"/>
        <v>0</v>
      </c>
      <c r="AI430" s="334">
        <f t="shared" si="30"/>
        <v>0</v>
      </c>
      <c r="AJ430" s="334"/>
      <c r="AK430" s="334">
        <f t="shared" si="31"/>
        <v>0</v>
      </c>
      <c r="AL430" s="338"/>
      <c r="AM430" s="304"/>
      <c r="AN430" s="356" t="str">
        <f>IF(SUM(Main!N430,Main!S430)&gt;0,1,"")</f>
        <v/>
      </c>
      <c r="AO430" s="304"/>
      <c r="AP430" s="304"/>
    </row>
    <row r="431" spans="1:42" s="301" customFormat="1" ht="24" hidden="1" customHeight="1">
      <c r="A431" s="332" t="str">
        <f>IF(AN431="","",SUM($AN$4:AN431))</f>
        <v/>
      </c>
      <c r="B431" s="332" t="str">
        <f>IF(AN431="","",Main!B431)</f>
        <v/>
      </c>
      <c r="C431" s="346" t="str">
        <f>IF(AN431="","",Main!C431)</f>
        <v/>
      </c>
      <c r="D431" s="347" t="str">
        <f>IF(AN431="","",Main!D431)</f>
        <v/>
      </c>
      <c r="E431" s="333" t="str">
        <f>IF(AN431="","",Main!E431)</f>
        <v/>
      </c>
      <c r="F431" s="333"/>
      <c r="G431" s="333"/>
      <c r="H431" s="333"/>
      <c r="I431" s="333"/>
      <c r="J431" s="333"/>
      <c r="K431" s="333"/>
      <c r="L431" s="333"/>
      <c r="M431" s="339" t="str">
        <f>IF(AN431="","",SUM(Main!N431,Main!S431))</f>
        <v/>
      </c>
      <c r="N431" s="333"/>
      <c r="O431" s="334">
        <f t="shared" si="28"/>
        <v>0</v>
      </c>
      <c r="P431" s="334"/>
      <c r="Q431" s="335"/>
      <c r="R431" s="336"/>
      <c r="S431" s="337"/>
      <c r="T431" s="337"/>
      <c r="U431" s="337"/>
      <c r="V431" s="337"/>
      <c r="W431" s="336"/>
      <c r="X431" s="336"/>
      <c r="Y431" s="336"/>
      <c r="Z431" s="336"/>
      <c r="AA431" s="336"/>
      <c r="AB431" s="337"/>
      <c r="AC431" s="337"/>
      <c r="AD431" s="337"/>
      <c r="AE431" s="337"/>
      <c r="AF431" s="334"/>
      <c r="AG431" s="334"/>
      <c r="AH431" s="334">
        <f t="shared" si="29"/>
        <v>0</v>
      </c>
      <c r="AI431" s="334">
        <f t="shared" si="30"/>
        <v>0</v>
      </c>
      <c r="AJ431" s="334"/>
      <c r="AK431" s="334">
        <f t="shared" si="31"/>
        <v>0</v>
      </c>
      <c r="AL431" s="338"/>
      <c r="AM431" s="304"/>
      <c r="AN431" s="356" t="str">
        <f>IF(SUM(Main!N431,Main!S431)&gt;0,1,"")</f>
        <v/>
      </c>
      <c r="AO431" s="304"/>
      <c r="AP431" s="304"/>
    </row>
    <row r="432" spans="1:42" s="301" customFormat="1" ht="24" hidden="1" customHeight="1">
      <c r="A432" s="332" t="str">
        <f>IF(AN432="","",SUM($AN$4:AN432))</f>
        <v/>
      </c>
      <c r="B432" s="332" t="str">
        <f>IF(AN432="","",Main!B432)</f>
        <v/>
      </c>
      <c r="C432" s="346" t="str">
        <f>IF(AN432="","",Main!C432)</f>
        <v/>
      </c>
      <c r="D432" s="347" t="str">
        <f>IF(AN432="","",Main!D432)</f>
        <v/>
      </c>
      <c r="E432" s="333" t="str">
        <f>IF(AN432="","",Main!E432)</f>
        <v/>
      </c>
      <c r="F432" s="333"/>
      <c r="G432" s="333"/>
      <c r="H432" s="333"/>
      <c r="I432" s="333"/>
      <c r="J432" s="333"/>
      <c r="K432" s="333"/>
      <c r="L432" s="333"/>
      <c r="M432" s="339" t="str">
        <f>IF(AN432="","",SUM(Main!N432,Main!S432))</f>
        <v/>
      </c>
      <c r="N432" s="333"/>
      <c r="O432" s="334">
        <f t="shared" si="28"/>
        <v>0</v>
      </c>
      <c r="P432" s="334"/>
      <c r="Q432" s="335"/>
      <c r="R432" s="336"/>
      <c r="S432" s="337"/>
      <c r="T432" s="337"/>
      <c r="U432" s="337"/>
      <c r="V432" s="337"/>
      <c r="W432" s="336"/>
      <c r="X432" s="336"/>
      <c r="Y432" s="336"/>
      <c r="Z432" s="336"/>
      <c r="AA432" s="336"/>
      <c r="AB432" s="337"/>
      <c r="AC432" s="337"/>
      <c r="AD432" s="337"/>
      <c r="AE432" s="337"/>
      <c r="AF432" s="334"/>
      <c r="AG432" s="334"/>
      <c r="AH432" s="334">
        <f t="shared" si="29"/>
        <v>0</v>
      </c>
      <c r="AI432" s="334">
        <f t="shared" si="30"/>
        <v>0</v>
      </c>
      <c r="AJ432" s="334"/>
      <c r="AK432" s="334">
        <f t="shared" si="31"/>
        <v>0</v>
      </c>
      <c r="AL432" s="338"/>
      <c r="AM432" s="304"/>
      <c r="AN432" s="356" t="str">
        <f>IF(SUM(Main!N432,Main!S432)&gt;0,1,"")</f>
        <v/>
      </c>
      <c r="AO432" s="304"/>
      <c r="AP432" s="304"/>
    </row>
    <row r="433" spans="1:42" s="301" customFormat="1" ht="24" hidden="1" customHeight="1">
      <c r="A433" s="332" t="str">
        <f>IF(AN433="","",SUM($AN$4:AN433))</f>
        <v/>
      </c>
      <c r="B433" s="332" t="str">
        <f>IF(AN433="","",Main!B433)</f>
        <v/>
      </c>
      <c r="C433" s="346" t="str">
        <f>IF(AN433="","",Main!C433)</f>
        <v/>
      </c>
      <c r="D433" s="347" t="str">
        <f>IF(AN433="","",Main!D433)</f>
        <v/>
      </c>
      <c r="E433" s="333" t="str">
        <f>IF(AN433="","",Main!E433)</f>
        <v/>
      </c>
      <c r="F433" s="333"/>
      <c r="G433" s="333"/>
      <c r="H433" s="333"/>
      <c r="I433" s="333"/>
      <c r="J433" s="333"/>
      <c r="K433" s="333"/>
      <c r="L433" s="333"/>
      <c r="M433" s="339" t="str">
        <f>IF(AN433="","",SUM(Main!N433,Main!S433))</f>
        <v/>
      </c>
      <c r="N433" s="333"/>
      <c r="O433" s="334">
        <f t="shared" si="28"/>
        <v>0</v>
      </c>
      <c r="P433" s="334"/>
      <c r="Q433" s="335"/>
      <c r="R433" s="336"/>
      <c r="S433" s="337"/>
      <c r="T433" s="337"/>
      <c r="U433" s="337"/>
      <c r="V433" s="337"/>
      <c r="W433" s="336"/>
      <c r="X433" s="336"/>
      <c r="Y433" s="336"/>
      <c r="Z433" s="336"/>
      <c r="AA433" s="336"/>
      <c r="AB433" s="337"/>
      <c r="AC433" s="337"/>
      <c r="AD433" s="337"/>
      <c r="AE433" s="337"/>
      <c r="AF433" s="334"/>
      <c r="AG433" s="334"/>
      <c r="AH433" s="334">
        <f t="shared" si="29"/>
        <v>0</v>
      </c>
      <c r="AI433" s="334">
        <f t="shared" si="30"/>
        <v>0</v>
      </c>
      <c r="AJ433" s="334"/>
      <c r="AK433" s="334">
        <f t="shared" si="31"/>
        <v>0</v>
      </c>
      <c r="AL433" s="338"/>
      <c r="AM433" s="304"/>
      <c r="AN433" s="356" t="str">
        <f>IF(SUM(Main!N433,Main!S433)&gt;0,1,"")</f>
        <v/>
      </c>
      <c r="AO433" s="304"/>
      <c r="AP433" s="304"/>
    </row>
    <row r="434" spans="1:42" s="301" customFormat="1" ht="24" hidden="1" customHeight="1">
      <c r="A434" s="332" t="str">
        <f>IF(AN434="","",SUM($AN$4:AN434))</f>
        <v/>
      </c>
      <c r="B434" s="332" t="str">
        <f>IF(AN434="","",Main!B434)</f>
        <v/>
      </c>
      <c r="C434" s="346" t="str">
        <f>IF(AN434="","",Main!C434)</f>
        <v/>
      </c>
      <c r="D434" s="347" t="str">
        <f>IF(AN434="","",Main!D434)</f>
        <v/>
      </c>
      <c r="E434" s="333" t="str">
        <f>IF(AN434="","",Main!E434)</f>
        <v/>
      </c>
      <c r="F434" s="333"/>
      <c r="G434" s="333"/>
      <c r="H434" s="333"/>
      <c r="I434" s="333"/>
      <c r="J434" s="333"/>
      <c r="K434" s="333"/>
      <c r="L434" s="333"/>
      <c r="M434" s="339" t="str">
        <f>IF(AN434="","",SUM(Main!N434,Main!S434))</f>
        <v/>
      </c>
      <c r="N434" s="333"/>
      <c r="O434" s="334">
        <f t="shared" si="28"/>
        <v>0</v>
      </c>
      <c r="P434" s="334"/>
      <c r="Q434" s="335"/>
      <c r="R434" s="336"/>
      <c r="S434" s="337"/>
      <c r="T434" s="337"/>
      <c r="U434" s="337"/>
      <c r="V434" s="337"/>
      <c r="W434" s="336"/>
      <c r="X434" s="336"/>
      <c r="Y434" s="336"/>
      <c r="Z434" s="336"/>
      <c r="AA434" s="336"/>
      <c r="AB434" s="337"/>
      <c r="AC434" s="337"/>
      <c r="AD434" s="337"/>
      <c r="AE434" s="337"/>
      <c r="AF434" s="334"/>
      <c r="AG434" s="334"/>
      <c r="AH434" s="334">
        <f t="shared" si="29"/>
        <v>0</v>
      </c>
      <c r="AI434" s="334">
        <f t="shared" si="30"/>
        <v>0</v>
      </c>
      <c r="AJ434" s="334"/>
      <c r="AK434" s="334">
        <f t="shared" si="31"/>
        <v>0</v>
      </c>
      <c r="AL434" s="338"/>
      <c r="AM434" s="304"/>
      <c r="AN434" s="356" t="str">
        <f>IF(SUM(Main!N434,Main!S434)&gt;0,1,"")</f>
        <v/>
      </c>
      <c r="AO434" s="304"/>
      <c r="AP434" s="304"/>
    </row>
    <row r="435" spans="1:42" s="301" customFormat="1" ht="24" hidden="1" customHeight="1">
      <c r="A435" s="332" t="str">
        <f>IF(AN435="","",SUM($AN$4:AN435))</f>
        <v/>
      </c>
      <c r="B435" s="332" t="str">
        <f>IF(AN435="","",Main!B435)</f>
        <v/>
      </c>
      <c r="C435" s="346" t="str">
        <f>IF(AN435="","",Main!C435)</f>
        <v/>
      </c>
      <c r="D435" s="347" t="str">
        <f>IF(AN435="","",Main!D435)</f>
        <v/>
      </c>
      <c r="E435" s="333" t="str">
        <f>IF(AN435="","",Main!E435)</f>
        <v/>
      </c>
      <c r="F435" s="333"/>
      <c r="G435" s="333"/>
      <c r="H435" s="333"/>
      <c r="I435" s="333"/>
      <c r="J435" s="333"/>
      <c r="K435" s="333"/>
      <c r="L435" s="333"/>
      <c r="M435" s="339" t="str">
        <f>IF(AN435="","",SUM(Main!N435,Main!S435))</f>
        <v/>
      </c>
      <c r="N435" s="333"/>
      <c r="O435" s="334">
        <f t="shared" si="28"/>
        <v>0</v>
      </c>
      <c r="P435" s="334"/>
      <c r="Q435" s="335"/>
      <c r="R435" s="336"/>
      <c r="S435" s="337"/>
      <c r="T435" s="337"/>
      <c r="U435" s="337"/>
      <c r="V435" s="337"/>
      <c r="W435" s="336"/>
      <c r="X435" s="336"/>
      <c r="Y435" s="336"/>
      <c r="Z435" s="336"/>
      <c r="AA435" s="336"/>
      <c r="AB435" s="337"/>
      <c r="AC435" s="337"/>
      <c r="AD435" s="337"/>
      <c r="AE435" s="337"/>
      <c r="AF435" s="334"/>
      <c r="AG435" s="334"/>
      <c r="AH435" s="334">
        <f t="shared" si="29"/>
        <v>0</v>
      </c>
      <c r="AI435" s="334">
        <f t="shared" si="30"/>
        <v>0</v>
      </c>
      <c r="AJ435" s="334"/>
      <c r="AK435" s="334">
        <f t="shared" si="31"/>
        <v>0</v>
      </c>
      <c r="AL435" s="338"/>
      <c r="AM435" s="304"/>
      <c r="AN435" s="356" t="str">
        <f>IF(SUM(Main!N435,Main!S435)&gt;0,1,"")</f>
        <v/>
      </c>
      <c r="AO435" s="304"/>
      <c r="AP435" s="304"/>
    </row>
    <row r="436" spans="1:42" s="301" customFormat="1" ht="24" hidden="1" customHeight="1">
      <c r="A436" s="332" t="str">
        <f>IF(AN436="","",SUM($AN$4:AN436))</f>
        <v/>
      </c>
      <c r="B436" s="332" t="str">
        <f>IF(AN436="","",Main!B436)</f>
        <v/>
      </c>
      <c r="C436" s="346" t="str">
        <f>IF(AN436="","",Main!C436)</f>
        <v/>
      </c>
      <c r="D436" s="347" t="str">
        <f>IF(AN436="","",Main!D436)</f>
        <v/>
      </c>
      <c r="E436" s="333" t="str">
        <f>IF(AN436="","",Main!E436)</f>
        <v/>
      </c>
      <c r="F436" s="333"/>
      <c r="G436" s="333"/>
      <c r="H436" s="333"/>
      <c r="I436" s="333"/>
      <c r="J436" s="333"/>
      <c r="K436" s="333"/>
      <c r="L436" s="333"/>
      <c r="M436" s="339" t="str">
        <f>IF(AN436="","",SUM(Main!N436,Main!S436))</f>
        <v/>
      </c>
      <c r="N436" s="333"/>
      <c r="O436" s="334">
        <f t="shared" si="28"/>
        <v>0</v>
      </c>
      <c r="P436" s="334"/>
      <c r="Q436" s="335"/>
      <c r="R436" s="336"/>
      <c r="S436" s="337"/>
      <c r="T436" s="337"/>
      <c r="U436" s="337"/>
      <c r="V436" s="337"/>
      <c r="W436" s="336"/>
      <c r="X436" s="336"/>
      <c r="Y436" s="336"/>
      <c r="Z436" s="336"/>
      <c r="AA436" s="336"/>
      <c r="AB436" s="337"/>
      <c r="AC436" s="337"/>
      <c r="AD436" s="337"/>
      <c r="AE436" s="337"/>
      <c r="AF436" s="334"/>
      <c r="AG436" s="334"/>
      <c r="AH436" s="334">
        <f t="shared" si="29"/>
        <v>0</v>
      </c>
      <c r="AI436" s="334">
        <f t="shared" si="30"/>
        <v>0</v>
      </c>
      <c r="AJ436" s="334"/>
      <c r="AK436" s="334">
        <f t="shared" si="31"/>
        <v>0</v>
      </c>
      <c r="AL436" s="338"/>
      <c r="AM436" s="304"/>
      <c r="AN436" s="356" t="str">
        <f>IF(SUM(Main!N436,Main!S436)&gt;0,1,"")</f>
        <v/>
      </c>
      <c r="AO436" s="304"/>
      <c r="AP436" s="304"/>
    </row>
    <row r="437" spans="1:42" s="301" customFormat="1" ht="24" hidden="1" customHeight="1">
      <c r="A437" s="332" t="str">
        <f>IF(AN437="","",SUM($AN$4:AN437))</f>
        <v/>
      </c>
      <c r="B437" s="332" t="str">
        <f>IF(AN437="","",Main!B437)</f>
        <v/>
      </c>
      <c r="C437" s="346" t="str">
        <f>IF(AN437="","",Main!C437)</f>
        <v/>
      </c>
      <c r="D437" s="347" t="str">
        <f>IF(AN437="","",Main!D437)</f>
        <v/>
      </c>
      <c r="E437" s="333" t="str">
        <f>IF(AN437="","",Main!E437)</f>
        <v/>
      </c>
      <c r="F437" s="333"/>
      <c r="G437" s="333"/>
      <c r="H437" s="333"/>
      <c r="I437" s="333"/>
      <c r="J437" s="333"/>
      <c r="K437" s="333"/>
      <c r="L437" s="333"/>
      <c r="M437" s="339" t="str">
        <f>IF(AN437="","",SUM(Main!N437,Main!S437))</f>
        <v/>
      </c>
      <c r="N437" s="333"/>
      <c r="O437" s="334">
        <f t="shared" si="28"/>
        <v>0</v>
      </c>
      <c r="P437" s="334"/>
      <c r="Q437" s="335"/>
      <c r="R437" s="336"/>
      <c r="S437" s="337"/>
      <c r="T437" s="337"/>
      <c r="U437" s="337"/>
      <c r="V437" s="337"/>
      <c r="W437" s="336"/>
      <c r="X437" s="336"/>
      <c r="Y437" s="336"/>
      <c r="Z437" s="336"/>
      <c r="AA437" s="336"/>
      <c r="AB437" s="337"/>
      <c r="AC437" s="337"/>
      <c r="AD437" s="337"/>
      <c r="AE437" s="337"/>
      <c r="AF437" s="334"/>
      <c r="AG437" s="334"/>
      <c r="AH437" s="334">
        <f t="shared" si="29"/>
        <v>0</v>
      </c>
      <c r="AI437" s="334">
        <f t="shared" si="30"/>
        <v>0</v>
      </c>
      <c r="AJ437" s="334"/>
      <c r="AK437" s="334">
        <f t="shared" si="31"/>
        <v>0</v>
      </c>
      <c r="AL437" s="338"/>
      <c r="AM437" s="304"/>
      <c r="AN437" s="356" t="str">
        <f>IF(SUM(Main!N437,Main!S437)&gt;0,1,"")</f>
        <v/>
      </c>
      <c r="AO437" s="304"/>
      <c r="AP437" s="304"/>
    </row>
    <row r="438" spans="1:42" s="301" customFormat="1" ht="24" hidden="1" customHeight="1">
      <c r="A438" s="332" t="str">
        <f>IF(AN438="","",SUM($AN$4:AN438))</f>
        <v/>
      </c>
      <c r="B438" s="332" t="str">
        <f>IF(AN438="","",Main!B438)</f>
        <v/>
      </c>
      <c r="C438" s="346" t="str">
        <f>IF(AN438="","",Main!C438)</f>
        <v/>
      </c>
      <c r="D438" s="347" t="str">
        <f>IF(AN438="","",Main!D438)</f>
        <v/>
      </c>
      <c r="E438" s="333" t="str">
        <f>IF(AN438="","",Main!E438)</f>
        <v/>
      </c>
      <c r="F438" s="333"/>
      <c r="G438" s="333"/>
      <c r="H438" s="333"/>
      <c r="I438" s="333"/>
      <c r="J438" s="333"/>
      <c r="K438" s="333"/>
      <c r="L438" s="333"/>
      <c r="M438" s="339" t="str">
        <f>IF(AN438="","",SUM(Main!N438,Main!S438))</f>
        <v/>
      </c>
      <c r="N438" s="333"/>
      <c r="O438" s="334">
        <f t="shared" si="28"/>
        <v>0</v>
      </c>
      <c r="P438" s="334"/>
      <c r="Q438" s="335"/>
      <c r="R438" s="336"/>
      <c r="S438" s="337"/>
      <c r="T438" s="337"/>
      <c r="U438" s="337"/>
      <c r="V438" s="337"/>
      <c r="W438" s="336"/>
      <c r="X438" s="336"/>
      <c r="Y438" s="336"/>
      <c r="Z438" s="336"/>
      <c r="AA438" s="336"/>
      <c r="AB438" s="337"/>
      <c r="AC438" s="337"/>
      <c r="AD438" s="337"/>
      <c r="AE438" s="337"/>
      <c r="AF438" s="334"/>
      <c r="AG438" s="334"/>
      <c r="AH438" s="334">
        <f t="shared" si="29"/>
        <v>0</v>
      </c>
      <c r="AI438" s="334">
        <f t="shared" si="30"/>
        <v>0</v>
      </c>
      <c r="AJ438" s="334"/>
      <c r="AK438" s="334">
        <f t="shared" si="31"/>
        <v>0</v>
      </c>
      <c r="AL438" s="338"/>
      <c r="AM438" s="304"/>
      <c r="AN438" s="356" t="str">
        <f>IF(SUM(Main!N438,Main!S438)&gt;0,1,"")</f>
        <v/>
      </c>
      <c r="AO438" s="304"/>
      <c r="AP438" s="304"/>
    </row>
    <row r="439" spans="1:42" s="301" customFormat="1" ht="24" hidden="1" customHeight="1">
      <c r="A439" s="332" t="str">
        <f>IF(AN439="","",SUM($AN$4:AN439))</f>
        <v/>
      </c>
      <c r="B439" s="332" t="str">
        <f>IF(AN439="","",Main!B439)</f>
        <v/>
      </c>
      <c r="C439" s="346" t="str">
        <f>IF(AN439="","",Main!C439)</f>
        <v/>
      </c>
      <c r="D439" s="347" t="str">
        <f>IF(AN439="","",Main!D439)</f>
        <v/>
      </c>
      <c r="E439" s="333" t="str">
        <f>IF(AN439="","",Main!E439)</f>
        <v/>
      </c>
      <c r="F439" s="333"/>
      <c r="G439" s="333"/>
      <c r="H439" s="333"/>
      <c r="I439" s="333"/>
      <c r="J439" s="333"/>
      <c r="K439" s="333"/>
      <c r="L439" s="333"/>
      <c r="M439" s="339" t="str">
        <f>IF(AN439="","",SUM(Main!N439,Main!S439))</f>
        <v/>
      </c>
      <c r="N439" s="333"/>
      <c r="O439" s="334">
        <f t="shared" si="28"/>
        <v>0</v>
      </c>
      <c r="P439" s="334"/>
      <c r="Q439" s="335"/>
      <c r="R439" s="336"/>
      <c r="S439" s="337"/>
      <c r="T439" s="337"/>
      <c r="U439" s="337"/>
      <c r="V439" s="337"/>
      <c r="W439" s="336"/>
      <c r="X439" s="336"/>
      <c r="Y439" s="336"/>
      <c r="Z439" s="336"/>
      <c r="AA439" s="336"/>
      <c r="AB439" s="337"/>
      <c r="AC439" s="337"/>
      <c r="AD439" s="337"/>
      <c r="AE439" s="337"/>
      <c r="AF439" s="334"/>
      <c r="AG439" s="334"/>
      <c r="AH439" s="334">
        <f t="shared" si="29"/>
        <v>0</v>
      </c>
      <c r="AI439" s="334">
        <f t="shared" si="30"/>
        <v>0</v>
      </c>
      <c r="AJ439" s="334"/>
      <c r="AK439" s="334">
        <f t="shared" si="31"/>
        <v>0</v>
      </c>
      <c r="AL439" s="338"/>
      <c r="AM439" s="304"/>
      <c r="AN439" s="356" t="str">
        <f>IF(SUM(Main!N439,Main!S439)&gt;0,1,"")</f>
        <v/>
      </c>
      <c r="AO439" s="304"/>
      <c r="AP439" s="304"/>
    </row>
    <row r="440" spans="1:42" s="301" customFormat="1" ht="24" hidden="1" customHeight="1">
      <c r="A440" s="332" t="str">
        <f>IF(AN440="","",SUM($AN$4:AN440))</f>
        <v/>
      </c>
      <c r="B440" s="332" t="str">
        <f>IF(AN440="","",Main!B440)</f>
        <v/>
      </c>
      <c r="C440" s="346" t="str">
        <f>IF(AN440="","",Main!C440)</f>
        <v/>
      </c>
      <c r="D440" s="347" t="str">
        <f>IF(AN440="","",Main!D440)</f>
        <v/>
      </c>
      <c r="E440" s="333" t="str">
        <f>IF(AN440="","",Main!E440)</f>
        <v/>
      </c>
      <c r="F440" s="333"/>
      <c r="G440" s="333"/>
      <c r="H440" s="333"/>
      <c r="I440" s="333"/>
      <c r="J440" s="333"/>
      <c r="K440" s="333"/>
      <c r="L440" s="333"/>
      <c r="M440" s="339" t="str">
        <f>IF(AN440="","",SUM(Main!N440,Main!S440))</f>
        <v/>
      </c>
      <c r="N440" s="333"/>
      <c r="O440" s="334">
        <f t="shared" si="28"/>
        <v>0</v>
      </c>
      <c r="P440" s="334"/>
      <c r="Q440" s="335"/>
      <c r="R440" s="336"/>
      <c r="S440" s="337"/>
      <c r="T440" s="337"/>
      <c r="U440" s="337"/>
      <c r="V440" s="337"/>
      <c r="W440" s="336"/>
      <c r="X440" s="336"/>
      <c r="Y440" s="336"/>
      <c r="Z440" s="336"/>
      <c r="AA440" s="336"/>
      <c r="AB440" s="337"/>
      <c r="AC440" s="337"/>
      <c r="AD440" s="337"/>
      <c r="AE440" s="337"/>
      <c r="AF440" s="334"/>
      <c r="AG440" s="334"/>
      <c r="AH440" s="334">
        <f t="shared" si="29"/>
        <v>0</v>
      </c>
      <c r="AI440" s="334">
        <f t="shared" si="30"/>
        <v>0</v>
      </c>
      <c r="AJ440" s="334"/>
      <c r="AK440" s="334">
        <f t="shared" si="31"/>
        <v>0</v>
      </c>
      <c r="AL440" s="338"/>
      <c r="AM440" s="304"/>
      <c r="AN440" s="356" t="str">
        <f>IF(SUM(Main!N440,Main!S440)&gt;0,1,"")</f>
        <v/>
      </c>
      <c r="AO440" s="304"/>
      <c r="AP440" s="304"/>
    </row>
    <row r="441" spans="1:42" s="301" customFormat="1" ht="24" hidden="1" customHeight="1">
      <c r="A441" s="332" t="str">
        <f>IF(AN441="","",SUM($AN$4:AN441))</f>
        <v/>
      </c>
      <c r="B441" s="332" t="str">
        <f>IF(AN441="","",Main!B441)</f>
        <v/>
      </c>
      <c r="C441" s="346" t="str">
        <f>IF(AN441="","",Main!C441)</f>
        <v/>
      </c>
      <c r="D441" s="347" t="str">
        <f>IF(AN441="","",Main!D441)</f>
        <v/>
      </c>
      <c r="E441" s="333" t="str">
        <f>IF(AN441="","",Main!E441)</f>
        <v/>
      </c>
      <c r="F441" s="333"/>
      <c r="G441" s="333"/>
      <c r="H441" s="333"/>
      <c r="I441" s="333"/>
      <c r="J441" s="333"/>
      <c r="K441" s="333"/>
      <c r="L441" s="333"/>
      <c r="M441" s="339" t="str">
        <f>IF(AN441="","",SUM(Main!N441,Main!S441))</f>
        <v/>
      </c>
      <c r="N441" s="333"/>
      <c r="O441" s="334">
        <f t="shared" si="28"/>
        <v>0</v>
      </c>
      <c r="P441" s="334"/>
      <c r="Q441" s="335"/>
      <c r="R441" s="336"/>
      <c r="S441" s="337"/>
      <c r="T441" s="337"/>
      <c r="U441" s="337"/>
      <c r="V441" s="337"/>
      <c r="W441" s="336"/>
      <c r="X441" s="336"/>
      <c r="Y441" s="336"/>
      <c r="Z441" s="336"/>
      <c r="AA441" s="336"/>
      <c r="AB441" s="337"/>
      <c r="AC441" s="337"/>
      <c r="AD441" s="337"/>
      <c r="AE441" s="337"/>
      <c r="AF441" s="334"/>
      <c r="AG441" s="334"/>
      <c r="AH441" s="334">
        <f t="shared" si="29"/>
        <v>0</v>
      </c>
      <c r="AI441" s="334">
        <f t="shared" si="30"/>
        <v>0</v>
      </c>
      <c r="AJ441" s="334"/>
      <c r="AK441" s="334">
        <f t="shared" si="31"/>
        <v>0</v>
      </c>
      <c r="AL441" s="338"/>
      <c r="AM441" s="304"/>
      <c r="AN441" s="356" t="str">
        <f>IF(SUM(Main!N441,Main!S441)&gt;0,1,"")</f>
        <v/>
      </c>
      <c r="AO441" s="304"/>
      <c r="AP441" s="304"/>
    </row>
    <row r="442" spans="1:42" s="301" customFormat="1" ht="24" hidden="1" customHeight="1">
      <c r="A442" s="332" t="str">
        <f>IF(AN442="","",SUM($AN$4:AN442))</f>
        <v/>
      </c>
      <c r="B442" s="332" t="str">
        <f>IF(AN442="","",Main!B442)</f>
        <v/>
      </c>
      <c r="C442" s="346" t="str">
        <f>IF(AN442="","",Main!C442)</f>
        <v/>
      </c>
      <c r="D442" s="347" t="str">
        <f>IF(AN442="","",Main!D442)</f>
        <v/>
      </c>
      <c r="E442" s="333" t="str">
        <f>IF(AN442="","",Main!E442)</f>
        <v/>
      </c>
      <c r="F442" s="333"/>
      <c r="G442" s="333"/>
      <c r="H442" s="333"/>
      <c r="I442" s="333"/>
      <c r="J442" s="333"/>
      <c r="K442" s="333"/>
      <c r="L442" s="333"/>
      <c r="M442" s="339" t="str">
        <f>IF(AN442="","",SUM(Main!N442,Main!S442))</f>
        <v/>
      </c>
      <c r="N442" s="333"/>
      <c r="O442" s="334">
        <f t="shared" si="28"/>
        <v>0</v>
      </c>
      <c r="P442" s="334"/>
      <c r="Q442" s="335"/>
      <c r="R442" s="336"/>
      <c r="S442" s="337"/>
      <c r="T442" s="337"/>
      <c r="U442" s="337"/>
      <c r="V442" s="337"/>
      <c r="W442" s="336"/>
      <c r="X442" s="336"/>
      <c r="Y442" s="336"/>
      <c r="Z442" s="336"/>
      <c r="AA442" s="336"/>
      <c r="AB442" s="337"/>
      <c r="AC442" s="337"/>
      <c r="AD442" s="337"/>
      <c r="AE442" s="337"/>
      <c r="AF442" s="334"/>
      <c r="AG442" s="334"/>
      <c r="AH442" s="334">
        <f t="shared" si="29"/>
        <v>0</v>
      </c>
      <c r="AI442" s="334">
        <f t="shared" si="30"/>
        <v>0</v>
      </c>
      <c r="AJ442" s="334"/>
      <c r="AK442" s="334">
        <f t="shared" si="31"/>
        <v>0</v>
      </c>
      <c r="AL442" s="338"/>
      <c r="AM442" s="304"/>
      <c r="AN442" s="356" t="str">
        <f>IF(SUM(Main!N442,Main!S442)&gt;0,1,"")</f>
        <v/>
      </c>
      <c r="AO442" s="304"/>
      <c r="AP442" s="304"/>
    </row>
    <row r="443" spans="1:42" s="301" customFormat="1" ht="24" hidden="1" customHeight="1">
      <c r="A443" s="332" t="str">
        <f>IF(AN443="","",SUM($AN$4:AN443))</f>
        <v/>
      </c>
      <c r="B443" s="332" t="str">
        <f>IF(AN443="","",Main!B443)</f>
        <v/>
      </c>
      <c r="C443" s="346" t="str">
        <f>IF(AN443="","",Main!C443)</f>
        <v/>
      </c>
      <c r="D443" s="347" t="str">
        <f>IF(AN443="","",Main!D443)</f>
        <v/>
      </c>
      <c r="E443" s="333" t="str">
        <f>IF(AN443="","",Main!E443)</f>
        <v/>
      </c>
      <c r="F443" s="333"/>
      <c r="G443" s="333"/>
      <c r="H443" s="333"/>
      <c r="I443" s="333"/>
      <c r="J443" s="333"/>
      <c r="K443" s="333"/>
      <c r="L443" s="333"/>
      <c r="M443" s="339" t="str">
        <f>IF(AN443="","",SUM(Main!N443,Main!S443))</f>
        <v/>
      </c>
      <c r="N443" s="333"/>
      <c r="O443" s="334">
        <f t="shared" si="28"/>
        <v>0</v>
      </c>
      <c r="P443" s="334"/>
      <c r="Q443" s="335"/>
      <c r="R443" s="336"/>
      <c r="S443" s="337"/>
      <c r="T443" s="337"/>
      <c r="U443" s="337"/>
      <c r="V443" s="337"/>
      <c r="W443" s="336"/>
      <c r="X443" s="336"/>
      <c r="Y443" s="336"/>
      <c r="Z443" s="336"/>
      <c r="AA443" s="336"/>
      <c r="AB443" s="337"/>
      <c r="AC443" s="337"/>
      <c r="AD443" s="337"/>
      <c r="AE443" s="337"/>
      <c r="AF443" s="334"/>
      <c r="AG443" s="334"/>
      <c r="AH443" s="334">
        <f t="shared" si="29"/>
        <v>0</v>
      </c>
      <c r="AI443" s="334">
        <f t="shared" si="30"/>
        <v>0</v>
      </c>
      <c r="AJ443" s="334"/>
      <c r="AK443" s="334">
        <f t="shared" si="31"/>
        <v>0</v>
      </c>
      <c r="AL443" s="338"/>
      <c r="AM443" s="304"/>
      <c r="AN443" s="356" t="str">
        <f>IF(SUM(Main!N443,Main!S443)&gt;0,1,"")</f>
        <v/>
      </c>
      <c r="AO443" s="304"/>
      <c r="AP443" s="304"/>
    </row>
    <row r="444" spans="1:42" s="301" customFormat="1" ht="24" hidden="1" customHeight="1">
      <c r="A444" s="332" t="str">
        <f>IF(AN444="","",SUM($AN$4:AN444))</f>
        <v/>
      </c>
      <c r="B444" s="332" t="str">
        <f>IF(AN444="","",Main!B444)</f>
        <v/>
      </c>
      <c r="C444" s="346" t="str">
        <f>IF(AN444="","",Main!C444)</f>
        <v/>
      </c>
      <c r="D444" s="347" t="str">
        <f>IF(AN444="","",Main!D444)</f>
        <v/>
      </c>
      <c r="E444" s="333" t="str">
        <f>IF(AN444="","",Main!E444)</f>
        <v/>
      </c>
      <c r="F444" s="333"/>
      <c r="G444" s="333"/>
      <c r="H444" s="333"/>
      <c r="I444" s="333"/>
      <c r="J444" s="333"/>
      <c r="K444" s="333"/>
      <c r="L444" s="333"/>
      <c r="M444" s="339" t="str">
        <f>IF(AN444="","",SUM(Main!N444,Main!S444))</f>
        <v/>
      </c>
      <c r="N444" s="333"/>
      <c r="O444" s="334">
        <f t="shared" si="28"/>
        <v>0</v>
      </c>
      <c r="P444" s="334"/>
      <c r="Q444" s="335"/>
      <c r="R444" s="336"/>
      <c r="S444" s="337"/>
      <c r="T444" s="337"/>
      <c r="U444" s="337"/>
      <c r="V444" s="337"/>
      <c r="W444" s="336"/>
      <c r="X444" s="336"/>
      <c r="Y444" s="336"/>
      <c r="Z444" s="336"/>
      <c r="AA444" s="336"/>
      <c r="AB444" s="337"/>
      <c r="AC444" s="337"/>
      <c r="AD444" s="337"/>
      <c r="AE444" s="337"/>
      <c r="AF444" s="334"/>
      <c r="AG444" s="334"/>
      <c r="AH444" s="334">
        <f t="shared" si="29"/>
        <v>0</v>
      </c>
      <c r="AI444" s="334">
        <f t="shared" si="30"/>
        <v>0</v>
      </c>
      <c r="AJ444" s="334"/>
      <c r="AK444" s="334">
        <f t="shared" si="31"/>
        <v>0</v>
      </c>
      <c r="AL444" s="338"/>
      <c r="AM444" s="304"/>
      <c r="AN444" s="356" t="str">
        <f>IF(SUM(Main!N444,Main!S444)&gt;0,1,"")</f>
        <v/>
      </c>
      <c r="AO444" s="304"/>
      <c r="AP444" s="304"/>
    </row>
    <row r="445" spans="1:42" s="310" customFormat="1" ht="24" hidden="1" customHeight="1">
      <c r="A445" s="332" t="str">
        <f>IF(AN445="","",SUM($AN$4:AN445))</f>
        <v/>
      </c>
      <c r="B445" s="332" t="str">
        <f>IF(AN445="","",Main!B445)</f>
        <v/>
      </c>
      <c r="C445" s="346" t="str">
        <f>IF(AN445="","",Main!C445)</f>
        <v/>
      </c>
      <c r="D445" s="347" t="str">
        <f>IF(AN445="","",Main!D445)</f>
        <v/>
      </c>
      <c r="E445" s="333" t="str">
        <f>IF(AN445="","",Main!E445)</f>
        <v/>
      </c>
      <c r="F445" s="333"/>
      <c r="G445" s="333"/>
      <c r="H445" s="333"/>
      <c r="I445" s="333"/>
      <c r="J445" s="333"/>
      <c r="K445" s="333"/>
      <c r="L445" s="333"/>
      <c r="M445" s="339" t="str">
        <f>IF(AN445="","",SUM(Main!N445,Main!S445))</f>
        <v/>
      </c>
      <c r="N445" s="333"/>
      <c r="O445" s="334">
        <f t="shared" si="28"/>
        <v>0</v>
      </c>
      <c r="P445" s="334"/>
      <c r="Q445" s="335"/>
      <c r="R445" s="336"/>
      <c r="S445" s="337"/>
      <c r="T445" s="337"/>
      <c r="U445" s="337"/>
      <c r="V445" s="337"/>
      <c r="W445" s="336"/>
      <c r="X445" s="336"/>
      <c r="Y445" s="336"/>
      <c r="Z445" s="336"/>
      <c r="AA445" s="336"/>
      <c r="AB445" s="337"/>
      <c r="AC445" s="337"/>
      <c r="AD445" s="337"/>
      <c r="AE445" s="337"/>
      <c r="AF445" s="334"/>
      <c r="AG445" s="334"/>
      <c r="AH445" s="334">
        <f t="shared" si="29"/>
        <v>0</v>
      </c>
      <c r="AI445" s="334">
        <f t="shared" si="30"/>
        <v>0</v>
      </c>
      <c r="AJ445" s="334"/>
      <c r="AK445" s="334">
        <f t="shared" si="31"/>
        <v>0</v>
      </c>
      <c r="AL445" s="338"/>
      <c r="AM445" s="311"/>
      <c r="AN445" s="356" t="str">
        <f>IF(SUM(Main!N445,Main!S445)&gt;0,1,"")</f>
        <v/>
      </c>
      <c r="AO445" s="311"/>
      <c r="AP445" s="311"/>
    </row>
    <row r="446" spans="1:42" s="301" customFormat="1" ht="24" hidden="1" customHeight="1">
      <c r="A446" s="332" t="str">
        <f>IF(AN446="","",SUM($AN$4:AN446))</f>
        <v/>
      </c>
      <c r="B446" s="332" t="str">
        <f>IF(AN446="","",Main!B446)</f>
        <v/>
      </c>
      <c r="C446" s="346" t="str">
        <f>IF(AN446="","",Main!C446)</f>
        <v/>
      </c>
      <c r="D446" s="347" t="str">
        <f>IF(AN446="","",Main!D446)</f>
        <v/>
      </c>
      <c r="E446" s="333" t="str">
        <f>IF(AN446="","",Main!E446)</f>
        <v/>
      </c>
      <c r="F446" s="333"/>
      <c r="G446" s="333"/>
      <c r="H446" s="333"/>
      <c r="I446" s="333"/>
      <c r="J446" s="333"/>
      <c r="K446" s="333"/>
      <c r="L446" s="333"/>
      <c r="M446" s="339" t="str">
        <f>IF(AN446="","",SUM(Main!N446,Main!S446))</f>
        <v/>
      </c>
      <c r="N446" s="333"/>
      <c r="O446" s="334">
        <f t="shared" si="28"/>
        <v>0</v>
      </c>
      <c r="P446" s="334"/>
      <c r="Q446" s="335"/>
      <c r="R446" s="336"/>
      <c r="S446" s="337"/>
      <c r="T446" s="337"/>
      <c r="U446" s="337"/>
      <c r="V446" s="337"/>
      <c r="W446" s="336"/>
      <c r="X446" s="336"/>
      <c r="Y446" s="336"/>
      <c r="Z446" s="336"/>
      <c r="AA446" s="336"/>
      <c r="AB446" s="337"/>
      <c r="AC446" s="337"/>
      <c r="AD446" s="337"/>
      <c r="AE446" s="337"/>
      <c r="AF446" s="334"/>
      <c r="AG446" s="334"/>
      <c r="AH446" s="334">
        <f t="shared" si="29"/>
        <v>0</v>
      </c>
      <c r="AI446" s="334">
        <f t="shared" si="30"/>
        <v>0</v>
      </c>
      <c r="AJ446" s="334"/>
      <c r="AK446" s="334">
        <f t="shared" si="31"/>
        <v>0</v>
      </c>
      <c r="AL446" s="338"/>
      <c r="AM446" s="304"/>
      <c r="AN446" s="356" t="str">
        <f>IF(SUM(Main!N446,Main!S446)&gt;0,1,"")</f>
        <v/>
      </c>
      <c r="AO446" s="304"/>
      <c r="AP446" s="304"/>
    </row>
    <row r="447" spans="1:42" s="301" customFormat="1" ht="24" hidden="1" customHeight="1">
      <c r="A447" s="332" t="str">
        <f>IF(AN447="","",SUM($AN$4:AN447))</f>
        <v/>
      </c>
      <c r="B447" s="332" t="str">
        <f>IF(AN447="","",Main!B447)</f>
        <v/>
      </c>
      <c r="C447" s="346" t="str">
        <f>IF(AN447="","",Main!C447)</f>
        <v/>
      </c>
      <c r="D447" s="347" t="str">
        <f>IF(AN447="","",Main!D447)</f>
        <v/>
      </c>
      <c r="E447" s="333" t="str">
        <f>IF(AN447="","",Main!E447)</f>
        <v/>
      </c>
      <c r="F447" s="333"/>
      <c r="G447" s="333"/>
      <c r="H447" s="333"/>
      <c r="I447" s="333"/>
      <c r="J447" s="333"/>
      <c r="K447" s="333"/>
      <c r="L447" s="333"/>
      <c r="M447" s="339" t="str">
        <f>IF(AN447="","",SUM(Main!N447,Main!S447))</f>
        <v/>
      </c>
      <c r="N447" s="333"/>
      <c r="O447" s="334">
        <f t="shared" si="28"/>
        <v>0</v>
      </c>
      <c r="P447" s="334"/>
      <c r="Q447" s="335"/>
      <c r="R447" s="336"/>
      <c r="S447" s="337"/>
      <c r="T447" s="337"/>
      <c r="U447" s="337"/>
      <c r="V447" s="337"/>
      <c r="W447" s="336"/>
      <c r="X447" s="336"/>
      <c r="Y447" s="336"/>
      <c r="Z447" s="336"/>
      <c r="AA447" s="336"/>
      <c r="AB447" s="337"/>
      <c r="AC447" s="337"/>
      <c r="AD447" s="337"/>
      <c r="AE447" s="337"/>
      <c r="AF447" s="334"/>
      <c r="AG447" s="334"/>
      <c r="AH447" s="334">
        <f t="shared" si="29"/>
        <v>0</v>
      </c>
      <c r="AI447" s="334">
        <f t="shared" si="30"/>
        <v>0</v>
      </c>
      <c r="AJ447" s="334"/>
      <c r="AK447" s="334">
        <f t="shared" si="31"/>
        <v>0</v>
      </c>
      <c r="AL447" s="338"/>
      <c r="AM447" s="304"/>
      <c r="AN447" s="356" t="str">
        <f>IF(SUM(Main!N447,Main!S447)&gt;0,1,"")</f>
        <v/>
      </c>
      <c r="AO447" s="304"/>
      <c r="AP447" s="304"/>
    </row>
    <row r="448" spans="1:42" s="301" customFormat="1" ht="24" hidden="1" customHeight="1">
      <c r="A448" s="332" t="str">
        <f>IF(AN448="","",SUM($AN$4:AN448))</f>
        <v/>
      </c>
      <c r="B448" s="332" t="str">
        <f>IF(AN448="","",Main!B448)</f>
        <v/>
      </c>
      <c r="C448" s="346" t="str">
        <f>IF(AN448="","",Main!C448)</f>
        <v/>
      </c>
      <c r="D448" s="347" t="str">
        <f>IF(AN448="","",Main!D448)</f>
        <v/>
      </c>
      <c r="E448" s="333" t="str">
        <f>IF(AN448="","",Main!E448)</f>
        <v/>
      </c>
      <c r="F448" s="333"/>
      <c r="G448" s="333"/>
      <c r="H448" s="333"/>
      <c r="I448" s="333"/>
      <c r="J448" s="333"/>
      <c r="K448" s="333"/>
      <c r="L448" s="333"/>
      <c r="M448" s="339" t="str">
        <f>IF(AN448="","",SUM(Main!N448,Main!S448))</f>
        <v/>
      </c>
      <c r="N448" s="333"/>
      <c r="O448" s="334">
        <f t="shared" si="28"/>
        <v>0</v>
      </c>
      <c r="P448" s="334"/>
      <c r="Q448" s="335"/>
      <c r="R448" s="336"/>
      <c r="S448" s="337"/>
      <c r="T448" s="337"/>
      <c r="U448" s="337"/>
      <c r="V448" s="337"/>
      <c r="W448" s="336"/>
      <c r="X448" s="336"/>
      <c r="Y448" s="336"/>
      <c r="Z448" s="336"/>
      <c r="AA448" s="336"/>
      <c r="AB448" s="337"/>
      <c r="AC448" s="337"/>
      <c r="AD448" s="337"/>
      <c r="AE448" s="337"/>
      <c r="AF448" s="334"/>
      <c r="AG448" s="334"/>
      <c r="AH448" s="334">
        <f t="shared" si="29"/>
        <v>0</v>
      </c>
      <c r="AI448" s="334">
        <f t="shared" si="30"/>
        <v>0</v>
      </c>
      <c r="AJ448" s="334"/>
      <c r="AK448" s="334">
        <f t="shared" si="31"/>
        <v>0</v>
      </c>
      <c r="AL448" s="338"/>
      <c r="AM448" s="304"/>
      <c r="AN448" s="356" t="str">
        <f>IF(SUM(Main!N448,Main!S448)&gt;0,1,"")</f>
        <v/>
      </c>
      <c r="AO448" s="304"/>
      <c r="AP448" s="304"/>
    </row>
    <row r="449" spans="1:42" s="301" customFormat="1" ht="24" hidden="1" customHeight="1">
      <c r="A449" s="332" t="str">
        <f>IF(AN449="","",SUM($AN$4:AN449))</f>
        <v/>
      </c>
      <c r="B449" s="332" t="str">
        <f>IF(AN449="","",Main!B449)</f>
        <v/>
      </c>
      <c r="C449" s="346" t="str">
        <f>IF(AN449="","",Main!C449)</f>
        <v/>
      </c>
      <c r="D449" s="347" t="str">
        <f>IF(AN449="","",Main!D449)</f>
        <v/>
      </c>
      <c r="E449" s="333" t="str">
        <f>IF(AN449="","",Main!E449)</f>
        <v/>
      </c>
      <c r="F449" s="333"/>
      <c r="G449" s="333"/>
      <c r="H449" s="333"/>
      <c r="I449" s="333"/>
      <c r="J449" s="333"/>
      <c r="K449" s="333"/>
      <c r="L449" s="333"/>
      <c r="M449" s="339" t="str">
        <f>IF(AN449="","",SUM(Main!N449,Main!S449))</f>
        <v/>
      </c>
      <c r="N449" s="333"/>
      <c r="O449" s="334">
        <f t="shared" si="28"/>
        <v>0</v>
      </c>
      <c r="P449" s="334"/>
      <c r="Q449" s="335"/>
      <c r="R449" s="336"/>
      <c r="S449" s="337"/>
      <c r="T449" s="337"/>
      <c r="U449" s="337"/>
      <c r="V449" s="337"/>
      <c r="W449" s="336"/>
      <c r="X449" s="336"/>
      <c r="Y449" s="336"/>
      <c r="Z449" s="336"/>
      <c r="AA449" s="336"/>
      <c r="AB449" s="337"/>
      <c r="AC449" s="337"/>
      <c r="AD449" s="337"/>
      <c r="AE449" s="337"/>
      <c r="AF449" s="334"/>
      <c r="AG449" s="334"/>
      <c r="AH449" s="334">
        <f t="shared" si="29"/>
        <v>0</v>
      </c>
      <c r="AI449" s="334">
        <f t="shared" si="30"/>
        <v>0</v>
      </c>
      <c r="AJ449" s="334"/>
      <c r="AK449" s="334">
        <f t="shared" si="31"/>
        <v>0</v>
      </c>
      <c r="AL449" s="338"/>
      <c r="AM449" s="304"/>
      <c r="AN449" s="356" t="str">
        <f>IF(SUM(Main!N449,Main!S449)&gt;0,1,"")</f>
        <v/>
      </c>
      <c r="AO449" s="304"/>
      <c r="AP449" s="304"/>
    </row>
    <row r="450" spans="1:42" ht="24" hidden="1" customHeight="1">
      <c r="A450" s="332" t="str">
        <f>IF(AN450="","",SUM($AN$4:AN450))</f>
        <v/>
      </c>
      <c r="B450" s="332" t="str">
        <f>IF(AN450="","",Main!B450)</f>
        <v/>
      </c>
      <c r="C450" s="346" t="str">
        <f>IF(AN450="","",Main!C450)</f>
        <v/>
      </c>
      <c r="D450" s="347" t="str">
        <f>IF(AN450="","",Main!D450)</f>
        <v/>
      </c>
      <c r="E450" s="333" t="str">
        <f>IF(AN450="","",Main!E450)</f>
        <v/>
      </c>
      <c r="F450" s="333"/>
      <c r="G450" s="333"/>
      <c r="H450" s="333"/>
      <c r="I450" s="333"/>
      <c r="J450" s="333"/>
      <c r="K450" s="333"/>
      <c r="L450" s="333"/>
      <c r="M450" s="339" t="str">
        <f>IF(AN450="","",SUM(Main!N450,Main!S450))</f>
        <v/>
      </c>
      <c r="N450" s="333"/>
      <c r="O450" s="334">
        <f t="shared" si="28"/>
        <v>0</v>
      </c>
      <c r="P450" s="334"/>
      <c r="Q450" s="335"/>
      <c r="R450" s="336"/>
      <c r="S450" s="337"/>
      <c r="T450" s="337"/>
      <c r="U450" s="337"/>
      <c r="V450" s="337"/>
      <c r="W450" s="336"/>
      <c r="X450" s="336"/>
      <c r="Y450" s="336"/>
      <c r="Z450" s="336"/>
      <c r="AA450" s="336"/>
      <c r="AB450" s="337"/>
      <c r="AC450" s="337"/>
      <c r="AD450" s="337"/>
      <c r="AE450" s="337"/>
      <c r="AF450" s="334"/>
      <c r="AG450" s="334"/>
      <c r="AH450" s="334">
        <f t="shared" si="29"/>
        <v>0</v>
      </c>
      <c r="AI450" s="334">
        <f t="shared" si="30"/>
        <v>0</v>
      </c>
      <c r="AJ450" s="334"/>
      <c r="AK450" s="334">
        <f t="shared" si="31"/>
        <v>0</v>
      </c>
      <c r="AL450" s="338"/>
      <c r="AN450" s="356" t="str">
        <f>IF(SUM(Main!N450,Main!S450)&gt;0,1,"")</f>
        <v/>
      </c>
    </row>
    <row r="451" spans="1:42" ht="24" hidden="1" customHeight="1">
      <c r="A451" s="332" t="str">
        <f>IF(AN451="","",SUM($AN$4:AN451))</f>
        <v/>
      </c>
      <c r="B451" s="332" t="str">
        <f>IF(AN451="","",Main!B451)</f>
        <v/>
      </c>
      <c r="C451" s="346" t="str">
        <f>IF(AN451="","",Main!C451)</f>
        <v/>
      </c>
      <c r="D451" s="347" t="str">
        <f>IF(AN451="","",Main!D451)</f>
        <v/>
      </c>
      <c r="E451" s="333" t="str">
        <f>IF(AN451="","",Main!E451)</f>
        <v/>
      </c>
      <c r="F451" s="333"/>
      <c r="G451" s="333"/>
      <c r="H451" s="333"/>
      <c r="I451" s="333"/>
      <c r="J451" s="333"/>
      <c r="K451" s="333"/>
      <c r="L451" s="333"/>
      <c r="M451" s="339" t="str">
        <f>IF(AN451="","",SUM(Main!N451,Main!S451))</f>
        <v/>
      </c>
      <c r="N451" s="333"/>
      <c r="O451" s="334">
        <f t="shared" si="28"/>
        <v>0</v>
      </c>
      <c r="P451" s="334"/>
      <c r="Q451" s="335"/>
      <c r="R451" s="336"/>
      <c r="S451" s="337"/>
      <c r="T451" s="337"/>
      <c r="U451" s="337"/>
      <c r="V451" s="337"/>
      <c r="W451" s="336"/>
      <c r="X451" s="336"/>
      <c r="Y451" s="336"/>
      <c r="Z451" s="336"/>
      <c r="AA451" s="336"/>
      <c r="AB451" s="337"/>
      <c r="AC451" s="337"/>
      <c r="AD451" s="337"/>
      <c r="AE451" s="337"/>
      <c r="AF451" s="334"/>
      <c r="AG451" s="334"/>
      <c r="AH451" s="334">
        <f t="shared" si="29"/>
        <v>0</v>
      </c>
      <c r="AI451" s="334">
        <f t="shared" si="30"/>
        <v>0</v>
      </c>
      <c r="AJ451" s="334"/>
      <c r="AK451" s="334">
        <f t="shared" si="31"/>
        <v>0</v>
      </c>
      <c r="AL451" s="338"/>
      <c r="AN451" s="356" t="str">
        <f>IF(SUM(Main!N451,Main!S451)&gt;0,1,"")</f>
        <v/>
      </c>
    </row>
    <row r="452" spans="1:42" ht="24" hidden="1" customHeight="1">
      <c r="A452" s="332" t="str">
        <f>IF(AN452="","",SUM($AN$4:AN452))</f>
        <v/>
      </c>
      <c r="B452" s="332" t="str">
        <f>IF(AN452="","",Main!B452)</f>
        <v/>
      </c>
      <c r="C452" s="346" t="str">
        <f>IF(AN452="","",Main!C452)</f>
        <v/>
      </c>
      <c r="D452" s="347" t="str">
        <f>IF(AN452="","",Main!D452)</f>
        <v/>
      </c>
      <c r="E452" s="333" t="str">
        <f>IF(AN452="","",Main!E452)</f>
        <v/>
      </c>
      <c r="F452" s="333"/>
      <c r="G452" s="333"/>
      <c r="H452" s="333"/>
      <c r="I452" s="333"/>
      <c r="J452" s="333"/>
      <c r="K452" s="333"/>
      <c r="L452" s="333"/>
      <c r="M452" s="339" t="str">
        <f>IF(AN452="","",SUM(Main!N452,Main!S452))</f>
        <v/>
      </c>
      <c r="N452" s="333"/>
      <c r="O452" s="334">
        <f t="shared" si="28"/>
        <v>0</v>
      </c>
      <c r="P452" s="334"/>
      <c r="Q452" s="335"/>
      <c r="R452" s="336"/>
      <c r="S452" s="337"/>
      <c r="T452" s="337"/>
      <c r="U452" s="337"/>
      <c r="V452" s="337"/>
      <c r="W452" s="336"/>
      <c r="X452" s="336"/>
      <c r="Y452" s="336"/>
      <c r="Z452" s="336"/>
      <c r="AA452" s="336"/>
      <c r="AB452" s="337"/>
      <c r="AC452" s="337"/>
      <c r="AD452" s="337"/>
      <c r="AE452" s="337"/>
      <c r="AF452" s="334"/>
      <c r="AG452" s="334"/>
      <c r="AH452" s="334">
        <f t="shared" si="29"/>
        <v>0</v>
      </c>
      <c r="AI452" s="334">
        <f t="shared" si="30"/>
        <v>0</v>
      </c>
      <c r="AJ452" s="334"/>
      <c r="AK452" s="334">
        <f t="shared" si="31"/>
        <v>0</v>
      </c>
      <c r="AL452" s="338"/>
      <c r="AN452" s="356" t="str">
        <f>IF(SUM(Main!N452,Main!S452)&gt;0,1,"")</f>
        <v/>
      </c>
    </row>
    <row r="453" spans="1:42" ht="24" hidden="1" customHeight="1">
      <c r="A453" s="332" t="str">
        <f>IF(AN453="","",SUM($AN$4:AN453))</f>
        <v/>
      </c>
      <c r="B453" s="332" t="str">
        <f>IF(AN453="","",Main!B453)</f>
        <v/>
      </c>
      <c r="C453" s="346" t="str">
        <f>IF(AN453="","",Main!C453)</f>
        <v/>
      </c>
      <c r="D453" s="347" t="str">
        <f>IF(AN453="","",Main!D453)</f>
        <v/>
      </c>
      <c r="E453" s="333" t="str">
        <f>IF(AN453="","",Main!E453)</f>
        <v/>
      </c>
      <c r="F453" s="333"/>
      <c r="G453" s="333"/>
      <c r="H453" s="333"/>
      <c r="I453" s="333"/>
      <c r="J453" s="333"/>
      <c r="K453" s="333"/>
      <c r="L453" s="333"/>
      <c r="M453" s="339" t="str">
        <f>IF(AN453="","",SUM(Main!N453,Main!S453))</f>
        <v/>
      </c>
      <c r="N453" s="333"/>
      <c r="O453" s="334">
        <f t="shared" si="28"/>
        <v>0</v>
      </c>
      <c r="P453" s="334"/>
      <c r="Q453" s="335"/>
      <c r="R453" s="336"/>
      <c r="S453" s="337"/>
      <c r="T453" s="337"/>
      <c r="U453" s="337"/>
      <c r="V453" s="337"/>
      <c r="W453" s="336"/>
      <c r="X453" s="336"/>
      <c r="Y453" s="336"/>
      <c r="Z453" s="336"/>
      <c r="AA453" s="336"/>
      <c r="AB453" s="337"/>
      <c r="AC453" s="337"/>
      <c r="AD453" s="337"/>
      <c r="AE453" s="337"/>
      <c r="AF453" s="334"/>
      <c r="AG453" s="334"/>
      <c r="AH453" s="334">
        <f t="shared" si="29"/>
        <v>0</v>
      </c>
      <c r="AI453" s="334">
        <f t="shared" si="30"/>
        <v>0</v>
      </c>
      <c r="AJ453" s="334"/>
      <c r="AK453" s="334">
        <f t="shared" si="31"/>
        <v>0</v>
      </c>
      <c r="AL453" s="338"/>
      <c r="AN453" s="356" t="str">
        <f>IF(SUM(Main!N453,Main!S453)&gt;0,1,"")</f>
        <v/>
      </c>
    </row>
    <row r="454" spans="1:42" ht="24" hidden="1" customHeight="1">
      <c r="A454" s="332" t="str">
        <f>IF(AN454="","",SUM($AN$4:AN454))</f>
        <v/>
      </c>
      <c r="B454" s="332" t="str">
        <f>IF(AN454="","",Main!B454)</f>
        <v/>
      </c>
      <c r="C454" s="346" t="str">
        <f>IF(AN454="","",Main!C454)</f>
        <v/>
      </c>
      <c r="D454" s="347" t="str">
        <f>IF(AN454="","",Main!D454)</f>
        <v/>
      </c>
      <c r="E454" s="333" t="str">
        <f>IF(AN454="","",Main!E454)</f>
        <v/>
      </c>
      <c r="F454" s="333"/>
      <c r="G454" s="333"/>
      <c r="H454" s="333"/>
      <c r="I454" s="333"/>
      <c r="J454" s="333"/>
      <c r="K454" s="333"/>
      <c r="L454" s="333"/>
      <c r="M454" s="339" t="str">
        <f>IF(AN454="","",SUM(Main!N454,Main!S454))</f>
        <v/>
      </c>
      <c r="N454" s="333"/>
      <c r="O454" s="334">
        <f t="shared" si="28"/>
        <v>0</v>
      </c>
      <c r="P454" s="334"/>
      <c r="Q454" s="335"/>
      <c r="R454" s="336"/>
      <c r="S454" s="337"/>
      <c r="T454" s="337"/>
      <c r="U454" s="337"/>
      <c r="V454" s="337"/>
      <c r="W454" s="336"/>
      <c r="X454" s="336"/>
      <c r="Y454" s="336"/>
      <c r="Z454" s="336"/>
      <c r="AA454" s="336"/>
      <c r="AB454" s="337"/>
      <c r="AC454" s="337"/>
      <c r="AD454" s="337"/>
      <c r="AE454" s="337"/>
      <c r="AF454" s="334"/>
      <c r="AG454" s="334"/>
      <c r="AH454" s="334">
        <f t="shared" si="29"/>
        <v>0</v>
      </c>
      <c r="AI454" s="334">
        <f t="shared" si="30"/>
        <v>0</v>
      </c>
      <c r="AJ454" s="334"/>
      <c r="AK454" s="334">
        <f t="shared" si="31"/>
        <v>0</v>
      </c>
      <c r="AL454" s="338"/>
      <c r="AN454" s="356" t="str">
        <f>IF(SUM(Main!N454,Main!S454)&gt;0,1,"")</f>
        <v/>
      </c>
    </row>
    <row r="455" spans="1:42" ht="24" hidden="1" customHeight="1">
      <c r="A455" s="332" t="str">
        <f>IF(AN455="","",SUM($AN$4:AN455))</f>
        <v/>
      </c>
      <c r="B455" s="332" t="str">
        <f>IF(AN455="","",Main!B455)</f>
        <v/>
      </c>
      <c r="C455" s="346" t="str">
        <f>IF(AN455="","",Main!C455)</f>
        <v/>
      </c>
      <c r="D455" s="347" t="str">
        <f>IF(AN455="","",Main!D455)</f>
        <v/>
      </c>
      <c r="E455" s="333" t="str">
        <f>IF(AN455="","",Main!E455)</f>
        <v/>
      </c>
      <c r="F455" s="333"/>
      <c r="G455" s="333"/>
      <c r="H455" s="333"/>
      <c r="I455" s="333"/>
      <c r="J455" s="333"/>
      <c r="K455" s="333"/>
      <c r="L455" s="333"/>
      <c r="M455" s="339" t="str">
        <f>IF(AN455="","",SUM(Main!N455,Main!S455))</f>
        <v/>
      </c>
      <c r="N455" s="333"/>
      <c r="O455" s="334">
        <f t="shared" si="28"/>
        <v>0</v>
      </c>
      <c r="P455" s="334"/>
      <c r="Q455" s="335"/>
      <c r="R455" s="336"/>
      <c r="S455" s="337"/>
      <c r="T455" s="337"/>
      <c r="U455" s="337"/>
      <c r="V455" s="337"/>
      <c r="W455" s="336"/>
      <c r="X455" s="336"/>
      <c r="Y455" s="336"/>
      <c r="Z455" s="336"/>
      <c r="AA455" s="336"/>
      <c r="AB455" s="337"/>
      <c r="AC455" s="337"/>
      <c r="AD455" s="337"/>
      <c r="AE455" s="337"/>
      <c r="AF455" s="334"/>
      <c r="AG455" s="334"/>
      <c r="AH455" s="334">
        <f t="shared" si="29"/>
        <v>0</v>
      </c>
      <c r="AI455" s="334">
        <f t="shared" si="30"/>
        <v>0</v>
      </c>
      <c r="AJ455" s="334"/>
      <c r="AK455" s="334">
        <f t="shared" si="31"/>
        <v>0</v>
      </c>
      <c r="AL455" s="338"/>
      <c r="AN455" s="356" t="str">
        <f>IF(SUM(Main!N455,Main!S455)&gt;0,1,"")</f>
        <v/>
      </c>
    </row>
    <row r="456" spans="1:42" ht="24" hidden="1" customHeight="1">
      <c r="A456" s="332" t="str">
        <f>IF(AN456="","",SUM($AN$4:AN456))</f>
        <v/>
      </c>
      <c r="B456" s="332" t="str">
        <f>IF(AN456="","",Main!B456)</f>
        <v/>
      </c>
      <c r="C456" s="346" t="str">
        <f>IF(AN456="","",Main!C456)</f>
        <v/>
      </c>
      <c r="D456" s="347" t="str">
        <f>IF(AN456="","",Main!D456)</f>
        <v/>
      </c>
      <c r="E456" s="333" t="str">
        <f>IF(AN456="","",Main!E456)</f>
        <v/>
      </c>
      <c r="F456" s="333"/>
      <c r="G456" s="333"/>
      <c r="H456" s="333"/>
      <c r="I456" s="333"/>
      <c r="J456" s="333"/>
      <c r="K456" s="333"/>
      <c r="L456" s="333"/>
      <c r="M456" s="339" t="str">
        <f>IF(AN456="","",SUM(Main!N456,Main!S456))</f>
        <v/>
      </c>
      <c r="N456" s="333"/>
      <c r="O456" s="334">
        <f t="shared" si="28"/>
        <v>0</v>
      </c>
      <c r="P456" s="334"/>
      <c r="Q456" s="335"/>
      <c r="R456" s="336"/>
      <c r="S456" s="337"/>
      <c r="T456" s="337"/>
      <c r="U456" s="337"/>
      <c r="V456" s="337"/>
      <c r="W456" s="336"/>
      <c r="X456" s="336"/>
      <c r="Y456" s="336"/>
      <c r="Z456" s="336"/>
      <c r="AA456" s="336"/>
      <c r="AB456" s="337"/>
      <c r="AC456" s="337"/>
      <c r="AD456" s="337"/>
      <c r="AE456" s="337"/>
      <c r="AF456" s="334"/>
      <c r="AG456" s="334"/>
      <c r="AH456" s="334">
        <f t="shared" si="29"/>
        <v>0</v>
      </c>
      <c r="AI456" s="334">
        <f t="shared" si="30"/>
        <v>0</v>
      </c>
      <c r="AJ456" s="334"/>
      <c r="AK456" s="334">
        <f t="shared" si="31"/>
        <v>0</v>
      </c>
      <c r="AL456" s="338"/>
      <c r="AN456" s="356" t="str">
        <f>IF(SUM(Main!N456,Main!S456)&gt;0,1,"")</f>
        <v/>
      </c>
    </row>
    <row r="457" spans="1:42" ht="24" hidden="1" customHeight="1">
      <c r="A457" s="332" t="str">
        <f>IF(AN457="","",SUM($AN$4:AN457))</f>
        <v/>
      </c>
      <c r="B457" s="332" t="str">
        <f>IF(AN457="","",Main!B457)</f>
        <v/>
      </c>
      <c r="C457" s="346" t="str">
        <f>IF(AN457="","",Main!C457)</f>
        <v/>
      </c>
      <c r="D457" s="347" t="str">
        <f>IF(AN457="","",Main!D457)</f>
        <v/>
      </c>
      <c r="E457" s="333" t="str">
        <f>IF(AN457="","",Main!E457)</f>
        <v/>
      </c>
      <c r="F457" s="333"/>
      <c r="G457" s="333"/>
      <c r="H457" s="333"/>
      <c r="I457" s="333"/>
      <c r="J457" s="333"/>
      <c r="K457" s="333"/>
      <c r="L457" s="333"/>
      <c r="M457" s="339" t="str">
        <f>IF(AN457="","",SUM(Main!N457,Main!S457))</f>
        <v/>
      </c>
      <c r="N457" s="333"/>
      <c r="O457" s="334">
        <f t="shared" si="28"/>
        <v>0</v>
      </c>
      <c r="P457" s="334"/>
      <c r="Q457" s="335"/>
      <c r="R457" s="336"/>
      <c r="S457" s="337"/>
      <c r="T457" s="337"/>
      <c r="U457" s="337"/>
      <c r="V457" s="337"/>
      <c r="W457" s="336"/>
      <c r="X457" s="336"/>
      <c r="Y457" s="336"/>
      <c r="Z457" s="336"/>
      <c r="AA457" s="336"/>
      <c r="AB457" s="337"/>
      <c r="AC457" s="337"/>
      <c r="AD457" s="337"/>
      <c r="AE457" s="337"/>
      <c r="AF457" s="334"/>
      <c r="AG457" s="334"/>
      <c r="AH457" s="334">
        <f t="shared" si="29"/>
        <v>0</v>
      </c>
      <c r="AI457" s="334">
        <f t="shared" si="30"/>
        <v>0</v>
      </c>
      <c r="AJ457" s="334"/>
      <c r="AK457" s="334">
        <f t="shared" si="31"/>
        <v>0</v>
      </c>
      <c r="AL457" s="338"/>
      <c r="AN457" s="356" t="str">
        <f>IF(SUM(Main!N457,Main!S457)&gt;0,1,"")</f>
        <v/>
      </c>
    </row>
    <row r="458" spans="1:42" ht="24" hidden="1" customHeight="1">
      <c r="A458" s="332" t="str">
        <f>IF(AN458="","",SUM($AN$4:AN458))</f>
        <v/>
      </c>
      <c r="B458" s="332" t="str">
        <f>IF(AN458="","",Main!B458)</f>
        <v/>
      </c>
      <c r="C458" s="346" t="str">
        <f>IF(AN458="","",Main!C458)</f>
        <v/>
      </c>
      <c r="D458" s="347" t="str">
        <f>IF(AN458="","",Main!D458)</f>
        <v/>
      </c>
      <c r="E458" s="333" t="str">
        <f>IF(AN458="","",Main!E458)</f>
        <v/>
      </c>
      <c r="F458" s="333"/>
      <c r="G458" s="333"/>
      <c r="H458" s="333"/>
      <c r="I458" s="333"/>
      <c r="J458" s="333"/>
      <c r="K458" s="333"/>
      <c r="L458" s="333"/>
      <c r="M458" s="339" t="str">
        <f>IF(AN458="","",SUM(Main!N458,Main!S458))</f>
        <v/>
      </c>
      <c r="N458" s="333"/>
      <c r="O458" s="334">
        <f t="shared" si="28"/>
        <v>0</v>
      </c>
      <c r="P458" s="334"/>
      <c r="Q458" s="335"/>
      <c r="R458" s="336"/>
      <c r="S458" s="337"/>
      <c r="T458" s="337"/>
      <c r="U458" s="337"/>
      <c r="V458" s="337"/>
      <c r="W458" s="336"/>
      <c r="X458" s="336"/>
      <c r="Y458" s="336"/>
      <c r="Z458" s="336"/>
      <c r="AA458" s="336"/>
      <c r="AB458" s="337"/>
      <c r="AC458" s="337"/>
      <c r="AD458" s="337"/>
      <c r="AE458" s="337"/>
      <c r="AF458" s="334"/>
      <c r="AG458" s="334"/>
      <c r="AH458" s="334">
        <f t="shared" si="29"/>
        <v>0</v>
      </c>
      <c r="AI458" s="334">
        <f t="shared" si="30"/>
        <v>0</v>
      </c>
      <c r="AJ458" s="334"/>
      <c r="AK458" s="334">
        <f t="shared" si="31"/>
        <v>0</v>
      </c>
      <c r="AL458" s="338"/>
      <c r="AN458" s="356" t="str">
        <f>IF(SUM(Main!N458,Main!S458)&gt;0,1,"")</f>
        <v/>
      </c>
    </row>
    <row r="459" spans="1:42" ht="24" hidden="1" customHeight="1">
      <c r="A459" s="332" t="str">
        <f>IF(AN459="","",SUM($AN$4:AN459))</f>
        <v/>
      </c>
      <c r="B459" s="332" t="str">
        <f>IF(AN459="","",Main!B459)</f>
        <v/>
      </c>
      <c r="C459" s="346" t="str">
        <f>IF(AN459="","",Main!C459)</f>
        <v/>
      </c>
      <c r="D459" s="347" t="str">
        <f>IF(AN459="","",Main!D459)</f>
        <v/>
      </c>
      <c r="E459" s="333" t="str">
        <f>IF(AN459="","",Main!E459)</f>
        <v/>
      </c>
      <c r="F459" s="333"/>
      <c r="G459" s="333"/>
      <c r="H459" s="333"/>
      <c r="I459" s="333"/>
      <c r="J459" s="333"/>
      <c r="K459" s="333"/>
      <c r="L459" s="333"/>
      <c r="M459" s="339" t="str">
        <f>IF(AN459="","",SUM(Main!N459,Main!S459))</f>
        <v/>
      </c>
      <c r="N459" s="333"/>
      <c r="O459" s="334">
        <f t="shared" si="28"/>
        <v>0</v>
      </c>
      <c r="P459" s="334"/>
      <c r="Q459" s="335"/>
      <c r="R459" s="336"/>
      <c r="S459" s="337"/>
      <c r="T459" s="337"/>
      <c r="U459" s="337"/>
      <c r="V459" s="337"/>
      <c r="W459" s="336"/>
      <c r="X459" s="336"/>
      <c r="Y459" s="336"/>
      <c r="Z459" s="336"/>
      <c r="AA459" s="336"/>
      <c r="AB459" s="337"/>
      <c r="AC459" s="337"/>
      <c r="AD459" s="337"/>
      <c r="AE459" s="337"/>
      <c r="AF459" s="334"/>
      <c r="AG459" s="334"/>
      <c r="AH459" s="334">
        <f t="shared" si="29"/>
        <v>0</v>
      </c>
      <c r="AI459" s="334">
        <f t="shared" si="30"/>
        <v>0</v>
      </c>
      <c r="AJ459" s="334"/>
      <c r="AK459" s="334">
        <f t="shared" si="31"/>
        <v>0</v>
      </c>
      <c r="AL459" s="338"/>
      <c r="AN459" s="356" t="str">
        <f>IF(SUM(Main!N459,Main!S459)&gt;0,1,"")</f>
        <v/>
      </c>
    </row>
    <row r="460" spans="1:42" ht="24" hidden="1" customHeight="1">
      <c r="A460" s="332" t="str">
        <f>IF(AN460="","",SUM($AN$4:AN460))</f>
        <v/>
      </c>
      <c r="B460" s="332" t="str">
        <f>IF(AN460="","",Main!B460)</f>
        <v/>
      </c>
      <c r="C460" s="346" t="str">
        <f>IF(AN460="","",Main!C460)</f>
        <v/>
      </c>
      <c r="D460" s="347" t="str">
        <f>IF(AN460="","",Main!D460)</f>
        <v/>
      </c>
      <c r="E460" s="333" t="str">
        <f>IF(AN460="","",Main!E460)</f>
        <v/>
      </c>
      <c r="F460" s="333"/>
      <c r="G460" s="333"/>
      <c r="H460" s="333"/>
      <c r="I460" s="333"/>
      <c r="J460" s="333"/>
      <c r="K460" s="333"/>
      <c r="L460" s="333"/>
      <c r="M460" s="339" t="str">
        <f>IF(AN460="","",SUM(Main!N460,Main!S460))</f>
        <v/>
      </c>
      <c r="N460" s="333"/>
      <c r="O460" s="334">
        <f t="shared" ref="O460:O484" si="32">SUM(F460:N460)</f>
        <v>0</v>
      </c>
      <c r="P460" s="334"/>
      <c r="Q460" s="335"/>
      <c r="R460" s="336"/>
      <c r="S460" s="337"/>
      <c r="T460" s="337"/>
      <c r="U460" s="337"/>
      <c r="V460" s="337"/>
      <c r="W460" s="336"/>
      <c r="X460" s="336"/>
      <c r="Y460" s="336"/>
      <c r="Z460" s="336"/>
      <c r="AA460" s="336"/>
      <c r="AB460" s="337"/>
      <c r="AC460" s="337"/>
      <c r="AD460" s="337"/>
      <c r="AE460" s="337"/>
      <c r="AF460" s="334"/>
      <c r="AG460" s="334"/>
      <c r="AH460" s="334">
        <f t="shared" ref="AH460:AH484" si="33">SUM(P460:AG460)</f>
        <v>0</v>
      </c>
      <c r="AI460" s="334">
        <f t="shared" ref="AI460:AI484" si="34">O460-AH460</f>
        <v>0</v>
      </c>
      <c r="AJ460" s="334"/>
      <c r="AK460" s="334">
        <f t="shared" ref="AK460:AK484" si="35">AI460-AJ460</f>
        <v>0</v>
      </c>
      <c r="AL460" s="338"/>
      <c r="AN460" s="356" t="str">
        <f>IF(SUM(Main!N460,Main!S460)&gt;0,1,"")</f>
        <v/>
      </c>
    </row>
    <row r="461" spans="1:42" ht="24" hidden="1" customHeight="1">
      <c r="A461" s="332" t="str">
        <f>IF(AN461="","",SUM($AN$4:AN461))</f>
        <v/>
      </c>
      <c r="B461" s="332" t="str">
        <f>IF(AN461="","",Main!B461)</f>
        <v/>
      </c>
      <c r="C461" s="346" t="str">
        <f>IF(AN461="","",Main!C461)</f>
        <v/>
      </c>
      <c r="D461" s="347" t="str">
        <f>IF(AN461="","",Main!D461)</f>
        <v/>
      </c>
      <c r="E461" s="333" t="str">
        <f>IF(AN461="","",Main!E461)</f>
        <v/>
      </c>
      <c r="F461" s="333"/>
      <c r="G461" s="333"/>
      <c r="H461" s="333"/>
      <c r="I461" s="333"/>
      <c r="J461" s="333"/>
      <c r="K461" s="333"/>
      <c r="L461" s="333"/>
      <c r="M461" s="339" t="str">
        <f>IF(AN461="","",SUM(Main!N461,Main!S461))</f>
        <v/>
      </c>
      <c r="N461" s="333"/>
      <c r="O461" s="334">
        <f t="shared" si="32"/>
        <v>0</v>
      </c>
      <c r="P461" s="334"/>
      <c r="Q461" s="335"/>
      <c r="R461" s="336"/>
      <c r="S461" s="337"/>
      <c r="T461" s="337"/>
      <c r="U461" s="337"/>
      <c r="V461" s="337"/>
      <c r="W461" s="336"/>
      <c r="X461" s="336"/>
      <c r="Y461" s="336"/>
      <c r="Z461" s="336"/>
      <c r="AA461" s="336"/>
      <c r="AB461" s="337"/>
      <c r="AC461" s="337"/>
      <c r="AD461" s="337"/>
      <c r="AE461" s="337"/>
      <c r="AF461" s="334"/>
      <c r="AG461" s="334"/>
      <c r="AH461" s="334">
        <f t="shared" si="33"/>
        <v>0</v>
      </c>
      <c r="AI461" s="334">
        <f t="shared" si="34"/>
        <v>0</v>
      </c>
      <c r="AJ461" s="334"/>
      <c r="AK461" s="334">
        <f t="shared" si="35"/>
        <v>0</v>
      </c>
      <c r="AL461" s="338"/>
      <c r="AN461" s="356" t="str">
        <f>IF(SUM(Main!N461,Main!S461)&gt;0,1,"")</f>
        <v/>
      </c>
    </row>
    <row r="462" spans="1:42" ht="24" hidden="1" customHeight="1">
      <c r="A462" s="332" t="str">
        <f>IF(AN462="","",SUM($AN$4:AN462))</f>
        <v/>
      </c>
      <c r="B462" s="332" t="str">
        <f>IF(AN462="","",Main!B462)</f>
        <v/>
      </c>
      <c r="C462" s="346" t="str">
        <f>IF(AN462="","",Main!C462)</f>
        <v/>
      </c>
      <c r="D462" s="347" t="str">
        <f>IF(AN462="","",Main!D462)</f>
        <v/>
      </c>
      <c r="E462" s="333" t="str">
        <f>IF(AN462="","",Main!E462)</f>
        <v/>
      </c>
      <c r="F462" s="333"/>
      <c r="G462" s="333"/>
      <c r="H462" s="333"/>
      <c r="I462" s="333"/>
      <c r="J462" s="333"/>
      <c r="K462" s="333"/>
      <c r="L462" s="333"/>
      <c r="M462" s="339" t="str">
        <f>IF(AN462="","",SUM(Main!N462,Main!S462))</f>
        <v/>
      </c>
      <c r="N462" s="333"/>
      <c r="O462" s="334">
        <f t="shared" si="32"/>
        <v>0</v>
      </c>
      <c r="P462" s="334"/>
      <c r="Q462" s="335"/>
      <c r="R462" s="336"/>
      <c r="S462" s="337"/>
      <c r="T462" s="337"/>
      <c r="U462" s="337"/>
      <c r="V462" s="337"/>
      <c r="W462" s="336"/>
      <c r="X462" s="336"/>
      <c r="Y462" s="336"/>
      <c r="Z462" s="336"/>
      <c r="AA462" s="336"/>
      <c r="AB462" s="337"/>
      <c r="AC462" s="337"/>
      <c r="AD462" s="337"/>
      <c r="AE462" s="337"/>
      <c r="AF462" s="334"/>
      <c r="AG462" s="334"/>
      <c r="AH462" s="334">
        <f t="shared" si="33"/>
        <v>0</v>
      </c>
      <c r="AI462" s="334">
        <f t="shared" si="34"/>
        <v>0</v>
      </c>
      <c r="AJ462" s="334"/>
      <c r="AK462" s="334">
        <f t="shared" si="35"/>
        <v>0</v>
      </c>
      <c r="AL462" s="338"/>
      <c r="AN462" s="356" t="str">
        <f>IF(SUM(Main!N462,Main!S462)&gt;0,1,"")</f>
        <v/>
      </c>
    </row>
    <row r="463" spans="1:42" ht="24" hidden="1" customHeight="1">
      <c r="A463" s="332" t="str">
        <f>IF(AN463="","",SUM($AN$4:AN463))</f>
        <v/>
      </c>
      <c r="B463" s="332" t="str">
        <f>IF(AN463="","",Main!B463)</f>
        <v/>
      </c>
      <c r="C463" s="346" t="str">
        <f>IF(AN463="","",Main!C463)</f>
        <v/>
      </c>
      <c r="D463" s="347" t="str">
        <f>IF(AN463="","",Main!D463)</f>
        <v/>
      </c>
      <c r="E463" s="333" t="str">
        <f>IF(AN463="","",Main!E463)</f>
        <v/>
      </c>
      <c r="F463" s="333"/>
      <c r="G463" s="333"/>
      <c r="H463" s="333"/>
      <c r="I463" s="333"/>
      <c r="J463" s="333"/>
      <c r="K463" s="333"/>
      <c r="L463" s="333"/>
      <c r="M463" s="339" t="str">
        <f>IF(AN463="","",SUM(Main!N463,Main!S463))</f>
        <v/>
      </c>
      <c r="N463" s="333"/>
      <c r="O463" s="334">
        <f t="shared" si="32"/>
        <v>0</v>
      </c>
      <c r="P463" s="334"/>
      <c r="Q463" s="335"/>
      <c r="R463" s="336"/>
      <c r="S463" s="337"/>
      <c r="T463" s="337"/>
      <c r="U463" s="337"/>
      <c r="V463" s="337"/>
      <c r="W463" s="336"/>
      <c r="X463" s="336"/>
      <c r="Y463" s="336"/>
      <c r="Z463" s="336"/>
      <c r="AA463" s="336"/>
      <c r="AB463" s="337"/>
      <c r="AC463" s="337"/>
      <c r="AD463" s="337"/>
      <c r="AE463" s="337"/>
      <c r="AF463" s="334"/>
      <c r="AG463" s="334"/>
      <c r="AH463" s="334">
        <f t="shared" si="33"/>
        <v>0</v>
      </c>
      <c r="AI463" s="334">
        <f t="shared" si="34"/>
        <v>0</v>
      </c>
      <c r="AJ463" s="334"/>
      <c r="AK463" s="334">
        <f t="shared" si="35"/>
        <v>0</v>
      </c>
      <c r="AL463" s="338"/>
      <c r="AN463" s="356" t="str">
        <f>IF(SUM(Main!N463,Main!S463)&gt;0,1,"")</f>
        <v/>
      </c>
    </row>
    <row r="464" spans="1:42" ht="24" hidden="1" customHeight="1">
      <c r="A464" s="332" t="str">
        <f>IF(AN464="","",SUM($AN$4:AN464))</f>
        <v/>
      </c>
      <c r="B464" s="332" t="str">
        <f>IF(AN464="","",Main!B464)</f>
        <v/>
      </c>
      <c r="C464" s="346" t="str">
        <f>IF(AN464="","",Main!C464)</f>
        <v/>
      </c>
      <c r="D464" s="347" t="str">
        <f>IF(AN464="","",Main!D464)</f>
        <v/>
      </c>
      <c r="E464" s="333" t="str">
        <f>IF(AN464="","",Main!E464)</f>
        <v/>
      </c>
      <c r="F464" s="333"/>
      <c r="G464" s="333"/>
      <c r="H464" s="333"/>
      <c r="I464" s="333"/>
      <c r="J464" s="333"/>
      <c r="K464" s="333"/>
      <c r="L464" s="333"/>
      <c r="M464" s="339" t="str">
        <f>IF(AN464="","",SUM(Main!N464,Main!S464))</f>
        <v/>
      </c>
      <c r="N464" s="333"/>
      <c r="O464" s="334">
        <f t="shared" si="32"/>
        <v>0</v>
      </c>
      <c r="P464" s="334"/>
      <c r="Q464" s="335"/>
      <c r="R464" s="336"/>
      <c r="S464" s="337"/>
      <c r="T464" s="337"/>
      <c r="U464" s="337"/>
      <c r="V464" s="337"/>
      <c r="W464" s="336"/>
      <c r="X464" s="336"/>
      <c r="Y464" s="336"/>
      <c r="Z464" s="336"/>
      <c r="AA464" s="336"/>
      <c r="AB464" s="337"/>
      <c r="AC464" s="337"/>
      <c r="AD464" s="337"/>
      <c r="AE464" s="337"/>
      <c r="AF464" s="334"/>
      <c r="AG464" s="334"/>
      <c r="AH464" s="334">
        <f t="shared" si="33"/>
        <v>0</v>
      </c>
      <c r="AI464" s="334">
        <f t="shared" si="34"/>
        <v>0</v>
      </c>
      <c r="AJ464" s="334"/>
      <c r="AK464" s="334">
        <f t="shared" si="35"/>
        <v>0</v>
      </c>
      <c r="AL464" s="338"/>
      <c r="AN464" s="356" t="str">
        <f>IF(SUM(Main!N464,Main!S464)&gt;0,1,"")</f>
        <v/>
      </c>
    </row>
    <row r="465" spans="1:40" ht="24" hidden="1" customHeight="1">
      <c r="A465" s="332" t="str">
        <f>IF(AN465="","",SUM($AN$4:AN465))</f>
        <v/>
      </c>
      <c r="B465" s="332" t="str">
        <f>IF(AN465="","",Main!B465)</f>
        <v/>
      </c>
      <c r="C465" s="346" t="str">
        <f>IF(AN465="","",Main!C465)</f>
        <v/>
      </c>
      <c r="D465" s="347" t="str">
        <f>IF(AN465="","",Main!D465)</f>
        <v/>
      </c>
      <c r="E465" s="333" t="str">
        <f>IF(AN465="","",Main!E465)</f>
        <v/>
      </c>
      <c r="F465" s="333"/>
      <c r="G465" s="333"/>
      <c r="H465" s="333"/>
      <c r="I465" s="333"/>
      <c r="J465" s="333"/>
      <c r="K465" s="333"/>
      <c r="L465" s="333"/>
      <c r="M465" s="339" t="str">
        <f>IF(AN465="","",SUM(Main!N465,Main!S465))</f>
        <v/>
      </c>
      <c r="N465" s="333"/>
      <c r="O465" s="334">
        <f t="shared" si="32"/>
        <v>0</v>
      </c>
      <c r="P465" s="334"/>
      <c r="Q465" s="335"/>
      <c r="R465" s="336"/>
      <c r="S465" s="337"/>
      <c r="T465" s="337"/>
      <c r="U465" s="337"/>
      <c r="V465" s="337"/>
      <c r="W465" s="336"/>
      <c r="X465" s="336"/>
      <c r="Y465" s="336"/>
      <c r="Z465" s="336"/>
      <c r="AA465" s="336"/>
      <c r="AB465" s="337"/>
      <c r="AC465" s="337"/>
      <c r="AD465" s="337"/>
      <c r="AE465" s="337"/>
      <c r="AF465" s="334"/>
      <c r="AG465" s="334"/>
      <c r="AH465" s="334">
        <f t="shared" si="33"/>
        <v>0</v>
      </c>
      <c r="AI465" s="334">
        <f t="shared" si="34"/>
        <v>0</v>
      </c>
      <c r="AJ465" s="334"/>
      <c r="AK465" s="334">
        <f t="shared" si="35"/>
        <v>0</v>
      </c>
      <c r="AL465" s="338"/>
      <c r="AN465" s="356" t="str">
        <f>IF(SUM(Main!N465,Main!S465)&gt;0,1,"")</f>
        <v/>
      </c>
    </row>
    <row r="466" spans="1:40" ht="24" hidden="1" customHeight="1">
      <c r="A466" s="332" t="str">
        <f>IF(AN466="","",SUM($AN$4:AN466))</f>
        <v/>
      </c>
      <c r="B466" s="332" t="str">
        <f>IF(AN466="","",Main!B466)</f>
        <v/>
      </c>
      <c r="C466" s="346" t="str">
        <f>IF(AN466="","",Main!C466)</f>
        <v/>
      </c>
      <c r="D466" s="347" t="str">
        <f>IF(AN466="","",Main!D466)</f>
        <v/>
      </c>
      <c r="E466" s="333" t="str">
        <f>IF(AN466="","",Main!E466)</f>
        <v/>
      </c>
      <c r="F466" s="333"/>
      <c r="G466" s="333"/>
      <c r="H466" s="333"/>
      <c r="I466" s="333"/>
      <c r="J466" s="333"/>
      <c r="K466" s="333"/>
      <c r="L466" s="333"/>
      <c r="M466" s="339" t="str">
        <f>IF(AN466="","",SUM(Main!N466,Main!S466))</f>
        <v/>
      </c>
      <c r="N466" s="333"/>
      <c r="O466" s="334">
        <f t="shared" si="32"/>
        <v>0</v>
      </c>
      <c r="P466" s="334"/>
      <c r="Q466" s="335"/>
      <c r="R466" s="336"/>
      <c r="S466" s="337"/>
      <c r="T466" s="337"/>
      <c r="U466" s="337"/>
      <c r="V466" s="337"/>
      <c r="W466" s="336"/>
      <c r="X466" s="336"/>
      <c r="Y466" s="336"/>
      <c r="Z466" s="336"/>
      <c r="AA466" s="336"/>
      <c r="AB466" s="337"/>
      <c r="AC466" s="337"/>
      <c r="AD466" s="337"/>
      <c r="AE466" s="337"/>
      <c r="AF466" s="334"/>
      <c r="AG466" s="334"/>
      <c r="AH466" s="334">
        <f t="shared" si="33"/>
        <v>0</v>
      </c>
      <c r="AI466" s="334">
        <f t="shared" si="34"/>
        <v>0</v>
      </c>
      <c r="AJ466" s="334"/>
      <c r="AK466" s="334">
        <f t="shared" si="35"/>
        <v>0</v>
      </c>
      <c r="AL466" s="338"/>
      <c r="AN466" s="356" t="str">
        <f>IF(SUM(Main!N466,Main!S466)&gt;0,1,"")</f>
        <v/>
      </c>
    </row>
    <row r="467" spans="1:40" ht="24" hidden="1" customHeight="1">
      <c r="A467" s="332" t="str">
        <f>IF(AN467="","",SUM($AN$4:AN467))</f>
        <v/>
      </c>
      <c r="B467" s="332" t="str">
        <f>IF(AN467="","",Main!B467)</f>
        <v/>
      </c>
      <c r="C467" s="346" t="str">
        <f>IF(AN467="","",Main!C467)</f>
        <v/>
      </c>
      <c r="D467" s="347" t="str">
        <f>IF(AN467="","",Main!D467)</f>
        <v/>
      </c>
      <c r="E467" s="333" t="str">
        <f>IF(AN467="","",Main!E467)</f>
        <v/>
      </c>
      <c r="F467" s="333"/>
      <c r="G467" s="333"/>
      <c r="H467" s="333"/>
      <c r="I467" s="333"/>
      <c r="J467" s="333"/>
      <c r="K467" s="333"/>
      <c r="L467" s="333"/>
      <c r="M467" s="339" t="str">
        <f>IF(AN467="","",SUM(Main!N467,Main!S467))</f>
        <v/>
      </c>
      <c r="N467" s="333"/>
      <c r="O467" s="334">
        <f t="shared" si="32"/>
        <v>0</v>
      </c>
      <c r="P467" s="334"/>
      <c r="Q467" s="335"/>
      <c r="R467" s="336"/>
      <c r="S467" s="337"/>
      <c r="T467" s="337"/>
      <c r="U467" s="337"/>
      <c r="V467" s="337"/>
      <c r="W467" s="336"/>
      <c r="X467" s="336"/>
      <c r="Y467" s="336"/>
      <c r="Z467" s="336"/>
      <c r="AA467" s="336"/>
      <c r="AB467" s="337"/>
      <c r="AC467" s="337"/>
      <c r="AD467" s="337"/>
      <c r="AE467" s="337"/>
      <c r="AF467" s="334"/>
      <c r="AG467" s="334"/>
      <c r="AH467" s="334">
        <f t="shared" si="33"/>
        <v>0</v>
      </c>
      <c r="AI467" s="334">
        <f t="shared" si="34"/>
        <v>0</v>
      </c>
      <c r="AJ467" s="334"/>
      <c r="AK467" s="334">
        <f t="shared" si="35"/>
        <v>0</v>
      </c>
      <c r="AL467" s="338"/>
      <c r="AN467" s="356" t="str">
        <f>IF(SUM(Main!N467,Main!S467)&gt;0,1,"")</f>
        <v/>
      </c>
    </row>
    <row r="468" spans="1:40" ht="24" hidden="1" customHeight="1">
      <c r="A468" s="332" t="str">
        <f>IF(AN468="","",SUM($AN$4:AN468))</f>
        <v/>
      </c>
      <c r="B468" s="332" t="str">
        <f>IF(AN468="","",Main!B468)</f>
        <v/>
      </c>
      <c r="C468" s="346" t="str">
        <f>IF(AN468="","",Main!C468)</f>
        <v/>
      </c>
      <c r="D468" s="347" t="str">
        <f>IF(AN468="","",Main!D468)</f>
        <v/>
      </c>
      <c r="E468" s="333" t="str">
        <f>IF(AN468="","",Main!E468)</f>
        <v/>
      </c>
      <c r="F468" s="333"/>
      <c r="G468" s="333"/>
      <c r="H468" s="333"/>
      <c r="I468" s="333"/>
      <c r="J468" s="333"/>
      <c r="K468" s="333"/>
      <c r="L468" s="333"/>
      <c r="M468" s="339" t="str">
        <f>IF(AN468="","",SUM(Main!N468,Main!S468))</f>
        <v/>
      </c>
      <c r="N468" s="333"/>
      <c r="O468" s="334">
        <f t="shared" si="32"/>
        <v>0</v>
      </c>
      <c r="P468" s="334"/>
      <c r="Q468" s="335"/>
      <c r="R468" s="336"/>
      <c r="S468" s="337"/>
      <c r="T468" s="337"/>
      <c r="U468" s="337"/>
      <c r="V468" s="337"/>
      <c r="W468" s="336"/>
      <c r="X468" s="336"/>
      <c r="Y468" s="336"/>
      <c r="Z468" s="336"/>
      <c r="AA468" s="336"/>
      <c r="AB468" s="337"/>
      <c r="AC468" s="337"/>
      <c r="AD468" s="337"/>
      <c r="AE468" s="337"/>
      <c r="AF468" s="334"/>
      <c r="AG468" s="334"/>
      <c r="AH468" s="334">
        <f t="shared" si="33"/>
        <v>0</v>
      </c>
      <c r="AI468" s="334">
        <f t="shared" si="34"/>
        <v>0</v>
      </c>
      <c r="AJ468" s="334"/>
      <c r="AK468" s="334">
        <f t="shared" si="35"/>
        <v>0</v>
      </c>
      <c r="AL468" s="338"/>
      <c r="AN468" s="356" t="str">
        <f>IF(SUM(Main!N468,Main!S468)&gt;0,1,"")</f>
        <v/>
      </c>
    </row>
    <row r="469" spans="1:40" ht="24" hidden="1" customHeight="1">
      <c r="A469" s="332" t="str">
        <f>IF(AN469="","",SUM($AN$4:AN469))</f>
        <v/>
      </c>
      <c r="B469" s="332" t="str">
        <f>IF(AN469="","",Main!B469)</f>
        <v/>
      </c>
      <c r="C469" s="346" t="str">
        <f>IF(AN469="","",Main!C469)</f>
        <v/>
      </c>
      <c r="D469" s="347" t="str">
        <f>IF(AN469="","",Main!D469)</f>
        <v/>
      </c>
      <c r="E469" s="333" t="str">
        <f>IF(AN469="","",Main!E469)</f>
        <v/>
      </c>
      <c r="F469" s="333"/>
      <c r="G469" s="333"/>
      <c r="H469" s="333"/>
      <c r="I469" s="333"/>
      <c r="J469" s="333"/>
      <c r="K469" s="333"/>
      <c r="L469" s="333"/>
      <c r="M469" s="339" t="str">
        <f>IF(AN469="","",SUM(Main!N469,Main!S469))</f>
        <v/>
      </c>
      <c r="N469" s="333"/>
      <c r="O469" s="334">
        <f t="shared" si="32"/>
        <v>0</v>
      </c>
      <c r="P469" s="334"/>
      <c r="Q469" s="335"/>
      <c r="R469" s="336"/>
      <c r="S469" s="337"/>
      <c r="T469" s="337"/>
      <c r="U469" s="337"/>
      <c r="V469" s="337"/>
      <c r="W469" s="336"/>
      <c r="X469" s="336"/>
      <c r="Y469" s="336"/>
      <c r="Z469" s="336"/>
      <c r="AA469" s="336"/>
      <c r="AB469" s="337"/>
      <c r="AC469" s="337"/>
      <c r="AD469" s="337"/>
      <c r="AE469" s="337"/>
      <c r="AF469" s="334"/>
      <c r="AG469" s="334"/>
      <c r="AH469" s="334">
        <f t="shared" si="33"/>
        <v>0</v>
      </c>
      <c r="AI469" s="334">
        <f t="shared" si="34"/>
        <v>0</v>
      </c>
      <c r="AJ469" s="334"/>
      <c r="AK469" s="334">
        <f t="shared" si="35"/>
        <v>0</v>
      </c>
      <c r="AL469" s="338"/>
      <c r="AN469" s="356" t="str">
        <f>IF(SUM(Main!N469,Main!S469)&gt;0,1,"")</f>
        <v/>
      </c>
    </row>
    <row r="470" spans="1:40" ht="24" hidden="1" customHeight="1">
      <c r="A470" s="332" t="str">
        <f>IF(AN470="","",SUM($AN$4:AN470))</f>
        <v/>
      </c>
      <c r="B470" s="332" t="str">
        <f>IF(AN470="","",Main!B470)</f>
        <v/>
      </c>
      <c r="C470" s="346" t="str">
        <f>IF(AN470="","",Main!C470)</f>
        <v/>
      </c>
      <c r="D470" s="347" t="str">
        <f>IF(AN470="","",Main!D470)</f>
        <v/>
      </c>
      <c r="E470" s="333" t="str">
        <f>IF(AN470="","",Main!E470)</f>
        <v/>
      </c>
      <c r="F470" s="333"/>
      <c r="G470" s="333"/>
      <c r="H470" s="333"/>
      <c r="I470" s="333"/>
      <c r="J470" s="333"/>
      <c r="K470" s="333"/>
      <c r="L470" s="333"/>
      <c r="M470" s="339" t="str">
        <f>IF(AN470="","",SUM(Main!N470,Main!S470))</f>
        <v/>
      </c>
      <c r="N470" s="333"/>
      <c r="O470" s="334">
        <f t="shared" si="32"/>
        <v>0</v>
      </c>
      <c r="P470" s="334"/>
      <c r="Q470" s="335"/>
      <c r="R470" s="336"/>
      <c r="S470" s="337"/>
      <c r="T470" s="337"/>
      <c r="U470" s="337"/>
      <c r="V470" s="337"/>
      <c r="W470" s="336"/>
      <c r="X470" s="336"/>
      <c r="Y470" s="336"/>
      <c r="Z470" s="336"/>
      <c r="AA470" s="336"/>
      <c r="AB470" s="337"/>
      <c r="AC470" s="337"/>
      <c r="AD470" s="337"/>
      <c r="AE470" s="337"/>
      <c r="AF470" s="334"/>
      <c r="AG470" s="334"/>
      <c r="AH470" s="334">
        <f t="shared" si="33"/>
        <v>0</v>
      </c>
      <c r="AI470" s="334">
        <f t="shared" si="34"/>
        <v>0</v>
      </c>
      <c r="AJ470" s="334"/>
      <c r="AK470" s="334">
        <f t="shared" si="35"/>
        <v>0</v>
      </c>
      <c r="AL470" s="338"/>
      <c r="AN470" s="356" t="str">
        <f>IF(SUM(Main!N470,Main!S470)&gt;0,1,"")</f>
        <v/>
      </c>
    </row>
    <row r="471" spans="1:40" ht="24" hidden="1" customHeight="1">
      <c r="A471" s="332" t="str">
        <f>IF(AN471="","",SUM($AN$4:AN471))</f>
        <v/>
      </c>
      <c r="B471" s="332" t="str">
        <f>IF(AN471="","",Main!B471)</f>
        <v/>
      </c>
      <c r="C471" s="346" t="str">
        <f>IF(AN471="","",Main!C471)</f>
        <v/>
      </c>
      <c r="D471" s="347" t="str">
        <f>IF(AN471="","",Main!D471)</f>
        <v/>
      </c>
      <c r="E471" s="333" t="str">
        <f>IF(AN471="","",Main!E471)</f>
        <v/>
      </c>
      <c r="F471" s="333"/>
      <c r="G471" s="333"/>
      <c r="H471" s="333"/>
      <c r="I471" s="333"/>
      <c r="J471" s="333"/>
      <c r="K471" s="333"/>
      <c r="L471" s="333"/>
      <c r="M471" s="339" t="str">
        <f>IF(AN471="","",SUM(Main!N471,Main!S471))</f>
        <v/>
      </c>
      <c r="N471" s="333"/>
      <c r="O471" s="334">
        <f t="shared" si="32"/>
        <v>0</v>
      </c>
      <c r="P471" s="334"/>
      <c r="Q471" s="335"/>
      <c r="R471" s="336"/>
      <c r="S471" s="337"/>
      <c r="T471" s="337"/>
      <c r="U471" s="337"/>
      <c r="V471" s="337"/>
      <c r="W471" s="336"/>
      <c r="X471" s="336"/>
      <c r="Y471" s="336"/>
      <c r="Z471" s="336"/>
      <c r="AA471" s="336"/>
      <c r="AB471" s="337"/>
      <c r="AC471" s="337"/>
      <c r="AD471" s="337"/>
      <c r="AE471" s="337"/>
      <c r="AF471" s="334"/>
      <c r="AG471" s="334"/>
      <c r="AH471" s="334">
        <f t="shared" si="33"/>
        <v>0</v>
      </c>
      <c r="AI471" s="334">
        <f t="shared" si="34"/>
        <v>0</v>
      </c>
      <c r="AJ471" s="334"/>
      <c r="AK471" s="334">
        <f t="shared" si="35"/>
        <v>0</v>
      </c>
      <c r="AL471" s="338"/>
      <c r="AN471" s="356" t="str">
        <f>IF(SUM(Main!N471,Main!S471)&gt;0,1,"")</f>
        <v/>
      </c>
    </row>
    <row r="472" spans="1:40" ht="24" hidden="1" customHeight="1">
      <c r="A472" s="332" t="str">
        <f>IF(AN472="","",SUM($AN$4:AN472))</f>
        <v/>
      </c>
      <c r="B472" s="332" t="str">
        <f>IF(AN472="","",Main!B472)</f>
        <v/>
      </c>
      <c r="C472" s="346" t="str">
        <f>IF(AN472="","",Main!C472)</f>
        <v/>
      </c>
      <c r="D472" s="347" t="str">
        <f>IF(AN472="","",Main!D472)</f>
        <v/>
      </c>
      <c r="E472" s="333" t="str">
        <f>IF(AN472="","",Main!E472)</f>
        <v/>
      </c>
      <c r="F472" s="333"/>
      <c r="G472" s="333"/>
      <c r="H472" s="333"/>
      <c r="I472" s="333"/>
      <c r="J472" s="333"/>
      <c r="K472" s="333"/>
      <c r="L472" s="333"/>
      <c r="M472" s="339" t="str">
        <f>IF(AN472="","",SUM(Main!N472,Main!S472))</f>
        <v/>
      </c>
      <c r="N472" s="333"/>
      <c r="O472" s="334">
        <f t="shared" si="32"/>
        <v>0</v>
      </c>
      <c r="P472" s="334"/>
      <c r="Q472" s="335"/>
      <c r="R472" s="336"/>
      <c r="S472" s="337"/>
      <c r="T472" s="337"/>
      <c r="U472" s="337"/>
      <c r="V472" s="337"/>
      <c r="W472" s="336"/>
      <c r="X472" s="336"/>
      <c r="Y472" s="336"/>
      <c r="Z472" s="336"/>
      <c r="AA472" s="336"/>
      <c r="AB472" s="337"/>
      <c r="AC472" s="337"/>
      <c r="AD472" s="337"/>
      <c r="AE472" s="337"/>
      <c r="AF472" s="334"/>
      <c r="AG472" s="334"/>
      <c r="AH472" s="334">
        <f t="shared" si="33"/>
        <v>0</v>
      </c>
      <c r="AI472" s="334">
        <f t="shared" si="34"/>
        <v>0</v>
      </c>
      <c r="AJ472" s="334"/>
      <c r="AK472" s="334">
        <f t="shared" si="35"/>
        <v>0</v>
      </c>
      <c r="AL472" s="338"/>
      <c r="AN472" s="356" t="str">
        <f>IF(SUM(Main!N472,Main!S472)&gt;0,1,"")</f>
        <v/>
      </c>
    </row>
    <row r="473" spans="1:40" ht="24" hidden="1" customHeight="1">
      <c r="A473" s="332" t="str">
        <f>IF(AN473="","",SUM($AN$4:AN473))</f>
        <v/>
      </c>
      <c r="B473" s="332" t="str">
        <f>IF(AN473="","",Main!B473)</f>
        <v/>
      </c>
      <c r="C473" s="346" t="str">
        <f>IF(AN473="","",Main!C473)</f>
        <v/>
      </c>
      <c r="D473" s="347" t="str">
        <f>IF(AN473="","",Main!D473)</f>
        <v/>
      </c>
      <c r="E473" s="333" t="str">
        <f>IF(AN473="","",Main!E473)</f>
        <v/>
      </c>
      <c r="F473" s="333"/>
      <c r="G473" s="333"/>
      <c r="H473" s="333"/>
      <c r="I473" s="333"/>
      <c r="J473" s="333"/>
      <c r="K473" s="333"/>
      <c r="L473" s="333"/>
      <c r="M473" s="339" t="str">
        <f>IF(AN473="","",SUM(Main!N473,Main!S473))</f>
        <v/>
      </c>
      <c r="N473" s="333"/>
      <c r="O473" s="334">
        <f t="shared" si="32"/>
        <v>0</v>
      </c>
      <c r="P473" s="334"/>
      <c r="Q473" s="335"/>
      <c r="R473" s="336"/>
      <c r="S473" s="337"/>
      <c r="T473" s="337"/>
      <c r="U473" s="337"/>
      <c r="V473" s="337"/>
      <c r="W473" s="336"/>
      <c r="X473" s="336"/>
      <c r="Y473" s="336"/>
      <c r="Z473" s="336"/>
      <c r="AA473" s="336"/>
      <c r="AB473" s="337"/>
      <c r="AC473" s="337"/>
      <c r="AD473" s="337"/>
      <c r="AE473" s="337"/>
      <c r="AF473" s="334"/>
      <c r="AG473" s="334"/>
      <c r="AH473" s="334">
        <f t="shared" si="33"/>
        <v>0</v>
      </c>
      <c r="AI473" s="334">
        <f t="shared" si="34"/>
        <v>0</v>
      </c>
      <c r="AJ473" s="334"/>
      <c r="AK473" s="334">
        <f t="shared" si="35"/>
        <v>0</v>
      </c>
      <c r="AL473" s="338"/>
      <c r="AN473" s="356" t="str">
        <f>IF(SUM(Main!N473,Main!S473)&gt;0,1,"")</f>
        <v/>
      </c>
    </row>
    <row r="474" spans="1:40" ht="24" hidden="1" customHeight="1">
      <c r="A474" s="332" t="str">
        <f>IF(AN474="","",SUM($AN$4:AN474))</f>
        <v/>
      </c>
      <c r="B474" s="332" t="str">
        <f>IF(AN474="","",Main!B474)</f>
        <v/>
      </c>
      <c r="C474" s="346" t="str">
        <f>IF(AN474="","",Main!C474)</f>
        <v/>
      </c>
      <c r="D474" s="347" t="str">
        <f>IF(AN474="","",Main!D474)</f>
        <v/>
      </c>
      <c r="E474" s="333" t="str">
        <f>IF(AN474="","",Main!E474)</f>
        <v/>
      </c>
      <c r="F474" s="333"/>
      <c r="G474" s="333"/>
      <c r="H474" s="333"/>
      <c r="I474" s="333"/>
      <c r="J474" s="333"/>
      <c r="K474" s="333"/>
      <c r="L474" s="333"/>
      <c r="M474" s="339" t="str">
        <f>IF(AN474="","",SUM(Main!N474,Main!S474))</f>
        <v/>
      </c>
      <c r="N474" s="333"/>
      <c r="O474" s="334">
        <f t="shared" si="32"/>
        <v>0</v>
      </c>
      <c r="P474" s="334"/>
      <c r="Q474" s="335"/>
      <c r="R474" s="336"/>
      <c r="S474" s="337"/>
      <c r="T474" s="337"/>
      <c r="U474" s="337"/>
      <c r="V474" s="337"/>
      <c r="W474" s="336"/>
      <c r="X474" s="336"/>
      <c r="Y474" s="336"/>
      <c r="Z474" s="336"/>
      <c r="AA474" s="336"/>
      <c r="AB474" s="337"/>
      <c r="AC474" s="337"/>
      <c r="AD474" s="337"/>
      <c r="AE474" s="337"/>
      <c r="AF474" s="334"/>
      <c r="AG474" s="334"/>
      <c r="AH474" s="334">
        <f t="shared" si="33"/>
        <v>0</v>
      </c>
      <c r="AI474" s="334">
        <f t="shared" si="34"/>
        <v>0</v>
      </c>
      <c r="AJ474" s="334"/>
      <c r="AK474" s="334">
        <f t="shared" si="35"/>
        <v>0</v>
      </c>
      <c r="AL474" s="338"/>
      <c r="AN474" s="356" t="str">
        <f>IF(SUM(Main!N474,Main!S474)&gt;0,1,"")</f>
        <v/>
      </c>
    </row>
    <row r="475" spans="1:40" ht="24" hidden="1" customHeight="1">
      <c r="A475" s="332" t="str">
        <f>IF(AN475="","",SUM($AN$4:AN475))</f>
        <v/>
      </c>
      <c r="B475" s="332" t="str">
        <f>IF(AN475="","",Main!B475)</f>
        <v/>
      </c>
      <c r="C475" s="346" t="str">
        <f>IF(AN475="","",Main!C475)</f>
        <v/>
      </c>
      <c r="D475" s="347" t="str">
        <f>IF(AN475="","",Main!D475)</f>
        <v/>
      </c>
      <c r="E475" s="333" t="str">
        <f>IF(AN475="","",Main!E475)</f>
        <v/>
      </c>
      <c r="F475" s="333"/>
      <c r="G475" s="333"/>
      <c r="H475" s="333"/>
      <c r="I475" s="333"/>
      <c r="J475" s="333"/>
      <c r="K475" s="333"/>
      <c r="L475" s="333"/>
      <c r="M475" s="339" t="str">
        <f>IF(AN475="","",SUM(Main!N475,Main!S475))</f>
        <v/>
      </c>
      <c r="N475" s="333"/>
      <c r="O475" s="334">
        <f t="shared" si="32"/>
        <v>0</v>
      </c>
      <c r="P475" s="334"/>
      <c r="Q475" s="335"/>
      <c r="R475" s="336"/>
      <c r="S475" s="337"/>
      <c r="T475" s="337"/>
      <c r="U475" s="337"/>
      <c r="V475" s="337"/>
      <c r="W475" s="336"/>
      <c r="X475" s="336"/>
      <c r="Y475" s="336"/>
      <c r="Z475" s="336"/>
      <c r="AA475" s="336"/>
      <c r="AB475" s="337"/>
      <c r="AC475" s="337"/>
      <c r="AD475" s="337"/>
      <c r="AE475" s="337"/>
      <c r="AF475" s="334"/>
      <c r="AG475" s="334"/>
      <c r="AH475" s="334">
        <f t="shared" si="33"/>
        <v>0</v>
      </c>
      <c r="AI475" s="334">
        <f t="shared" si="34"/>
        <v>0</v>
      </c>
      <c r="AJ475" s="334"/>
      <c r="AK475" s="334">
        <f t="shared" si="35"/>
        <v>0</v>
      </c>
      <c r="AL475" s="338"/>
      <c r="AN475" s="356" t="str">
        <f>IF(SUM(Main!N475,Main!S475)&gt;0,1,"")</f>
        <v/>
      </c>
    </row>
    <row r="476" spans="1:40" ht="24" hidden="1" customHeight="1">
      <c r="A476" s="332" t="str">
        <f>IF(AN476="","",SUM($AN$4:AN476))</f>
        <v/>
      </c>
      <c r="B476" s="332" t="str">
        <f>IF(AN476="","",Main!B476)</f>
        <v/>
      </c>
      <c r="C476" s="346" t="str">
        <f>IF(AN476="","",Main!C476)</f>
        <v/>
      </c>
      <c r="D476" s="347" t="str">
        <f>IF(AN476="","",Main!D476)</f>
        <v/>
      </c>
      <c r="E476" s="333" t="str">
        <f>IF(AN476="","",Main!E476)</f>
        <v/>
      </c>
      <c r="F476" s="333"/>
      <c r="G476" s="333"/>
      <c r="H476" s="333"/>
      <c r="I476" s="333"/>
      <c r="J476" s="333"/>
      <c r="K476" s="333"/>
      <c r="L476" s="333"/>
      <c r="M476" s="339" t="str">
        <f>IF(AN476="","",SUM(Main!N476,Main!S476))</f>
        <v/>
      </c>
      <c r="N476" s="333"/>
      <c r="O476" s="334">
        <f t="shared" si="32"/>
        <v>0</v>
      </c>
      <c r="P476" s="334"/>
      <c r="Q476" s="335"/>
      <c r="R476" s="336"/>
      <c r="S476" s="337"/>
      <c r="T476" s="337"/>
      <c r="U476" s="337"/>
      <c r="V476" s="337"/>
      <c r="W476" s="336"/>
      <c r="X476" s="336"/>
      <c r="Y476" s="336"/>
      <c r="Z476" s="336"/>
      <c r="AA476" s="336"/>
      <c r="AB476" s="337"/>
      <c r="AC476" s="337"/>
      <c r="AD476" s="337"/>
      <c r="AE476" s="337"/>
      <c r="AF476" s="334"/>
      <c r="AG476" s="334"/>
      <c r="AH476" s="334">
        <f t="shared" si="33"/>
        <v>0</v>
      </c>
      <c r="AI476" s="334">
        <f t="shared" si="34"/>
        <v>0</v>
      </c>
      <c r="AJ476" s="334"/>
      <c r="AK476" s="334">
        <f t="shared" si="35"/>
        <v>0</v>
      </c>
      <c r="AL476" s="338"/>
      <c r="AN476" s="356" t="str">
        <f>IF(SUM(Main!N476,Main!S476)&gt;0,1,"")</f>
        <v/>
      </c>
    </row>
    <row r="477" spans="1:40" ht="24" hidden="1" customHeight="1">
      <c r="A477" s="332" t="str">
        <f>IF(AN477="","",SUM($AN$4:AN477))</f>
        <v/>
      </c>
      <c r="B477" s="332" t="str">
        <f>IF(AN477="","",Main!B477)</f>
        <v/>
      </c>
      <c r="C477" s="346" t="str">
        <f>IF(AN477="","",Main!C477)</f>
        <v/>
      </c>
      <c r="D477" s="347" t="str">
        <f>IF(AN477="","",Main!D477)</f>
        <v/>
      </c>
      <c r="E477" s="333" t="str">
        <f>IF(AN477="","",Main!E477)</f>
        <v/>
      </c>
      <c r="F477" s="333"/>
      <c r="G477" s="333"/>
      <c r="H477" s="333"/>
      <c r="I477" s="333"/>
      <c r="J477" s="333"/>
      <c r="K477" s="333"/>
      <c r="L477" s="333"/>
      <c r="M477" s="339" t="str">
        <f>IF(AN477="","",SUM(Main!N477,Main!S477))</f>
        <v/>
      </c>
      <c r="N477" s="333"/>
      <c r="O477" s="334">
        <f t="shared" si="32"/>
        <v>0</v>
      </c>
      <c r="P477" s="334"/>
      <c r="Q477" s="335"/>
      <c r="R477" s="336"/>
      <c r="S477" s="337"/>
      <c r="T477" s="337"/>
      <c r="U477" s="337"/>
      <c r="V477" s="337"/>
      <c r="W477" s="336"/>
      <c r="X477" s="336"/>
      <c r="Y477" s="336"/>
      <c r="Z477" s="336"/>
      <c r="AA477" s="336"/>
      <c r="AB477" s="337"/>
      <c r="AC477" s="337"/>
      <c r="AD477" s="337"/>
      <c r="AE477" s="337"/>
      <c r="AF477" s="334"/>
      <c r="AG477" s="334"/>
      <c r="AH477" s="334">
        <f t="shared" si="33"/>
        <v>0</v>
      </c>
      <c r="AI477" s="334">
        <f t="shared" si="34"/>
        <v>0</v>
      </c>
      <c r="AJ477" s="334"/>
      <c r="AK477" s="334">
        <f t="shared" si="35"/>
        <v>0</v>
      </c>
      <c r="AL477" s="338"/>
      <c r="AN477" s="356" t="str">
        <f>IF(SUM(Main!N477,Main!S477)&gt;0,1,"")</f>
        <v/>
      </c>
    </row>
    <row r="478" spans="1:40" ht="24" hidden="1" customHeight="1">
      <c r="A478" s="332" t="str">
        <f>IF(AN478="","",SUM($AN$4:AN478))</f>
        <v/>
      </c>
      <c r="B478" s="332" t="str">
        <f>IF(AN478="","",Main!B478)</f>
        <v/>
      </c>
      <c r="C478" s="346" t="str">
        <f>IF(AN478="","",Main!C478)</f>
        <v/>
      </c>
      <c r="D478" s="347" t="str">
        <f>IF(AN478="","",Main!D478)</f>
        <v/>
      </c>
      <c r="E478" s="333" t="str">
        <f>IF(AN478="","",Main!E478)</f>
        <v/>
      </c>
      <c r="F478" s="333"/>
      <c r="G478" s="333"/>
      <c r="H478" s="333"/>
      <c r="I478" s="333"/>
      <c r="J478" s="333"/>
      <c r="K478" s="333"/>
      <c r="L478" s="333"/>
      <c r="M478" s="339" t="str">
        <f>IF(AN478="","",SUM(Main!N478,Main!S478))</f>
        <v/>
      </c>
      <c r="N478" s="333"/>
      <c r="O478" s="334">
        <f t="shared" si="32"/>
        <v>0</v>
      </c>
      <c r="P478" s="334"/>
      <c r="Q478" s="335"/>
      <c r="R478" s="336"/>
      <c r="S478" s="337"/>
      <c r="T478" s="337"/>
      <c r="U478" s="337"/>
      <c r="V478" s="337"/>
      <c r="W478" s="336"/>
      <c r="X478" s="336"/>
      <c r="Y478" s="336"/>
      <c r="Z478" s="336"/>
      <c r="AA478" s="336"/>
      <c r="AB478" s="337"/>
      <c r="AC478" s="337"/>
      <c r="AD478" s="337"/>
      <c r="AE478" s="337"/>
      <c r="AF478" s="334"/>
      <c r="AG478" s="334"/>
      <c r="AH478" s="334">
        <f t="shared" si="33"/>
        <v>0</v>
      </c>
      <c r="AI478" s="334">
        <f t="shared" si="34"/>
        <v>0</v>
      </c>
      <c r="AJ478" s="334"/>
      <c r="AK478" s="334">
        <f t="shared" si="35"/>
        <v>0</v>
      </c>
      <c r="AL478" s="338"/>
      <c r="AN478" s="356" t="str">
        <f>IF(SUM(Main!N478,Main!S478)&gt;0,1,"")</f>
        <v/>
      </c>
    </row>
    <row r="479" spans="1:40" ht="24" hidden="1" customHeight="1">
      <c r="A479" s="332" t="str">
        <f>IF(AN479="","",SUM($AN$4:AN479))</f>
        <v/>
      </c>
      <c r="B479" s="332" t="str">
        <f>IF(AN479="","",Main!B479)</f>
        <v/>
      </c>
      <c r="C479" s="346" t="str">
        <f>IF(AN479="","",Main!C479)</f>
        <v/>
      </c>
      <c r="D479" s="347" t="str">
        <f>IF(AN479="","",Main!D479)</f>
        <v/>
      </c>
      <c r="E479" s="333" t="str">
        <f>IF(AN479="","",Main!E479)</f>
        <v/>
      </c>
      <c r="F479" s="333"/>
      <c r="G479" s="333"/>
      <c r="H479" s="333"/>
      <c r="I479" s="333"/>
      <c r="J479" s="333"/>
      <c r="K479" s="333"/>
      <c r="L479" s="333"/>
      <c r="M479" s="339" t="str">
        <f>IF(AN479="","",SUM(Main!N479,Main!S479))</f>
        <v/>
      </c>
      <c r="N479" s="333"/>
      <c r="O479" s="334">
        <f t="shared" si="32"/>
        <v>0</v>
      </c>
      <c r="P479" s="334"/>
      <c r="Q479" s="335"/>
      <c r="R479" s="336"/>
      <c r="S479" s="337"/>
      <c r="T479" s="337"/>
      <c r="U479" s="337"/>
      <c r="V479" s="337"/>
      <c r="W479" s="336"/>
      <c r="X479" s="336"/>
      <c r="Y479" s="336"/>
      <c r="Z479" s="336"/>
      <c r="AA479" s="336"/>
      <c r="AB479" s="337"/>
      <c r="AC479" s="337"/>
      <c r="AD479" s="337"/>
      <c r="AE479" s="337"/>
      <c r="AF479" s="334"/>
      <c r="AG479" s="334"/>
      <c r="AH479" s="334">
        <f t="shared" si="33"/>
        <v>0</v>
      </c>
      <c r="AI479" s="334">
        <f t="shared" si="34"/>
        <v>0</v>
      </c>
      <c r="AJ479" s="334"/>
      <c r="AK479" s="334">
        <f t="shared" si="35"/>
        <v>0</v>
      </c>
      <c r="AL479" s="338"/>
      <c r="AN479" s="356" t="str">
        <f>IF(SUM(Main!N479,Main!S479)&gt;0,1,"")</f>
        <v/>
      </c>
    </row>
    <row r="480" spans="1:40" ht="24" hidden="1" customHeight="1">
      <c r="A480" s="332" t="str">
        <f>IF(AN480="","",SUM($AN$4:AN480))</f>
        <v/>
      </c>
      <c r="B480" s="332" t="str">
        <f>IF(AN480="","",Main!B480)</f>
        <v/>
      </c>
      <c r="C480" s="346" t="str">
        <f>IF(AN480="","",Main!C480)</f>
        <v/>
      </c>
      <c r="D480" s="347" t="str">
        <f>IF(AN480="","",Main!D480)</f>
        <v/>
      </c>
      <c r="E480" s="333" t="str">
        <f>IF(AN480="","",Main!E480)</f>
        <v/>
      </c>
      <c r="F480" s="333"/>
      <c r="G480" s="333"/>
      <c r="H480" s="333"/>
      <c r="I480" s="333"/>
      <c r="J480" s="333"/>
      <c r="K480" s="333"/>
      <c r="L480" s="333"/>
      <c r="M480" s="339" t="str">
        <f>IF(AN480="","",SUM(Main!N480,Main!S480))</f>
        <v/>
      </c>
      <c r="N480" s="333"/>
      <c r="O480" s="334">
        <f t="shared" si="32"/>
        <v>0</v>
      </c>
      <c r="P480" s="334"/>
      <c r="Q480" s="335"/>
      <c r="R480" s="336"/>
      <c r="S480" s="337"/>
      <c r="T480" s="337"/>
      <c r="U480" s="337"/>
      <c r="V480" s="337"/>
      <c r="W480" s="336"/>
      <c r="X480" s="336"/>
      <c r="Y480" s="336"/>
      <c r="Z480" s="336"/>
      <c r="AA480" s="336"/>
      <c r="AB480" s="337"/>
      <c r="AC480" s="337"/>
      <c r="AD480" s="337"/>
      <c r="AE480" s="337"/>
      <c r="AF480" s="334"/>
      <c r="AG480" s="334"/>
      <c r="AH480" s="334">
        <f t="shared" si="33"/>
        <v>0</v>
      </c>
      <c r="AI480" s="334">
        <f t="shared" si="34"/>
        <v>0</v>
      </c>
      <c r="AJ480" s="334"/>
      <c r="AK480" s="334">
        <f t="shared" si="35"/>
        <v>0</v>
      </c>
      <c r="AL480" s="338"/>
      <c r="AN480" s="356" t="str">
        <f>IF(SUM(Main!N480,Main!S480)&gt;0,1,"")</f>
        <v/>
      </c>
    </row>
    <row r="481" spans="1:40" ht="24" hidden="1" customHeight="1">
      <c r="A481" s="332" t="str">
        <f>IF(AN481="","",SUM($AN$4:AN481))</f>
        <v/>
      </c>
      <c r="B481" s="332" t="str">
        <f>IF(AN481="","",Main!B481)</f>
        <v/>
      </c>
      <c r="C481" s="346" t="str">
        <f>IF(AN481="","",Main!C481)</f>
        <v/>
      </c>
      <c r="D481" s="347" t="str">
        <f>IF(AN481="","",Main!D481)</f>
        <v/>
      </c>
      <c r="E481" s="333" t="str">
        <f>IF(AN481="","",Main!E481)</f>
        <v/>
      </c>
      <c r="F481" s="333"/>
      <c r="G481" s="333"/>
      <c r="H481" s="333"/>
      <c r="I481" s="333"/>
      <c r="J481" s="333"/>
      <c r="K481" s="333"/>
      <c r="L481" s="333"/>
      <c r="M481" s="339" t="str">
        <f>IF(AN481="","",SUM(Main!N481,Main!S481))</f>
        <v/>
      </c>
      <c r="N481" s="333"/>
      <c r="O481" s="334">
        <f t="shared" si="32"/>
        <v>0</v>
      </c>
      <c r="P481" s="334"/>
      <c r="Q481" s="335"/>
      <c r="R481" s="336"/>
      <c r="S481" s="337"/>
      <c r="T481" s="337"/>
      <c r="U481" s="337"/>
      <c r="V481" s="337"/>
      <c r="W481" s="336"/>
      <c r="X481" s="336"/>
      <c r="Y481" s="336"/>
      <c r="Z481" s="336"/>
      <c r="AA481" s="336"/>
      <c r="AB481" s="337"/>
      <c r="AC481" s="337"/>
      <c r="AD481" s="337"/>
      <c r="AE481" s="337"/>
      <c r="AF481" s="334"/>
      <c r="AG481" s="334"/>
      <c r="AH481" s="334">
        <f t="shared" si="33"/>
        <v>0</v>
      </c>
      <c r="AI481" s="334">
        <f t="shared" si="34"/>
        <v>0</v>
      </c>
      <c r="AJ481" s="334"/>
      <c r="AK481" s="334">
        <f t="shared" si="35"/>
        <v>0</v>
      </c>
      <c r="AL481" s="338"/>
      <c r="AN481" s="356" t="str">
        <f>IF(SUM(Main!N481,Main!S481)&gt;0,1,"")</f>
        <v/>
      </c>
    </row>
    <row r="482" spans="1:40" ht="24" hidden="1" customHeight="1">
      <c r="A482" s="332" t="str">
        <f>IF(AN482="","",SUM($AN$4:AN482))</f>
        <v/>
      </c>
      <c r="B482" s="332" t="str">
        <f>IF(AN482="","",Main!B482)</f>
        <v/>
      </c>
      <c r="C482" s="346" t="str">
        <f>IF(AN482="","",Main!C482)</f>
        <v/>
      </c>
      <c r="D482" s="347" t="str">
        <f>IF(AN482="","",Main!D482)</f>
        <v/>
      </c>
      <c r="E482" s="333" t="str">
        <f>IF(AN482="","",Main!E482)</f>
        <v/>
      </c>
      <c r="F482" s="333"/>
      <c r="G482" s="333"/>
      <c r="H482" s="333"/>
      <c r="I482" s="333"/>
      <c r="J482" s="333"/>
      <c r="K482" s="333"/>
      <c r="L482" s="333"/>
      <c r="M482" s="339" t="str">
        <f>IF(AN482="","",SUM(Main!N482,Main!S482))</f>
        <v/>
      </c>
      <c r="N482" s="333"/>
      <c r="O482" s="334">
        <f t="shared" si="32"/>
        <v>0</v>
      </c>
      <c r="P482" s="334"/>
      <c r="Q482" s="335"/>
      <c r="R482" s="336"/>
      <c r="S482" s="337"/>
      <c r="T482" s="337"/>
      <c r="U482" s="337"/>
      <c r="V482" s="337"/>
      <c r="W482" s="336"/>
      <c r="X482" s="336"/>
      <c r="Y482" s="336"/>
      <c r="Z482" s="336"/>
      <c r="AA482" s="336"/>
      <c r="AB482" s="337"/>
      <c r="AC482" s="337"/>
      <c r="AD482" s="337"/>
      <c r="AE482" s="337"/>
      <c r="AF482" s="334"/>
      <c r="AG482" s="334"/>
      <c r="AH482" s="334">
        <f t="shared" si="33"/>
        <v>0</v>
      </c>
      <c r="AI482" s="334">
        <f t="shared" si="34"/>
        <v>0</v>
      </c>
      <c r="AJ482" s="334"/>
      <c r="AK482" s="334">
        <f t="shared" si="35"/>
        <v>0</v>
      </c>
      <c r="AL482" s="338"/>
      <c r="AN482" s="356" t="str">
        <f>IF(SUM(Main!N482,Main!S482)&gt;0,1,"")</f>
        <v/>
      </c>
    </row>
    <row r="483" spans="1:40" ht="24" hidden="1" customHeight="1">
      <c r="A483" s="332" t="str">
        <f>IF(AN483="","",SUM($AN$4:AN483))</f>
        <v/>
      </c>
      <c r="B483" s="332" t="str">
        <f>IF(AN483="","",Main!B483)</f>
        <v/>
      </c>
      <c r="C483" s="346" t="str">
        <f>IF(AN483="","",Main!C483)</f>
        <v/>
      </c>
      <c r="D483" s="347" t="str">
        <f>IF(AN483="","",Main!D483)</f>
        <v/>
      </c>
      <c r="E483" s="333" t="str">
        <f>IF(AN483="","",Main!E483)</f>
        <v/>
      </c>
      <c r="F483" s="333"/>
      <c r="G483" s="333"/>
      <c r="H483" s="333"/>
      <c r="I483" s="333"/>
      <c r="J483" s="333"/>
      <c r="K483" s="333"/>
      <c r="L483" s="333"/>
      <c r="M483" s="339" t="str">
        <f>IF(AN483="","",SUM(Main!N483,Main!S483))</f>
        <v/>
      </c>
      <c r="N483" s="333"/>
      <c r="O483" s="334">
        <f t="shared" si="32"/>
        <v>0</v>
      </c>
      <c r="P483" s="334"/>
      <c r="Q483" s="335"/>
      <c r="R483" s="336"/>
      <c r="S483" s="337"/>
      <c r="T483" s="337"/>
      <c r="U483" s="337"/>
      <c r="V483" s="337"/>
      <c r="W483" s="336"/>
      <c r="X483" s="336"/>
      <c r="Y483" s="336"/>
      <c r="Z483" s="336"/>
      <c r="AA483" s="336"/>
      <c r="AB483" s="337"/>
      <c r="AC483" s="337"/>
      <c r="AD483" s="337"/>
      <c r="AE483" s="337"/>
      <c r="AF483" s="334"/>
      <c r="AG483" s="334"/>
      <c r="AH483" s="334">
        <f t="shared" si="33"/>
        <v>0</v>
      </c>
      <c r="AI483" s="334">
        <f t="shared" si="34"/>
        <v>0</v>
      </c>
      <c r="AJ483" s="334"/>
      <c r="AK483" s="334">
        <f t="shared" si="35"/>
        <v>0</v>
      </c>
      <c r="AL483" s="338"/>
      <c r="AN483" s="356" t="str">
        <f>IF(SUM(Main!N483,Main!S483)&gt;0,1,"")</f>
        <v/>
      </c>
    </row>
    <row r="484" spans="1:40" ht="24" hidden="1" customHeight="1">
      <c r="A484" s="332" t="str">
        <f>IF(AN484="","",SUM($AN$4:AN484))</f>
        <v/>
      </c>
      <c r="B484" s="332" t="str">
        <f>IF(AN484="","",Main!B484)</f>
        <v/>
      </c>
      <c r="C484" s="346" t="str">
        <f>IF(AN484="","",Main!C484)</f>
        <v/>
      </c>
      <c r="D484" s="347" t="str">
        <f>IF(AN484="","",Main!D484)</f>
        <v/>
      </c>
      <c r="E484" s="333" t="str">
        <f>IF(AN484="","",Main!E484)</f>
        <v/>
      </c>
      <c r="F484" s="333"/>
      <c r="G484" s="333"/>
      <c r="H484" s="333"/>
      <c r="I484" s="333"/>
      <c r="J484" s="333"/>
      <c r="K484" s="333"/>
      <c r="L484" s="333"/>
      <c r="M484" s="339" t="str">
        <f>IF(AN484="","",SUM(Main!N484,Main!S484))</f>
        <v/>
      </c>
      <c r="N484" s="333"/>
      <c r="O484" s="334">
        <f t="shared" si="32"/>
        <v>0</v>
      </c>
      <c r="P484" s="334"/>
      <c r="Q484" s="335"/>
      <c r="R484" s="336"/>
      <c r="S484" s="337"/>
      <c r="T484" s="337"/>
      <c r="U484" s="337"/>
      <c r="V484" s="337"/>
      <c r="W484" s="336"/>
      <c r="X484" s="336"/>
      <c r="Y484" s="336"/>
      <c r="Z484" s="336"/>
      <c r="AA484" s="336"/>
      <c r="AB484" s="337"/>
      <c r="AC484" s="337"/>
      <c r="AD484" s="337"/>
      <c r="AE484" s="337"/>
      <c r="AF484" s="334"/>
      <c r="AG484" s="334"/>
      <c r="AH484" s="334">
        <f t="shared" si="33"/>
        <v>0</v>
      </c>
      <c r="AI484" s="334">
        <f t="shared" si="34"/>
        <v>0</v>
      </c>
      <c r="AJ484" s="334"/>
      <c r="AK484" s="334">
        <f t="shared" si="35"/>
        <v>0</v>
      </c>
      <c r="AL484" s="338"/>
      <c r="AN484" s="356" t="str">
        <f>IF(SUM(Main!N484,Main!S484)&gt;0,1,"")</f>
        <v/>
      </c>
    </row>
    <row r="485" spans="1:40" ht="24" hidden="1" customHeight="1">
      <c r="A485" s="332" t="str">
        <f>IF(AN485="","",SUM($AN$4:AN485))</f>
        <v/>
      </c>
      <c r="B485" s="332" t="str">
        <f>IF(AN485="","",Main!B485)</f>
        <v/>
      </c>
      <c r="C485" s="346" t="str">
        <f>IF(AN485="","",Main!C485)</f>
        <v/>
      </c>
      <c r="D485" s="347" t="str">
        <f>IF(AN485="","",Main!D485)</f>
        <v/>
      </c>
      <c r="E485" s="333" t="str">
        <f>IF(AN485="","",Main!E485)</f>
        <v/>
      </c>
      <c r="F485" s="333"/>
      <c r="G485" s="333"/>
      <c r="H485" s="333"/>
      <c r="I485" s="333"/>
      <c r="J485" s="333"/>
      <c r="K485" s="333"/>
      <c r="L485" s="333"/>
      <c r="M485" s="339" t="str">
        <f>IF(AN485="","",SUM(Main!N485,Main!S485))</f>
        <v/>
      </c>
      <c r="N485" s="333"/>
      <c r="O485" s="334">
        <f>SUM(F485:N485)</f>
        <v>0</v>
      </c>
      <c r="P485" s="334"/>
      <c r="Q485" s="335"/>
      <c r="R485" s="336"/>
      <c r="S485" s="337"/>
      <c r="T485" s="337"/>
      <c r="U485" s="337"/>
      <c r="V485" s="337"/>
      <c r="W485" s="336"/>
      <c r="X485" s="336"/>
      <c r="Y485" s="336"/>
      <c r="Z485" s="336"/>
      <c r="AA485" s="336"/>
      <c r="AB485" s="337"/>
      <c r="AC485" s="337"/>
      <c r="AD485" s="337"/>
      <c r="AE485" s="337"/>
      <c r="AF485" s="334"/>
      <c r="AG485" s="334"/>
      <c r="AH485" s="334">
        <f>SUM(P485:AG485)</f>
        <v>0</v>
      </c>
      <c r="AI485" s="334">
        <f>O485-AH485</f>
        <v>0</v>
      </c>
      <c r="AJ485" s="334"/>
      <c r="AK485" s="334">
        <f>AI485-AJ485</f>
        <v>0</v>
      </c>
      <c r="AL485" s="338"/>
      <c r="AN485" s="356" t="str">
        <f>IF(SUM(Main!N485,Main!S485)&gt;0,1,"")</f>
        <v/>
      </c>
    </row>
    <row r="486" spans="1:40" ht="24" hidden="1" customHeight="1">
      <c r="A486" s="332" t="str">
        <f>IF(AN486="","",SUM($AN$4:AN486))</f>
        <v/>
      </c>
      <c r="B486" s="332" t="str">
        <f>IF(AN486="","",Main!B486)</f>
        <v/>
      </c>
      <c r="C486" s="346" t="str">
        <f>IF(AN486="","",Main!C486)</f>
        <v/>
      </c>
      <c r="D486" s="347" t="str">
        <f>IF(AN486="","",Main!D486)</f>
        <v/>
      </c>
      <c r="E486" s="333" t="str">
        <f>IF(AN486="","",Main!E486)</f>
        <v/>
      </c>
      <c r="F486" s="333"/>
      <c r="G486" s="333"/>
      <c r="H486" s="333"/>
      <c r="I486" s="333"/>
      <c r="J486" s="333"/>
      <c r="K486" s="333"/>
      <c r="L486" s="333"/>
      <c r="M486" s="339" t="str">
        <f>IF(AN486="","",SUM(Main!N486,Main!S486))</f>
        <v/>
      </c>
      <c r="N486" s="333"/>
      <c r="O486" s="334">
        <f t="shared" ref="O486:O503" si="36">SUM(F486:N486)</f>
        <v>0</v>
      </c>
      <c r="P486" s="334"/>
      <c r="Q486" s="335"/>
      <c r="R486" s="336"/>
      <c r="S486" s="337"/>
      <c r="T486" s="337"/>
      <c r="U486" s="337"/>
      <c r="V486" s="337"/>
      <c r="W486" s="336"/>
      <c r="X486" s="336"/>
      <c r="Y486" s="336"/>
      <c r="Z486" s="336"/>
      <c r="AA486" s="336"/>
      <c r="AB486" s="337"/>
      <c r="AC486" s="337"/>
      <c r="AD486" s="337"/>
      <c r="AE486" s="337"/>
      <c r="AF486" s="334"/>
      <c r="AG486" s="334"/>
      <c r="AH486" s="334">
        <f t="shared" ref="AH486:AH503" si="37">SUM(P486:AG486)</f>
        <v>0</v>
      </c>
      <c r="AI486" s="334">
        <f t="shared" ref="AI486:AI503" si="38">O486-AH486</f>
        <v>0</v>
      </c>
      <c r="AJ486" s="334"/>
      <c r="AK486" s="334">
        <f t="shared" ref="AK486:AK503" si="39">AI486-AJ486</f>
        <v>0</v>
      </c>
      <c r="AL486" s="338"/>
      <c r="AN486" s="356" t="str">
        <f>IF(SUM(Main!N486,Main!S486)&gt;0,1,"")</f>
        <v/>
      </c>
    </row>
    <row r="487" spans="1:40" ht="24" hidden="1" customHeight="1">
      <c r="A487" s="332" t="str">
        <f>IF(AN487="","",SUM($AN$4:AN487))</f>
        <v/>
      </c>
      <c r="B487" s="332" t="str">
        <f>IF(AN487="","",Main!B487)</f>
        <v/>
      </c>
      <c r="C487" s="346" t="str">
        <f>IF(AN487="","",Main!C487)</f>
        <v/>
      </c>
      <c r="D487" s="347" t="str">
        <f>IF(AN487="","",Main!D487)</f>
        <v/>
      </c>
      <c r="E487" s="333" t="str">
        <f>IF(AN487="","",Main!E487)</f>
        <v/>
      </c>
      <c r="F487" s="333"/>
      <c r="G487" s="333"/>
      <c r="H487" s="333"/>
      <c r="I487" s="333"/>
      <c r="J487" s="333"/>
      <c r="K487" s="333"/>
      <c r="L487" s="333"/>
      <c r="M487" s="339" t="str">
        <f>IF(AN487="","",SUM(Main!N487,Main!S487))</f>
        <v/>
      </c>
      <c r="N487" s="333"/>
      <c r="O487" s="334">
        <f t="shared" si="36"/>
        <v>0</v>
      </c>
      <c r="P487" s="334"/>
      <c r="Q487" s="335"/>
      <c r="R487" s="336"/>
      <c r="S487" s="337"/>
      <c r="T487" s="337"/>
      <c r="U487" s="337"/>
      <c r="V487" s="337"/>
      <c r="W487" s="336"/>
      <c r="X487" s="336"/>
      <c r="Y487" s="336"/>
      <c r="Z487" s="336"/>
      <c r="AA487" s="336"/>
      <c r="AB487" s="337"/>
      <c r="AC487" s="337"/>
      <c r="AD487" s="337"/>
      <c r="AE487" s="337"/>
      <c r="AF487" s="334"/>
      <c r="AG487" s="334"/>
      <c r="AH487" s="334">
        <f t="shared" si="37"/>
        <v>0</v>
      </c>
      <c r="AI487" s="334">
        <f t="shared" si="38"/>
        <v>0</v>
      </c>
      <c r="AJ487" s="334"/>
      <c r="AK487" s="334">
        <f t="shared" si="39"/>
        <v>0</v>
      </c>
      <c r="AL487" s="338"/>
      <c r="AN487" s="356" t="str">
        <f>IF(SUM(Main!N487,Main!S487)&gt;0,1,"")</f>
        <v/>
      </c>
    </row>
    <row r="488" spans="1:40" ht="24" hidden="1" customHeight="1">
      <c r="A488" s="332" t="str">
        <f>IF(AN488="","",SUM($AN$4:AN488))</f>
        <v/>
      </c>
      <c r="B488" s="332" t="str">
        <f>IF(AN488="","",Main!B488)</f>
        <v/>
      </c>
      <c r="C488" s="346" t="str">
        <f>IF(AN488="","",Main!C488)</f>
        <v/>
      </c>
      <c r="D488" s="347" t="str">
        <f>IF(AN488="","",Main!D488)</f>
        <v/>
      </c>
      <c r="E488" s="333" t="str">
        <f>IF(AN488="","",Main!E488)</f>
        <v/>
      </c>
      <c r="F488" s="333"/>
      <c r="G488" s="333"/>
      <c r="H488" s="333"/>
      <c r="I488" s="333"/>
      <c r="J488" s="333"/>
      <c r="K488" s="333"/>
      <c r="L488" s="333"/>
      <c r="M488" s="339" t="str">
        <f>IF(AN488="","",SUM(Main!N488,Main!S488))</f>
        <v/>
      </c>
      <c r="N488" s="333"/>
      <c r="O488" s="334">
        <f t="shared" si="36"/>
        <v>0</v>
      </c>
      <c r="P488" s="334"/>
      <c r="Q488" s="335"/>
      <c r="R488" s="336"/>
      <c r="S488" s="337"/>
      <c r="T488" s="337"/>
      <c r="U488" s="337"/>
      <c r="V488" s="337"/>
      <c r="W488" s="336"/>
      <c r="X488" s="336"/>
      <c r="Y488" s="336"/>
      <c r="Z488" s="336"/>
      <c r="AA488" s="336"/>
      <c r="AB488" s="337"/>
      <c r="AC488" s="337"/>
      <c r="AD488" s="337"/>
      <c r="AE488" s="337"/>
      <c r="AF488" s="334"/>
      <c r="AG488" s="334"/>
      <c r="AH488" s="334">
        <f t="shared" si="37"/>
        <v>0</v>
      </c>
      <c r="AI488" s="334">
        <f t="shared" si="38"/>
        <v>0</v>
      </c>
      <c r="AJ488" s="334"/>
      <c r="AK488" s="334">
        <f t="shared" si="39"/>
        <v>0</v>
      </c>
      <c r="AL488" s="338"/>
      <c r="AN488" s="356" t="str">
        <f>IF(SUM(Main!N488,Main!S488)&gt;0,1,"")</f>
        <v/>
      </c>
    </row>
    <row r="489" spans="1:40" ht="24" hidden="1" customHeight="1">
      <c r="A489" s="332" t="str">
        <f>IF(AN489="","",SUM($AN$4:AN489))</f>
        <v/>
      </c>
      <c r="B489" s="332" t="str">
        <f>IF(AN489="","",Main!B489)</f>
        <v/>
      </c>
      <c r="C489" s="346" t="str">
        <f>IF(AN489="","",Main!C489)</f>
        <v/>
      </c>
      <c r="D489" s="347" t="str">
        <f>IF(AN489="","",Main!D489)</f>
        <v/>
      </c>
      <c r="E489" s="333" t="str">
        <f>IF(AN489="","",Main!E489)</f>
        <v/>
      </c>
      <c r="F489" s="333"/>
      <c r="G489" s="333"/>
      <c r="H489" s="333"/>
      <c r="I489" s="333"/>
      <c r="J489" s="333"/>
      <c r="K489" s="333"/>
      <c r="L489" s="333"/>
      <c r="M489" s="339" t="str">
        <f>IF(AN489="","",SUM(Main!N489,Main!S489))</f>
        <v/>
      </c>
      <c r="N489" s="333"/>
      <c r="O489" s="334">
        <f t="shared" si="36"/>
        <v>0</v>
      </c>
      <c r="P489" s="334"/>
      <c r="Q489" s="335"/>
      <c r="R489" s="336"/>
      <c r="S489" s="337"/>
      <c r="T489" s="337"/>
      <c r="U489" s="337"/>
      <c r="V489" s="337"/>
      <c r="W489" s="336"/>
      <c r="X489" s="336"/>
      <c r="Y489" s="336"/>
      <c r="Z489" s="336"/>
      <c r="AA489" s="336"/>
      <c r="AB489" s="337"/>
      <c r="AC489" s="337"/>
      <c r="AD489" s="337"/>
      <c r="AE489" s="337"/>
      <c r="AF489" s="334"/>
      <c r="AG489" s="334"/>
      <c r="AH489" s="334">
        <f t="shared" si="37"/>
        <v>0</v>
      </c>
      <c r="AI489" s="334">
        <f t="shared" si="38"/>
        <v>0</v>
      </c>
      <c r="AJ489" s="334"/>
      <c r="AK489" s="334">
        <f t="shared" si="39"/>
        <v>0</v>
      </c>
      <c r="AL489" s="338"/>
      <c r="AN489" s="356" t="str">
        <f>IF(SUM(Main!N489,Main!S489)&gt;0,1,"")</f>
        <v/>
      </c>
    </row>
    <row r="490" spans="1:40" ht="24" hidden="1" customHeight="1">
      <c r="A490" s="332" t="str">
        <f>IF(AN490="","",SUM($AN$4:AN490))</f>
        <v/>
      </c>
      <c r="B490" s="332" t="str">
        <f>IF(AN490="","",Main!B490)</f>
        <v/>
      </c>
      <c r="C490" s="346" t="str">
        <f>IF(AN490="","",Main!C490)</f>
        <v/>
      </c>
      <c r="D490" s="347" t="str">
        <f>IF(AN490="","",Main!D490)</f>
        <v/>
      </c>
      <c r="E490" s="333" t="str">
        <f>IF(AN490="","",Main!E490)</f>
        <v/>
      </c>
      <c r="F490" s="333"/>
      <c r="G490" s="333"/>
      <c r="H490" s="333"/>
      <c r="I490" s="333"/>
      <c r="J490" s="333"/>
      <c r="K490" s="333"/>
      <c r="L490" s="333"/>
      <c r="M490" s="339" t="str">
        <f>IF(AN490="","",SUM(Main!N490,Main!S490))</f>
        <v/>
      </c>
      <c r="N490" s="333"/>
      <c r="O490" s="334">
        <f t="shared" si="36"/>
        <v>0</v>
      </c>
      <c r="P490" s="334"/>
      <c r="Q490" s="335"/>
      <c r="R490" s="336"/>
      <c r="S490" s="337"/>
      <c r="T490" s="337"/>
      <c r="U490" s="337"/>
      <c r="V490" s="337"/>
      <c r="W490" s="336"/>
      <c r="X490" s="336"/>
      <c r="Y490" s="336"/>
      <c r="Z490" s="336"/>
      <c r="AA490" s="336"/>
      <c r="AB490" s="337"/>
      <c r="AC490" s="337"/>
      <c r="AD490" s="337"/>
      <c r="AE490" s="337"/>
      <c r="AF490" s="334"/>
      <c r="AG490" s="334"/>
      <c r="AH490" s="334">
        <f t="shared" si="37"/>
        <v>0</v>
      </c>
      <c r="AI490" s="334">
        <f t="shared" si="38"/>
        <v>0</v>
      </c>
      <c r="AJ490" s="334"/>
      <c r="AK490" s="334">
        <f t="shared" si="39"/>
        <v>0</v>
      </c>
      <c r="AL490" s="338"/>
      <c r="AN490" s="356" t="str">
        <f>IF(SUM(Main!N490,Main!S490)&gt;0,1,"")</f>
        <v/>
      </c>
    </row>
    <row r="491" spans="1:40" ht="24" hidden="1" customHeight="1">
      <c r="A491" s="332" t="str">
        <f>IF(AN491="","",SUM($AN$4:AN491))</f>
        <v/>
      </c>
      <c r="B491" s="332" t="str">
        <f>IF(AN491="","",Main!B491)</f>
        <v/>
      </c>
      <c r="C491" s="346" t="str">
        <f>IF(AN491="","",Main!C491)</f>
        <v/>
      </c>
      <c r="D491" s="347" t="str">
        <f>IF(AN491="","",Main!D491)</f>
        <v/>
      </c>
      <c r="E491" s="333" t="str">
        <f>IF(AN491="","",Main!E491)</f>
        <v/>
      </c>
      <c r="F491" s="333"/>
      <c r="G491" s="333"/>
      <c r="H491" s="333"/>
      <c r="I491" s="333"/>
      <c r="J491" s="333"/>
      <c r="K491" s="333"/>
      <c r="L491" s="333"/>
      <c r="M491" s="339" t="str">
        <f>IF(AN491="","",SUM(Main!N491,Main!S491))</f>
        <v/>
      </c>
      <c r="N491" s="333"/>
      <c r="O491" s="334">
        <f t="shared" si="36"/>
        <v>0</v>
      </c>
      <c r="P491" s="334"/>
      <c r="Q491" s="335"/>
      <c r="R491" s="336"/>
      <c r="S491" s="337"/>
      <c r="T491" s="337"/>
      <c r="U491" s="337"/>
      <c r="V491" s="337"/>
      <c r="W491" s="336"/>
      <c r="X491" s="336"/>
      <c r="Y491" s="336"/>
      <c r="Z491" s="336"/>
      <c r="AA491" s="336"/>
      <c r="AB491" s="337"/>
      <c r="AC491" s="337"/>
      <c r="AD491" s="337"/>
      <c r="AE491" s="337"/>
      <c r="AF491" s="334"/>
      <c r="AG491" s="334"/>
      <c r="AH491" s="334">
        <f t="shared" si="37"/>
        <v>0</v>
      </c>
      <c r="AI491" s="334">
        <f t="shared" si="38"/>
        <v>0</v>
      </c>
      <c r="AJ491" s="334"/>
      <c r="AK491" s="334">
        <f t="shared" si="39"/>
        <v>0</v>
      </c>
      <c r="AL491" s="338"/>
      <c r="AN491" s="356" t="str">
        <f>IF(SUM(Main!N491,Main!S491)&gt;0,1,"")</f>
        <v/>
      </c>
    </row>
    <row r="492" spans="1:40" ht="24" hidden="1" customHeight="1">
      <c r="A492" s="332" t="str">
        <f>IF(AN492="","",SUM($AN$4:AN492))</f>
        <v/>
      </c>
      <c r="B492" s="332" t="str">
        <f>IF(AN492="","",Main!B492)</f>
        <v/>
      </c>
      <c r="C492" s="346" t="str">
        <f>IF(AN492="","",Main!C492)</f>
        <v/>
      </c>
      <c r="D492" s="347" t="str">
        <f>IF(AN492="","",Main!D492)</f>
        <v/>
      </c>
      <c r="E492" s="333" t="str">
        <f>IF(AN492="","",Main!E492)</f>
        <v/>
      </c>
      <c r="F492" s="333"/>
      <c r="G492" s="333"/>
      <c r="H492" s="333"/>
      <c r="I492" s="333"/>
      <c r="J492" s="333"/>
      <c r="K492" s="333"/>
      <c r="L492" s="333"/>
      <c r="M492" s="339" t="str">
        <f>IF(AN492="","",SUM(Main!N492,Main!S492))</f>
        <v/>
      </c>
      <c r="N492" s="333"/>
      <c r="O492" s="334">
        <f t="shared" si="36"/>
        <v>0</v>
      </c>
      <c r="P492" s="334"/>
      <c r="Q492" s="335"/>
      <c r="R492" s="336"/>
      <c r="S492" s="337"/>
      <c r="T492" s="337"/>
      <c r="U492" s="337"/>
      <c r="V492" s="337"/>
      <c r="W492" s="336"/>
      <c r="X492" s="336"/>
      <c r="Y492" s="336"/>
      <c r="Z492" s="336"/>
      <c r="AA492" s="336"/>
      <c r="AB492" s="337"/>
      <c r="AC492" s="337"/>
      <c r="AD492" s="337"/>
      <c r="AE492" s="337"/>
      <c r="AF492" s="334"/>
      <c r="AG492" s="334"/>
      <c r="AH492" s="334">
        <f t="shared" si="37"/>
        <v>0</v>
      </c>
      <c r="AI492" s="334">
        <f t="shared" si="38"/>
        <v>0</v>
      </c>
      <c r="AJ492" s="334"/>
      <c r="AK492" s="334">
        <f t="shared" si="39"/>
        <v>0</v>
      </c>
      <c r="AL492" s="338"/>
      <c r="AN492" s="356" t="str">
        <f>IF(SUM(Main!N492,Main!S492)&gt;0,1,"")</f>
        <v/>
      </c>
    </row>
    <row r="493" spans="1:40" ht="24" hidden="1" customHeight="1">
      <c r="A493" s="332" t="str">
        <f>IF(AN493="","",SUM($AN$4:AN493))</f>
        <v/>
      </c>
      <c r="B493" s="332" t="str">
        <f>IF(AN493="","",Main!B493)</f>
        <v/>
      </c>
      <c r="C493" s="346" t="str">
        <f>IF(AN493="","",Main!C493)</f>
        <v/>
      </c>
      <c r="D493" s="347" t="str">
        <f>IF(AN493="","",Main!D493)</f>
        <v/>
      </c>
      <c r="E493" s="333" t="str">
        <f>IF(AN493="","",Main!E493)</f>
        <v/>
      </c>
      <c r="F493" s="333"/>
      <c r="G493" s="333"/>
      <c r="H493" s="333"/>
      <c r="I493" s="333"/>
      <c r="J493" s="333"/>
      <c r="K493" s="333"/>
      <c r="L493" s="333"/>
      <c r="M493" s="339" t="str">
        <f>IF(AN493="","",SUM(Main!N493,Main!S493))</f>
        <v/>
      </c>
      <c r="N493" s="333"/>
      <c r="O493" s="334">
        <f t="shared" si="36"/>
        <v>0</v>
      </c>
      <c r="P493" s="334"/>
      <c r="Q493" s="335"/>
      <c r="R493" s="336"/>
      <c r="S493" s="337"/>
      <c r="T493" s="337"/>
      <c r="U493" s="337"/>
      <c r="V493" s="337"/>
      <c r="W493" s="336"/>
      <c r="X493" s="336"/>
      <c r="Y493" s="336"/>
      <c r="Z493" s="336"/>
      <c r="AA493" s="336"/>
      <c r="AB493" s="337"/>
      <c r="AC493" s="337"/>
      <c r="AD493" s="337"/>
      <c r="AE493" s="337"/>
      <c r="AF493" s="334"/>
      <c r="AG493" s="334"/>
      <c r="AH493" s="334">
        <f t="shared" si="37"/>
        <v>0</v>
      </c>
      <c r="AI493" s="334">
        <f t="shared" si="38"/>
        <v>0</v>
      </c>
      <c r="AJ493" s="334"/>
      <c r="AK493" s="334">
        <f t="shared" si="39"/>
        <v>0</v>
      </c>
      <c r="AL493" s="338"/>
      <c r="AN493" s="356" t="str">
        <f>IF(SUM(Main!N493,Main!S493)&gt;0,1,"")</f>
        <v/>
      </c>
    </row>
    <row r="494" spans="1:40" ht="24" hidden="1" customHeight="1">
      <c r="A494" s="332" t="str">
        <f>IF(AN494="","",SUM($AN$4:AN494))</f>
        <v/>
      </c>
      <c r="B494" s="332" t="str">
        <f>IF(AN494="","",Main!B494)</f>
        <v/>
      </c>
      <c r="C494" s="346" t="str">
        <f>IF(AN494="","",Main!C494)</f>
        <v/>
      </c>
      <c r="D494" s="347" t="str">
        <f>IF(AN494="","",Main!D494)</f>
        <v/>
      </c>
      <c r="E494" s="333" t="str">
        <f>IF(AN494="","",Main!E494)</f>
        <v/>
      </c>
      <c r="F494" s="333"/>
      <c r="G494" s="333"/>
      <c r="H494" s="333"/>
      <c r="I494" s="333"/>
      <c r="J494" s="333"/>
      <c r="K494" s="333"/>
      <c r="L494" s="333"/>
      <c r="M494" s="339" t="str">
        <f>IF(AN494="","",SUM(Main!N494,Main!S494))</f>
        <v/>
      </c>
      <c r="N494" s="333"/>
      <c r="O494" s="334">
        <f t="shared" si="36"/>
        <v>0</v>
      </c>
      <c r="P494" s="334"/>
      <c r="Q494" s="335"/>
      <c r="R494" s="336"/>
      <c r="S494" s="337"/>
      <c r="T494" s="337"/>
      <c r="U494" s="337"/>
      <c r="V494" s="337"/>
      <c r="W494" s="336"/>
      <c r="X494" s="336"/>
      <c r="Y494" s="336"/>
      <c r="Z494" s="336"/>
      <c r="AA494" s="336"/>
      <c r="AB494" s="337"/>
      <c r="AC494" s="337"/>
      <c r="AD494" s="337"/>
      <c r="AE494" s="337"/>
      <c r="AF494" s="334"/>
      <c r="AG494" s="334"/>
      <c r="AH494" s="334">
        <f t="shared" si="37"/>
        <v>0</v>
      </c>
      <c r="AI494" s="334">
        <f t="shared" si="38"/>
        <v>0</v>
      </c>
      <c r="AJ494" s="334"/>
      <c r="AK494" s="334">
        <f t="shared" si="39"/>
        <v>0</v>
      </c>
      <c r="AL494" s="338"/>
      <c r="AN494" s="356" t="str">
        <f>IF(SUM(Main!N494,Main!S494)&gt;0,1,"")</f>
        <v/>
      </c>
    </row>
    <row r="495" spans="1:40" ht="24" hidden="1" customHeight="1">
      <c r="A495" s="332" t="str">
        <f>IF(AN495="","",SUM($AN$4:AN495))</f>
        <v/>
      </c>
      <c r="B495" s="332" t="str">
        <f>IF(AN495="","",Main!B495)</f>
        <v/>
      </c>
      <c r="C495" s="346" t="str">
        <f>IF(AN495="","",Main!C495)</f>
        <v/>
      </c>
      <c r="D495" s="347" t="str">
        <f>IF(AN495="","",Main!D495)</f>
        <v/>
      </c>
      <c r="E495" s="333" t="str">
        <f>IF(AN495="","",Main!E495)</f>
        <v/>
      </c>
      <c r="F495" s="333"/>
      <c r="G495" s="333"/>
      <c r="H495" s="333"/>
      <c r="I495" s="333"/>
      <c r="J495" s="333"/>
      <c r="K495" s="333"/>
      <c r="L495" s="333"/>
      <c r="M495" s="339" t="str">
        <f>IF(AN495="","",SUM(Main!N495,Main!S495))</f>
        <v/>
      </c>
      <c r="N495" s="333"/>
      <c r="O495" s="334">
        <f t="shared" si="36"/>
        <v>0</v>
      </c>
      <c r="P495" s="334"/>
      <c r="Q495" s="335"/>
      <c r="R495" s="336"/>
      <c r="S495" s="337"/>
      <c r="T495" s="337"/>
      <c r="U495" s="337"/>
      <c r="V495" s="337"/>
      <c r="W495" s="336"/>
      <c r="X495" s="336"/>
      <c r="Y495" s="336"/>
      <c r="Z495" s="336"/>
      <c r="AA495" s="336"/>
      <c r="AB495" s="337"/>
      <c r="AC495" s="337"/>
      <c r="AD495" s="337"/>
      <c r="AE495" s="337"/>
      <c r="AF495" s="334"/>
      <c r="AG495" s="334"/>
      <c r="AH495" s="334">
        <f t="shared" si="37"/>
        <v>0</v>
      </c>
      <c r="AI495" s="334">
        <f t="shared" si="38"/>
        <v>0</v>
      </c>
      <c r="AJ495" s="334"/>
      <c r="AK495" s="334">
        <f t="shared" si="39"/>
        <v>0</v>
      </c>
      <c r="AL495" s="338"/>
      <c r="AN495" s="356" t="str">
        <f>IF(SUM(Main!N495,Main!S495)&gt;0,1,"")</f>
        <v/>
      </c>
    </row>
    <row r="496" spans="1:40" ht="24" hidden="1" customHeight="1">
      <c r="A496" s="332" t="str">
        <f>IF(AN496="","",SUM($AN$4:AN496))</f>
        <v/>
      </c>
      <c r="B496" s="332" t="str">
        <f>IF(AN496="","",Main!B496)</f>
        <v/>
      </c>
      <c r="C496" s="346" t="str">
        <f>IF(AN496="","",Main!C496)</f>
        <v/>
      </c>
      <c r="D496" s="347" t="str">
        <f>IF(AN496="","",Main!D496)</f>
        <v/>
      </c>
      <c r="E496" s="333" t="str">
        <f>IF(AN496="","",Main!E496)</f>
        <v/>
      </c>
      <c r="F496" s="333"/>
      <c r="G496" s="333"/>
      <c r="H496" s="333"/>
      <c r="I496" s="333"/>
      <c r="J496" s="333"/>
      <c r="K496" s="333"/>
      <c r="L496" s="333"/>
      <c r="M496" s="339" t="str">
        <f>IF(AN496="","",SUM(Main!N496,Main!S496))</f>
        <v/>
      </c>
      <c r="N496" s="333"/>
      <c r="O496" s="334">
        <f t="shared" si="36"/>
        <v>0</v>
      </c>
      <c r="P496" s="334"/>
      <c r="Q496" s="335"/>
      <c r="R496" s="336"/>
      <c r="S496" s="337"/>
      <c r="T496" s="337"/>
      <c r="U496" s="337"/>
      <c r="V496" s="337"/>
      <c r="W496" s="336"/>
      <c r="X496" s="336"/>
      <c r="Y496" s="336"/>
      <c r="Z496" s="336"/>
      <c r="AA496" s="336"/>
      <c r="AB496" s="337"/>
      <c r="AC496" s="337"/>
      <c r="AD496" s="337"/>
      <c r="AE496" s="337"/>
      <c r="AF496" s="334"/>
      <c r="AG496" s="334"/>
      <c r="AH496" s="334">
        <f t="shared" si="37"/>
        <v>0</v>
      </c>
      <c r="AI496" s="334">
        <f t="shared" si="38"/>
        <v>0</v>
      </c>
      <c r="AJ496" s="334"/>
      <c r="AK496" s="334">
        <f t="shared" si="39"/>
        <v>0</v>
      </c>
      <c r="AL496" s="338"/>
      <c r="AN496" s="356" t="str">
        <f>IF(SUM(Main!N496,Main!S496)&gt;0,1,"")</f>
        <v/>
      </c>
    </row>
    <row r="497" spans="1:40" ht="24" hidden="1" customHeight="1">
      <c r="A497" s="332" t="str">
        <f>IF(AN497="","",SUM($AN$4:AN497))</f>
        <v/>
      </c>
      <c r="B497" s="332" t="str">
        <f>IF(AN497="","",Main!B497)</f>
        <v/>
      </c>
      <c r="C497" s="346" t="str">
        <f>IF(AN497="","",Main!C497)</f>
        <v/>
      </c>
      <c r="D497" s="347" t="str">
        <f>IF(AN497="","",Main!D497)</f>
        <v/>
      </c>
      <c r="E497" s="333" t="str">
        <f>IF(AN497="","",Main!E497)</f>
        <v/>
      </c>
      <c r="F497" s="333"/>
      <c r="G497" s="333"/>
      <c r="H497" s="333"/>
      <c r="I497" s="333"/>
      <c r="J497" s="333"/>
      <c r="K497" s="333"/>
      <c r="L497" s="333"/>
      <c r="M497" s="339" t="str">
        <f>IF(AN497="","",SUM(Main!N497,Main!S497))</f>
        <v/>
      </c>
      <c r="N497" s="333"/>
      <c r="O497" s="334">
        <f t="shared" si="36"/>
        <v>0</v>
      </c>
      <c r="P497" s="334"/>
      <c r="Q497" s="335"/>
      <c r="R497" s="336"/>
      <c r="S497" s="337"/>
      <c r="T497" s="337"/>
      <c r="U497" s="337"/>
      <c r="V497" s="337"/>
      <c r="W497" s="336"/>
      <c r="X497" s="336"/>
      <c r="Y497" s="336"/>
      <c r="Z497" s="336"/>
      <c r="AA497" s="336"/>
      <c r="AB497" s="337"/>
      <c r="AC497" s="337"/>
      <c r="AD497" s="337"/>
      <c r="AE497" s="337"/>
      <c r="AF497" s="334"/>
      <c r="AG497" s="334"/>
      <c r="AH497" s="334">
        <f t="shared" si="37"/>
        <v>0</v>
      </c>
      <c r="AI497" s="334">
        <f t="shared" si="38"/>
        <v>0</v>
      </c>
      <c r="AJ497" s="334"/>
      <c r="AK497" s="334">
        <f t="shared" si="39"/>
        <v>0</v>
      </c>
      <c r="AL497" s="338"/>
      <c r="AN497" s="356" t="str">
        <f>IF(SUM(Main!N497,Main!S497)&gt;0,1,"")</f>
        <v/>
      </c>
    </row>
    <row r="498" spans="1:40" ht="24" hidden="1" customHeight="1">
      <c r="A498" s="332" t="str">
        <f>IF(AN498="","",SUM($AN$4:AN498))</f>
        <v/>
      </c>
      <c r="B498" s="332" t="str">
        <f>IF(AN498="","",Main!B498)</f>
        <v/>
      </c>
      <c r="C498" s="346" t="str">
        <f>IF(AN498="","",Main!C498)</f>
        <v/>
      </c>
      <c r="D498" s="347" t="str">
        <f>IF(AN498="","",Main!D498)</f>
        <v/>
      </c>
      <c r="E498" s="333" t="str">
        <f>IF(AN498="","",Main!E498)</f>
        <v/>
      </c>
      <c r="F498" s="333"/>
      <c r="G498" s="333"/>
      <c r="H498" s="333"/>
      <c r="I498" s="333"/>
      <c r="J498" s="333"/>
      <c r="K498" s="333"/>
      <c r="L498" s="333"/>
      <c r="M498" s="339" t="str">
        <f>IF(AN498="","",SUM(Main!N498,Main!S498))</f>
        <v/>
      </c>
      <c r="N498" s="333"/>
      <c r="O498" s="334">
        <f t="shared" si="36"/>
        <v>0</v>
      </c>
      <c r="P498" s="334"/>
      <c r="Q498" s="335"/>
      <c r="R498" s="336"/>
      <c r="S498" s="337"/>
      <c r="T498" s="337"/>
      <c r="U498" s="337"/>
      <c r="V498" s="337"/>
      <c r="W498" s="336"/>
      <c r="X498" s="336"/>
      <c r="Y498" s="336"/>
      <c r="Z498" s="336"/>
      <c r="AA498" s="336"/>
      <c r="AB498" s="337"/>
      <c r="AC498" s="337"/>
      <c r="AD498" s="337"/>
      <c r="AE498" s="337"/>
      <c r="AF498" s="334"/>
      <c r="AG498" s="334"/>
      <c r="AH498" s="334">
        <f t="shared" si="37"/>
        <v>0</v>
      </c>
      <c r="AI498" s="334">
        <f t="shared" si="38"/>
        <v>0</v>
      </c>
      <c r="AJ498" s="334"/>
      <c r="AK498" s="334">
        <f t="shared" si="39"/>
        <v>0</v>
      </c>
      <c r="AL498" s="338"/>
      <c r="AN498" s="356" t="str">
        <f>IF(SUM(Main!N498,Main!S498)&gt;0,1,"")</f>
        <v/>
      </c>
    </row>
    <row r="499" spans="1:40" ht="24" hidden="1" customHeight="1">
      <c r="A499" s="332" t="str">
        <f>IF(AN499="","",SUM($AN$4:AN499))</f>
        <v/>
      </c>
      <c r="B499" s="332" t="str">
        <f>IF(AN499="","",Main!B499)</f>
        <v/>
      </c>
      <c r="C499" s="346" t="str">
        <f>IF(AN499="","",Main!C499)</f>
        <v/>
      </c>
      <c r="D499" s="347" t="str">
        <f>IF(AN499="","",Main!D499)</f>
        <v/>
      </c>
      <c r="E499" s="333" t="str">
        <f>IF(AN499="","",Main!E499)</f>
        <v/>
      </c>
      <c r="F499" s="333"/>
      <c r="G499" s="333"/>
      <c r="H499" s="333"/>
      <c r="I499" s="333"/>
      <c r="J499" s="333"/>
      <c r="K499" s="333"/>
      <c r="L499" s="333"/>
      <c r="M499" s="339" t="str">
        <f>IF(AN499="","",SUM(Main!N499,Main!S499))</f>
        <v/>
      </c>
      <c r="N499" s="333"/>
      <c r="O499" s="334">
        <f t="shared" si="36"/>
        <v>0</v>
      </c>
      <c r="P499" s="334"/>
      <c r="Q499" s="335"/>
      <c r="R499" s="336"/>
      <c r="S499" s="337"/>
      <c r="T499" s="337"/>
      <c r="U499" s="337"/>
      <c r="V499" s="337"/>
      <c r="W499" s="336"/>
      <c r="X499" s="336"/>
      <c r="Y499" s="336"/>
      <c r="Z499" s="336"/>
      <c r="AA499" s="336"/>
      <c r="AB499" s="337"/>
      <c r="AC499" s="337"/>
      <c r="AD499" s="337"/>
      <c r="AE499" s="337"/>
      <c r="AF499" s="334"/>
      <c r="AG499" s="334"/>
      <c r="AH499" s="334">
        <f t="shared" si="37"/>
        <v>0</v>
      </c>
      <c r="AI499" s="334">
        <f t="shared" si="38"/>
        <v>0</v>
      </c>
      <c r="AJ499" s="334"/>
      <c r="AK499" s="334">
        <f t="shared" si="39"/>
        <v>0</v>
      </c>
      <c r="AL499" s="338"/>
      <c r="AN499" s="356" t="str">
        <f>IF(SUM(Main!N499,Main!S499)&gt;0,1,"")</f>
        <v/>
      </c>
    </row>
    <row r="500" spans="1:40" ht="24" hidden="1" customHeight="1">
      <c r="A500" s="332" t="str">
        <f>IF(AN500="","",SUM($AN$4:AN500))</f>
        <v/>
      </c>
      <c r="B500" s="332" t="str">
        <f>IF(AN500="","",Main!B500)</f>
        <v/>
      </c>
      <c r="C500" s="346" t="str">
        <f>IF(AN500="","",Main!C500)</f>
        <v/>
      </c>
      <c r="D500" s="347" t="str">
        <f>IF(AN500="","",Main!D500)</f>
        <v/>
      </c>
      <c r="E500" s="333" t="str">
        <f>IF(AN500="","",Main!E500)</f>
        <v/>
      </c>
      <c r="F500" s="333"/>
      <c r="G500" s="333"/>
      <c r="H500" s="333"/>
      <c r="I500" s="333"/>
      <c r="J500" s="333"/>
      <c r="K500" s="333"/>
      <c r="L500" s="333"/>
      <c r="M500" s="339" t="str">
        <f>IF(AN500="","",SUM(Main!N500,Main!S500))</f>
        <v/>
      </c>
      <c r="N500" s="333"/>
      <c r="O500" s="334">
        <f t="shared" si="36"/>
        <v>0</v>
      </c>
      <c r="P500" s="334"/>
      <c r="Q500" s="335"/>
      <c r="R500" s="336"/>
      <c r="S500" s="337"/>
      <c r="T500" s="337"/>
      <c r="U500" s="337"/>
      <c r="V500" s="337"/>
      <c r="W500" s="336"/>
      <c r="X500" s="336"/>
      <c r="Y500" s="336"/>
      <c r="Z500" s="336"/>
      <c r="AA500" s="336"/>
      <c r="AB500" s="337"/>
      <c r="AC500" s="337"/>
      <c r="AD500" s="337"/>
      <c r="AE500" s="337"/>
      <c r="AF500" s="334"/>
      <c r="AG500" s="334"/>
      <c r="AH500" s="334">
        <f t="shared" si="37"/>
        <v>0</v>
      </c>
      <c r="AI500" s="334">
        <f t="shared" si="38"/>
        <v>0</v>
      </c>
      <c r="AJ500" s="334"/>
      <c r="AK500" s="334">
        <f t="shared" si="39"/>
        <v>0</v>
      </c>
      <c r="AL500" s="338"/>
      <c r="AN500" s="356" t="str">
        <f>IF(SUM(Main!N500,Main!S500)&gt;0,1,"")</f>
        <v/>
      </c>
    </row>
    <row r="501" spans="1:40" ht="24" hidden="1" customHeight="1">
      <c r="A501" s="332" t="str">
        <f>IF(AN501="","",SUM($AN$4:AN501))</f>
        <v/>
      </c>
      <c r="B501" s="332" t="str">
        <f>IF(AN501="","",Main!B501)</f>
        <v/>
      </c>
      <c r="C501" s="346" t="str">
        <f>IF(AN501="","",Main!C501)</f>
        <v/>
      </c>
      <c r="D501" s="347" t="str">
        <f>IF(AN501="","",Main!D501)</f>
        <v/>
      </c>
      <c r="E501" s="333" t="str">
        <f>IF(AN501="","",Main!E501)</f>
        <v/>
      </c>
      <c r="F501" s="333"/>
      <c r="G501" s="333"/>
      <c r="H501" s="333"/>
      <c r="I501" s="333"/>
      <c r="J501" s="333"/>
      <c r="K501" s="333"/>
      <c r="L501" s="333"/>
      <c r="M501" s="339" t="str">
        <f>IF(AN501="","",SUM(Main!N501,Main!S501))</f>
        <v/>
      </c>
      <c r="N501" s="333"/>
      <c r="O501" s="334">
        <f t="shared" si="36"/>
        <v>0</v>
      </c>
      <c r="P501" s="334"/>
      <c r="Q501" s="335"/>
      <c r="R501" s="336"/>
      <c r="S501" s="337"/>
      <c r="T501" s="337"/>
      <c r="U501" s="337"/>
      <c r="V501" s="337"/>
      <c r="W501" s="336"/>
      <c r="X501" s="336"/>
      <c r="Y501" s="336"/>
      <c r="Z501" s="336"/>
      <c r="AA501" s="336"/>
      <c r="AB501" s="337"/>
      <c r="AC501" s="337"/>
      <c r="AD501" s="337"/>
      <c r="AE501" s="337"/>
      <c r="AF501" s="334"/>
      <c r="AG501" s="334"/>
      <c r="AH501" s="334">
        <f t="shared" si="37"/>
        <v>0</v>
      </c>
      <c r="AI501" s="334">
        <f t="shared" si="38"/>
        <v>0</v>
      </c>
      <c r="AJ501" s="334"/>
      <c r="AK501" s="334">
        <f t="shared" si="39"/>
        <v>0</v>
      </c>
      <c r="AL501" s="338"/>
      <c r="AN501" s="356" t="str">
        <f>IF(SUM(Main!N501,Main!S501)&gt;0,1,"")</f>
        <v/>
      </c>
    </row>
    <row r="502" spans="1:40" ht="24" hidden="1" customHeight="1">
      <c r="A502" s="332" t="str">
        <f>IF(AN502="","",SUM($AN$4:AN502))</f>
        <v/>
      </c>
      <c r="B502" s="332" t="str">
        <f>IF(AN502="","",Main!B502)</f>
        <v/>
      </c>
      <c r="C502" s="346" t="str">
        <f>IF(AN502="","",Main!C502)</f>
        <v/>
      </c>
      <c r="D502" s="347" t="str">
        <f>IF(AN502="","",Main!D502)</f>
        <v/>
      </c>
      <c r="E502" s="333" t="str">
        <f>IF(AN502="","",Main!E502)</f>
        <v/>
      </c>
      <c r="F502" s="333"/>
      <c r="G502" s="333"/>
      <c r="H502" s="333"/>
      <c r="I502" s="333"/>
      <c r="J502" s="333"/>
      <c r="K502" s="333"/>
      <c r="L502" s="333"/>
      <c r="M502" s="339" t="str">
        <f>IF(AN502="","",SUM(Main!N502,Main!S502))</f>
        <v/>
      </c>
      <c r="N502" s="333"/>
      <c r="O502" s="334">
        <f t="shared" si="36"/>
        <v>0</v>
      </c>
      <c r="P502" s="334"/>
      <c r="Q502" s="335"/>
      <c r="R502" s="336"/>
      <c r="S502" s="337"/>
      <c r="T502" s="337"/>
      <c r="U502" s="337"/>
      <c r="V502" s="337"/>
      <c r="W502" s="336"/>
      <c r="X502" s="336"/>
      <c r="Y502" s="336"/>
      <c r="Z502" s="336"/>
      <c r="AA502" s="336"/>
      <c r="AB502" s="337"/>
      <c r="AC502" s="337"/>
      <c r="AD502" s="337"/>
      <c r="AE502" s="337"/>
      <c r="AF502" s="334"/>
      <c r="AG502" s="334"/>
      <c r="AH502" s="334">
        <f t="shared" si="37"/>
        <v>0</v>
      </c>
      <c r="AI502" s="334">
        <f t="shared" si="38"/>
        <v>0</v>
      </c>
      <c r="AJ502" s="334"/>
      <c r="AK502" s="334">
        <f t="shared" si="39"/>
        <v>0</v>
      </c>
      <c r="AL502" s="338"/>
      <c r="AN502" s="356" t="str">
        <f>IF(SUM(Main!N502,Main!S502)&gt;0,1,"")</f>
        <v/>
      </c>
    </row>
    <row r="503" spans="1:40" ht="24" hidden="1" customHeight="1">
      <c r="A503" s="332" t="str">
        <f>IF(AN503="","",SUM($AN$4:AN503))</f>
        <v/>
      </c>
      <c r="B503" s="332" t="str">
        <f>IF(AN503="","",Main!B503)</f>
        <v/>
      </c>
      <c r="C503" s="346" t="str">
        <f>IF(AN503="","",Main!C503)</f>
        <v/>
      </c>
      <c r="D503" s="347" t="str">
        <f>IF(AN503="","",Main!D503)</f>
        <v/>
      </c>
      <c r="E503" s="333" t="str">
        <f>IF(AN503="","",Main!E503)</f>
        <v/>
      </c>
      <c r="F503" s="333"/>
      <c r="G503" s="333"/>
      <c r="H503" s="333"/>
      <c r="I503" s="333"/>
      <c r="J503" s="333"/>
      <c r="K503" s="333"/>
      <c r="L503" s="333"/>
      <c r="M503" s="339" t="str">
        <f>IF(AN503="","",SUM(Main!N503,Main!S503))</f>
        <v/>
      </c>
      <c r="N503" s="333"/>
      <c r="O503" s="334">
        <f t="shared" si="36"/>
        <v>0</v>
      </c>
      <c r="P503" s="334"/>
      <c r="Q503" s="335"/>
      <c r="R503" s="336"/>
      <c r="S503" s="337"/>
      <c r="T503" s="337"/>
      <c r="U503" s="337"/>
      <c r="V503" s="337"/>
      <c r="W503" s="336"/>
      <c r="X503" s="336"/>
      <c r="Y503" s="336"/>
      <c r="Z503" s="336"/>
      <c r="AA503" s="336"/>
      <c r="AB503" s="337"/>
      <c r="AC503" s="337"/>
      <c r="AD503" s="337"/>
      <c r="AE503" s="337"/>
      <c r="AF503" s="334"/>
      <c r="AG503" s="334"/>
      <c r="AH503" s="334">
        <f t="shared" si="37"/>
        <v>0</v>
      </c>
      <c r="AI503" s="334">
        <f t="shared" si="38"/>
        <v>0</v>
      </c>
      <c r="AJ503" s="334"/>
      <c r="AK503" s="334">
        <f t="shared" si="39"/>
        <v>0</v>
      </c>
      <c r="AL503" s="338"/>
      <c r="AN503" s="356" t="str">
        <f>IF(SUM(Main!N503,Main!S503)&gt;0,1,"")</f>
        <v/>
      </c>
    </row>
    <row r="504" spans="1:40" ht="9" hidden="1" customHeight="1">
      <c r="AN504" s="356" t="str">
        <f>IF(SUM(Main!N504,Main!S504)&gt;0,1,"")</f>
        <v/>
      </c>
    </row>
    <row r="505" spans="1:40" ht="34.5" customHeight="1">
      <c r="A505" s="727" t="s">
        <v>4191</v>
      </c>
      <c r="B505" s="728"/>
      <c r="C505" s="728"/>
      <c r="D505" s="728"/>
      <c r="E505" s="729"/>
      <c r="F505" s="339">
        <f>SUM(F4:F503)</f>
        <v>0</v>
      </c>
      <c r="G505" s="339">
        <f t="shared" ref="G505:AL505" si="40">SUM(G4:G503)</f>
        <v>0</v>
      </c>
      <c r="H505" s="339">
        <f t="shared" si="40"/>
        <v>0</v>
      </c>
      <c r="I505" s="339">
        <f t="shared" si="40"/>
        <v>0</v>
      </c>
      <c r="J505" s="339">
        <f t="shared" si="40"/>
        <v>0</v>
      </c>
      <c r="K505" s="339">
        <f t="shared" si="40"/>
        <v>0</v>
      </c>
      <c r="L505" s="339">
        <f t="shared" si="40"/>
        <v>0</v>
      </c>
      <c r="M505" s="339">
        <f t="shared" si="40"/>
        <v>371000</v>
      </c>
      <c r="N505" s="339">
        <f t="shared" si="40"/>
        <v>0</v>
      </c>
      <c r="O505" s="339">
        <f t="shared" si="40"/>
        <v>371000</v>
      </c>
      <c r="P505" s="339">
        <f t="shared" si="40"/>
        <v>0</v>
      </c>
      <c r="Q505" s="339">
        <f t="shared" si="40"/>
        <v>0</v>
      </c>
      <c r="R505" s="339">
        <f t="shared" si="40"/>
        <v>0</v>
      </c>
      <c r="S505" s="339">
        <f t="shared" si="40"/>
        <v>0</v>
      </c>
      <c r="T505" s="339">
        <f t="shared" si="40"/>
        <v>0</v>
      </c>
      <c r="U505" s="339">
        <f t="shared" si="40"/>
        <v>0</v>
      </c>
      <c r="V505" s="339">
        <f t="shared" si="40"/>
        <v>0</v>
      </c>
      <c r="W505" s="339">
        <f t="shared" si="40"/>
        <v>0</v>
      </c>
      <c r="X505" s="339">
        <f t="shared" si="40"/>
        <v>0</v>
      </c>
      <c r="Y505" s="339">
        <f t="shared" si="40"/>
        <v>0</v>
      </c>
      <c r="Z505" s="339">
        <f t="shared" si="40"/>
        <v>0</v>
      </c>
      <c r="AA505" s="339">
        <f t="shared" si="40"/>
        <v>0</v>
      </c>
      <c r="AB505" s="339">
        <f t="shared" si="40"/>
        <v>0</v>
      </c>
      <c r="AC505" s="339">
        <f t="shared" si="40"/>
        <v>0</v>
      </c>
      <c r="AD505" s="339">
        <f t="shared" si="40"/>
        <v>0</v>
      </c>
      <c r="AE505" s="339">
        <f t="shared" si="40"/>
        <v>0</v>
      </c>
      <c r="AF505" s="339">
        <f t="shared" si="40"/>
        <v>0</v>
      </c>
      <c r="AG505" s="339">
        <f t="shared" si="40"/>
        <v>0</v>
      </c>
      <c r="AH505" s="339">
        <f t="shared" si="40"/>
        <v>0</v>
      </c>
      <c r="AI505" s="339">
        <f t="shared" si="40"/>
        <v>371000</v>
      </c>
      <c r="AJ505" s="339">
        <f t="shared" si="40"/>
        <v>0</v>
      </c>
      <c r="AK505" s="339">
        <f t="shared" si="40"/>
        <v>371000</v>
      </c>
      <c r="AL505" s="339">
        <f t="shared" si="40"/>
        <v>0</v>
      </c>
      <c r="AN505" s="356">
        <v>1</v>
      </c>
    </row>
    <row r="506" spans="1:40" hidden="1">
      <c r="AN506" s="356" t="str">
        <f>IF(SUM(Main!N506,Main!S506)&gt;0,1,"")</f>
        <v/>
      </c>
    </row>
    <row r="507" spans="1:40" ht="17.25" customHeight="1">
      <c r="A507" s="730" t="str">
        <f>UPPER(Pro!A1018)</f>
        <v xml:space="preserve"> TOTAL AMOUNT RS : 371000 /- ( RUPEES: THREE  LAKHS  AND SEVENTY ONE THOUSAND   ONLY )</v>
      </c>
      <c r="B507" s="730"/>
      <c r="C507" s="730"/>
      <c r="D507" s="730"/>
      <c r="E507" s="730"/>
      <c r="F507" s="730"/>
      <c r="G507" s="730"/>
      <c r="H507" s="730"/>
      <c r="I507" s="730"/>
      <c r="J507" s="730"/>
      <c r="K507" s="730"/>
      <c r="L507" s="730"/>
      <c r="M507" s="730"/>
      <c r="N507" s="730"/>
      <c r="O507" s="730"/>
      <c r="P507" s="730"/>
      <c r="Q507" s="730"/>
      <c r="R507" s="730"/>
      <c r="S507" s="730"/>
      <c r="T507" s="730"/>
      <c r="U507" s="730"/>
      <c r="V507" s="730"/>
      <c r="W507" s="730"/>
      <c r="X507" s="730"/>
      <c r="Y507" s="730"/>
      <c r="Z507" s="730"/>
      <c r="AA507" s="730"/>
      <c r="AB507" s="730"/>
      <c r="AC507" s="730"/>
      <c r="AD507" s="730"/>
      <c r="AE507" s="730"/>
      <c r="AF507" s="730"/>
      <c r="AG507" s="730"/>
      <c r="AH507" s="730"/>
      <c r="AI507" s="730"/>
      <c r="AJ507" s="730"/>
      <c r="AK507" s="730"/>
      <c r="AL507" s="730"/>
      <c r="AN507" s="356">
        <v>1</v>
      </c>
    </row>
    <row r="508" spans="1:40" ht="13.5" customHeight="1">
      <c r="A508" s="342"/>
      <c r="B508" s="342"/>
      <c r="C508" s="350"/>
      <c r="D508" s="351"/>
      <c r="E508" s="342"/>
      <c r="F508" s="342"/>
      <c r="G508" s="342"/>
      <c r="H508" s="342"/>
      <c r="I508" s="342"/>
      <c r="J508" s="342"/>
      <c r="K508" s="342"/>
      <c r="L508" s="342"/>
      <c r="M508" s="342"/>
      <c r="N508" s="342"/>
      <c r="O508" s="342"/>
      <c r="P508" s="342"/>
      <c r="Q508" s="342"/>
      <c r="R508" s="342"/>
      <c r="S508" s="342"/>
      <c r="T508" s="342"/>
      <c r="U508" s="342"/>
      <c r="V508" s="342"/>
      <c r="W508" s="342"/>
      <c r="X508" s="342"/>
      <c r="Y508" s="342"/>
      <c r="Z508" s="342"/>
      <c r="AA508" s="342"/>
      <c r="AB508" s="342"/>
      <c r="AC508" s="342"/>
      <c r="AD508" s="342"/>
      <c r="AE508" s="342"/>
      <c r="AF508" s="342"/>
      <c r="AG508" s="342"/>
      <c r="AH508" s="342"/>
      <c r="AI508" s="342"/>
      <c r="AJ508" s="342"/>
      <c r="AK508" s="342"/>
      <c r="AL508" s="342"/>
      <c r="AN508" s="356">
        <v>1</v>
      </c>
    </row>
    <row r="509" spans="1:40" ht="15.75" customHeight="1">
      <c r="A509" s="342"/>
      <c r="B509" s="724" t="str">
        <f>CONCATENATE("1. As  Per   Proc.",Info!E8," ",Info!F8," ",Info!E9," ",Info!F9," of the ",Info!E3,", ",Info!E4, ", the Reimbursement of tuition fee in resfect of the individual is claimed.")</f>
        <v>1. As  Per   Proc.R.C.No: ____________ Date: _______________ of the Mandal Educational Officer, Mandal Parishad Udayagiri, the Reimbursement of tuition fee in resfect of the individual is claimed.</v>
      </c>
      <c r="C509" s="724"/>
      <c r="D509" s="724"/>
      <c r="E509" s="724"/>
      <c r="F509" s="724"/>
      <c r="G509" s="724"/>
      <c r="H509" s="724"/>
      <c r="I509" s="724"/>
      <c r="J509" s="724"/>
      <c r="K509" s="724"/>
      <c r="L509" s="724"/>
      <c r="M509" s="724"/>
      <c r="N509" s="724"/>
      <c r="O509" s="724"/>
      <c r="P509" s="724"/>
      <c r="Q509" s="724"/>
      <c r="R509" s="724"/>
      <c r="S509" s="724"/>
      <c r="T509" s="724"/>
      <c r="U509" s="724"/>
      <c r="V509" s="724"/>
      <c r="W509" s="724"/>
      <c r="X509" s="724"/>
      <c r="Y509" s="724"/>
      <c r="Z509" s="724"/>
      <c r="AA509" s="724"/>
      <c r="AB509" s="724"/>
      <c r="AC509" s="724"/>
      <c r="AD509" s="724"/>
      <c r="AE509" s="724"/>
      <c r="AF509" s="724"/>
      <c r="AG509" s="724"/>
      <c r="AH509" s="724"/>
      <c r="AI509" s="724"/>
      <c r="AJ509" s="724"/>
      <c r="AK509" s="724"/>
      <c r="AL509" s="724"/>
      <c r="AN509" s="356">
        <v>1</v>
      </c>
    </row>
    <row r="510" spans="1:40" ht="17.25" customHeight="1">
      <c r="A510" s="342"/>
      <c r="B510" s="724" t="s">
        <v>4204</v>
      </c>
      <c r="C510" s="724"/>
      <c r="D510" s="724"/>
      <c r="E510" s="724"/>
      <c r="F510" s="724"/>
      <c r="G510" s="724"/>
      <c r="H510" s="724"/>
      <c r="I510" s="724"/>
      <c r="J510" s="724"/>
      <c r="K510" s="724"/>
      <c r="L510" s="724"/>
      <c r="M510" s="724"/>
      <c r="N510" s="724"/>
      <c r="O510" s="724"/>
      <c r="P510" s="724"/>
      <c r="Q510" s="724"/>
      <c r="R510" s="724"/>
      <c r="S510" s="724"/>
      <c r="T510" s="724"/>
      <c r="U510" s="724"/>
      <c r="V510" s="724"/>
      <c r="W510" s="724"/>
      <c r="X510" s="724"/>
      <c r="Y510" s="724"/>
      <c r="Z510" s="724"/>
      <c r="AA510" s="724"/>
      <c r="AB510" s="724"/>
      <c r="AC510" s="724"/>
      <c r="AD510" s="724"/>
      <c r="AE510" s="724"/>
      <c r="AF510" s="724"/>
      <c r="AG510" s="724"/>
      <c r="AH510" s="724"/>
      <c r="AI510" s="724"/>
      <c r="AJ510" s="724"/>
      <c r="AK510" s="724"/>
      <c r="AL510" s="724"/>
      <c r="AN510" s="356">
        <v>1</v>
      </c>
    </row>
    <row r="511" spans="1:40" hidden="1">
      <c r="AN511" s="356" t="str">
        <f>IF(SUM(Main!N507,Main!S507)&gt;0,1,"")</f>
        <v/>
      </c>
    </row>
    <row r="512" spans="1:40" hidden="1">
      <c r="AN512" s="356" t="str">
        <f>IF(SUM(Main!N508,Main!S508)&gt;0,1,"")</f>
        <v/>
      </c>
    </row>
    <row r="513" spans="40:40" hidden="1">
      <c r="AN513" s="356" t="str">
        <f>IF(SUM(Main!N509,Main!S509)&gt;0,1,"")</f>
        <v/>
      </c>
    </row>
    <row r="514" spans="40:40" hidden="1">
      <c r="AN514" s="356" t="str">
        <f>IF(SUM(Main!N510,Main!S510)&gt;0,1,"")</f>
        <v/>
      </c>
    </row>
    <row r="515" spans="40:40" hidden="1">
      <c r="AN515" s="356" t="str">
        <f>IF(SUM(Main!N511,Main!S511)&gt;0,1,"")</f>
        <v/>
      </c>
    </row>
    <row r="516" spans="40:40" hidden="1">
      <c r="AN516" s="356" t="str">
        <f>IF(SUM(Main!N512,Main!S512)&gt;0,1,"")</f>
        <v/>
      </c>
    </row>
    <row r="517" spans="40:40" hidden="1">
      <c r="AN517" s="356" t="str">
        <f>IF(SUM(Main!N513,Main!S513)&gt;0,1,"")</f>
        <v/>
      </c>
    </row>
    <row r="518" spans="40:40" hidden="1">
      <c r="AN518" s="356" t="str">
        <f>IF(SUM(Main!N514,Main!S514)&gt;0,1,"")</f>
        <v/>
      </c>
    </row>
    <row r="519" spans="40:40" hidden="1">
      <c r="AN519" s="356" t="str">
        <f>IF(SUM(Main!N515,Main!S515)&gt;0,1,"")</f>
        <v/>
      </c>
    </row>
    <row r="520" spans="40:40" hidden="1">
      <c r="AN520" s="356" t="str">
        <f>IF(SUM(Main!N516,Main!S516)&gt;0,1,"")</f>
        <v/>
      </c>
    </row>
    <row r="521" spans="40:40" hidden="1">
      <c r="AN521" s="356" t="str">
        <f>IF(SUM(Main!N517,Main!S517)&gt;0,1,"")</f>
        <v/>
      </c>
    </row>
    <row r="522" spans="40:40" hidden="1">
      <c r="AN522" s="356" t="str">
        <f>IF(SUM(Main!N518,Main!S518)&gt;0,1,"")</f>
        <v/>
      </c>
    </row>
    <row r="523" spans="40:40" hidden="1">
      <c r="AN523" s="356" t="str">
        <f>IF(SUM(Main!N519,Main!S519)&gt;0,1,"")</f>
        <v/>
      </c>
    </row>
    <row r="524" spans="40:40" hidden="1">
      <c r="AN524" s="356" t="str">
        <f>IF(SUM(Main!N520,Main!S520)&gt;0,1,"")</f>
        <v/>
      </c>
    </row>
    <row r="525" spans="40:40" hidden="1">
      <c r="AN525" s="356" t="str">
        <f>IF(SUM(Main!N521,Main!S521)&gt;0,1,"")</f>
        <v/>
      </c>
    </row>
    <row r="526" spans="40:40" hidden="1">
      <c r="AN526" s="356" t="str">
        <f>IF(SUM(Main!N522,Main!S522)&gt;0,1,"")</f>
        <v/>
      </c>
    </row>
    <row r="527" spans="40:40" hidden="1">
      <c r="AN527" s="356" t="str">
        <f>IF(SUM(Main!N523,Main!S523)&gt;0,1,"")</f>
        <v/>
      </c>
    </row>
  </sheetData>
  <sheetProtection password="CC00" sheet="1" objects="1" scenarios="1" formatRows="0" autoFilter="0"/>
  <autoFilter ref="AN3:AN527">
    <filterColumn colId="0">
      <customFilters>
        <customFilter operator="notEqual" val=" "/>
      </customFilters>
    </filterColumn>
  </autoFilter>
  <customSheetViews>
    <customSheetView guid="{F77B74DC-DE20-4605-B804-D27752F8345D}" showGridLines="0" showRowCol="0" filter="1" showAutoFilter="1">
      <pane ySplit="8" topLeftCell="A9" activePane="bottomLeft" state="frozen"/>
      <selection pane="bottomLeft"/>
      <rowBreaks count="1" manualBreakCount="1">
        <brk id="44" max="16383" man="1"/>
      </rowBreaks>
      <pageMargins left="0.39370078740157483" right="0.19685039370078741" top="0.19685039370078741" bottom="0.19685039370078741" header="0.31496062992125984" footer="0.31496062992125984"/>
      <printOptions horizontalCentered="1"/>
      <pageSetup paperSize="5" scale="83" orientation="landscape" verticalDpi="0" r:id="rId1"/>
      <autoFilter ref="AD8:AD217">
        <filterColumn colId="0">
          <customFilters>
            <customFilter operator="notEqual" val=" "/>
          </customFilters>
        </filterColumn>
      </autoFilter>
    </customSheetView>
    <customSheetView guid="{F196A750-E29F-4D1A-A097-16DE0AA15269}" showGridLines="0" showRowCol="0">
      <pane ySplit="8" topLeftCell="A9" activePane="bottomLeft" state="frozen"/>
      <selection pane="bottomLeft"/>
      <rowBreaks count="1" manualBreakCount="1">
        <brk id="44" max="16383" man="1"/>
      </rowBreaks>
      <pageMargins left="0.39370078740157483" right="0.19685039370078741" top="0.19685039370078741" bottom="0.19685039370078741" header="0.31496062992125984" footer="0.31496062992125984"/>
      <printOptions horizontalCentered="1"/>
      <pageSetup paperSize="5" scale="83" orientation="landscape" verticalDpi="0" r:id="rId2"/>
    </customSheetView>
  </customSheetViews>
  <mergeCells count="6">
    <mergeCell ref="B509:AL509"/>
    <mergeCell ref="B510:AL510"/>
    <mergeCell ref="B3:E3"/>
    <mergeCell ref="B1:AE1"/>
    <mergeCell ref="A505:E505"/>
    <mergeCell ref="A507:AL507"/>
  </mergeCells>
  <conditionalFormatting sqref="A1:A1048576 B1:E504 F1:AL506 B506:E506 B511:AL1048576 AM1:XFD1048576">
    <cfRule type="cellIs" dxfId="1" priority="2" operator="equal">
      <formula>0</formula>
    </cfRule>
  </conditionalFormatting>
  <printOptions horizontalCentered="1"/>
  <pageMargins left="0.39370078740157483" right="0.19685039370078741" top="0.39370078740157483" bottom="0.59055118110236227" header="0.31496062992125984" footer="0.31496062992125984"/>
  <pageSetup paperSize="5" scale="80" orientation="landscape" verticalDpi="0" r:id="rId3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Home</vt:lpstr>
      <vt:lpstr>T</vt:lpstr>
      <vt:lpstr>Info</vt:lpstr>
      <vt:lpstr>Main</vt:lpstr>
      <vt:lpstr>APPLICATION</vt:lpstr>
      <vt:lpstr>Pro</vt:lpstr>
      <vt:lpstr>APTC-101</vt:lpstr>
      <vt:lpstr>APTC-47</vt:lpstr>
      <vt:lpstr>Inner </vt:lpstr>
      <vt:lpstr>APTC-47(B)</vt:lpstr>
      <vt:lpstr>BA-I</vt:lpstr>
      <vt:lpstr>BA-II</vt:lpstr>
      <vt:lpstr>Go Ms No2</vt:lpstr>
      <vt:lpstr>APPLICATION!Print_Area</vt:lpstr>
      <vt:lpstr>'APTC-101'!Print_Area</vt:lpstr>
      <vt:lpstr>'APTC-47'!Print_Area</vt:lpstr>
      <vt:lpstr>'APTC-47(B)'!Print_Area</vt:lpstr>
      <vt:lpstr>'BA-I'!Print_Area</vt:lpstr>
      <vt:lpstr>'BA-II'!Print_Area</vt:lpstr>
      <vt:lpstr>'Inner '!Print_Area</vt:lpstr>
      <vt:lpstr>Main!Print_Area</vt:lpstr>
      <vt:lpstr>Pro!Print_Area</vt:lpstr>
      <vt:lpstr>'BA-I'!Print_Titles</vt:lpstr>
      <vt:lpstr>'Inner '!Print_Titles</vt:lpstr>
      <vt:lpstr>Pro!Print_Titles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Revised Pay Scales-2009</dc:title>
  <dc:subject>Pay Fixation</dc:subject>
  <dc:creator/>
  <cp:keywords>PHONE NO; 9492268881</cp:keywords>
  <cp:lastModifiedBy/>
  <dcterms:created xsi:type="dcterms:W3CDTF">2006-09-16T00:00:00Z</dcterms:created>
  <dcterms:modified xsi:type="dcterms:W3CDTF">2012-03-19T04:14:32Z</dcterms:modified>
</cp:coreProperties>
</file>